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drawings/drawing6.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drawings/drawing8.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heckCompatibility="1" defaultThemeVersion="124226"/>
  <mc:AlternateContent xmlns:mc="http://schemas.openxmlformats.org/markup-compatibility/2006">
    <mc:Choice Requires="x15">
      <x15ac:absPath xmlns:x15ac="http://schemas.microsoft.com/office/spreadsheetml/2010/11/ac" url="D:\Tài liệu học tập\Năm 3\Dinh dưỡng\"/>
    </mc:Choice>
  </mc:AlternateContent>
  <xr:revisionPtr revIDLastSave="0" documentId="13_ncr:1_{FEA5EC77-8148-407A-AE8A-8FAFEC4FD13F}" xr6:coauthVersionLast="47" xr6:coauthVersionMax="47" xr10:uidLastSave="{00000000-0000-0000-0000-000000000000}"/>
  <bookViews>
    <workbookView xWindow="-108" yWindow="-108" windowWidth="23256" windowHeight="12576" tabRatio="748" xr2:uid="{00000000-000D-0000-FFFF-FFFF00000000}"/>
  </bookViews>
  <sheets>
    <sheet name="Bang TPDD" sheetId="1" r:id="rId1"/>
    <sheet name="Một số món ăn " sheetId="14" r:id="rId2"/>
    <sheet name="Tinh toan nhu cau" sheetId="11" r:id="rId3"/>
    <sheet name="Khuyến nghị ()" sheetId="36" r:id="rId4"/>
    <sheet name="Khuyến nghị" sheetId="32" r:id="rId5"/>
    <sheet name="TĐ1" sheetId="18" r:id="rId6"/>
    <sheet name="TĐ2" sheetId="26" r:id="rId7"/>
    <sheet name="TĐ3" sheetId="27" r:id="rId8"/>
    <sheet name="TĐ4" sheetId="28" r:id="rId9"/>
    <sheet name="TĐ5" sheetId="29" r:id="rId10"/>
    <sheet name="TĐ6" sheetId="30" r:id="rId11"/>
    <sheet name="TĐ7" sheetId="31" r:id="rId12"/>
    <sheet name="TĐ1 tuần" sheetId="25" r:id="rId13"/>
  </sheets>
  <definedNames>
    <definedName name="comments" localSheetId="0">'Bang TPDD'!#REF!</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K33" i="11" l="1"/>
  <c r="B91" i="31"/>
  <c r="G912" i="14"/>
  <c r="F912" i="14"/>
  <c r="E912" i="14" s="1"/>
  <c r="O912" i="14" s="1"/>
  <c r="C912" i="14"/>
  <c r="G911" i="14"/>
  <c r="F911" i="14"/>
  <c r="E911" i="14" s="1"/>
  <c r="V911" i="14" s="1"/>
  <c r="C911" i="14"/>
  <c r="G910" i="14"/>
  <c r="F910" i="14"/>
  <c r="E910" i="14" s="1"/>
  <c r="C910" i="14"/>
  <c r="G909" i="14"/>
  <c r="F909" i="14"/>
  <c r="E909" i="14" s="1"/>
  <c r="L909" i="14" s="1"/>
  <c r="C909" i="14"/>
  <c r="G908" i="14"/>
  <c r="F908" i="14"/>
  <c r="E908" i="14" s="1"/>
  <c r="W908" i="14" s="1"/>
  <c r="C908" i="14"/>
  <c r="G907" i="14"/>
  <c r="F907" i="14"/>
  <c r="E907" i="14" s="1"/>
  <c r="N907" i="14" s="1"/>
  <c r="C907" i="14"/>
  <c r="G906" i="14"/>
  <c r="F906" i="14"/>
  <c r="E906" i="14" s="1"/>
  <c r="C906" i="14"/>
  <c r="G905" i="14"/>
  <c r="F905" i="14"/>
  <c r="E905" i="14" s="1"/>
  <c r="L905" i="14" s="1"/>
  <c r="C905" i="14"/>
  <c r="G904" i="14"/>
  <c r="F904" i="14"/>
  <c r="E904" i="14" s="1"/>
  <c r="Z904" i="14" s="1"/>
  <c r="C904" i="14"/>
  <c r="G903" i="14"/>
  <c r="F903" i="14"/>
  <c r="E903" i="14" s="1"/>
  <c r="N903" i="14" s="1"/>
  <c r="C903" i="14"/>
  <c r="G902" i="14"/>
  <c r="F902" i="14"/>
  <c r="E902" i="14" s="1"/>
  <c r="C902" i="14"/>
  <c r="G901" i="14"/>
  <c r="F901" i="14"/>
  <c r="E901" i="14" s="1"/>
  <c r="X901" i="14" s="1"/>
  <c r="C901" i="14"/>
  <c r="G900" i="14"/>
  <c r="F900" i="14"/>
  <c r="E900" i="14" s="1"/>
  <c r="W900" i="14" s="1"/>
  <c r="C900" i="14"/>
  <c r="G899" i="14"/>
  <c r="F899" i="14"/>
  <c r="E899" i="14" s="1"/>
  <c r="S899" i="14" s="1"/>
  <c r="C899" i="14"/>
  <c r="G898" i="14"/>
  <c r="F898" i="14"/>
  <c r="E898" i="14" s="1"/>
  <c r="C898" i="14"/>
  <c r="G897" i="14"/>
  <c r="F897" i="14"/>
  <c r="E897" i="14" s="1"/>
  <c r="C897" i="14"/>
  <c r="D896" i="14"/>
  <c r="A896" i="14"/>
  <c r="D530" i="14"/>
  <c r="G892" i="14"/>
  <c r="F892" i="14"/>
  <c r="E892" i="14" s="1"/>
  <c r="Z892" i="14" s="1"/>
  <c r="C892" i="14"/>
  <c r="G891" i="14"/>
  <c r="F891" i="14"/>
  <c r="E891" i="14" s="1"/>
  <c r="N891" i="14" s="1"/>
  <c r="C891" i="14"/>
  <c r="G890" i="14"/>
  <c r="F890" i="14"/>
  <c r="E890" i="14" s="1"/>
  <c r="C890" i="14"/>
  <c r="G889" i="14"/>
  <c r="F889" i="14"/>
  <c r="E889" i="14" s="1"/>
  <c r="X889" i="14" s="1"/>
  <c r="C889" i="14"/>
  <c r="G888" i="14"/>
  <c r="F888" i="14"/>
  <c r="E888" i="14" s="1"/>
  <c r="Z888" i="14" s="1"/>
  <c r="C888" i="14"/>
  <c r="G887" i="14"/>
  <c r="F887" i="14"/>
  <c r="E887" i="14" s="1"/>
  <c r="V887" i="14" s="1"/>
  <c r="C887" i="14"/>
  <c r="G886" i="14"/>
  <c r="F886" i="14"/>
  <c r="E886" i="14" s="1"/>
  <c r="Y886" i="14" s="1"/>
  <c r="C886" i="14"/>
  <c r="G885" i="14"/>
  <c r="F885" i="14"/>
  <c r="E885" i="14" s="1"/>
  <c r="L885" i="14" s="1"/>
  <c r="C885" i="14"/>
  <c r="G884" i="14"/>
  <c r="F884" i="14"/>
  <c r="E884" i="14" s="1"/>
  <c r="C884" i="14"/>
  <c r="G883" i="14"/>
  <c r="F883" i="14"/>
  <c r="E883" i="14" s="1"/>
  <c r="N883" i="14" s="1"/>
  <c r="C883" i="14"/>
  <c r="G882" i="14"/>
  <c r="F882" i="14"/>
  <c r="E882" i="14" s="1"/>
  <c r="C882" i="14"/>
  <c r="G881" i="14"/>
  <c r="F881" i="14"/>
  <c r="E881" i="14" s="1"/>
  <c r="L881" i="14" s="1"/>
  <c r="C881" i="14"/>
  <c r="G880" i="14"/>
  <c r="F880" i="14"/>
  <c r="E880" i="14" s="1"/>
  <c r="C880" i="14"/>
  <c r="G879" i="14"/>
  <c r="F879" i="14"/>
  <c r="E879" i="14" s="1"/>
  <c r="N879" i="14" s="1"/>
  <c r="C879" i="14"/>
  <c r="G878" i="14"/>
  <c r="F878" i="14"/>
  <c r="E878" i="14" s="1"/>
  <c r="Y878" i="14" s="1"/>
  <c r="C878" i="14"/>
  <c r="G877" i="14"/>
  <c r="F877" i="14"/>
  <c r="E877" i="14" s="1"/>
  <c r="X877" i="14" s="1"/>
  <c r="C877" i="14"/>
  <c r="D876" i="14"/>
  <c r="A876" i="14"/>
  <c r="G872" i="14"/>
  <c r="F872" i="14"/>
  <c r="E872" i="14" s="1"/>
  <c r="C872" i="14"/>
  <c r="G871" i="14"/>
  <c r="F871" i="14"/>
  <c r="E871" i="14" s="1"/>
  <c r="Z871" i="14" s="1"/>
  <c r="C871" i="14"/>
  <c r="G870" i="14"/>
  <c r="F870" i="14"/>
  <c r="E870" i="14" s="1"/>
  <c r="C870" i="14"/>
  <c r="G869" i="14"/>
  <c r="F869" i="14"/>
  <c r="E869" i="14" s="1"/>
  <c r="Z869" i="14" s="1"/>
  <c r="C869" i="14"/>
  <c r="G868" i="14"/>
  <c r="F868" i="14"/>
  <c r="E868" i="14" s="1"/>
  <c r="C868" i="14"/>
  <c r="G867" i="14"/>
  <c r="F867" i="14"/>
  <c r="E867" i="14" s="1"/>
  <c r="V867" i="14" s="1"/>
  <c r="C867" i="14"/>
  <c r="G866" i="14"/>
  <c r="F866" i="14"/>
  <c r="E866" i="14" s="1"/>
  <c r="C866" i="14"/>
  <c r="G865" i="14"/>
  <c r="F865" i="14"/>
  <c r="E865" i="14" s="1"/>
  <c r="J865" i="14" s="1"/>
  <c r="C865" i="14"/>
  <c r="G864" i="14"/>
  <c r="F864" i="14"/>
  <c r="E864" i="14" s="1"/>
  <c r="C864" i="14"/>
  <c r="G863" i="14"/>
  <c r="F863" i="14"/>
  <c r="E863" i="14" s="1"/>
  <c r="Z863" i="14" s="1"/>
  <c r="C863" i="14"/>
  <c r="G862" i="14"/>
  <c r="F862" i="14"/>
  <c r="E862" i="14" s="1"/>
  <c r="C862" i="14"/>
  <c r="G861" i="14"/>
  <c r="F861" i="14"/>
  <c r="E861" i="14" s="1"/>
  <c r="Z861" i="14" s="1"/>
  <c r="C861" i="14"/>
  <c r="G860" i="14"/>
  <c r="F860" i="14"/>
  <c r="E860" i="14" s="1"/>
  <c r="C860" i="14"/>
  <c r="G859" i="14"/>
  <c r="F859" i="14"/>
  <c r="E859" i="14" s="1"/>
  <c r="V859" i="14" s="1"/>
  <c r="C859" i="14"/>
  <c r="G858" i="14"/>
  <c r="F858" i="14"/>
  <c r="E858" i="14" s="1"/>
  <c r="C858" i="14"/>
  <c r="G857" i="14"/>
  <c r="F857" i="14"/>
  <c r="E857" i="14" s="1"/>
  <c r="Z857" i="14" s="1"/>
  <c r="C857" i="14"/>
  <c r="D856" i="14"/>
  <c r="A856" i="14"/>
  <c r="G852" i="14"/>
  <c r="F852" i="14"/>
  <c r="E852" i="14" s="1"/>
  <c r="C852" i="14"/>
  <c r="G851" i="14"/>
  <c r="F851" i="14"/>
  <c r="E851" i="14" s="1"/>
  <c r="Z851" i="14" s="1"/>
  <c r="C851" i="14"/>
  <c r="G850" i="14"/>
  <c r="F850" i="14"/>
  <c r="E850" i="14" s="1"/>
  <c r="C850" i="14"/>
  <c r="G849" i="14"/>
  <c r="F849" i="14"/>
  <c r="E849" i="14" s="1"/>
  <c r="C849" i="14"/>
  <c r="G848" i="14"/>
  <c r="F848" i="14"/>
  <c r="E848" i="14" s="1"/>
  <c r="C848" i="14"/>
  <c r="G847" i="14"/>
  <c r="F847" i="14"/>
  <c r="E847" i="14" s="1"/>
  <c r="Z847" i="14" s="1"/>
  <c r="C847" i="14"/>
  <c r="G846" i="14"/>
  <c r="F846" i="14"/>
  <c r="E846" i="14" s="1"/>
  <c r="C846" i="14"/>
  <c r="G845" i="14"/>
  <c r="F845" i="14"/>
  <c r="E845" i="14" s="1"/>
  <c r="C845" i="14"/>
  <c r="G844" i="14"/>
  <c r="F844" i="14"/>
  <c r="E844" i="14" s="1"/>
  <c r="X844" i="14" s="1"/>
  <c r="C844" i="14"/>
  <c r="G843" i="14"/>
  <c r="F843" i="14"/>
  <c r="E843" i="14" s="1"/>
  <c r="Z843" i="14" s="1"/>
  <c r="C843" i="14"/>
  <c r="G842" i="14"/>
  <c r="F842" i="14"/>
  <c r="E842" i="14" s="1"/>
  <c r="C842" i="14"/>
  <c r="G841" i="14"/>
  <c r="F841" i="14"/>
  <c r="E841" i="14" s="1"/>
  <c r="C841" i="14"/>
  <c r="G840" i="14"/>
  <c r="F840" i="14"/>
  <c r="E840" i="14" s="1"/>
  <c r="C840" i="14"/>
  <c r="G839" i="14"/>
  <c r="F839" i="14"/>
  <c r="E839" i="14" s="1"/>
  <c r="Z839" i="14" s="1"/>
  <c r="C839" i="14"/>
  <c r="G838" i="14"/>
  <c r="F838" i="14"/>
  <c r="E838" i="14" s="1"/>
  <c r="C838" i="14"/>
  <c r="G837" i="14"/>
  <c r="F837" i="14"/>
  <c r="E837" i="14" s="1"/>
  <c r="C837" i="14"/>
  <c r="D836" i="14"/>
  <c r="A836" i="14"/>
  <c r="G832" i="14"/>
  <c r="F832" i="14"/>
  <c r="E832" i="14" s="1"/>
  <c r="O832" i="14" s="1"/>
  <c r="C832" i="14"/>
  <c r="G831" i="14"/>
  <c r="F831" i="14"/>
  <c r="E831" i="14" s="1"/>
  <c r="O831" i="14" s="1"/>
  <c r="C831" i="14"/>
  <c r="G830" i="14"/>
  <c r="F830" i="14"/>
  <c r="E830" i="14" s="1"/>
  <c r="C830" i="14"/>
  <c r="G829" i="14"/>
  <c r="F829" i="14"/>
  <c r="E829" i="14" s="1"/>
  <c r="C829" i="14"/>
  <c r="G828" i="14"/>
  <c r="F828" i="14"/>
  <c r="E828" i="14" s="1"/>
  <c r="P828" i="14" s="1"/>
  <c r="C828" i="14"/>
  <c r="G827" i="14"/>
  <c r="F827" i="14"/>
  <c r="E827" i="14" s="1"/>
  <c r="W827" i="14" s="1"/>
  <c r="C827" i="14"/>
  <c r="G826" i="14"/>
  <c r="F826" i="14"/>
  <c r="E826" i="14" s="1"/>
  <c r="C826" i="14"/>
  <c r="G825" i="14"/>
  <c r="F825" i="14"/>
  <c r="E825" i="14" s="1"/>
  <c r="C825" i="14"/>
  <c r="K824" i="14"/>
  <c r="G824" i="14"/>
  <c r="F824" i="14"/>
  <c r="E824" i="14" s="1"/>
  <c r="X824" i="14" s="1"/>
  <c r="C824" i="14"/>
  <c r="G823" i="14"/>
  <c r="F823" i="14"/>
  <c r="E823" i="14" s="1"/>
  <c r="S823" i="14" s="1"/>
  <c r="C823" i="14"/>
  <c r="G822" i="14"/>
  <c r="F822" i="14"/>
  <c r="E822" i="14" s="1"/>
  <c r="C822" i="14"/>
  <c r="G821" i="14"/>
  <c r="F821" i="14"/>
  <c r="E821" i="14" s="1"/>
  <c r="X821" i="14" s="1"/>
  <c r="C821" i="14"/>
  <c r="G820" i="14"/>
  <c r="F820" i="14"/>
  <c r="E820" i="14" s="1"/>
  <c r="X820" i="14" s="1"/>
  <c r="C820" i="14"/>
  <c r="G819" i="14"/>
  <c r="F819" i="14"/>
  <c r="E819" i="14" s="1"/>
  <c r="W819" i="14" s="1"/>
  <c r="C819" i="14"/>
  <c r="G818" i="14"/>
  <c r="F818" i="14"/>
  <c r="E818" i="14" s="1"/>
  <c r="C818" i="14"/>
  <c r="G817" i="14"/>
  <c r="F817" i="14"/>
  <c r="E817" i="14" s="1"/>
  <c r="C817" i="14"/>
  <c r="D816" i="14"/>
  <c r="A816" i="14"/>
  <c r="G812" i="14"/>
  <c r="F812" i="14"/>
  <c r="E812" i="14" s="1"/>
  <c r="O812" i="14" s="1"/>
  <c r="C812" i="14"/>
  <c r="G811" i="14"/>
  <c r="F811" i="14"/>
  <c r="E811" i="14" s="1"/>
  <c r="J811" i="14" s="1"/>
  <c r="C811" i="14"/>
  <c r="G810" i="14"/>
  <c r="F810" i="14"/>
  <c r="E810" i="14" s="1"/>
  <c r="C810" i="14"/>
  <c r="G809" i="14"/>
  <c r="F809" i="14"/>
  <c r="E809" i="14" s="1"/>
  <c r="C809" i="14"/>
  <c r="G808" i="14"/>
  <c r="F808" i="14"/>
  <c r="E808" i="14" s="1"/>
  <c r="S808" i="14" s="1"/>
  <c r="C808" i="14"/>
  <c r="G807" i="14"/>
  <c r="F807" i="14"/>
  <c r="E807" i="14" s="1"/>
  <c r="K807" i="14" s="1"/>
  <c r="C807" i="14"/>
  <c r="G806" i="14"/>
  <c r="F806" i="14"/>
  <c r="E806" i="14" s="1"/>
  <c r="C806" i="14"/>
  <c r="G805" i="14"/>
  <c r="F805" i="14"/>
  <c r="E805" i="14" s="1"/>
  <c r="C805" i="14"/>
  <c r="G804" i="14"/>
  <c r="F804" i="14"/>
  <c r="E804" i="14" s="1"/>
  <c r="X804" i="14" s="1"/>
  <c r="C804" i="14"/>
  <c r="G803" i="14"/>
  <c r="F803" i="14"/>
  <c r="E803" i="14" s="1"/>
  <c r="V803" i="14" s="1"/>
  <c r="C803" i="14"/>
  <c r="G802" i="14"/>
  <c r="F802" i="14"/>
  <c r="E802" i="14" s="1"/>
  <c r="C802" i="14"/>
  <c r="G801" i="14"/>
  <c r="F801" i="14"/>
  <c r="E801" i="14" s="1"/>
  <c r="U801" i="14" s="1"/>
  <c r="C801" i="14"/>
  <c r="G800" i="14"/>
  <c r="F800" i="14"/>
  <c r="E800" i="14" s="1"/>
  <c r="Z800" i="14" s="1"/>
  <c r="C800" i="14"/>
  <c r="G799" i="14"/>
  <c r="F799" i="14"/>
  <c r="E799" i="14" s="1"/>
  <c r="C799" i="14"/>
  <c r="G798" i="14"/>
  <c r="F798" i="14"/>
  <c r="E798" i="14" s="1"/>
  <c r="C798" i="14"/>
  <c r="G797" i="14"/>
  <c r="F797" i="14"/>
  <c r="E797" i="14" s="1"/>
  <c r="C797" i="14"/>
  <c r="D796" i="14"/>
  <c r="A796" i="14"/>
  <c r="G792" i="14"/>
  <c r="F792" i="14"/>
  <c r="E792" i="14" s="1"/>
  <c r="S792" i="14" s="1"/>
  <c r="C792" i="14"/>
  <c r="G791" i="14"/>
  <c r="F791" i="14"/>
  <c r="E791" i="14" s="1"/>
  <c r="C791" i="14"/>
  <c r="G790" i="14"/>
  <c r="F790" i="14"/>
  <c r="E790" i="14" s="1"/>
  <c r="C790" i="14"/>
  <c r="G789" i="14"/>
  <c r="F789" i="14"/>
  <c r="E789" i="14" s="1"/>
  <c r="C789" i="14"/>
  <c r="G788" i="14"/>
  <c r="F788" i="14"/>
  <c r="E788" i="14" s="1"/>
  <c r="T788" i="14" s="1"/>
  <c r="C788" i="14"/>
  <c r="G787" i="14"/>
  <c r="F787" i="14"/>
  <c r="E787" i="14" s="1"/>
  <c r="C787" i="14"/>
  <c r="G786" i="14"/>
  <c r="F786" i="14"/>
  <c r="E786" i="14" s="1"/>
  <c r="C786" i="14"/>
  <c r="G785" i="14"/>
  <c r="F785" i="14"/>
  <c r="E785" i="14" s="1"/>
  <c r="C785" i="14"/>
  <c r="G784" i="14"/>
  <c r="F784" i="14"/>
  <c r="E784" i="14" s="1"/>
  <c r="T784" i="14" s="1"/>
  <c r="C784" i="14"/>
  <c r="G783" i="14"/>
  <c r="F783" i="14"/>
  <c r="E783" i="14" s="1"/>
  <c r="C783" i="14"/>
  <c r="G782" i="14"/>
  <c r="F782" i="14"/>
  <c r="E782" i="14" s="1"/>
  <c r="C782" i="14"/>
  <c r="G781" i="14"/>
  <c r="F781" i="14"/>
  <c r="E781" i="14" s="1"/>
  <c r="C781" i="14"/>
  <c r="G780" i="14"/>
  <c r="F780" i="14"/>
  <c r="E780" i="14" s="1"/>
  <c r="T780" i="14" s="1"/>
  <c r="C780" i="14"/>
  <c r="G779" i="14"/>
  <c r="F779" i="14"/>
  <c r="E779" i="14" s="1"/>
  <c r="C779" i="14"/>
  <c r="G778" i="14"/>
  <c r="F778" i="14"/>
  <c r="E778" i="14" s="1"/>
  <c r="C778" i="14"/>
  <c r="G777" i="14"/>
  <c r="F777" i="14"/>
  <c r="E777" i="14" s="1"/>
  <c r="C777" i="14"/>
  <c r="D776" i="14"/>
  <c r="A776" i="14"/>
  <c r="B31" i="18"/>
  <c r="G772" i="14"/>
  <c r="F772" i="14"/>
  <c r="E772" i="14" s="1"/>
  <c r="O772" i="14" s="1"/>
  <c r="C772" i="14"/>
  <c r="G771" i="14"/>
  <c r="F771" i="14"/>
  <c r="E771" i="14" s="1"/>
  <c r="N771" i="14" s="1"/>
  <c r="C771" i="14"/>
  <c r="G770" i="14"/>
  <c r="F770" i="14"/>
  <c r="E770" i="14" s="1"/>
  <c r="Q770" i="14" s="1"/>
  <c r="C770" i="14"/>
  <c r="G769" i="14"/>
  <c r="F769" i="14"/>
  <c r="E769" i="14" s="1"/>
  <c r="C769" i="14"/>
  <c r="G768" i="14"/>
  <c r="F768" i="14"/>
  <c r="E768" i="14" s="1"/>
  <c r="W768" i="14" s="1"/>
  <c r="C768" i="14"/>
  <c r="G767" i="14"/>
  <c r="F767" i="14"/>
  <c r="E767" i="14" s="1"/>
  <c r="J767" i="14" s="1"/>
  <c r="C767" i="14"/>
  <c r="G766" i="14"/>
  <c r="F766" i="14"/>
  <c r="E766" i="14" s="1"/>
  <c r="C766" i="14"/>
  <c r="G765" i="14"/>
  <c r="F765" i="14"/>
  <c r="E765" i="14" s="1"/>
  <c r="C765" i="14"/>
  <c r="G764" i="14"/>
  <c r="F764" i="14"/>
  <c r="E764" i="14" s="1"/>
  <c r="C764" i="14"/>
  <c r="G763" i="14"/>
  <c r="F763" i="14"/>
  <c r="E763" i="14" s="1"/>
  <c r="C763" i="14"/>
  <c r="G762" i="14"/>
  <c r="F762" i="14"/>
  <c r="E762" i="14" s="1"/>
  <c r="C762" i="14"/>
  <c r="G761" i="14"/>
  <c r="F761" i="14"/>
  <c r="E761" i="14" s="1"/>
  <c r="L761" i="14" s="1"/>
  <c r="C761" i="14"/>
  <c r="G760" i="14"/>
  <c r="F760" i="14"/>
  <c r="E760" i="14" s="1"/>
  <c r="C760" i="14"/>
  <c r="G759" i="14"/>
  <c r="F759" i="14"/>
  <c r="E759" i="14" s="1"/>
  <c r="C759" i="14"/>
  <c r="G758" i="14"/>
  <c r="F758" i="14"/>
  <c r="E758" i="14" s="1"/>
  <c r="U758" i="14" s="1"/>
  <c r="C758" i="14"/>
  <c r="G757" i="14"/>
  <c r="F757" i="14"/>
  <c r="E757" i="14" s="1"/>
  <c r="X757" i="14" s="1"/>
  <c r="C757" i="14"/>
  <c r="D756" i="14"/>
  <c r="A756" i="14"/>
  <c r="G752" i="14"/>
  <c r="F752" i="14"/>
  <c r="E752" i="14" s="1"/>
  <c r="Z752" i="14" s="1"/>
  <c r="C752" i="14"/>
  <c r="G751" i="14"/>
  <c r="F751" i="14"/>
  <c r="E751" i="14" s="1"/>
  <c r="N751" i="14" s="1"/>
  <c r="C751" i="14"/>
  <c r="G750" i="14"/>
  <c r="F750" i="14"/>
  <c r="E750" i="14" s="1"/>
  <c r="C750" i="14"/>
  <c r="G749" i="14"/>
  <c r="F749" i="14"/>
  <c r="E749" i="14" s="1"/>
  <c r="C749" i="14"/>
  <c r="G748" i="14"/>
  <c r="F748" i="14"/>
  <c r="E748" i="14" s="1"/>
  <c r="Z748" i="14" s="1"/>
  <c r="C748" i="14"/>
  <c r="G747" i="14"/>
  <c r="F747" i="14"/>
  <c r="E747" i="14" s="1"/>
  <c r="J747" i="14" s="1"/>
  <c r="C747" i="14"/>
  <c r="G746" i="14"/>
  <c r="F746" i="14"/>
  <c r="E746" i="14" s="1"/>
  <c r="C746" i="14"/>
  <c r="G745" i="14"/>
  <c r="F745" i="14"/>
  <c r="E745" i="14" s="1"/>
  <c r="C745" i="14"/>
  <c r="G744" i="14"/>
  <c r="F744" i="14"/>
  <c r="E744" i="14" s="1"/>
  <c r="C744" i="14"/>
  <c r="G743" i="14"/>
  <c r="F743" i="14"/>
  <c r="E743" i="14" s="1"/>
  <c r="Z743" i="14" s="1"/>
  <c r="C743" i="14"/>
  <c r="G742" i="14"/>
  <c r="F742" i="14"/>
  <c r="E742" i="14" s="1"/>
  <c r="C742" i="14"/>
  <c r="G741" i="14"/>
  <c r="F741" i="14"/>
  <c r="E741" i="14" s="1"/>
  <c r="C741" i="14"/>
  <c r="G740" i="14"/>
  <c r="F740" i="14"/>
  <c r="E740" i="14" s="1"/>
  <c r="C740" i="14"/>
  <c r="G739" i="14"/>
  <c r="F739" i="14"/>
  <c r="E739" i="14" s="1"/>
  <c r="C739" i="14"/>
  <c r="G738" i="14"/>
  <c r="F738" i="14"/>
  <c r="E738" i="14" s="1"/>
  <c r="Y738" i="14" s="1"/>
  <c r="C738" i="14"/>
  <c r="G737" i="14"/>
  <c r="F737" i="14"/>
  <c r="E737" i="14" s="1"/>
  <c r="C737" i="14"/>
  <c r="D736" i="14"/>
  <c r="A736" i="14"/>
  <c r="G732" i="14"/>
  <c r="F732" i="14"/>
  <c r="E732" i="14" s="1"/>
  <c r="O732" i="14" s="1"/>
  <c r="C732" i="14"/>
  <c r="G731" i="14"/>
  <c r="F731" i="14"/>
  <c r="E731" i="14" s="1"/>
  <c r="N731" i="14" s="1"/>
  <c r="C731" i="14"/>
  <c r="G730" i="14"/>
  <c r="F730" i="14"/>
  <c r="E730" i="14" s="1"/>
  <c r="I730" i="14" s="1"/>
  <c r="C730" i="14"/>
  <c r="G729" i="14"/>
  <c r="F729" i="14"/>
  <c r="E729" i="14" s="1"/>
  <c r="W729" i="14" s="1"/>
  <c r="C729" i="14"/>
  <c r="G728" i="14"/>
  <c r="F728" i="14"/>
  <c r="E728" i="14" s="1"/>
  <c r="W728" i="14" s="1"/>
  <c r="C728" i="14"/>
  <c r="G727" i="14"/>
  <c r="F727" i="14"/>
  <c r="E727" i="14" s="1"/>
  <c r="Z727" i="14" s="1"/>
  <c r="C727" i="14"/>
  <c r="G726" i="14"/>
  <c r="F726" i="14"/>
  <c r="E726" i="14" s="1"/>
  <c r="C726" i="14"/>
  <c r="G725" i="14"/>
  <c r="F725" i="14"/>
  <c r="E725" i="14" s="1"/>
  <c r="C725" i="14"/>
  <c r="G724" i="14"/>
  <c r="F724" i="14"/>
  <c r="E724" i="14" s="1"/>
  <c r="C724" i="14"/>
  <c r="G723" i="14"/>
  <c r="F723" i="14"/>
  <c r="E723" i="14" s="1"/>
  <c r="C723" i="14"/>
  <c r="G722" i="14"/>
  <c r="F722" i="14"/>
  <c r="E722" i="14" s="1"/>
  <c r="C722" i="14"/>
  <c r="G721" i="14"/>
  <c r="F721" i="14"/>
  <c r="E721" i="14" s="1"/>
  <c r="C721" i="14"/>
  <c r="G720" i="14"/>
  <c r="F720" i="14"/>
  <c r="E720" i="14" s="1"/>
  <c r="K720" i="14" s="1"/>
  <c r="C720" i="14"/>
  <c r="G719" i="14"/>
  <c r="F719" i="14"/>
  <c r="E719" i="14" s="1"/>
  <c r="Z719" i="14" s="1"/>
  <c r="C719" i="14"/>
  <c r="G718" i="14"/>
  <c r="F718" i="14"/>
  <c r="E718" i="14" s="1"/>
  <c r="Y718" i="14" s="1"/>
  <c r="C718" i="14"/>
  <c r="G717" i="14"/>
  <c r="F717" i="14"/>
  <c r="E717" i="14" s="1"/>
  <c r="C717" i="14"/>
  <c r="D716" i="14"/>
  <c r="A716" i="14"/>
  <c r="D122" i="14"/>
  <c r="G712" i="14"/>
  <c r="F712" i="14"/>
  <c r="E712" i="14" s="1"/>
  <c r="K712" i="14" s="1"/>
  <c r="C712" i="14"/>
  <c r="G711" i="14"/>
  <c r="F711" i="14"/>
  <c r="E711" i="14" s="1"/>
  <c r="S711" i="14" s="1"/>
  <c r="C711" i="14"/>
  <c r="G710" i="14"/>
  <c r="F710" i="14"/>
  <c r="E710" i="14" s="1"/>
  <c r="C710" i="14"/>
  <c r="G709" i="14"/>
  <c r="F709" i="14"/>
  <c r="E709" i="14" s="1"/>
  <c r="C709" i="14"/>
  <c r="G708" i="14"/>
  <c r="F708" i="14"/>
  <c r="E708" i="14" s="1"/>
  <c r="K708" i="14" s="1"/>
  <c r="C708" i="14"/>
  <c r="G707" i="14"/>
  <c r="F707" i="14"/>
  <c r="E707" i="14" s="1"/>
  <c r="S707" i="14" s="1"/>
  <c r="C707" i="14"/>
  <c r="G706" i="14"/>
  <c r="F706" i="14"/>
  <c r="E706" i="14" s="1"/>
  <c r="C706" i="14"/>
  <c r="G705" i="14"/>
  <c r="F705" i="14"/>
  <c r="E705" i="14" s="1"/>
  <c r="C705" i="14"/>
  <c r="G704" i="14"/>
  <c r="F704" i="14"/>
  <c r="E704" i="14" s="1"/>
  <c r="K704" i="14" s="1"/>
  <c r="C704" i="14"/>
  <c r="G703" i="14"/>
  <c r="F703" i="14"/>
  <c r="E703" i="14" s="1"/>
  <c r="S703" i="14" s="1"/>
  <c r="C703" i="14"/>
  <c r="G702" i="14"/>
  <c r="F702" i="14"/>
  <c r="E702" i="14" s="1"/>
  <c r="C702" i="14"/>
  <c r="G701" i="14"/>
  <c r="F701" i="14"/>
  <c r="E701" i="14" s="1"/>
  <c r="C701" i="14"/>
  <c r="G700" i="14"/>
  <c r="F700" i="14"/>
  <c r="E700" i="14" s="1"/>
  <c r="K700" i="14" s="1"/>
  <c r="C700" i="14"/>
  <c r="G699" i="14"/>
  <c r="F699" i="14"/>
  <c r="E699" i="14" s="1"/>
  <c r="S699" i="14" s="1"/>
  <c r="C699" i="14"/>
  <c r="G698" i="14"/>
  <c r="F698" i="14"/>
  <c r="E698" i="14" s="1"/>
  <c r="C698" i="14"/>
  <c r="G697" i="14"/>
  <c r="F697" i="14"/>
  <c r="E697" i="14" s="1"/>
  <c r="C697" i="14"/>
  <c r="D696" i="14"/>
  <c r="A696" i="14"/>
  <c r="D619" i="14"/>
  <c r="G692" i="14"/>
  <c r="F692" i="14"/>
  <c r="E692" i="14" s="1"/>
  <c r="C692" i="14"/>
  <c r="G691" i="14"/>
  <c r="F691" i="14"/>
  <c r="E691" i="14" s="1"/>
  <c r="C691" i="14"/>
  <c r="G690" i="14"/>
  <c r="F690" i="14"/>
  <c r="E690" i="14" s="1"/>
  <c r="X690" i="14" s="1"/>
  <c r="C690" i="14"/>
  <c r="G689" i="14"/>
  <c r="F689" i="14"/>
  <c r="E689" i="14" s="1"/>
  <c r="C689" i="14"/>
  <c r="G688" i="14"/>
  <c r="F688" i="14"/>
  <c r="E688" i="14" s="1"/>
  <c r="C688" i="14"/>
  <c r="G687" i="14"/>
  <c r="F687" i="14"/>
  <c r="E687" i="14" s="1"/>
  <c r="C687" i="14"/>
  <c r="G686" i="14"/>
  <c r="F686" i="14"/>
  <c r="E686" i="14" s="1"/>
  <c r="C686" i="14"/>
  <c r="G685" i="14"/>
  <c r="F685" i="14"/>
  <c r="E685" i="14" s="1"/>
  <c r="O685" i="14" s="1"/>
  <c r="C685" i="14"/>
  <c r="G684" i="14"/>
  <c r="F684" i="14"/>
  <c r="E684" i="14" s="1"/>
  <c r="N684" i="14" s="1"/>
  <c r="C684" i="14"/>
  <c r="G683" i="14"/>
  <c r="F683" i="14"/>
  <c r="E683" i="14" s="1"/>
  <c r="C683" i="14"/>
  <c r="G682" i="14"/>
  <c r="F682" i="14"/>
  <c r="E682" i="14" s="1"/>
  <c r="L682" i="14" s="1"/>
  <c r="C682" i="14"/>
  <c r="G681" i="14"/>
  <c r="F681" i="14"/>
  <c r="E681" i="14" s="1"/>
  <c r="O681" i="14" s="1"/>
  <c r="C681" i="14"/>
  <c r="G680" i="14"/>
  <c r="F680" i="14"/>
  <c r="E680" i="14" s="1"/>
  <c r="N680" i="14" s="1"/>
  <c r="C680" i="14"/>
  <c r="G679" i="14"/>
  <c r="F679" i="14"/>
  <c r="E679" i="14" s="1"/>
  <c r="C679" i="14"/>
  <c r="G678" i="14"/>
  <c r="F678" i="14"/>
  <c r="E678" i="14" s="1"/>
  <c r="X678" i="14" s="1"/>
  <c r="C678" i="14"/>
  <c r="G677" i="14"/>
  <c r="F677" i="14"/>
  <c r="E677" i="14" s="1"/>
  <c r="W677" i="14" s="1"/>
  <c r="C677" i="14"/>
  <c r="D676" i="14"/>
  <c r="A676" i="14"/>
  <c r="F608" i="14"/>
  <c r="E608" i="14" s="1"/>
  <c r="O608" i="14" s="1"/>
  <c r="C564" i="14"/>
  <c r="D559" i="14"/>
  <c r="D596" i="14"/>
  <c r="D636" i="14"/>
  <c r="D656" i="14"/>
  <c r="D230" i="14"/>
  <c r="C597" i="14"/>
  <c r="F597" i="14"/>
  <c r="E597" i="14" s="1"/>
  <c r="T597" i="14" s="1"/>
  <c r="G597" i="14"/>
  <c r="C598" i="14"/>
  <c r="F598" i="14"/>
  <c r="E598" i="14" s="1"/>
  <c r="G598" i="14"/>
  <c r="C599" i="14"/>
  <c r="F599" i="14"/>
  <c r="E599" i="14" s="1"/>
  <c r="N599" i="14" s="1"/>
  <c r="G599" i="14"/>
  <c r="Z599" i="14"/>
  <c r="C600" i="14"/>
  <c r="F600" i="14"/>
  <c r="E600" i="14" s="1"/>
  <c r="O600" i="14" s="1"/>
  <c r="G600" i="14"/>
  <c r="C601" i="14"/>
  <c r="F601" i="14"/>
  <c r="E601" i="14" s="1"/>
  <c r="T601" i="14" s="1"/>
  <c r="G601" i="14"/>
  <c r="C602" i="14"/>
  <c r="F602" i="14"/>
  <c r="E602" i="14" s="1"/>
  <c r="G602" i="14"/>
  <c r="C603" i="14"/>
  <c r="F603" i="14"/>
  <c r="E603" i="14" s="1"/>
  <c r="N603" i="14" s="1"/>
  <c r="G603" i="14"/>
  <c r="C604" i="14"/>
  <c r="F604" i="14"/>
  <c r="E604" i="14" s="1"/>
  <c r="O604" i="14" s="1"/>
  <c r="G604" i="14"/>
  <c r="C605" i="14"/>
  <c r="F605" i="14"/>
  <c r="E605" i="14" s="1"/>
  <c r="T605" i="14" s="1"/>
  <c r="G605" i="14"/>
  <c r="C606" i="14"/>
  <c r="F606" i="14"/>
  <c r="E606" i="14" s="1"/>
  <c r="G606" i="14"/>
  <c r="C607" i="14"/>
  <c r="F607" i="14"/>
  <c r="E607" i="14" s="1"/>
  <c r="N607" i="14" s="1"/>
  <c r="G607" i="14"/>
  <c r="C608" i="14"/>
  <c r="G608" i="14"/>
  <c r="C609" i="14"/>
  <c r="F609" i="14"/>
  <c r="E609" i="14" s="1"/>
  <c r="H609" i="14" s="1"/>
  <c r="G609" i="14"/>
  <c r="C610" i="14"/>
  <c r="F610" i="14"/>
  <c r="E610" i="14" s="1"/>
  <c r="G610" i="14"/>
  <c r="C611" i="14"/>
  <c r="F611" i="14"/>
  <c r="E611" i="14" s="1"/>
  <c r="N611" i="14" s="1"/>
  <c r="G611" i="14"/>
  <c r="C612" i="14"/>
  <c r="F612" i="14"/>
  <c r="E612" i="14" s="1"/>
  <c r="G612" i="14"/>
  <c r="C613" i="14"/>
  <c r="F613" i="14"/>
  <c r="E613" i="14" s="1"/>
  <c r="O613" i="14" s="1"/>
  <c r="G613" i="14"/>
  <c r="C614" i="14"/>
  <c r="F614" i="14"/>
  <c r="E614" i="14" s="1"/>
  <c r="G614" i="14"/>
  <c r="C615" i="14"/>
  <c r="F615" i="14"/>
  <c r="E615" i="14" s="1"/>
  <c r="G615" i="14"/>
  <c r="D510" i="14"/>
  <c r="G672" i="14"/>
  <c r="F672" i="14"/>
  <c r="E672" i="14" s="1"/>
  <c r="O672" i="14" s="1"/>
  <c r="C672" i="14"/>
  <c r="G671" i="14"/>
  <c r="F671" i="14"/>
  <c r="E671" i="14" s="1"/>
  <c r="N671" i="14" s="1"/>
  <c r="C671" i="14"/>
  <c r="G670" i="14"/>
  <c r="F670" i="14"/>
  <c r="E670" i="14" s="1"/>
  <c r="C670" i="14"/>
  <c r="G669" i="14"/>
  <c r="F669" i="14"/>
  <c r="E669" i="14" s="1"/>
  <c r="L669" i="14" s="1"/>
  <c r="C669" i="14"/>
  <c r="G668" i="14"/>
  <c r="F668" i="14"/>
  <c r="E668" i="14" s="1"/>
  <c r="Z668" i="14" s="1"/>
  <c r="C668" i="14"/>
  <c r="G667" i="14"/>
  <c r="F667" i="14"/>
  <c r="E667" i="14" s="1"/>
  <c r="N667" i="14" s="1"/>
  <c r="C667" i="14"/>
  <c r="G666" i="14"/>
  <c r="F666" i="14"/>
  <c r="E666" i="14" s="1"/>
  <c r="C666" i="14"/>
  <c r="G665" i="14"/>
  <c r="F665" i="14"/>
  <c r="E665" i="14" s="1"/>
  <c r="C665" i="14"/>
  <c r="G664" i="14"/>
  <c r="F664" i="14"/>
  <c r="E664" i="14" s="1"/>
  <c r="Z664" i="14" s="1"/>
  <c r="C664" i="14"/>
  <c r="G663" i="14"/>
  <c r="F663" i="14"/>
  <c r="E663" i="14" s="1"/>
  <c r="C663" i="14"/>
  <c r="G662" i="14"/>
  <c r="F662" i="14"/>
  <c r="E662" i="14" s="1"/>
  <c r="Y662" i="14" s="1"/>
  <c r="C662" i="14"/>
  <c r="G661" i="14"/>
  <c r="F661" i="14"/>
  <c r="E661" i="14" s="1"/>
  <c r="L661" i="14" s="1"/>
  <c r="C661" i="14"/>
  <c r="G660" i="14"/>
  <c r="F660" i="14"/>
  <c r="E660" i="14" s="1"/>
  <c r="C660" i="14"/>
  <c r="G659" i="14"/>
  <c r="F659" i="14"/>
  <c r="E659" i="14" s="1"/>
  <c r="Z659" i="14" s="1"/>
  <c r="C659" i="14"/>
  <c r="G658" i="14"/>
  <c r="F658" i="14"/>
  <c r="E658" i="14" s="1"/>
  <c r="C658" i="14"/>
  <c r="G657" i="14"/>
  <c r="F657" i="14"/>
  <c r="E657" i="14" s="1"/>
  <c r="V657" i="14" s="1"/>
  <c r="C657" i="14"/>
  <c r="G170" i="1"/>
  <c r="J170" i="1"/>
  <c r="C53" i="14"/>
  <c r="F53" i="14"/>
  <c r="E53" i="14" s="1"/>
  <c r="G53" i="14"/>
  <c r="C54" i="14"/>
  <c r="F54" i="14"/>
  <c r="E54" i="14" s="1"/>
  <c r="G54" i="14"/>
  <c r="C55" i="14"/>
  <c r="F55" i="14"/>
  <c r="E55" i="14" s="1"/>
  <c r="G55" i="14"/>
  <c r="C56" i="14"/>
  <c r="F56" i="14"/>
  <c r="E56" i="14" s="1"/>
  <c r="G56" i="14"/>
  <c r="C57" i="14"/>
  <c r="F57" i="14"/>
  <c r="E57" i="14" s="1"/>
  <c r="G57" i="14"/>
  <c r="C58" i="14"/>
  <c r="F58" i="14"/>
  <c r="E58" i="14" s="1"/>
  <c r="G58" i="14"/>
  <c r="C59" i="14"/>
  <c r="F59" i="14"/>
  <c r="E59" i="14" s="1"/>
  <c r="G59" i="14"/>
  <c r="C60" i="14"/>
  <c r="F60" i="14"/>
  <c r="E60" i="14" s="1"/>
  <c r="G60" i="14"/>
  <c r="C61" i="14"/>
  <c r="F61" i="14"/>
  <c r="E61" i="14" s="1"/>
  <c r="G61" i="14"/>
  <c r="C62" i="14"/>
  <c r="F62" i="14"/>
  <c r="E62" i="14" s="1"/>
  <c r="G62" i="14"/>
  <c r="C63" i="14"/>
  <c r="F63" i="14"/>
  <c r="E63" i="14" s="1"/>
  <c r="J63" i="14" s="1"/>
  <c r="G63" i="14"/>
  <c r="C64" i="14"/>
  <c r="F64" i="14"/>
  <c r="E64" i="14" s="1"/>
  <c r="G64" i="14"/>
  <c r="C65" i="14"/>
  <c r="F65" i="14"/>
  <c r="E65" i="14" s="1"/>
  <c r="G65" i="14"/>
  <c r="C66" i="14"/>
  <c r="F66" i="14"/>
  <c r="E66" i="14" s="1"/>
  <c r="G66" i="14"/>
  <c r="G22" i="14"/>
  <c r="J19" i="1"/>
  <c r="G19" i="1"/>
  <c r="G652" i="14"/>
  <c r="F652" i="14"/>
  <c r="E652" i="14" s="1"/>
  <c r="X652" i="14" s="1"/>
  <c r="C652" i="14"/>
  <c r="G651" i="14"/>
  <c r="F651" i="14"/>
  <c r="E651" i="14" s="1"/>
  <c r="X651" i="14" s="1"/>
  <c r="C651" i="14"/>
  <c r="G650" i="14"/>
  <c r="F650" i="14"/>
  <c r="E650" i="14" s="1"/>
  <c r="C650" i="14"/>
  <c r="G649" i="14"/>
  <c r="F649" i="14"/>
  <c r="E649" i="14" s="1"/>
  <c r="C649" i="14"/>
  <c r="G648" i="14"/>
  <c r="F648" i="14"/>
  <c r="E648" i="14" s="1"/>
  <c r="C648" i="14"/>
  <c r="G647" i="14"/>
  <c r="F647" i="14"/>
  <c r="E647" i="14" s="1"/>
  <c r="X647" i="14" s="1"/>
  <c r="C647" i="14"/>
  <c r="G646" i="14"/>
  <c r="F646" i="14"/>
  <c r="E646" i="14" s="1"/>
  <c r="C646" i="14"/>
  <c r="G645" i="14"/>
  <c r="F645" i="14"/>
  <c r="E645" i="14" s="1"/>
  <c r="M645" i="14" s="1"/>
  <c r="C645" i="14"/>
  <c r="G644" i="14"/>
  <c r="F644" i="14"/>
  <c r="E644" i="14" s="1"/>
  <c r="C644" i="14"/>
  <c r="G643" i="14"/>
  <c r="F643" i="14"/>
  <c r="E643" i="14" s="1"/>
  <c r="X643" i="14" s="1"/>
  <c r="C643" i="14"/>
  <c r="G642" i="14"/>
  <c r="F642" i="14"/>
  <c r="E642" i="14" s="1"/>
  <c r="C642" i="14"/>
  <c r="G641" i="14"/>
  <c r="F641" i="14"/>
  <c r="E641" i="14" s="1"/>
  <c r="C641" i="14"/>
  <c r="G640" i="14"/>
  <c r="F640" i="14"/>
  <c r="E640" i="14" s="1"/>
  <c r="W640" i="14" s="1"/>
  <c r="C640" i="14"/>
  <c r="G639" i="14"/>
  <c r="F639" i="14"/>
  <c r="E639" i="14" s="1"/>
  <c r="S639" i="14" s="1"/>
  <c r="C639" i="14"/>
  <c r="G638" i="14"/>
  <c r="F638" i="14"/>
  <c r="E638" i="14" s="1"/>
  <c r="C638" i="14"/>
  <c r="G637" i="14"/>
  <c r="F637" i="14"/>
  <c r="C637" i="14"/>
  <c r="G632" i="14"/>
  <c r="F632" i="14"/>
  <c r="E632" i="14" s="1"/>
  <c r="C632" i="14"/>
  <c r="G631" i="14"/>
  <c r="F631" i="14"/>
  <c r="E631" i="14" s="1"/>
  <c r="C631" i="14"/>
  <c r="G630" i="14"/>
  <c r="F630" i="14"/>
  <c r="E630" i="14" s="1"/>
  <c r="X630" i="14" s="1"/>
  <c r="C630" i="14"/>
  <c r="G629" i="14"/>
  <c r="F629" i="14"/>
  <c r="E629" i="14" s="1"/>
  <c r="C629" i="14"/>
  <c r="G628" i="14"/>
  <c r="F628" i="14"/>
  <c r="E628" i="14" s="1"/>
  <c r="C628" i="14"/>
  <c r="G627" i="14"/>
  <c r="F627" i="14"/>
  <c r="E627" i="14" s="1"/>
  <c r="C627" i="14"/>
  <c r="G626" i="14"/>
  <c r="F626" i="14"/>
  <c r="E626" i="14" s="1"/>
  <c r="X626" i="14" s="1"/>
  <c r="C626" i="14"/>
  <c r="G625" i="14"/>
  <c r="F625" i="14"/>
  <c r="E625" i="14" s="1"/>
  <c r="C625" i="14"/>
  <c r="G624" i="14"/>
  <c r="F624" i="14"/>
  <c r="E624" i="14" s="1"/>
  <c r="C624" i="14"/>
  <c r="G623" i="14"/>
  <c r="F623" i="14"/>
  <c r="E623" i="14" s="1"/>
  <c r="C623" i="14"/>
  <c r="G622" i="14"/>
  <c r="F622" i="14"/>
  <c r="E622" i="14" s="1"/>
  <c r="X622" i="14" s="1"/>
  <c r="C622" i="14"/>
  <c r="G621" i="14"/>
  <c r="F621" i="14"/>
  <c r="E621" i="14" s="1"/>
  <c r="W621" i="14" s="1"/>
  <c r="C621" i="14"/>
  <c r="G620" i="14"/>
  <c r="F620" i="14"/>
  <c r="E620" i="14" s="1"/>
  <c r="O620" i="14" s="1"/>
  <c r="C620" i="14"/>
  <c r="W294" i="1"/>
  <c r="J294" i="1"/>
  <c r="G294" i="1"/>
  <c r="C551" i="14"/>
  <c r="G592" i="14"/>
  <c r="F592" i="14"/>
  <c r="E592" i="14" s="1"/>
  <c r="C592" i="14"/>
  <c r="G591" i="14"/>
  <c r="F591" i="14"/>
  <c r="E591" i="14" s="1"/>
  <c r="Z591" i="14" s="1"/>
  <c r="C591" i="14"/>
  <c r="G590" i="14"/>
  <c r="F590" i="14"/>
  <c r="E590" i="14" s="1"/>
  <c r="C590" i="14"/>
  <c r="G589" i="14"/>
  <c r="F589" i="14"/>
  <c r="E589" i="14" s="1"/>
  <c r="Z589" i="14" s="1"/>
  <c r="C589" i="14"/>
  <c r="D588" i="14"/>
  <c r="G584" i="14"/>
  <c r="F584" i="14"/>
  <c r="E584" i="14" s="1"/>
  <c r="C584" i="14"/>
  <c r="G583" i="14"/>
  <c r="F583" i="14"/>
  <c r="E583" i="14" s="1"/>
  <c r="C583" i="14"/>
  <c r="G582" i="14"/>
  <c r="F582" i="14"/>
  <c r="E582" i="14" s="1"/>
  <c r="C582" i="14"/>
  <c r="G581" i="14"/>
  <c r="F581" i="14"/>
  <c r="E581" i="14" s="1"/>
  <c r="C581" i="14"/>
  <c r="G580" i="14"/>
  <c r="F580" i="14"/>
  <c r="E580" i="14" s="1"/>
  <c r="C580" i="14"/>
  <c r="G579" i="14"/>
  <c r="F579" i="14"/>
  <c r="E579" i="14" s="1"/>
  <c r="Z579" i="14" s="1"/>
  <c r="C579" i="14"/>
  <c r="G578" i="14"/>
  <c r="F578" i="14"/>
  <c r="E578" i="14" s="1"/>
  <c r="C578" i="14"/>
  <c r="G577" i="14"/>
  <c r="F577" i="14"/>
  <c r="E577" i="14" s="1"/>
  <c r="C577" i="14"/>
  <c r="D576" i="14"/>
  <c r="G572" i="14"/>
  <c r="F572" i="14"/>
  <c r="E572" i="14" s="1"/>
  <c r="X572" i="14" s="1"/>
  <c r="C572" i="14"/>
  <c r="G571" i="14"/>
  <c r="F571" i="14"/>
  <c r="E571" i="14" s="1"/>
  <c r="C571" i="14"/>
  <c r="G570" i="14"/>
  <c r="F570" i="14"/>
  <c r="E570" i="14" s="1"/>
  <c r="C570" i="14"/>
  <c r="G569" i="14"/>
  <c r="F569" i="14"/>
  <c r="E569" i="14" s="1"/>
  <c r="C569" i="14"/>
  <c r="G568" i="14"/>
  <c r="F568" i="14"/>
  <c r="E568" i="14" s="1"/>
  <c r="X568" i="14" s="1"/>
  <c r="C568" i="14"/>
  <c r="G567" i="14"/>
  <c r="F567" i="14"/>
  <c r="E567" i="14" s="1"/>
  <c r="H567" i="14" s="1"/>
  <c r="C567" i="14"/>
  <c r="G566" i="14"/>
  <c r="F566" i="14"/>
  <c r="E566" i="14" s="1"/>
  <c r="C566" i="14"/>
  <c r="G565" i="14"/>
  <c r="F565" i="14"/>
  <c r="E565" i="14" s="1"/>
  <c r="C565" i="14"/>
  <c r="G564" i="14"/>
  <c r="F564" i="14"/>
  <c r="E564" i="14" s="1"/>
  <c r="G563" i="14"/>
  <c r="F563" i="14"/>
  <c r="E563" i="14" s="1"/>
  <c r="C563" i="14"/>
  <c r="G562" i="14"/>
  <c r="F562" i="14"/>
  <c r="E562" i="14" s="1"/>
  <c r="C562" i="14"/>
  <c r="G561" i="14"/>
  <c r="F561" i="14"/>
  <c r="E561" i="14" s="1"/>
  <c r="C561" i="14"/>
  <c r="G560" i="14"/>
  <c r="F560" i="14"/>
  <c r="E560" i="14" s="1"/>
  <c r="C560" i="14"/>
  <c r="G555" i="14"/>
  <c r="F555" i="14"/>
  <c r="E555" i="14" s="1"/>
  <c r="C555" i="14"/>
  <c r="G554" i="14"/>
  <c r="F554" i="14"/>
  <c r="E554" i="14" s="1"/>
  <c r="S554" i="14" s="1"/>
  <c r="C554" i="14"/>
  <c r="G553" i="14"/>
  <c r="F553" i="14"/>
  <c r="E553" i="14" s="1"/>
  <c r="C553" i="14"/>
  <c r="G552" i="14"/>
  <c r="F552" i="14"/>
  <c r="E552" i="14" s="1"/>
  <c r="C552" i="14"/>
  <c r="G551" i="14"/>
  <c r="F551" i="14"/>
  <c r="E551" i="14" s="1"/>
  <c r="U551" i="14" s="1"/>
  <c r="D550" i="14"/>
  <c r="E10" i="11"/>
  <c r="F7" i="11"/>
  <c r="G546" i="14"/>
  <c r="F546" i="14"/>
  <c r="E546" i="14" s="1"/>
  <c r="Z546" i="14" s="1"/>
  <c r="C546" i="14"/>
  <c r="G545" i="14"/>
  <c r="F545" i="14"/>
  <c r="E545" i="14" s="1"/>
  <c r="H545" i="14" s="1"/>
  <c r="C545" i="14"/>
  <c r="G544" i="14"/>
  <c r="F544" i="14"/>
  <c r="E544" i="14" s="1"/>
  <c r="X544" i="14" s="1"/>
  <c r="C544" i="14"/>
  <c r="G543" i="14"/>
  <c r="F543" i="14"/>
  <c r="E543" i="14" s="1"/>
  <c r="V543" i="14" s="1"/>
  <c r="C543" i="14"/>
  <c r="G542" i="14"/>
  <c r="F542" i="14"/>
  <c r="E542" i="14" s="1"/>
  <c r="U542" i="14" s="1"/>
  <c r="C542" i="14"/>
  <c r="G541" i="14"/>
  <c r="F541" i="14"/>
  <c r="E541" i="14" s="1"/>
  <c r="U541" i="14" s="1"/>
  <c r="C541" i="14"/>
  <c r="G540" i="14"/>
  <c r="F540" i="14"/>
  <c r="E540" i="14" s="1"/>
  <c r="K540" i="14" s="1"/>
  <c r="C540" i="14"/>
  <c r="G539" i="14"/>
  <c r="F539" i="14"/>
  <c r="E539" i="14" s="1"/>
  <c r="S539" i="14" s="1"/>
  <c r="C539" i="14"/>
  <c r="G538" i="14"/>
  <c r="F538" i="14"/>
  <c r="E538" i="14" s="1"/>
  <c r="S538" i="14" s="1"/>
  <c r="C538" i="14"/>
  <c r="G537" i="14"/>
  <c r="F537" i="14"/>
  <c r="E537" i="14" s="1"/>
  <c r="J537" i="14" s="1"/>
  <c r="C537" i="14"/>
  <c r="G536" i="14"/>
  <c r="F536" i="14"/>
  <c r="E536" i="14" s="1"/>
  <c r="H536" i="14" s="1"/>
  <c r="C536" i="14"/>
  <c r="G535" i="14"/>
  <c r="F535" i="14"/>
  <c r="E535" i="14" s="1"/>
  <c r="V535" i="14" s="1"/>
  <c r="C535" i="14"/>
  <c r="G534" i="14"/>
  <c r="F534" i="14"/>
  <c r="E534" i="14" s="1"/>
  <c r="W534" i="14" s="1"/>
  <c r="C534" i="14"/>
  <c r="G533" i="14"/>
  <c r="F533" i="14"/>
  <c r="E533" i="14" s="1"/>
  <c r="L533" i="14" s="1"/>
  <c r="C533" i="14"/>
  <c r="F532" i="14"/>
  <c r="E532" i="14" s="1"/>
  <c r="T532" i="14" s="1"/>
  <c r="C532" i="14"/>
  <c r="F531" i="14"/>
  <c r="E531" i="14" s="1"/>
  <c r="M531" i="14" s="1"/>
  <c r="G532" i="14"/>
  <c r="C531" i="14"/>
  <c r="C12" i="25"/>
  <c r="C11" i="25" s="1"/>
  <c r="D12" i="25"/>
  <c r="D11" i="25" s="1"/>
  <c r="E12" i="25"/>
  <c r="E11" i="25" s="1"/>
  <c r="C13" i="25"/>
  <c r="D13" i="25"/>
  <c r="E13" i="25"/>
  <c r="C14" i="25"/>
  <c r="D14" i="25"/>
  <c r="E14" i="25"/>
  <c r="C15" i="25"/>
  <c r="D15" i="25"/>
  <c r="E15" i="25"/>
  <c r="C16" i="25"/>
  <c r="D16" i="25"/>
  <c r="E16" i="25"/>
  <c r="C17" i="25"/>
  <c r="D17" i="25"/>
  <c r="E17" i="25"/>
  <c r="C18" i="25"/>
  <c r="D18" i="25"/>
  <c r="E18" i="25"/>
  <c r="B18" i="25"/>
  <c r="B17" i="25"/>
  <c r="B16" i="25"/>
  <c r="B15" i="25"/>
  <c r="B14" i="25"/>
  <c r="B13" i="25"/>
  <c r="Z218" i="31"/>
  <c r="Y218" i="31"/>
  <c r="X218" i="31"/>
  <c r="W218" i="31"/>
  <c r="V218" i="31"/>
  <c r="U218" i="31"/>
  <c r="T218" i="31"/>
  <c r="S218" i="31"/>
  <c r="R218" i="31"/>
  <c r="Q218" i="31"/>
  <c r="P218" i="31"/>
  <c r="O218" i="31"/>
  <c r="N218" i="31"/>
  <c r="M218" i="31"/>
  <c r="L218" i="31"/>
  <c r="K218" i="31"/>
  <c r="J218" i="31"/>
  <c r="I218" i="31"/>
  <c r="H218" i="31"/>
  <c r="G218" i="31"/>
  <c r="F218" i="31"/>
  <c r="E218" i="31"/>
  <c r="D218" i="31"/>
  <c r="B218" i="31"/>
  <c r="Z217" i="31"/>
  <c r="Y217" i="31"/>
  <c r="X217" i="31"/>
  <c r="W217" i="31"/>
  <c r="V217" i="31"/>
  <c r="U217" i="31"/>
  <c r="T217" i="31"/>
  <c r="S217" i="31"/>
  <c r="R217" i="31"/>
  <c r="Q217" i="31"/>
  <c r="P217" i="31"/>
  <c r="O217" i="31"/>
  <c r="N217" i="31"/>
  <c r="M217" i="31"/>
  <c r="L217" i="31"/>
  <c r="K217" i="31"/>
  <c r="J217" i="31"/>
  <c r="I217" i="31"/>
  <c r="H217" i="31"/>
  <c r="G217" i="31"/>
  <c r="F217" i="31"/>
  <c r="E217" i="31"/>
  <c r="D217" i="31"/>
  <c r="B217" i="31"/>
  <c r="Z216" i="31"/>
  <c r="Y216" i="31"/>
  <c r="X216" i="31"/>
  <c r="W216" i="31"/>
  <c r="V216" i="31"/>
  <c r="U216" i="31"/>
  <c r="T216" i="31"/>
  <c r="S216" i="31"/>
  <c r="R216" i="31"/>
  <c r="Q216" i="31"/>
  <c r="P216" i="31"/>
  <c r="O216" i="31"/>
  <c r="N216" i="31"/>
  <c r="M216" i="31"/>
  <c r="L216" i="31"/>
  <c r="K216" i="31"/>
  <c r="J216" i="31"/>
  <c r="I216" i="31"/>
  <c r="H216" i="31"/>
  <c r="G216" i="31"/>
  <c r="F216" i="31"/>
  <c r="E216" i="31"/>
  <c r="D216" i="31"/>
  <c r="B216" i="31"/>
  <c r="Z215" i="31"/>
  <c r="Y215" i="31"/>
  <c r="X215" i="31"/>
  <c r="W215" i="31"/>
  <c r="V215" i="31"/>
  <c r="U215" i="31"/>
  <c r="T215" i="31"/>
  <c r="S215" i="31"/>
  <c r="R215" i="31"/>
  <c r="Q215" i="31"/>
  <c r="P215" i="31"/>
  <c r="O215" i="31"/>
  <c r="N215" i="31"/>
  <c r="M215" i="31"/>
  <c r="L215" i="31"/>
  <c r="K215" i="31"/>
  <c r="J215" i="31"/>
  <c r="I215" i="31"/>
  <c r="H215" i="31"/>
  <c r="G215" i="31"/>
  <c r="F215" i="31"/>
  <c r="E215" i="31"/>
  <c r="D215" i="31"/>
  <c r="B215" i="31"/>
  <c r="Z214" i="31"/>
  <c r="Y214" i="31"/>
  <c r="X214" i="31"/>
  <c r="W214" i="31"/>
  <c r="V214" i="31"/>
  <c r="U214" i="31"/>
  <c r="T214" i="31"/>
  <c r="S214" i="31"/>
  <c r="R214" i="31"/>
  <c r="Q214" i="31"/>
  <c r="P214" i="31"/>
  <c r="O214" i="31"/>
  <c r="N214" i="31"/>
  <c r="M214" i="31"/>
  <c r="L214" i="31"/>
  <c r="K214" i="31"/>
  <c r="J214" i="31"/>
  <c r="I214" i="31"/>
  <c r="H214" i="31"/>
  <c r="G214" i="31"/>
  <c r="F214" i="31"/>
  <c r="E214" i="31"/>
  <c r="D214" i="31"/>
  <c r="B214" i="31"/>
  <c r="Z213" i="31"/>
  <c r="Y213" i="31"/>
  <c r="X213" i="31"/>
  <c r="W213" i="31"/>
  <c r="V213" i="31"/>
  <c r="U213" i="31"/>
  <c r="T213" i="31"/>
  <c r="S213" i="31"/>
  <c r="R213" i="31"/>
  <c r="Q213" i="31"/>
  <c r="P213" i="31"/>
  <c r="O213" i="31"/>
  <c r="N213" i="31"/>
  <c r="M213" i="31"/>
  <c r="L213" i="31"/>
  <c r="K213" i="31"/>
  <c r="J213" i="31"/>
  <c r="I213" i="31"/>
  <c r="H213" i="31"/>
  <c r="G213" i="31"/>
  <c r="F213" i="31"/>
  <c r="E213" i="31"/>
  <c r="D213" i="31"/>
  <c r="B213" i="31"/>
  <c r="Z212" i="31"/>
  <c r="Y212" i="31"/>
  <c r="X212" i="31"/>
  <c r="W212" i="31"/>
  <c r="V212" i="31"/>
  <c r="U212" i="31"/>
  <c r="T212" i="31"/>
  <c r="S212" i="31"/>
  <c r="R212" i="31"/>
  <c r="Q212" i="31"/>
  <c r="P212" i="31"/>
  <c r="O212" i="31"/>
  <c r="N212" i="31"/>
  <c r="M212" i="31"/>
  <c r="L212" i="31"/>
  <c r="K212" i="31"/>
  <c r="J212" i="31"/>
  <c r="I212" i="31"/>
  <c r="H212" i="31"/>
  <c r="G212" i="31"/>
  <c r="F212" i="31"/>
  <c r="E212" i="31"/>
  <c r="D212" i="31"/>
  <c r="B212" i="31"/>
  <c r="Z211" i="31"/>
  <c r="Y211" i="31"/>
  <c r="Y208" i="31" s="1"/>
  <c r="Y21" i="31" s="1"/>
  <c r="X211" i="31"/>
  <c r="W211" i="31"/>
  <c r="V211" i="31"/>
  <c r="U211" i="31"/>
  <c r="T211" i="31"/>
  <c r="S211" i="31"/>
  <c r="R211" i="31"/>
  <c r="R208" i="31" s="1"/>
  <c r="R21" i="31" s="1"/>
  <c r="Q211" i="31"/>
  <c r="Q208" i="31" s="1"/>
  <c r="Q21" i="31" s="1"/>
  <c r="P211" i="31"/>
  <c r="O211" i="31"/>
  <c r="O208" i="31" s="1"/>
  <c r="O21" i="31" s="1"/>
  <c r="N211" i="31"/>
  <c r="M211" i="31"/>
  <c r="L211" i="31"/>
  <c r="K211" i="31"/>
  <c r="J211" i="31"/>
  <c r="J208" i="31" s="1"/>
  <c r="J21" i="31" s="1"/>
  <c r="I211" i="31"/>
  <c r="I208" i="31" s="1"/>
  <c r="I21" i="31" s="1"/>
  <c r="H211" i="31"/>
  <c r="H208" i="31" s="1"/>
  <c r="H21" i="31" s="1"/>
  <c r="G211" i="31"/>
  <c r="G208" i="31" s="1"/>
  <c r="G21" i="31" s="1"/>
  <c r="F211" i="31"/>
  <c r="E211" i="31"/>
  <c r="E208" i="31" s="1"/>
  <c r="E21" i="31" s="1"/>
  <c r="D211" i="31"/>
  <c r="B211" i="31"/>
  <c r="H207" i="31"/>
  <c r="D205" i="31"/>
  <c r="D21" i="31" s="1"/>
  <c r="C205" i="31"/>
  <c r="B205" i="31"/>
  <c r="Z198" i="31"/>
  <c r="Y198" i="31"/>
  <c r="X198" i="31"/>
  <c r="W198" i="31"/>
  <c r="V198" i="31"/>
  <c r="U198" i="31"/>
  <c r="T198" i="31"/>
  <c r="S198" i="31"/>
  <c r="R198" i="31"/>
  <c r="Q198" i="31"/>
  <c r="P198" i="31"/>
  <c r="O198" i="31"/>
  <c r="N198" i="31"/>
  <c r="M198" i="31"/>
  <c r="L198" i="31"/>
  <c r="K198" i="31"/>
  <c r="J198" i="31"/>
  <c r="I198" i="31"/>
  <c r="H198" i="31"/>
  <c r="G198" i="31"/>
  <c r="F198" i="31"/>
  <c r="E198" i="31"/>
  <c r="D198" i="31"/>
  <c r="B198" i="31"/>
  <c r="Z197" i="31"/>
  <c r="Y197" i="31"/>
  <c r="X197" i="31"/>
  <c r="W197" i="31"/>
  <c r="V197" i="31"/>
  <c r="U197" i="31"/>
  <c r="T197" i="31"/>
  <c r="S197" i="31"/>
  <c r="R197" i="31"/>
  <c r="Q197" i="31"/>
  <c r="P197" i="31"/>
  <c r="O197" i="31"/>
  <c r="N197" i="31"/>
  <c r="M197" i="31"/>
  <c r="L197" i="31"/>
  <c r="K197" i="31"/>
  <c r="J197" i="31"/>
  <c r="I197" i="31"/>
  <c r="H197" i="31"/>
  <c r="G197" i="31"/>
  <c r="F197" i="31"/>
  <c r="E197" i="31"/>
  <c r="D197" i="31"/>
  <c r="B197" i="31"/>
  <c r="Z196" i="31"/>
  <c r="Y196" i="31"/>
  <c r="X196" i="31"/>
  <c r="W196" i="31"/>
  <c r="V196" i="31"/>
  <c r="U196" i="31"/>
  <c r="T196" i="31"/>
  <c r="S196" i="31"/>
  <c r="R196" i="31"/>
  <c r="Q196" i="31"/>
  <c r="P196" i="31"/>
  <c r="O196" i="31"/>
  <c r="N196" i="31"/>
  <c r="M196" i="31"/>
  <c r="L196" i="31"/>
  <c r="K196" i="31"/>
  <c r="J196" i="31"/>
  <c r="I196" i="31"/>
  <c r="H196" i="31"/>
  <c r="G196" i="31"/>
  <c r="F196" i="31"/>
  <c r="E196" i="31"/>
  <c r="D196" i="31"/>
  <c r="B196" i="31"/>
  <c r="Z195" i="31"/>
  <c r="Y195" i="31"/>
  <c r="X195" i="31"/>
  <c r="W195" i="31"/>
  <c r="V195" i="31"/>
  <c r="U195" i="31"/>
  <c r="T195" i="31"/>
  <c r="S195" i="31"/>
  <c r="R195" i="31"/>
  <c r="Q195" i="31"/>
  <c r="P195" i="31"/>
  <c r="O195" i="31"/>
  <c r="N195" i="31"/>
  <c r="M195" i="31"/>
  <c r="L195" i="31"/>
  <c r="K195" i="31"/>
  <c r="J195" i="31"/>
  <c r="I195" i="31"/>
  <c r="H195" i="31"/>
  <c r="G195" i="31"/>
  <c r="F195" i="31"/>
  <c r="E195" i="31"/>
  <c r="D195" i="31"/>
  <c r="B195" i="31"/>
  <c r="Z194" i="31"/>
  <c r="Y194" i="31"/>
  <c r="X194" i="31"/>
  <c r="W194" i="31"/>
  <c r="V194" i="31"/>
  <c r="U194" i="31"/>
  <c r="T194" i="31"/>
  <c r="S194" i="31"/>
  <c r="R194" i="31"/>
  <c r="Q194" i="31"/>
  <c r="P194" i="31"/>
  <c r="O194" i="31"/>
  <c r="N194" i="31"/>
  <c r="M194" i="31"/>
  <c r="L194" i="31"/>
  <c r="K194" i="31"/>
  <c r="J194" i="31"/>
  <c r="I194" i="31"/>
  <c r="H194" i="31"/>
  <c r="G194" i="31"/>
  <c r="F194" i="31"/>
  <c r="E194" i="31"/>
  <c r="D194" i="31"/>
  <c r="B194" i="31"/>
  <c r="Z193" i="31"/>
  <c r="Y193" i="31"/>
  <c r="X193" i="31"/>
  <c r="W193" i="31"/>
  <c r="V193" i="31"/>
  <c r="U193" i="31"/>
  <c r="T193" i="31"/>
  <c r="S193" i="31"/>
  <c r="R193" i="31"/>
  <c r="Q193" i="31"/>
  <c r="P193" i="31"/>
  <c r="O193" i="31"/>
  <c r="N193" i="31"/>
  <c r="M193" i="31"/>
  <c r="L193" i="31"/>
  <c r="K193" i="31"/>
  <c r="J193" i="31"/>
  <c r="I193" i="31"/>
  <c r="H193" i="31"/>
  <c r="G193" i="31"/>
  <c r="F193" i="31"/>
  <c r="E193" i="31"/>
  <c r="D193" i="31"/>
  <c r="B193" i="31"/>
  <c r="Z192" i="31"/>
  <c r="Y192" i="31"/>
  <c r="X192" i="31"/>
  <c r="W192" i="31"/>
  <c r="V192" i="31"/>
  <c r="U192" i="31"/>
  <c r="T192" i="31"/>
  <c r="S192" i="31"/>
  <c r="R192" i="31"/>
  <c r="Q192" i="31"/>
  <c r="P192" i="31"/>
  <c r="O192" i="31"/>
  <c r="N192" i="31"/>
  <c r="M192" i="31"/>
  <c r="L192" i="31"/>
  <c r="K192" i="31"/>
  <c r="J192" i="31"/>
  <c r="I192" i="31"/>
  <c r="H192" i="31"/>
  <c r="G192" i="31"/>
  <c r="F192" i="31"/>
  <c r="E192" i="31"/>
  <c r="D192" i="31"/>
  <c r="B192" i="31"/>
  <c r="Z191" i="31"/>
  <c r="Y191" i="31"/>
  <c r="Y188" i="31" s="1"/>
  <c r="Y20" i="31" s="1"/>
  <c r="X191" i="31"/>
  <c r="X188" i="31" s="1"/>
  <c r="X20" i="31" s="1"/>
  <c r="W191" i="31"/>
  <c r="W188" i="31" s="1"/>
  <c r="W20" i="31" s="1"/>
  <c r="V191" i="31"/>
  <c r="V188" i="31" s="1"/>
  <c r="V20" i="31" s="1"/>
  <c r="U191" i="31"/>
  <c r="U188" i="31" s="1"/>
  <c r="U20" i="31" s="1"/>
  <c r="T191" i="31"/>
  <c r="S191" i="31"/>
  <c r="S188" i="31" s="1"/>
  <c r="S20" i="31" s="1"/>
  <c r="R191" i="31"/>
  <c r="Q191" i="31"/>
  <c r="P191" i="31"/>
  <c r="P188" i="31" s="1"/>
  <c r="P20" i="31" s="1"/>
  <c r="O191" i="31"/>
  <c r="N191" i="31"/>
  <c r="M191" i="31"/>
  <c r="L191" i="31"/>
  <c r="L188" i="31" s="1"/>
  <c r="L20" i="31" s="1"/>
  <c r="K191" i="31"/>
  <c r="J191" i="31"/>
  <c r="J188" i="31" s="1"/>
  <c r="J20" i="31" s="1"/>
  <c r="I191" i="31"/>
  <c r="H191" i="31"/>
  <c r="G191" i="31"/>
  <c r="G188" i="31" s="1"/>
  <c r="G20" i="31" s="1"/>
  <c r="F191" i="31"/>
  <c r="E191" i="31"/>
  <c r="D191" i="31"/>
  <c r="B191" i="31"/>
  <c r="H187" i="31"/>
  <c r="D185" i="31"/>
  <c r="C185" i="31"/>
  <c r="B185" i="31"/>
  <c r="B20" i="31" s="1"/>
  <c r="Z178" i="31"/>
  <c r="Y178" i="31"/>
  <c r="X178" i="31"/>
  <c r="W178" i="31"/>
  <c r="V178" i="31"/>
  <c r="U178" i="31"/>
  <c r="T178" i="31"/>
  <c r="S178" i="31"/>
  <c r="R178" i="31"/>
  <c r="Q178" i="31"/>
  <c r="P178" i="31"/>
  <c r="O178" i="31"/>
  <c r="N178" i="31"/>
  <c r="M178" i="31"/>
  <c r="L178" i="31"/>
  <c r="K178" i="31"/>
  <c r="J178" i="31"/>
  <c r="I178" i="31"/>
  <c r="H178" i="31"/>
  <c r="G178" i="31"/>
  <c r="F178" i="31"/>
  <c r="E178" i="31"/>
  <c r="D178" i="31"/>
  <c r="B178" i="31"/>
  <c r="Z177" i="31"/>
  <c r="Y177" i="31"/>
  <c r="X177" i="31"/>
  <c r="W177" i="31"/>
  <c r="V177" i="31"/>
  <c r="U177" i="31"/>
  <c r="T177" i="31"/>
  <c r="S177" i="31"/>
  <c r="R177" i="31"/>
  <c r="Q177" i="31"/>
  <c r="P177" i="31"/>
  <c r="O177" i="31"/>
  <c r="N177" i="31"/>
  <c r="M177" i="31"/>
  <c r="L177" i="31"/>
  <c r="K177" i="31"/>
  <c r="J177" i="31"/>
  <c r="I177" i="31"/>
  <c r="H177" i="31"/>
  <c r="G177" i="31"/>
  <c r="F177" i="31"/>
  <c r="E177" i="31"/>
  <c r="D177" i="31"/>
  <c r="B177" i="31"/>
  <c r="Z176" i="31"/>
  <c r="Y176" i="31"/>
  <c r="X176" i="31"/>
  <c r="W176" i="31"/>
  <c r="V176" i="31"/>
  <c r="U176" i="31"/>
  <c r="T176" i="31"/>
  <c r="S176" i="31"/>
  <c r="R176" i="31"/>
  <c r="Q176" i="31"/>
  <c r="P176" i="31"/>
  <c r="O176" i="31"/>
  <c r="N176" i="31"/>
  <c r="M176" i="31"/>
  <c r="L176" i="31"/>
  <c r="K176" i="31"/>
  <c r="J176" i="31"/>
  <c r="I176" i="31"/>
  <c r="H176" i="31"/>
  <c r="G176" i="31"/>
  <c r="F176" i="31"/>
  <c r="E176" i="31"/>
  <c r="D176" i="31"/>
  <c r="B176" i="31"/>
  <c r="Z175" i="31"/>
  <c r="Y175" i="31"/>
  <c r="X175" i="31"/>
  <c r="W175" i="31"/>
  <c r="V175" i="31"/>
  <c r="U175" i="31"/>
  <c r="T175" i="31"/>
  <c r="S175" i="31"/>
  <c r="R175" i="31"/>
  <c r="Q175" i="31"/>
  <c r="P175" i="31"/>
  <c r="O175" i="31"/>
  <c r="N175" i="31"/>
  <c r="M175" i="31"/>
  <c r="L175" i="31"/>
  <c r="K175" i="31"/>
  <c r="J175" i="31"/>
  <c r="I175" i="31"/>
  <c r="H175" i="31"/>
  <c r="G175" i="31"/>
  <c r="F175" i="31"/>
  <c r="E175" i="31"/>
  <c r="D175" i="31"/>
  <c r="B175" i="31"/>
  <c r="Z174" i="31"/>
  <c r="Y174" i="31"/>
  <c r="X174" i="31"/>
  <c r="W174" i="31"/>
  <c r="V174" i="31"/>
  <c r="U174" i="31"/>
  <c r="T174" i="31"/>
  <c r="S174" i="31"/>
  <c r="R174" i="31"/>
  <c r="Q174" i="31"/>
  <c r="P174" i="31"/>
  <c r="O174" i="31"/>
  <c r="N174" i="31"/>
  <c r="M174" i="31"/>
  <c r="L174" i="31"/>
  <c r="K174" i="31"/>
  <c r="J174" i="31"/>
  <c r="I174" i="31"/>
  <c r="H174" i="31"/>
  <c r="G174" i="31"/>
  <c r="F174" i="31"/>
  <c r="E174" i="31"/>
  <c r="D174" i="31"/>
  <c r="B174" i="31"/>
  <c r="Z173" i="31"/>
  <c r="Y173" i="31"/>
  <c r="X173" i="31"/>
  <c r="W173" i="31"/>
  <c r="V173" i="31"/>
  <c r="U173" i="31"/>
  <c r="T173" i="31"/>
  <c r="S173" i="31"/>
  <c r="R173" i="31"/>
  <c r="Q173" i="31"/>
  <c r="P173" i="31"/>
  <c r="O173" i="31"/>
  <c r="N173" i="31"/>
  <c r="M173" i="31"/>
  <c r="L173" i="31"/>
  <c r="K173" i="31"/>
  <c r="J173" i="31"/>
  <c r="I173" i="31"/>
  <c r="H173" i="31"/>
  <c r="G173" i="31"/>
  <c r="F173" i="31"/>
  <c r="E173" i="31"/>
  <c r="D173" i="31"/>
  <c r="B173" i="31"/>
  <c r="Z172" i="31"/>
  <c r="Y172" i="31"/>
  <c r="X172" i="31"/>
  <c r="W172" i="31"/>
  <c r="V172" i="31"/>
  <c r="U172" i="31"/>
  <c r="T172" i="31"/>
  <c r="S172" i="31"/>
  <c r="R172" i="31"/>
  <c r="Q172" i="31"/>
  <c r="P172" i="31"/>
  <c r="O172" i="31"/>
  <c r="N172" i="31"/>
  <c r="M172" i="31"/>
  <c r="L172" i="31"/>
  <c r="K172" i="31"/>
  <c r="J172" i="31"/>
  <c r="I172" i="31"/>
  <c r="H172" i="31"/>
  <c r="G172" i="31"/>
  <c r="F172" i="31"/>
  <c r="E172" i="31"/>
  <c r="D172" i="31"/>
  <c r="B172" i="31"/>
  <c r="Z171" i="31"/>
  <c r="Y171" i="31"/>
  <c r="Y168" i="31" s="1"/>
  <c r="Y19" i="31" s="1"/>
  <c r="X171" i="31"/>
  <c r="X168" i="31" s="1"/>
  <c r="X19" i="31" s="1"/>
  <c r="W171" i="31"/>
  <c r="W168" i="31" s="1"/>
  <c r="W19" i="31" s="1"/>
  <c r="V171" i="31"/>
  <c r="U171" i="31"/>
  <c r="T171" i="31"/>
  <c r="T168" i="31" s="1"/>
  <c r="T19" i="31" s="1"/>
  <c r="S171" i="31"/>
  <c r="R171" i="31"/>
  <c r="Q171" i="31"/>
  <c r="Q168" i="31" s="1"/>
  <c r="Q19" i="31" s="1"/>
  <c r="P171" i="31"/>
  <c r="P168" i="31" s="1"/>
  <c r="P19" i="31" s="1"/>
  <c r="O171" i="31"/>
  <c r="O168" i="31" s="1"/>
  <c r="O19" i="31" s="1"/>
  <c r="N171" i="31"/>
  <c r="N168" i="31" s="1"/>
  <c r="N19" i="31" s="1"/>
  <c r="M171" i="31"/>
  <c r="L171" i="31"/>
  <c r="L168" i="31" s="1"/>
  <c r="L19" i="31" s="1"/>
  <c r="K171" i="31"/>
  <c r="K168" i="31" s="1"/>
  <c r="K19" i="31" s="1"/>
  <c r="J171" i="31"/>
  <c r="I171" i="31"/>
  <c r="I168" i="31" s="1"/>
  <c r="I19" i="31" s="1"/>
  <c r="H171" i="31"/>
  <c r="H168" i="31" s="1"/>
  <c r="H19" i="31" s="1"/>
  <c r="G171" i="31"/>
  <c r="G168" i="31" s="1"/>
  <c r="F171" i="31"/>
  <c r="F168" i="31" s="1"/>
  <c r="F19" i="31" s="1"/>
  <c r="E171" i="31"/>
  <c r="E168" i="31" s="1"/>
  <c r="E19" i="31" s="1"/>
  <c r="D171" i="31"/>
  <c r="B171" i="31"/>
  <c r="H167" i="31"/>
  <c r="D165" i="31"/>
  <c r="C165" i="31"/>
  <c r="C19" i="31" s="1"/>
  <c r="B165" i="31"/>
  <c r="B19" i="31" s="1"/>
  <c r="Z158" i="31"/>
  <c r="Y158" i="31"/>
  <c r="X158" i="31"/>
  <c r="W158" i="31"/>
  <c r="V158" i="31"/>
  <c r="U158" i="31"/>
  <c r="T158" i="31"/>
  <c r="S158" i="31"/>
  <c r="R158" i="31"/>
  <c r="Q158" i="31"/>
  <c r="P158" i="31"/>
  <c r="O158" i="31"/>
  <c r="N158" i="31"/>
  <c r="M158" i="31"/>
  <c r="L158" i="31"/>
  <c r="K158" i="31"/>
  <c r="J158" i="31"/>
  <c r="I158" i="31"/>
  <c r="H158" i="31"/>
  <c r="G158" i="31"/>
  <c r="F158" i="31"/>
  <c r="E158" i="31"/>
  <c r="D158" i="31"/>
  <c r="B158" i="31"/>
  <c r="Z157" i="31"/>
  <c r="Y157" i="31"/>
  <c r="X157" i="31"/>
  <c r="W157" i="31"/>
  <c r="V157" i="31"/>
  <c r="U157" i="31"/>
  <c r="T157" i="31"/>
  <c r="S157" i="31"/>
  <c r="R157" i="31"/>
  <c r="Q157" i="31"/>
  <c r="P157" i="31"/>
  <c r="O157" i="31"/>
  <c r="N157" i="31"/>
  <c r="M157" i="31"/>
  <c r="L157" i="31"/>
  <c r="K157" i="31"/>
  <c r="J157" i="31"/>
  <c r="I157" i="31"/>
  <c r="H157" i="31"/>
  <c r="G157" i="31"/>
  <c r="F157" i="31"/>
  <c r="E157" i="31"/>
  <c r="D157" i="31"/>
  <c r="B157" i="31"/>
  <c r="Z156" i="31"/>
  <c r="Y156" i="31"/>
  <c r="X156" i="31"/>
  <c r="W156" i="31"/>
  <c r="V156" i="31"/>
  <c r="U156" i="31"/>
  <c r="T156" i="31"/>
  <c r="S156" i="31"/>
  <c r="R156" i="31"/>
  <c r="Q156" i="31"/>
  <c r="P156" i="31"/>
  <c r="O156" i="31"/>
  <c r="N156" i="31"/>
  <c r="M156" i="31"/>
  <c r="L156" i="31"/>
  <c r="K156" i="31"/>
  <c r="J156" i="31"/>
  <c r="I156" i="31"/>
  <c r="H156" i="31"/>
  <c r="G156" i="31"/>
  <c r="F156" i="31"/>
  <c r="E156" i="31"/>
  <c r="D156" i="31"/>
  <c r="B156" i="31"/>
  <c r="Z155" i="31"/>
  <c r="Y155" i="31"/>
  <c r="X155" i="31"/>
  <c r="W155" i="31"/>
  <c r="V155" i="31"/>
  <c r="U155" i="31"/>
  <c r="T155" i="31"/>
  <c r="S155" i="31"/>
  <c r="R155" i="31"/>
  <c r="Q155" i="31"/>
  <c r="P155" i="31"/>
  <c r="O155" i="31"/>
  <c r="N155" i="31"/>
  <c r="M155" i="31"/>
  <c r="L155" i="31"/>
  <c r="K155" i="31"/>
  <c r="J155" i="31"/>
  <c r="I155" i="31"/>
  <c r="H155" i="31"/>
  <c r="G155" i="31"/>
  <c r="F155" i="31"/>
  <c r="E155" i="31"/>
  <c r="D155" i="31"/>
  <c r="B155" i="31"/>
  <c r="Z154" i="31"/>
  <c r="Y154" i="31"/>
  <c r="X154" i="31"/>
  <c r="W154" i="31"/>
  <c r="V154" i="31"/>
  <c r="U154" i="31"/>
  <c r="T154" i="31"/>
  <c r="S154" i="31"/>
  <c r="R154" i="31"/>
  <c r="Q154" i="31"/>
  <c r="P154" i="31"/>
  <c r="O154" i="31"/>
  <c r="N154" i="31"/>
  <c r="M154" i="31"/>
  <c r="L154" i="31"/>
  <c r="K154" i="31"/>
  <c r="J154" i="31"/>
  <c r="I154" i="31"/>
  <c r="H154" i="31"/>
  <c r="G154" i="31"/>
  <c r="F154" i="31"/>
  <c r="E154" i="31"/>
  <c r="D154" i="31"/>
  <c r="B154" i="31"/>
  <c r="Z153" i="31"/>
  <c r="Y153" i="31"/>
  <c r="X153" i="31"/>
  <c r="W153" i="31"/>
  <c r="V153" i="31"/>
  <c r="U153" i="31"/>
  <c r="T153" i="31"/>
  <c r="S153" i="31"/>
  <c r="R153" i="31"/>
  <c r="Q153" i="31"/>
  <c r="P153" i="31"/>
  <c r="O153" i="31"/>
  <c r="N153" i="31"/>
  <c r="M153" i="31"/>
  <c r="L153" i="31"/>
  <c r="K153" i="31"/>
  <c r="J153" i="31"/>
  <c r="I153" i="31"/>
  <c r="H153" i="31"/>
  <c r="G153" i="31"/>
  <c r="F153" i="31"/>
  <c r="E153" i="31"/>
  <c r="D153" i="31"/>
  <c r="B153" i="31"/>
  <c r="Z152" i="31"/>
  <c r="Y152" i="31"/>
  <c r="X152" i="31"/>
  <c r="W152" i="31"/>
  <c r="V152" i="31"/>
  <c r="U152" i="31"/>
  <c r="T152" i="31"/>
  <c r="S152" i="31"/>
  <c r="R152" i="31"/>
  <c r="Q152" i="31"/>
  <c r="P152" i="31"/>
  <c r="O152" i="31"/>
  <c r="N152" i="31"/>
  <c r="M152" i="31"/>
  <c r="L152" i="31"/>
  <c r="K152" i="31"/>
  <c r="J152" i="31"/>
  <c r="I152" i="31"/>
  <c r="H152" i="31"/>
  <c r="G152" i="31"/>
  <c r="F152" i="31"/>
  <c r="E152" i="31"/>
  <c r="D152" i="31"/>
  <c r="B152" i="31"/>
  <c r="Z151" i="31"/>
  <c r="Y151" i="31"/>
  <c r="Y148" i="31" s="1"/>
  <c r="Y18" i="31" s="1"/>
  <c r="X151" i="31"/>
  <c r="X148" i="31" s="1"/>
  <c r="X18" i="31" s="1"/>
  <c r="W151" i="31"/>
  <c r="V151" i="31"/>
  <c r="V148" i="31" s="1"/>
  <c r="V18" i="31" s="1"/>
  <c r="U151" i="31"/>
  <c r="T151" i="31"/>
  <c r="S151" i="31"/>
  <c r="R151" i="31"/>
  <c r="R148" i="31" s="1"/>
  <c r="R18" i="31" s="1"/>
  <c r="Q151" i="31"/>
  <c r="P151" i="31"/>
  <c r="O151" i="31"/>
  <c r="N151" i="31"/>
  <c r="M151" i="31"/>
  <c r="L151" i="31"/>
  <c r="L148" i="31" s="1"/>
  <c r="L18" i="31" s="1"/>
  <c r="K151" i="31"/>
  <c r="K148" i="31" s="1"/>
  <c r="K18" i="31" s="1"/>
  <c r="J151" i="31"/>
  <c r="I151" i="31"/>
  <c r="I148" i="31" s="1"/>
  <c r="I18" i="31" s="1"/>
  <c r="H151" i="31"/>
  <c r="H148" i="31" s="1"/>
  <c r="H18" i="31" s="1"/>
  <c r="G151" i="31"/>
  <c r="G148" i="31" s="1"/>
  <c r="G18" i="31" s="1"/>
  <c r="F151" i="31"/>
  <c r="F148" i="31" s="1"/>
  <c r="F18" i="31" s="1"/>
  <c r="E151" i="31"/>
  <c r="D151" i="31"/>
  <c r="B151" i="31"/>
  <c r="H147" i="31"/>
  <c r="D145" i="31"/>
  <c r="C145" i="31"/>
  <c r="C18" i="31" s="1"/>
  <c r="B145" i="31"/>
  <c r="B18" i="31" s="1"/>
  <c r="Z138" i="31"/>
  <c r="Y138" i="31"/>
  <c r="X138" i="31"/>
  <c r="W138" i="31"/>
  <c r="V138" i="31"/>
  <c r="U138" i="31"/>
  <c r="T138" i="31"/>
  <c r="S138" i="31"/>
  <c r="R138" i="31"/>
  <c r="Q138" i="31"/>
  <c r="P138" i="31"/>
  <c r="O138" i="31"/>
  <c r="N138" i="31"/>
  <c r="M138" i="31"/>
  <c r="L138" i="31"/>
  <c r="K138" i="31"/>
  <c r="J138" i="31"/>
  <c r="I138" i="31"/>
  <c r="H138" i="31"/>
  <c r="G138" i="31"/>
  <c r="F138" i="31"/>
  <c r="E138" i="31"/>
  <c r="D138" i="31"/>
  <c r="B138" i="31"/>
  <c r="Z137" i="31"/>
  <c r="Y137" i="31"/>
  <c r="X137" i="31"/>
  <c r="W137" i="31"/>
  <c r="V137" i="31"/>
  <c r="U137" i="31"/>
  <c r="T137" i="31"/>
  <c r="S137" i="31"/>
  <c r="R137" i="31"/>
  <c r="Q137" i="31"/>
  <c r="P137" i="31"/>
  <c r="O137" i="31"/>
  <c r="N137" i="31"/>
  <c r="M137" i="31"/>
  <c r="L137" i="31"/>
  <c r="K137" i="31"/>
  <c r="J137" i="31"/>
  <c r="I137" i="31"/>
  <c r="H137" i="31"/>
  <c r="G137" i="31"/>
  <c r="F137" i="31"/>
  <c r="E137" i="31"/>
  <c r="D137" i="31"/>
  <c r="B137" i="31"/>
  <c r="Z136" i="31"/>
  <c r="Y136" i="31"/>
  <c r="X136" i="31"/>
  <c r="W136" i="31"/>
  <c r="V136" i="31"/>
  <c r="U136" i="31"/>
  <c r="T136" i="31"/>
  <c r="S136" i="31"/>
  <c r="R136" i="31"/>
  <c r="Q136" i="31"/>
  <c r="P136" i="31"/>
  <c r="O136" i="31"/>
  <c r="N136" i="31"/>
  <c r="M136" i="31"/>
  <c r="L136" i="31"/>
  <c r="K136" i="31"/>
  <c r="J136" i="31"/>
  <c r="I136" i="31"/>
  <c r="H136" i="31"/>
  <c r="G136" i="31"/>
  <c r="F136" i="31"/>
  <c r="E136" i="31"/>
  <c r="D136" i="31"/>
  <c r="B136" i="31"/>
  <c r="Z135" i="31"/>
  <c r="Y135" i="31"/>
  <c r="X135" i="31"/>
  <c r="W135" i="31"/>
  <c r="V135" i="31"/>
  <c r="U135" i="31"/>
  <c r="T135" i="31"/>
  <c r="S135" i="31"/>
  <c r="R135" i="31"/>
  <c r="Q135" i="31"/>
  <c r="P135" i="31"/>
  <c r="O135" i="31"/>
  <c r="N135" i="31"/>
  <c r="M135" i="31"/>
  <c r="L135" i="31"/>
  <c r="K135" i="31"/>
  <c r="J135" i="31"/>
  <c r="I135" i="31"/>
  <c r="H135" i="31"/>
  <c r="G135" i="31"/>
  <c r="F135" i="31"/>
  <c r="E135" i="31"/>
  <c r="D135" i="31"/>
  <c r="B135" i="31"/>
  <c r="Z134" i="31"/>
  <c r="Y134" i="31"/>
  <c r="X134" i="31"/>
  <c r="W134" i="31"/>
  <c r="V134" i="31"/>
  <c r="U134" i="31"/>
  <c r="T134" i="31"/>
  <c r="S134" i="31"/>
  <c r="R134" i="31"/>
  <c r="Q134" i="31"/>
  <c r="P134" i="31"/>
  <c r="O134" i="31"/>
  <c r="N134" i="31"/>
  <c r="M134" i="31"/>
  <c r="L134" i="31"/>
  <c r="K134" i="31"/>
  <c r="J134" i="31"/>
  <c r="I134" i="31"/>
  <c r="H134" i="31"/>
  <c r="G134" i="31"/>
  <c r="F134" i="31"/>
  <c r="E134" i="31"/>
  <c r="D134" i="31"/>
  <c r="B134" i="31"/>
  <c r="Z133" i="31"/>
  <c r="Y133" i="31"/>
  <c r="X133" i="31"/>
  <c r="W133" i="31"/>
  <c r="V133" i="31"/>
  <c r="U133" i="31"/>
  <c r="T133" i="31"/>
  <c r="S133" i="31"/>
  <c r="R133" i="31"/>
  <c r="Q133" i="31"/>
  <c r="P133" i="31"/>
  <c r="O133" i="31"/>
  <c r="N133" i="31"/>
  <c r="M133" i="31"/>
  <c r="L133" i="31"/>
  <c r="K133" i="31"/>
  <c r="J133" i="31"/>
  <c r="I133" i="31"/>
  <c r="H133" i="31"/>
  <c r="G133" i="31"/>
  <c r="F133" i="31"/>
  <c r="E133" i="31"/>
  <c r="D133" i="31"/>
  <c r="B133" i="31"/>
  <c r="Z132" i="31"/>
  <c r="Y132" i="31"/>
  <c r="X132" i="31"/>
  <c r="W132" i="31"/>
  <c r="V132" i="31"/>
  <c r="U132" i="31"/>
  <c r="T132" i="31"/>
  <c r="S132" i="31"/>
  <c r="R132" i="31"/>
  <c r="Q132" i="31"/>
  <c r="P132" i="31"/>
  <c r="O132" i="31"/>
  <c r="N132" i="31"/>
  <c r="M132" i="31"/>
  <c r="L132" i="31"/>
  <c r="K132" i="31"/>
  <c r="J132" i="31"/>
  <c r="I132" i="31"/>
  <c r="H132" i="31"/>
  <c r="G132" i="31"/>
  <c r="F132" i="31"/>
  <c r="E132" i="31"/>
  <c r="D132" i="31"/>
  <c r="B132" i="31"/>
  <c r="H127" i="31"/>
  <c r="D125" i="31"/>
  <c r="D17" i="31" s="1"/>
  <c r="C125" i="31"/>
  <c r="C17" i="31" s="1"/>
  <c r="B125" i="31"/>
  <c r="Z118" i="31"/>
  <c r="Y118" i="31"/>
  <c r="X118" i="31"/>
  <c r="W118" i="31"/>
  <c r="V118" i="31"/>
  <c r="U118" i="31"/>
  <c r="T118" i="31"/>
  <c r="S118" i="31"/>
  <c r="R118" i="31"/>
  <c r="Q118" i="31"/>
  <c r="P118" i="31"/>
  <c r="O118" i="31"/>
  <c r="N118" i="31"/>
  <c r="M118" i="31"/>
  <c r="L118" i="31"/>
  <c r="K118" i="31"/>
  <c r="J118" i="31"/>
  <c r="I118" i="31"/>
  <c r="H118" i="31"/>
  <c r="G118" i="31"/>
  <c r="F118" i="31"/>
  <c r="E118" i="31"/>
  <c r="D118" i="31"/>
  <c r="B118" i="31"/>
  <c r="Z117" i="31"/>
  <c r="Y117" i="31"/>
  <c r="X117" i="31"/>
  <c r="W117" i="31"/>
  <c r="V117" i="31"/>
  <c r="U117" i="31"/>
  <c r="T117" i="31"/>
  <c r="S117" i="31"/>
  <c r="R117" i="31"/>
  <c r="Q117" i="31"/>
  <c r="P117" i="31"/>
  <c r="O117" i="31"/>
  <c r="N117" i="31"/>
  <c r="M117" i="31"/>
  <c r="L117" i="31"/>
  <c r="K117" i="31"/>
  <c r="J117" i="31"/>
  <c r="I117" i="31"/>
  <c r="H117" i="31"/>
  <c r="G117" i="31"/>
  <c r="F117" i="31"/>
  <c r="E117" i="31"/>
  <c r="D117" i="31"/>
  <c r="B117" i="31"/>
  <c r="Z116" i="31"/>
  <c r="Y116" i="31"/>
  <c r="X116" i="31"/>
  <c r="W116" i="31"/>
  <c r="V116" i="31"/>
  <c r="U116" i="31"/>
  <c r="T116" i="31"/>
  <c r="S116" i="31"/>
  <c r="R116" i="31"/>
  <c r="Q116" i="31"/>
  <c r="P116" i="31"/>
  <c r="O116" i="31"/>
  <c r="N116" i="31"/>
  <c r="M116" i="31"/>
  <c r="L116" i="31"/>
  <c r="K116" i="31"/>
  <c r="J116" i="31"/>
  <c r="I116" i="31"/>
  <c r="H116" i="31"/>
  <c r="G116" i="31"/>
  <c r="F116" i="31"/>
  <c r="E116" i="31"/>
  <c r="D116" i="31"/>
  <c r="B116" i="31"/>
  <c r="Z115" i="31"/>
  <c r="Y115" i="31"/>
  <c r="X115" i="31"/>
  <c r="W115" i="31"/>
  <c r="V115" i="31"/>
  <c r="U115" i="31"/>
  <c r="T115" i="31"/>
  <c r="S115" i="31"/>
  <c r="R115" i="31"/>
  <c r="Q115" i="31"/>
  <c r="P115" i="31"/>
  <c r="O115" i="31"/>
  <c r="N115" i="31"/>
  <c r="M115" i="31"/>
  <c r="L115" i="31"/>
  <c r="K115" i="31"/>
  <c r="J115" i="31"/>
  <c r="I115" i="31"/>
  <c r="H115" i="31"/>
  <c r="G115" i="31"/>
  <c r="F115" i="31"/>
  <c r="E115" i="31"/>
  <c r="D115" i="31"/>
  <c r="B115" i="31"/>
  <c r="E114" i="31"/>
  <c r="D114" i="31"/>
  <c r="B114" i="31"/>
  <c r="D111" i="31"/>
  <c r="B111" i="31"/>
  <c r="H107" i="31"/>
  <c r="D105" i="31"/>
  <c r="D16" i="31" s="1"/>
  <c r="C105" i="31"/>
  <c r="B105" i="31"/>
  <c r="Z98" i="31"/>
  <c r="Y98" i="31"/>
  <c r="X98" i="31"/>
  <c r="W98" i="31"/>
  <c r="V98" i="31"/>
  <c r="U98" i="31"/>
  <c r="T98" i="31"/>
  <c r="S98" i="31"/>
  <c r="R98" i="31"/>
  <c r="Q98" i="31"/>
  <c r="P98" i="31"/>
  <c r="O98" i="31"/>
  <c r="N98" i="31"/>
  <c r="M98" i="31"/>
  <c r="L98" i="31"/>
  <c r="K98" i="31"/>
  <c r="J98" i="31"/>
  <c r="I98" i="31"/>
  <c r="H98" i="31"/>
  <c r="G98" i="31"/>
  <c r="F98" i="31"/>
  <c r="E98" i="31"/>
  <c r="D98" i="31"/>
  <c r="B98" i="31"/>
  <c r="Z97" i="31"/>
  <c r="Y97" i="31"/>
  <c r="X97" i="31"/>
  <c r="W97" i="31"/>
  <c r="V97" i="31"/>
  <c r="U97" i="31"/>
  <c r="T97" i="31"/>
  <c r="S97" i="31"/>
  <c r="R97" i="31"/>
  <c r="Q97" i="31"/>
  <c r="P97" i="31"/>
  <c r="O97" i="31"/>
  <c r="N97" i="31"/>
  <c r="M97" i="31"/>
  <c r="L97" i="31"/>
  <c r="K97" i="31"/>
  <c r="J97" i="31"/>
  <c r="I97" i="31"/>
  <c r="H97" i="31"/>
  <c r="G97" i="31"/>
  <c r="F97" i="31"/>
  <c r="E97" i="31"/>
  <c r="D97" i="31"/>
  <c r="B97" i="31"/>
  <c r="Z96" i="31"/>
  <c r="Y96" i="31"/>
  <c r="X96" i="31"/>
  <c r="W96" i="31"/>
  <c r="V96" i="31"/>
  <c r="U96" i="31"/>
  <c r="T96" i="31"/>
  <c r="S96" i="31"/>
  <c r="R96" i="31"/>
  <c r="Q96" i="31"/>
  <c r="P96" i="31"/>
  <c r="O96" i="31"/>
  <c r="N96" i="31"/>
  <c r="M96" i="31"/>
  <c r="L96" i="31"/>
  <c r="K96" i="31"/>
  <c r="J96" i="31"/>
  <c r="I96" i="31"/>
  <c r="H96" i="31"/>
  <c r="G96" i="31"/>
  <c r="F96" i="31"/>
  <c r="E96" i="31"/>
  <c r="D96" i="31"/>
  <c r="B96" i="31"/>
  <c r="Z95" i="31"/>
  <c r="Y95" i="31"/>
  <c r="X95" i="31"/>
  <c r="W95" i="31"/>
  <c r="V95" i="31"/>
  <c r="U95" i="31"/>
  <c r="T95" i="31"/>
  <c r="S95" i="31"/>
  <c r="R95" i="31"/>
  <c r="Q95" i="31"/>
  <c r="P95" i="31"/>
  <c r="O95" i="31"/>
  <c r="N95" i="31"/>
  <c r="M95" i="31"/>
  <c r="L95" i="31"/>
  <c r="K95" i="31"/>
  <c r="J95" i="31"/>
  <c r="I95" i="31"/>
  <c r="H95" i="31"/>
  <c r="G95" i="31"/>
  <c r="F95" i="31"/>
  <c r="E95" i="31"/>
  <c r="D95" i="31"/>
  <c r="B95" i="31"/>
  <c r="Z94" i="31"/>
  <c r="Y94" i="31"/>
  <c r="X94" i="31"/>
  <c r="W94" i="31"/>
  <c r="V94" i="31"/>
  <c r="U94" i="31"/>
  <c r="T94" i="31"/>
  <c r="S94" i="31"/>
  <c r="R94" i="31"/>
  <c r="Q94" i="31"/>
  <c r="P94" i="31"/>
  <c r="O94" i="31"/>
  <c r="N94" i="31"/>
  <c r="M94" i="31"/>
  <c r="L94" i="31"/>
  <c r="K94" i="31"/>
  <c r="J94" i="31"/>
  <c r="I94" i="31"/>
  <c r="H94" i="31"/>
  <c r="G94" i="31"/>
  <c r="F94" i="31"/>
  <c r="E94" i="31"/>
  <c r="D94" i="31"/>
  <c r="B94" i="31"/>
  <c r="E93" i="31"/>
  <c r="D93" i="31"/>
  <c r="B93" i="31"/>
  <c r="E92" i="31"/>
  <c r="D92" i="31"/>
  <c r="B92" i="31"/>
  <c r="H87" i="31"/>
  <c r="D85" i="31"/>
  <c r="C85" i="31"/>
  <c r="C15" i="31" s="1"/>
  <c r="B85" i="31"/>
  <c r="B15" i="31" s="1"/>
  <c r="Z78" i="31"/>
  <c r="Y78" i="31"/>
  <c r="X78" i="31"/>
  <c r="W78" i="31"/>
  <c r="V78" i="31"/>
  <c r="U78" i="31"/>
  <c r="T78" i="31"/>
  <c r="S78" i="31"/>
  <c r="R78" i="31"/>
  <c r="Q78" i="31"/>
  <c r="P78" i="31"/>
  <c r="O78" i="31"/>
  <c r="N78" i="31"/>
  <c r="M78" i="31"/>
  <c r="L78" i="31"/>
  <c r="K78" i="31"/>
  <c r="J78" i="31"/>
  <c r="I78" i="31"/>
  <c r="H78" i="31"/>
  <c r="G78" i="31"/>
  <c r="F78" i="31"/>
  <c r="E78" i="31"/>
  <c r="D78" i="31"/>
  <c r="B78" i="31"/>
  <c r="Z77" i="31"/>
  <c r="Y77" i="31"/>
  <c r="X77" i="31"/>
  <c r="W77" i="31"/>
  <c r="V77" i="31"/>
  <c r="U77" i="31"/>
  <c r="T77" i="31"/>
  <c r="S77" i="31"/>
  <c r="R77" i="31"/>
  <c r="Q77" i="31"/>
  <c r="P77" i="31"/>
  <c r="O77" i="31"/>
  <c r="N77" i="31"/>
  <c r="M77" i="31"/>
  <c r="L77" i="31"/>
  <c r="K77" i="31"/>
  <c r="J77" i="31"/>
  <c r="I77" i="31"/>
  <c r="H77" i="31"/>
  <c r="G77" i="31"/>
  <c r="F77" i="31"/>
  <c r="E77" i="31"/>
  <c r="D77" i="31"/>
  <c r="B77" i="31"/>
  <c r="Z76" i="31"/>
  <c r="Y76" i="31"/>
  <c r="X76" i="31"/>
  <c r="W76" i="31"/>
  <c r="V76" i="31"/>
  <c r="U76" i="31"/>
  <c r="T76" i="31"/>
  <c r="S76" i="31"/>
  <c r="R76" i="31"/>
  <c r="Q76" i="31"/>
  <c r="P76" i="31"/>
  <c r="O76" i="31"/>
  <c r="N76" i="31"/>
  <c r="M76" i="31"/>
  <c r="L76" i="31"/>
  <c r="K76" i="31"/>
  <c r="J76" i="31"/>
  <c r="I76" i="31"/>
  <c r="H76" i="31"/>
  <c r="G76" i="31"/>
  <c r="F76" i="31"/>
  <c r="E76" i="31"/>
  <c r="D76" i="31"/>
  <c r="B76" i="31"/>
  <c r="Z75" i="31"/>
  <c r="Y75" i="31"/>
  <c r="X75" i="31"/>
  <c r="W75" i="31"/>
  <c r="V75" i="31"/>
  <c r="U75" i="31"/>
  <c r="T75" i="31"/>
  <c r="S75" i="31"/>
  <c r="R75" i="31"/>
  <c r="Q75" i="31"/>
  <c r="P75" i="31"/>
  <c r="O75" i="31"/>
  <c r="N75" i="31"/>
  <c r="M75" i="31"/>
  <c r="L75" i="31"/>
  <c r="K75" i="31"/>
  <c r="J75" i="31"/>
  <c r="I75" i="31"/>
  <c r="H75" i="31"/>
  <c r="G75" i="31"/>
  <c r="F75" i="31"/>
  <c r="E75" i="31"/>
  <c r="D75" i="31"/>
  <c r="B75" i="31"/>
  <c r="D71" i="31"/>
  <c r="B71" i="31"/>
  <c r="H67" i="31"/>
  <c r="D65" i="31"/>
  <c r="C65" i="31"/>
  <c r="B65" i="31"/>
  <c r="B14" i="31" s="1"/>
  <c r="Z58" i="31"/>
  <c r="Y58" i="31"/>
  <c r="X58" i="31"/>
  <c r="W58" i="31"/>
  <c r="V58" i="31"/>
  <c r="U58" i="31"/>
  <c r="T58" i="31"/>
  <c r="S58" i="31"/>
  <c r="R58" i="31"/>
  <c r="Q58" i="31"/>
  <c r="P58" i="31"/>
  <c r="O58" i="31"/>
  <c r="N58" i="31"/>
  <c r="M58" i="31"/>
  <c r="L58" i="31"/>
  <c r="K58" i="31"/>
  <c r="J58" i="31"/>
  <c r="I58" i="31"/>
  <c r="H58" i="31"/>
  <c r="G58" i="31"/>
  <c r="F58" i="31"/>
  <c r="E58" i="31"/>
  <c r="D58" i="31"/>
  <c r="B58" i="31"/>
  <c r="Z57" i="31"/>
  <c r="Y57" i="31"/>
  <c r="X57" i="31"/>
  <c r="W57" i="31"/>
  <c r="V57" i="31"/>
  <c r="U57" i="31"/>
  <c r="T57" i="31"/>
  <c r="S57" i="31"/>
  <c r="R57" i="31"/>
  <c r="Q57" i="31"/>
  <c r="P57" i="31"/>
  <c r="O57" i="31"/>
  <c r="N57" i="31"/>
  <c r="M57" i="31"/>
  <c r="L57" i="31"/>
  <c r="K57" i="31"/>
  <c r="J57" i="31"/>
  <c r="I57" i="31"/>
  <c r="H57" i="31"/>
  <c r="G57" i="31"/>
  <c r="F57" i="31"/>
  <c r="E57" i="31"/>
  <c r="D57" i="31"/>
  <c r="B57" i="31"/>
  <c r="Z56" i="31"/>
  <c r="Y56" i="31"/>
  <c r="X56" i="31"/>
  <c r="W56" i="31"/>
  <c r="V56" i="31"/>
  <c r="U56" i="31"/>
  <c r="T56" i="31"/>
  <c r="S56" i="31"/>
  <c r="R56" i="31"/>
  <c r="Q56" i="31"/>
  <c r="P56" i="31"/>
  <c r="O56" i="31"/>
  <c r="N56" i="31"/>
  <c r="M56" i="31"/>
  <c r="L56" i="31"/>
  <c r="K56" i="31"/>
  <c r="J56" i="31"/>
  <c r="I56" i="31"/>
  <c r="H56" i="31"/>
  <c r="G56" i="31"/>
  <c r="F56" i="31"/>
  <c r="E56" i="31"/>
  <c r="D56" i="31"/>
  <c r="B56" i="31"/>
  <c r="Z55" i="31"/>
  <c r="Y55" i="31"/>
  <c r="X55" i="31"/>
  <c r="W55" i="31"/>
  <c r="V55" i="31"/>
  <c r="U55" i="31"/>
  <c r="T55" i="31"/>
  <c r="S55" i="31"/>
  <c r="R55" i="31"/>
  <c r="Q55" i="31"/>
  <c r="P55" i="31"/>
  <c r="O55" i="31"/>
  <c r="N55" i="31"/>
  <c r="M55" i="31"/>
  <c r="L55" i="31"/>
  <c r="K55" i="31"/>
  <c r="J55" i="31"/>
  <c r="I55" i="31"/>
  <c r="H55" i="31"/>
  <c r="G55" i="31"/>
  <c r="F55" i="31"/>
  <c r="E55" i="31"/>
  <c r="D55" i="31"/>
  <c r="B55" i="31"/>
  <c r="Z54" i="31"/>
  <c r="Y54" i="31"/>
  <c r="X54" i="31"/>
  <c r="W54" i="31"/>
  <c r="V54" i="31"/>
  <c r="U54" i="31"/>
  <c r="T54" i="31"/>
  <c r="S54" i="31"/>
  <c r="R54" i="31"/>
  <c r="Q54" i="31"/>
  <c r="P54" i="31"/>
  <c r="O54" i="31"/>
  <c r="N54" i="31"/>
  <c r="M54" i="31"/>
  <c r="L54" i="31"/>
  <c r="K54" i="31"/>
  <c r="J54" i="31"/>
  <c r="I54" i="31"/>
  <c r="H54" i="31"/>
  <c r="G54" i="31"/>
  <c r="F54" i="31"/>
  <c r="E54" i="31"/>
  <c r="D54" i="31"/>
  <c r="B54" i="31"/>
  <c r="Z53" i="31"/>
  <c r="Y53" i="31"/>
  <c r="X53" i="31"/>
  <c r="W53" i="31"/>
  <c r="V53" i="31"/>
  <c r="U53" i="31"/>
  <c r="T53" i="31"/>
  <c r="S53" i="31"/>
  <c r="R53" i="31"/>
  <c r="Q53" i="31"/>
  <c r="P53" i="31"/>
  <c r="O53" i="31"/>
  <c r="N53" i="31"/>
  <c r="M53" i="31"/>
  <c r="L53" i="31"/>
  <c r="K53" i="31"/>
  <c r="J53" i="31"/>
  <c r="I53" i="31"/>
  <c r="H53" i="31"/>
  <c r="G53" i="31"/>
  <c r="F53" i="31"/>
  <c r="E53" i="31"/>
  <c r="D53" i="31"/>
  <c r="B53" i="31"/>
  <c r="Z52" i="31"/>
  <c r="Y52" i="31"/>
  <c r="X52" i="31"/>
  <c r="W52" i="31"/>
  <c r="V52" i="31"/>
  <c r="U52" i="31"/>
  <c r="T52" i="31"/>
  <c r="S52" i="31"/>
  <c r="R52" i="31"/>
  <c r="Q52" i="31"/>
  <c r="P52" i="31"/>
  <c r="O52" i="31"/>
  <c r="N52" i="31"/>
  <c r="M52" i="31"/>
  <c r="L52" i="31"/>
  <c r="K52" i="31"/>
  <c r="J52" i="31"/>
  <c r="I52" i="31"/>
  <c r="H52" i="31"/>
  <c r="G52" i="31"/>
  <c r="F52" i="31"/>
  <c r="E52" i="31"/>
  <c r="D52" i="31"/>
  <c r="B52" i="31"/>
  <c r="H47" i="31"/>
  <c r="D45" i="31"/>
  <c r="D13" i="31" s="1"/>
  <c r="C45" i="31"/>
  <c r="C13" i="31" s="1"/>
  <c r="B45" i="31"/>
  <c r="B13" i="31" s="1"/>
  <c r="Z38" i="31"/>
  <c r="Y38" i="31"/>
  <c r="X38" i="31"/>
  <c r="W38" i="31"/>
  <c r="V38" i="31"/>
  <c r="U38" i="31"/>
  <c r="T38" i="31"/>
  <c r="S38" i="31"/>
  <c r="R38" i="31"/>
  <c r="Q38" i="31"/>
  <c r="P38" i="31"/>
  <c r="O38" i="31"/>
  <c r="N38" i="31"/>
  <c r="M38" i="31"/>
  <c r="L38" i="31"/>
  <c r="K38" i="31"/>
  <c r="J38" i="31"/>
  <c r="I38" i="31"/>
  <c r="H38" i="31"/>
  <c r="G38" i="31"/>
  <c r="F38" i="31"/>
  <c r="E38" i="31"/>
  <c r="D38" i="31"/>
  <c r="B38" i="31"/>
  <c r="Z37" i="31"/>
  <c r="Y37" i="31"/>
  <c r="X37" i="31"/>
  <c r="W37" i="31"/>
  <c r="V37" i="31"/>
  <c r="U37" i="31"/>
  <c r="T37" i="31"/>
  <c r="S37" i="31"/>
  <c r="R37" i="31"/>
  <c r="Q37" i="31"/>
  <c r="P37" i="31"/>
  <c r="O37" i="31"/>
  <c r="N37" i="31"/>
  <c r="M37" i="31"/>
  <c r="L37" i="31"/>
  <c r="K37" i="31"/>
  <c r="J37" i="31"/>
  <c r="I37" i="31"/>
  <c r="H37" i="31"/>
  <c r="G37" i="31"/>
  <c r="F37" i="31"/>
  <c r="E37" i="31"/>
  <c r="D37" i="31"/>
  <c r="B37" i="31"/>
  <c r="Z36" i="31"/>
  <c r="Y36" i="31"/>
  <c r="X36" i="31"/>
  <c r="W36" i="31"/>
  <c r="V36" i="31"/>
  <c r="U36" i="31"/>
  <c r="T36" i="31"/>
  <c r="S36" i="31"/>
  <c r="R36" i="31"/>
  <c r="Q36" i="31"/>
  <c r="P36" i="31"/>
  <c r="O36" i="31"/>
  <c r="N36" i="31"/>
  <c r="M36" i="31"/>
  <c r="L36" i="31"/>
  <c r="K36" i="31"/>
  <c r="J36" i="31"/>
  <c r="I36" i="31"/>
  <c r="H36" i="31"/>
  <c r="G36" i="31"/>
  <c r="F36" i="31"/>
  <c r="E36" i="31"/>
  <c r="D36" i="31"/>
  <c r="B36" i="31"/>
  <c r="Z35" i="31"/>
  <c r="Y35" i="31"/>
  <c r="X35" i="31"/>
  <c r="W35" i="31"/>
  <c r="V35" i="31"/>
  <c r="U35" i="31"/>
  <c r="T35" i="31"/>
  <c r="S35" i="31"/>
  <c r="R35" i="31"/>
  <c r="Q35" i="31"/>
  <c r="P35" i="31"/>
  <c r="O35" i="31"/>
  <c r="N35" i="31"/>
  <c r="M35" i="31"/>
  <c r="L35" i="31"/>
  <c r="K35" i="31"/>
  <c r="J35" i="31"/>
  <c r="I35" i="31"/>
  <c r="H35" i="31"/>
  <c r="G35" i="31"/>
  <c r="F35" i="31"/>
  <c r="E35" i="31"/>
  <c r="D35" i="31"/>
  <c r="B35" i="31"/>
  <c r="Z34" i="31"/>
  <c r="Y34" i="31"/>
  <c r="X34" i="31"/>
  <c r="W34" i="31"/>
  <c r="V34" i="31"/>
  <c r="U34" i="31"/>
  <c r="T34" i="31"/>
  <c r="S34" i="31"/>
  <c r="R34" i="31"/>
  <c r="Q34" i="31"/>
  <c r="P34" i="31"/>
  <c r="O34" i="31"/>
  <c r="N34" i="31"/>
  <c r="M34" i="31"/>
  <c r="L34" i="31"/>
  <c r="K34" i="31"/>
  <c r="J34" i="31"/>
  <c r="I34" i="31"/>
  <c r="H34" i="31"/>
  <c r="G34" i="31"/>
  <c r="F34" i="31"/>
  <c r="E34" i="31"/>
  <c r="D34" i="31"/>
  <c r="B34" i="31"/>
  <c r="H27" i="31"/>
  <c r="D25" i="31"/>
  <c r="C25" i="31"/>
  <c r="B25" i="31"/>
  <c r="C21" i="31"/>
  <c r="B21" i="31"/>
  <c r="A21" i="31"/>
  <c r="D20" i="31"/>
  <c r="C20" i="31"/>
  <c r="A20" i="31"/>
  <c r="D19" i="31"/>
  <c r="A19" i="31"/>
  <c r="D18" i="31"/>
  <c r="A18" i="31"/>
  <c r="B17" i="31"/>
  <c r="A17" i="31"/>
  <c r="C16" i="31"/>
  <c r="B16" i="31"/>
  <c r="A16" i="31"/>
  <c r="D15" i="31"/>
  <c r="A15" i="31"/>
  <c r="D14" i="31"/>
  <c r="C14" i="31"/>
  <c r="A14" i="31"/>
  <c r="A13" i="31"/>
  <c r="D12" i="31"/>
  <c r="C12" i="31"/>
  <c r="B12" i="31"/>
  <c r="A12" i="31"/>
  <c r="L4" i="31"/>
  <c r="D4" i="31"/>
  <c r="C4" i="31"/>
  <c r="Z218" i="30"/>
  <c r="Y218" i="30"/>
  <c r="X218" i="30"/>
  <c r="W218" i="30"/>
  <c r="V218" i="30"/>
  <c r="U218" i="30"/>
  <c r="T218" i="30"/>
  <c r="S218" i="30"/>
  <c r="R218" i="30"/>
  <c r="Q218" i="30"/>
  <c r="P218" i="30"/>
  <c r="O218" i="30"/>
  <c r="N218" i="30"/>
  <c r="M218" i="30"/>
  <c r="L218" i="30"/>
  <c r="K218" i="30"/>
  <c r="J218" i="30"/>
  <c r="I218" i="30"/>
  <c r="H218" i="30"/>
  <c r="G218" i="30"/>
  <c r="F218" i="30"/>
  <c r="E218" i="30"/>
  <c r="D218" i="30"/>
  <c r="B218" i="30"/>
  <c r="Z217" i="30"/>
  <c r="Y217" i="30"/>
  <c r="X217" i="30"/>
  <c r="W217" i="30"/>
  <c r="V217" i="30"/>
  <c r="U217" i="30"/>
  <c r="T217" i="30"/>
  <c r="S217" i="30"/>
  <c r="R217" i="30"/>
  <c r="Q217" i="30"/>
  <c r="P217" i="30"/>
  <c r="O217" i="30"/>
  <c r="N217" i="30"/>
  <c r="M217" i="30"/>
  <c r="L217" i="30"/>
  <c r="K217" i="30"/>
  <c r="J217" i="30"/>
  <c r="I217" i="30"/>
  <c r="H217" i="30"/>
  <c r="G217" i="30"/>
  <c r="F217" i="30"/>
  <c r="E217" i="30"/>
  <c r="D217" i="30"/>
  <c r="B217" i="30"/>
  <c r="Z216" i="30"/>
  <c r="Y216" i="30"/>
  <c r="X216" i="30"/>
  <c r="W216" i="30"/>
  <c r="V216" i="30"/>
  <c r="U216" i="30"/>
  <c r="T216" i="30"/>
  <c r="S216" i="30"/>
  <c r="R216" i="30"/>
  <c r="Q216" i="30"/>
  <c r="P216" i="30"/>
  <c r="O216" i="30"/>
  <c r="N216" i="30"/>
  <c r="M216" i="30"/>
  <c r="L216" i="30"/>
  <c r="K216" i="30"/>
  <c r="J216" i="30"/>
  <c r="I216" i="30"/>
  <c r="H216" i="30"/>
  <c r="G216" i="30"/>
  <c r="F216" i="30"/>
  <c r="E216" i="30"/>
  <c r="D216" i="30"/>
  <c r="B216" i="30"/>
  <c r="Z215" i="30"/>
  <c r="Y215" i="30"/>
  <c r="X215" i="30"/>
  <c r="W215" i="30"/>
  <c r="V215" i="30"/>
  <c r="U215" i="30"/>
  <c r="T215" i="30"/>
  <c r="S215" i="30"/>
  <c r="R215" i="30"/>
  <c r="Q215" i="30"/>
  <c r="P215" i="30"/>
  <c r="O215" i="30"/>
  <c r="N215" i="30"/>
  <c r="M215" i="30"/>
  <c r="L215" i="30"/>
  <c r="K215" i="30"/>
  <c r="J215" i="30"/>
  <c r="I215" i="30"/>
  <c r="H215" i="30"/>
  <c r="G215" i="30"/>
  <c r="F215" i="30"/>
  <c r="E215" i="30"/>
  <c r="D215" i="30"/>
  <c r="B215" i="30"/>
  <c r="Z214" i="30"/>
  <c r="Y214" i="30"/>
  <c r="X214" i="30"/>
  <c r="W214" i="30"/>
  <c r="V214" i="30"/>
  <c r="U214" i="30"/>
  <c r="T214" i="30"/>
  <c r="S214" i="30"/>
  <c r="R214" i="30"/>
  <c r="Q214" i="30"/>
  <c r="P214" i="30"/>
  <c r="O214" i="30"/>
  <c r="N214" i="30"/>
  <c r="M214" i="30"/>
  <c r="L214" i="30"/>
  <c r="K214" i="30"/>
  <c r="J214" i="30"/>
  <c r="I214" i="30"/>
  <c r="H214" i="30"/>
  <c r="G214" i="30"/>
  <c r="F214" i="30"/>
  <c r="E214" i="30"/>
  <c r="D214" i="30"/>
  <c r="B214" i="30"/>
  <c r="Z213" i="30"/>
  <c r="Y213" i="30"/>
  <c r="X213" i="30"/>
  <c r="W213" i="30"/>
  <c r="V213" i="30"/>
  <c r="U213" i="30"/>
  <c r="T213" i="30"/>
  <c r="S213" i="30"/>
  <c r="R213" i="30"/>
  <c r="Q213" i="30"/>
  <c r="P213" i="30"/>
  <c r="O213" i="30"/>
  <c r="N213" i="30"/>
  <c r="M213" i="30"/>
  <c r="L213" i="30"/>
  <c r="K213" i="30"/>
  <c r="J213" i="30"/>
  <c r="I213" i="30"/>
  <c r="H213" i="30"/>
  <c r="G213" i="30"/>
  <c r="F213" i="30"/>
  <c r="E213" i="30"/>
  <c r="D213" i="30"/>
  <c r="B213" i="30"/>
  <c r="Z212" i="30"/>
  <c r="Y212" i="30"/>
  <c r="X212" i="30"/>
  <c r="W212" i="30"/>
  <c r="V212" i="30"/>
  <c r="U212" i="30"/>
  <c r="T212" i="30"/>
  <c r="S212" i="30"/>
  <c r="R212" i="30"/>
  <c r="Q212" i="30"/>
  <c r="P212" i="30"/>
  <c r="O212" i="30"/>
  <c r="N212" i="30"/>
  <c r="M212" i="30"/>
  <c r="L212" i="30"/>
  <c r="K212" i="30"/>
  <c r="J212" i="30"/>
  <c r="I212" i="30"/>
  <c r="H212" i="30"/>
  <c r="G212" i="30"/>
  <c r="F212" i="30"/>
  <c r="E212" i="30"/>
  <c r="D212" i="30"/>
  <c r="B212" i="30"/>
  <c r="Z211" i="30"/>
  <c r="Z208" i="30" s="1"/>
  <c r="Z21" i="30" s="1"/>
  <c r="Y211" i="30"/>
  <c r="X211" i="30"/>
  <c r="W211" i="30"/>
  <c r="W208" i="30" s="1"/>
  <c r="W21" i="30" s="1"/>
  <c r="V211" i="30"/>
  <c r="U211" i="30"/>
  <c r="T211" i="30"/>
  <c r="T208" i="30" s="1"/>
  <c r="T21" i="30" s="1"/>
  <c r="S211" i="30"/>
  <c r="S208" i="30" s="1"/>
  <c r="S21" i="30" s="1"/>
  <c r="R211" i="30"/>
  <c r="Q211" i="30"/>
  <c r="Q208" i="30" s="1"/>
  <c r="Q21" i="30" s="1"/>
  <c r="P211" i="30"/>
  <c r="O211" i="30"/>
  <c r="N211" i="30"/>
  <c r="N208" i="30" s="1"/>
  <c r="N21" i="30" s="1"/>
  <c r="M211" i="30"/>
  <c r="L211" i="30"/>
  <c r="L208" i="30" s="1"/>
  <c r="L21" i="30" s="1"/>
  <c r="K211" i="30"/>
  <c r="K208" i="30" s="1"/>
  <c r="K21" i="30" s="1"/>
  <c r="J211" i="30"/>
  <c r="J208" i="30" s="1"/>
  <c r="J21" i="30" s="1"/>
  <c r="I211" i="30"/>
  <c r="I208" i="30" s="1"/>
  <c r="I21" i="30" s="1"/>
  <c r="H211" i="30"/>
  <c r="G211" i="30"/>
  <c r="F211" i="30"/>
  <c r="F208" i="30" s="1"/>
  <c r="F21" i="30" s="1"/>
  <c r="E211" i="30"/>
  <c r="D211" i="30"/>
  <c r="B211" i="30"/>
  <c r="H207" i="30"/>
  <c r="D205" i="30"/>
  <c r="D21" i="30" s="1"/>
  <c r="C205" i="30"/>
  <c r="C21" i="30" s="1"/>
  <c r="B205" i="30"/>
  <c r="B21" i="30" s="1"/>
  <c r="Z198" i="30"/>
  <c r="Y198" i="30"/>
  <c r="X198" i="30"/>
  <c r="W198" i="30"/>
  <c r="V198" i="30"/>
  <c r="U198" i="30"/>
  <c r="T198" i="30"/>
  <c r="S198" i="30"/>
  <c r="R198" i="30"/>
  <c r="Q198" i="30"/>
  <c r="P198" i="30"/>
  <c r="O198" i="30"/>
  <c r="N198" i="30"/>
  <c r="M198" i="30"/>
  <c r="L198" i="30"/>
  <c r="K198" i="30"/>
  <c r="J198" i="30"/>
  <c r="I198" i="30"/>
  <c r="H198" i="30"/>
  <c r="G198" i="30"/>
  <c r="F198" i="30"/>
  <c r="E198" i="30"/>
  <c r="D198" i="30"/>
  <c r="B198" i="30"/>
  <c r="Z197" i="30"/>
  <c r="Y197" i="30"/>
  <c r="X197" i="30"/>
  <c r="W197" i="30"/>
  <c r="V197" i="30"/>
  <c r="U197" i="30"/>
  <c r="T197" i="30"/>
  <c r="S197" i="30"/>
  <c r="R197" i="30"/>
  <c r="Q197" i="30"/>
  <c r="P197" i="30"/>
  <c r="O197" i="30"/>
  <c r="N197" i="30"/>
  <c r="M197" i="30"/>
  <c r="L197" i="30"/>
  <c r="K197" i="30"/>
  <c r="J197" i="30"/>
  <c r="I197" i="30"/>
  <c r="H197" i="30"/>
  <c r="G197" i="30"/>
  <c r="F197" i="30"/>
  <c r="E197" i="30"/>
  <c r="D197" i="30"/>
  <c r="B197" i="30"/>
  <c r="Z196" i="30"/>
  <c r="Y196" i="30"/>
  <c r="X196" i="30"/>
  <c r="W196" i="30"/>
  <c r="V196" i="30"/>
  <c r="U196" i="30"/>
  <c r="T196" i="30"/>
  <c r="S196" i="30"/>
  <c r="R196" i="30"/>
  <c r="Q196" i="30"/>
  <c r="P196" i="30"/>
  <c r="O196" i="30"/>
  <c r="N196" i="30"/>
  <c r="M196" i="30"/>
  <c r="L196" i="30"/>
  <c r="K196" i="30"/>
  <c r="J196" i="30"/>
  <c r="I196" i="30"/>
  <c r="H196" i="30"/>
  <c r="G196" i="30"/>
  <c r="F196" i="30"/>
  <c r="E196" i="30"/>
  <c r="D196" i="30"/>
  <c r="B196" i="30"/>
  <c r="Z195" i="30"/>
  <c r="Y195" i="30"/>
  <c r="X195" i="30"/>
  <c r="W195" i="30"/>
  <c r="V195" i="30"/>
  <c r="U195" i="30"/>
  <c r="T195" i="30"/>
  <c r="S195" i="30"/>
  <c r="R195" i="30"/>
  <c r="Q195" i="30"/>
  <c r="P195" i="30"/>
  <c r="O195" i="30"/>
  <c r="N195" i="30"/>
  <c r="M195" i="30"/>
  <c r="L195" i="30"/>
  <c r="K195" i="30"/>
  <c r="J195" i="30"/>
  <c r="I195" i="30"/>
  <c r="H195" i="30"/>
  <c r="G195" i="30"/>
  <c r="F195" i="30"/>
  <c r="E195" i="30"/>
  <c r="D195" i="30"/>
  <c r="B195" i="30"/>
  <c r="Z194" i="30"/>
  <c r="Y194" i="30"/>
  <c r="X194" i="30"/>
  <c r="W194" i="30"/>
  <c r="V194" i="30"/>
  <c r="U194" i="30"/>
  <c r="T194" i="30"/>
  <c r="S194" i="30"/>
  <c r="R194" i="30"/>
  <c r="Q194" i="30"/>
  <c r="P194" i="30"/>
  <c r="O194" i="30"/>
  <c r="N194" i="30"/>
  <c r="M194" i="30"/>
  <c r="L194" i="30"/>
  <c r="K194" i="30"/>
  <c r="J194" i="30"/>
  <c r="I194" i="30"/>
  <c r="H194" i="30"/>
  <c r="G194" i="30"/>
  <c r="F194" i="30"/>
  <c r="E194" i="30"/>
  <c r="D194" i="30"/>
  <c r="B194" i="30"/>
  <c r="Z193" i="30"/>
  <c r="Y193" i="30"/>
  <c r="X193" i="30"/>
  <c r="W193" i="30"/>
  <c r="V193" i="30"/>
  <c r="U193" i="30"/>
  <c r="T193" i="30"/>
  <c r="S193" i="30"/>
  <c r="R193" i="30"/>
  <c r="Q193" i="30"/>
  <c r="P193" i="30"/>
  <c r="O193" i="30"/>
  <c r="N193" i="30"/>
  <c r="M193" i="30"/>
  <c r="L193" i="30"/>
  <c r="K193" i="30"/>
  <c r="J193" i="30"/>
  <c r="I193" i="30"/>
  <c r="H193" i="30"/>
  <c r="G193" i="30"/>
  <c r="F193" i="30"/>
  <c r="E193" i="30"/>
  <c r="D193" i="30"/>
  <c r="B193" i="30"/>
  <c r="Z192" i="30"/>
  <c r="Y192" i="30"/>
  <c r="X192" i="30"/>
  <c r="W192" i="30"/>
  <c r="V192" i="30"/>
  <c r="U192" i="30"/>
  <c r="T192" i="30"/>
  <c r="S192" i="30"/>
  <c r="R192" i="30"/>
  <c r="Q192" i="30"/>
  <c r="P192" i="30"/>
  <c r="O192" i="30"/>
  <c r="N192" i="30"/>
  <c r="M192" i="30"/>
  <c r="L192" i="30"/>
  <c r="K192" i="30"/>
  <c r="J192" i="30"/>
  <c r="I192" i="30"/>
  <c r="H192" i="30"/>
  <c r="G192" i="30"/>
  <c r="F192" i="30"/>
  <c r="E192" i="30"/>
  <c r="D192" i="30"/>
  <c r="B192" i="30"/>
  <c r="Z191" i="30"/>
  <c r="Z188" i="30" s="1"/>
  <c r="Z20" i="30" s="1"/>
  <c r="Y191" i="30"/>
  <c r="X191" i="30"/>
  <c r="X188" i="30" s="1"/>
  <c r="X20" i="30" s="1"/>
  <c r="W191" i="30"/>
  <c r="V191" i="30"/>
  <c r="U191" i="30"/>
  <c r="T191" i="30"/>
  <c r="T188" i="30" s="1"/>
  <c r="T20" i="30" s="1"/>
  <c r="S191" i="30"/>
  <c r="R191" i="30"/>
  <c r="R188" i="30" s="1"/>
  <c r="R20" i="30" s="1"/>
  <c r="Q191" i="30"/>
  <c r="Q188" i="30" s="1"/>
  <c r="Q20" i="30" s="1"/>
  <c r="P191" i="30"/>
  <c r="O191" i="30"/>
  <c r="O188" i="30" s="1"/>
  <c r="O20" i="30" s="1"/>
  <c r="N191" i="30"/>
  <c r="M191" i="30"/>
  <c r="L191" i="30"/>
  <c r="L188" i="30" s="1"/>
  <c r="L20" i="30" s="1"/>
  <c r="K191" i="30"/>
  <c r="J191" i="30"/>
  <c r="J188" i="30" s="1"/>
  <c r="J20" i="30" s="1"/>
  <c r="I191" i="30"/>
  <c r="H191" i="30"/>
  <c r="H188" i="30" s="1"/>
  <c r="H20" i="30" s="1"/>
  <c r="G191" i="30"/>
  <c r="F191" i="30"/>
  <c r="F188" i="30" s="1"/>
  <c r="F20" i="30" s="1"/>
  <c r="E191" i="30"/>
  <c r="D191" i="30"/>
  <c r="B191" i="30"/>
  <c r="H187" i="30"/>
  <c r="D185" i="30"/>
  <c r="C185" i="30"/>
  <c r="C20" i="30" s="1"/>
  <c r="B185" i="30"/>
  <c r="B20" i="30" s="1"/>
  <c r="Z178" i="30"/>
  <c r="Y178" i="30"/>
  <c r="X178" i="30"/>
  <c r="W178" i="30"/>
  <c r="V178" i="30"/>
  <c r="U178" i="30"/>
  <c r="T178" i="30"/>
  <c r="S178" i="30"/>
  <c r="R178" i="30"/>
  <c r="Q178" i="30"/>
  <c r="P178" i="30"/>
  <c r="O178" i="30"/>
  <c r="N178" i="30"/>
  <c r="M178" i="30"/>
  <c r="L178" i="30"/>
  <c r="K178" i="30"/>
  <c r="J178" i="30"/>
  <c r="I178" i="30"/>
  <c r="H178" i="30"/>
  <c r="G178" i="30"/>
  <c r="F178" i="30"/>
  <c r="E178" i="30"/>
  <c r="D178" i="30"/>
  <c r="B178" i="30"/>
  <c r="Z177" i="30"/>
  <c r="Y177" i="30"/>
  <c r="X177" i="30"/>
  <c r="W177" i="30"/>
  <c r="V177" i="30"/>
  <c r="U177" i="30"/>
  <c r="T177" i="30"/>
  <c r="S177" i="30"/>
  <c r="R177" i="30"/>
  <c r="Q177" i="30"/>
  <c r="P177" i="30"/>
  <c r="O177" i="30"/>
  <c r="N177" i="30"/>
  <c r="M177" i="30"/>
  <c r="L177" i="30"/>
  <c r="K177" i="30"/>
  <c r="J177" i="30"/>
  <c r="I177" i="30"/>
  <c r="H177" i="30"/>
  <c r="G177" i="30"/>
  <c r="F177" i="30"/>
  <c r="E177" i="30"/>
  <c r="D177" i="30"/>
  <c r="B177" i="30"/>
  <c r="Z176" i="30"/>
  <c r="Y176" i="30"/>
  <c r="X176" i="30"/>
  <c r="W176" i="30"/>
  <c r="V176" i="30"/>
  <c r="U176" i="30"/>
  <c r="T176" i="30"/>
  <c r="S176" i="30"/>
  <c r="R176" i="30"/>
  <c r="Q176" i="30"/>
  <c r="P176" i="30"/>
  <c r="O176" i="30"/>
  <c r="N176" i="30"/>
  <c r="M176" i="30"/>
  <c r="L176" i="30"/>
  <c r="K176" i="30"/>
  <c r="J176" i="30"/>
  <c r="I176" i="30"/>
  <c r="H176" i="30"/>
  <c r="G176" i="30"/>
  <c r="F176" i="30"/>
  <c r="E176" i="30"/>
  <c r="D176" i="30"/>
  <c r="B176" i="30"/>
  <c r="Z175" i="30"/>
  <c r="Y175" i="30"/>
  <c r="X175" i="30"/>
  <c r="W175" i="30"/>
  <c r="V175" i="30"/>
  <c r="U175" i="30"/>
  <c r="T175" i="30"/>
  <c r="S175" i="30"/>
  <c r="R175" i="30"/>
  <c r="Q175" i="30"/>
  <c r="P175" i="30"/>
  <c r="O175" i="30"/>
  <c r="N175" i="30"/>
  <c r="M175" i="30"/>
  <c r="L175" i="30"/>
  <c r="K175" i="30"/>
  <c r="J175" i="30"/>
  <c r="I175" i="30"/>
  <c r="H175" i="30"/>
  <c r="G175" i="30"/>
  <c r="F175" i="30"/>
  <c r="E175" i="30"/>
  <c r="D175" i="30"/>
  <c r="B175" i="30"/>
  <c r="Z174" i="30"/>
  <c r="Y174" i="30"/>
  <c r="X174" i="30"/>
  <c r="W174" i="30"/>
  <c r="V174" i="30"/>
  <c r="U174" i="30"/>
  <c r="T174" i="30"/>
  <c r="S174" i="30"/>
  <c r="R174" i="30"/>
  <c r="Q174" i="30"/>
  <c r="P174" i="30"/>
  <c r="O174" i="30"/>
  <c r="N174" i="30"/>
  <c r="M174" i="30"/>
  <c r="L174" i="30"/>
  <c r="K174" i="30"/>
  <c r="J174" i="30"/>
  <c r="I174" i="30"/>
  <c r="H174" i="30"/>
  <c r="G174" i="30"/>
  <c r="F174" i="30"/>
  <c r="E174" i="30"/>
  <c r="D174" i="30"/>
  <c r="B174" i="30"/>
  <c r="Z173" i="30"/>
  <c r="Y173" i="30"/>
  <c r="X173" i="30"/>
  <c r="W173" i="30"/>
  <c r="V173" i="30"/>
  <c r="U173" i="30"/>
  <c r="T173" i="30"/>
  <c r="S173" i="30"/>
  <c r="R173" i="30"/>
  <c r="Q173" i="30"/>
  <c r="P173" i="30"/>
  <c r="O173" i="30"/>
  <c r="N173" i="30"/>
  <c r="M173" i="30"/>
  <c r="L173" i="30"/>
  <c r="K173" i="30"/>
  <c r="J173" i="30"/>
  <c r="I173" i="30"/>
  <c r="H173" i="30"/>
  <c r="G173" i="30"/>
  <c r="F173" i="30"/>
  <c r="E173" i="30"/>
  <c r="D173" i="30"/>
  <c r="B173" i="30"/>
  <c r="Z172" i="30"/>
  <c r="Y172" i="30"/>
  <c r="X172" i="30"/>
  <c r="W172" i="30"/>
  <c r="V172" i="30"/>
  <c r="U172" i="30"/>
  <c r="T172" i="30"/>
  <c r="S172" i="30"/>
  <c r="R172" i="30"/>
  <c r="Q172" i="30"/>
  <c r="P172" i="30"/>
  <c r="O172" i="30"/>
  <c r="N172" i="30"/>
  <c r="M172" i="30"/>
  <c r="L172" i="30"/>
  <c r="K172" i="30"/>
  <c r="J172" i="30"/>
  <c r="I172" i="30"/>
  <c r="H172" i="30"/>
  <c r="G172" i="30"/>
  <c r="F172" i="30"/>
  <c r="E172" i="30"/>
  <c r="D172" i="30"/>
  <c r="B172" i="30"/>
  <c r="Z171" i="30"/>
  <c r="Y171" i="30"/>
  <c r="X171" i="30"/>
  <c r="W171" i="30"/>
  <c r="V171" i="30"/>
  <c r="V168" i="30" s="1"/>
  <c r="V19" i="30" s="1"/>
  <c r="U171" i="30"/>
  <c r="T171" i="30"/>
  <c r="S171" i="30"/>
  <c r="S168" i="30" s="1"/>
  <c r="S19" i="30" s="1"/>
  <c r="R171" i="30"/>
  <c r="Q171" i="30"/>
  <c r="P171" i="30"/>
  <c r="O171" i="30"/>
  <c r="N171" i="30"/>
  <c r="N168" i="30" s="1"/>
  <c r="N19" i="30" s="1"/>
  <c r="M171" i="30"/>
  <c r="L171" i="30"/>
  <c r="L168" i="30" s="1"/>
  <c r="L19" i="30" s="1"/>
  <c r="K171" i="30"/>
  <c r="J171" i="30"/>
  <c r="J168" i="30" s="1"/>
  <c r="J19" i="30" s="1"/>
  <c r="I171" i="30"/>
  <c r="I168" i="30" s="1"/>
  <c r="I19" i="30" s="1"/>
  <c r="H171" i="30"/>
  <c r="H168" i="30" s="1"/>
  <c r="H19" i="30" s="1"/>
  <c r="G171" i="30"/>
  <c r="G168" i="30" s="1"/>
  <c r="G19" i="30" s="1"/>
  <c r="F171" i="30"/>
  <c r="F168" i="30" s="1"/>
  <c r="F19" i="30" s="1"/>
  <c r="E171" i="30"/>
  <c r="D171" i="30"/>
  <c r="B171" i="30"/>
  <c r="H167" i="30"/>
  <c r="D165" i="30"/>
  <c r="C165" i="30"/>
  <c r="C19" i="30" s="1"/>
  <c r="B165" i="30"/>
  <c r="B19" i="30" s="1"/>
  <c r="Z158" i="30"/>
  <c r="Y158" i="30"/>
  <c r="X158" i="30"/>
  <c r="W158" i="30"/>
  <c r="V158" i="30"/>
  <c r="U158" i="30"/>
  <c r="T158" i="30"/>
  <c r="S158" i="30"/>
  <c r="R158" i="30"/>
  <c r="Q158" i="30"/>
  <c r="P158" i="30"/>
  <c r="O158" i="30"/>
  <c r="N158" i="30"/>
  <c r="M158" i="30"/>
  <c r="L158" i="30"/>
  <c r="K158" i="30"/>
  <c r="J158" i="30"/>
  <c r="I158" i="30"/>
  <c r="H158" i="30"/>
  <c r="G158" i="30"/>
  <c r="F158" i="30"/>
  <c r="E158" i="30"/>
  <c r="D158" i="30"/>
  <c r="B158" i="30"/>
  <c r="Z157" i="30"/>
  <c r="Y157" i="30"/>
  <c r="X157" i="30"/>
  <c r="W157" i="30"/>
  <c r="V157" i="30"/>
  <c r="U157" i="30"/>
  <c r="T157" i="30"/>
  <c r="S157" i="30"/>
  <c r="R157" i="30"/>
  <c r="Q157" i="30"/>
  <c r="P157" i="30"/>
  <c r="O157" i="30"/>
  <c r="N157" i="30"/>
  <c r="M157" i="30"/>
  <c r="L157" i="30"/>
  <c r="K157" i="30"/>
  <c r="J157" i="30"/>
  <c r="I157" i="30"/>
  <c r="H157" i="30"/>
  <c r="G157" i="30"/>
  <c r="F157" i="30"/>
  <c r="E157" i="30"/>
  <c r="D157" i="30"/>
  <c r="B157" i="30"/>
  <c r="Z156" i="30"/>
  <c r="Y156" i="30"/>
  <c r="X156" i="30"/>
  <c r="W156" i="30"/>
  <c r="V156" i="30"/>
  <c r="U156" i="30"/>
  <c r="T156" i="30"/>
  <c r="S156" i="30"/>
  <c r="R156" i="30"/>
  <c r="Q156" i="30"/>
  <c r="P156" i="30"/>
  <c r="O156" i="30"/>
  <c r="N156" i="30"/>
  <c r="M156" i="30"/>
  <c r="L156" i="30"/>
  <c r="K156" i="30"/>
  <c r="J156" i="30"/>
  <c r="I156" i="30"/>
  <c r="H156" i="30"/>
  <c r="G156" i="30"/>
  <c r="F156" i="30"/>
  <c r="E156" i="30"/>
  <c r="D156" i="30"/>
  <c r="B156" i="30"/>
  <c r="Z155" i="30"/>
  <c r="Y155" i="30"/>
  <c r="X155" i="30"/>
  <c r="W155" i="30"/>
  <c r="V155" i="30"/>
  <c r="U155" i="30"/>
  <c r="T155" i="30"/>
  <c r="S155" i="30"/>
  <c r="R155" i="30"/>
  <c r="Q155" i="30"/>
  <c r="P155" i="30"/>
  <c r="O155" i="30"/>
  <c r="N155" i="30"/>
  <c r="M155" i="30"/>
  <c r="L155" i="30"/>
  <c r="K155" i="30"/>
  <c r="J155" i="30"/>
  <c r="I155" i="30"/>
  <c r="H155" i="30"/>
  <c r="G155" i="30"/>
  <c r="F155" i="30"/>
  <c r="E155" i="30"/>
  <c r="D155" i="30"/>
  <c r="B155" i="30"/>
  <c r="Z154" i="30"/>
  <c r="Y154" i="30"/>
  <c r="X154" i="30"/>
  <c r="W154" i="30"/>
  <c r="V154" i="30"/>
  <c r="U154" i="30"/>
  <c r="T154" i="30"/>
  <c r="S154" i="30"/>
  <c r="R154" i="30"/>
  <c r="Q154" i="30"/>
  <c r="P154" i="30"/>
  <c r="O154" i="30"/>
  <c r="N154" i="30"/>
  <c r="M154" i="30"/>
  <c r="L154" i="30"/>
  <c r="K154" i="30"/>
  <c r="J154" i="30"/>
  <c r="I154" i="30"/>
  <c r="H154" i="30"/>
  <c r="G154" i="30"/>
  <c r="F154" i="30"/>
  <c r="E154" i="30"/>
  <c r="D154" i="30"/>
  <c r="B154" i="30"/>
  <c r="Z153" i="30"/>
  <c r="Y153" i="30"/>
  <c r="X153" i="30"/>
  <c r="W153" i="30"/>
  <c r="V153" i="30"/>
  <c r="U153" i="30"/>
  <c r="T153" i="30"/>
  <c r="S153" i="30"/>
  <c r="R153" i="30"/>
  <c r="Q153" i="30"/>
  <c r="P153" i="30"/>
  <c r="O153" i="30"/>
  <c r="N153" i="30"/>
  <c r="M153" i="30"/>
  <c r="L153" i="30"/>
  <c r="K153" i="30"/>
  <c r="J153" i="30"/>
  <c r="I153" i="30"/>
  <c r="H153" i="30"/>
  <c r="G153" i="30"/>
  <c r="F153" i="30"/>
  <c r="E153" i="30"/>
  <c r="D153" i="30"/>
  <c r="B153" i="30"/>
  <c r="Z152" i="30"/>
  <c r="Y152" i="30"/>
  <c r="X152" i="30"/>
  <c r="W152" i="30"/>
  <c r="V152" i="30"/>
  <c r="U152" i="30"/>
  <c r="T152" i="30"/>
  <c r="S152" i="30"/>
  <c r="R152" i="30"/>
  <c r="Q152" i="30"/>
  <c r="P152" i="30"/>
  <c r="O152" i="30"/>
  <c r="N152" i="30"/>
  <c r="M152" i="30"/>
  <c r="L152" i="30"/>
  <c r="K152" i="30"/>
  <c r="J152" i="30"/>
  <c r="I152" i="30"/>
  <c r="H152" i="30"/>
  <c r="G152" i="30"/>
  <c r="F152" i="30"/>
  <c r="E152" i="30"/>
  <c r="D152" i="30"/>
  <c r="B152" i="30"/>
  <c r="Z151" i="30"/>
  <c r="Z148" i="30" s="1"/>
  <c r="Z18" i="30" s="1"/>
  <c r="Y151" i="30"/>
  <c r="X151" i="30"/>
  <c r="W151" i="30"/>
  <c r="W148" i="30" s="1"/>
  <c r="W18" i="30" s="1"/>
  <c r="V151" i="30"/>
  <c r="V148" i="30" s="1"/>
  <c r="V18" i="30" s="1"/>
  <c r="U151" i="30"/>
  <c r="T151" i="30"/>
  <c r="T148" i="30" s="1"/>
  <c r="T18" i="30" s="1"/>
  <c r="S151" i="30"/>
  <c r="R151" i="30"/>
  <c r="Q151" i="30"/>
  <c r="P151" i="30"/>
  <c r="P148" i="30" s="1"/>
  <c r="P18" i="30" s="1"/>
  <c r="O151" i="30"/>
  <c r="O148" i="30" s="1"/>
  <c r="O18" i="30" s="1"/>
  <c r="N151" i="30"/>
  <c r="M151" i="30"/>
  <c r="L151" i="30"/>
  <c r="K151" i="30"/>
  <c r="J151" i="30"/>
  <c r="I151" i="30"/>
  <c r="H151" i="30"/>
  <c r="G151" i="30"/>
  <c r="G148" i="30" s="1"/>
  <c r="G18" i="30" s="1"/>
  <c r="F151" i="30"/>
  <c r="E151" i="30"/>
  <c r="D151" i="30"/>
  <c r="B151" i="30"/>
  <c r="H147" i="30"/>
  <c r="D145" i="30"/>
  <c r="C145" i="30"/>
  <c r="C18" i="30" s="1"/>
  <c r="B145" i="30"/>
  <c r="B18" i="30" s="1"/>
  <c r="Z138" i="30"/>
  <c r="Y138" i="30"/>
  <c r="X138" i="30"/>
  <c r="W138" i="30"/>
  <c r="V138" i="30"/>
  <c r="U138" i="30"/>
  <c r="T138" i="30"/>
  <c r="S138" i="30"/>
  <c r="R138" i="30"/>
  <c r="Q138" i="30"/>
  <c r="P138" i="30"/>
  <c r="O138" i="30"/>
  <c r="N138" i="30"/>
  <c r="M138" i="30"/>
  <c r="L138" i="30"/>
  <c r="K138" i="30"/>
  <c r="J138" i="30"/>
  <c r="I138" i="30"/>
  <c r="H138" i="30"/>
  <c r="G138" i="30"/>
  <c r="F138" i="30"/>
  <c r="E138" i="30"/>
  <c r="D138" i="30"/>
  <c r="B138" i="30"/>
  <c r="Z137" i="30"/>
  <c r="Y137" i="30"/>
  <c r="X137" i="30"/>
  <c r="W137" i="30"/>
  <c r="V137" i="30"/>
  <c r="U137" i="30"/>
  <c r="T137" i="30"/>
  <c r="S137" i="30"/>
  <c r="R137" i="30"/>
  <c r="Q137" i="30"/>
  <c r="P137" i="30"/>
  <c r="O137" i="30"/>
  <c r="N137" i="30"/>
  <c r="M137" i="30"/>
  <c r="L137" i="30"/>
  <c r="K137" i="30"/>
  <c r="J137" i="30"/>
  <c r="I137" i="30"/>
  <c r="H137" i="30"/>
  <c r="G137" i="30"/>
  <c r="F137" i="30"/>
  <c r="E137" i="30"/>
  <c r="D137" i="30"/>
  <c r="B137" i="30"/>
  <c r="Z136" i="30"/>
  <c r="Y136" i="30"/>
  <c r="X136" i="30"/>
  <c r="W136" i="30"/>
  <c r="V136" i="30"/>
  <c r="U136" i="30"/>
  <c r="T136" i="30"/>
  <c r="S136" i="30"/>
  <c r="R136" i="30"/>
  <c r="Q136" i="30"/>
  <c r="P136" i="30"/>
  <c r="O136" i="30"/>
  <c r="N136" i="30"/>
  <c r="M136" i="30"/>
  <c r="L136" i="30"/>
  <c r="K136" i="30"/>
  <c r="J136" i="30"/>
  <c r="I136" i="30"/>
  <c r="H136" i="30"/>
  <c r="G136" i="30"/>
  <c r="F136" i="30"/>
  <c r="E136" i="30"/>
  <c r="D136" i="30"/>
  <c r="B136" i="30"/>
  <c r="Z135" i="30"/>
  <c r="Y135" i="30"/>
  <c r="X135" i="30"/>
  <c r="W135" i="30"/>
  <c r="V135" i="30"/>
  <c r="U135" i="30"/>
  <c r="T135" i="30"/>
  <c r="S135" i="30"/>
  <c r="R135" i="30"/>
  <c r="Q135" i="30"/>
  <c r="P135" i="30"/>
  <c r="O135" i="30"/>
  <c r="N135" i="30"/>
  <c r="M135" i="30"/>
  <c r="L135" i="30"/>
  <c r="K135" i="30"/>
  <c r="J135" i="30"/>
  <c r="I135" i="30"/>
  <c r="H135" i="30"/>
  <c r="G135" i="30"/>
  <c r="F135" i="30"/>
  <c r="E135" i="30"/>
  <c r="D135" i="30"/>
  <c r="B135" i="30"/>
  <c r="Z134" i="30"/>
  <c r="Y134" i="30"/>
  <c r="X134" i="30"/>
  <c r="W134" i="30"/>
  <c r="V134" i="30"/>
  <c r="U134" i="30"/>
  <c r="T134" i="30"/>
  <c r="S134" i="30"/>
  <c r="R134" i="30"/>
  <c r="Q134" i="30"/>
  <c r="P134" i="30"/>
  <c r="O134" i="30"/>
  <c r="N134" i="30"/>
  <c r="M134" i="30"/>
  <c r="L134" i="30"/>
  <c r="K134" i="30"/>
  <c r="J134" i="30"/>
  <c r="I134" i="30"/>
  <c r="H134" i="30"/>
  <c r="G134" i="30"/>
  <c r="F134" i="30"/>
  <c r="E134" i="30"/>
  <c r="D134" i="30"/>
  <c r="B134" i="30"/>
  <c r="Z133" i="30"/>
  <c r="Y133" i="30"/>
  <c r="X133" i="30"/>
  <c r="W133" i="30"/>
  <c r="V133" i="30"/>
  <c r="U133" i="30"/>
  <c r="T133" i="30"/>
  <c r="S133" i="30"/>
  <c r="R133" i="30"/>
  <c r="Q133" i="30"/>
  <c r="P133" i="30"/>
  <c r="O133" i="30"/>
  <c r="N133" i="30"/>
  <c r="M133" i="30"/>
  <c r="L133" i="30"/>
  <c r="K133" i="30"/>
  <c r="J133" i="30"/>
  <c r="I133" i="30"/>
  <c r="H133" i="30"/>
  <c r="G133" i="30"/>
  <c r="F133" i="30"/>
  <c r="E133" i="30"/>
  <c r="D133" i="30"/>
  <c r="B133" i="30"/>
  <c r="Z132" i="30"/>
  <c r="Y132" i="30"/>
  <c r="X132" i="30"/>
  <c r="W132" i="30"/>
  <c r="V132" i="30"/>
  <c r="U132" i="30"/>
  <c r="T132" i="30"/>
  <c r="S132" i="30"/>
  <c r="R132" i="30"/>
  <c r="Q132" i="30"/>
  <c r="P132" i="30"/>
  <c r="O132" i="30"/>
  <c r="N132" i="30"/>
  <c r="M132" i="30"/>
  <c r="L132" i="30"/>
  <c r="K132" i="30"/>
  <c r="J132" i="30"/>
  <c r="I132" i="30"/>
  <c r="H132" i="30"/>
  <c r="G132" i="30"/>
  <c r="F132" i="30"/>
  <c r="E132" i="30"/>
  <c r="D132" i="30"/>
  <c r="B132" i="30"/>
  <c r="H127" i="30"/>
  <c r="D125" i="30"/>
  <c r="D17" i="30"/>
  <c r="C125" i="30"/>
  <c r="C17" i="30" s="1"/>
  <c r="B125" i="30"/>
  <c r="B17" i="30" s="1"/>
  <c r="Z118" i="30"/>
  <c r="Y118" i="30"/>
  <c r="X118" i="30"/>
  <c r="W118" i="30"/>
  <c r="V118" i="30"/>
  <c r="U118" i="30"/>
  <c r="T118" i="30"/>
  <c r="S118" i="30"/>
  <c r="R118" i="30"/>
  <c r="Q118" i="30"/>
  <c r="P118" i="30"/>
  <c r="O118" i="30"/>
  <c r="N118" i="30"/>
  <c r="M118" i="30"/>
  <c r="L118" i="30"/>
  <c r="K118" i="30"/>
  <c r="J118" i="30"/>
  <c r="I118" i="30"/>
  <c r="H118" i="30"/>
  <c r="G118" i="30"/>
  <c r="F118" i="30"/>
  <c r="E118" i="30"/>
  <c r="D118" i="30"/>
  <c r="B118" i="30"/>
  <c r="Z117" i="30"/>
  <c r="Y117" i="30"/>
  <c r="X117" i="30"/>
  <c r="W117" i="30"/>
  <c r="V117" i="30"/>
  <c r="U117" i="30"/>
  <c r="T117" i="30"/>
  <c r="S117" i="30"/>
  <c r="R117" i="30"/>
  <c r="Q117" i="30"/>
  <c r="P117" i="30"/>
  <c r="O117" i="30"/>
  <c r="N117" i="30"/>
  <c r="M117" i="30"/>
  <c r="L117" i="30"/>
  <c r="K117" i="30"/>
  <c r="J117" i="30"/>
  <c r="I117" i="30"/>
  <c r="H117" i="30"/>
  <c r="G117" i="30"/>
  <c r="F117" i="30"/>
  <c r="E117" i="30"/>
  <c r="D117" i="30"/>
  <c r="B117" i="30"/>
  <c r="Z116" i="30"/>
  <c r="Y116" i="30"/>
  <c r="X116" i="30"/>
  <c r="W116" i="30"/>
  <c r="V116" i="30"/>
  <c r="U116" i="30"/>
  <c r="T116" i="30"/>
  <c r="S116" i="30"/>
  <c r="R116" i="30"/>
  <c r="Q116" i="30"/>
  <c r="P116" i="30"/>
  <c r="O116" i="30"/>
  <c r="N116" i="30"/>
  <c r="M116" i="30"/>
  <c r="L116" i="30"/>
  <c r="K116" i="30"/>
  <c r="J116" i="30"/>
  <c r="I116" i="30"/>
  <c r="H116" i="30"/>
  <c r="G116" i="30"/>
  <c r="F116" i="30"/>
  <c r="E116" i="30"/>
  <c r="D116" i="30"/>
  <c r="B116" i="30"/>
  <c r="Z115" i="30"/>
  <c r="Y115" i="30"/>
  <c r="X115" i="30"/>
  <c r="W115" i="30"/>
  <c r="V115" i="30"/>
  <c r="U115" i="30"/>
  <c r="T115" i="30"/>
  <c r="S115" i="30"/>
  <c r="R115" i="30"/>
  <c r="Q115" i="30"/>
  <c r="P115" i="30"/>
  <c r="O115" i="30"/>
  <c r="N115" i="30"/>
  <c r="M115" i="30"/>
  <c r="L115" i="30"/>
  <c r="K115" i="30"/>
  <c r="J115" i="30"/>
  <c r="I115" i="30"/>
  <c r="H115" i="30"/>
  <c r="G115" i="30"/>
  <c r="F115" i="30"/>
  <c r="E115" i="30"/>
  <c r="D115" i="30"/>
  <c r="B115" i="30"/>
  <c r="Z114" i="30"/>
  <c r="Y114" i="30"/>
  <c r="X114" i="30"/>
  <c r="W114" i="30"/>
  <c r="V114" i="30"/>
  <c r="U114" i="30"/>
  <c r="T114" i="30"/>
  <c r="S114" i="30"/>
  <c r="R114" i="30"/>
  <c r="Q114" i="30"/>
  <c r="P114" i="30"/>
  <c r="O114" i="30"/>
  <c r="N114" i="30"/>
  <c r="M114" i="30"/>
  <c r="L114" i="30"/>
  <c r="K114" i="30"/>
  <c r="J114" i="30"/>
  <c r="I114" i="30"/>
  <c r="H114" i="30"/>
  <c r="G114" i="30"/>
  <c r="F114" i="30"/>
  <c r="E114" i="30"/>
  <c r="D114" i="30"/>
  <c r="B114" i="30"/>
  <c r="D111" i="30"/>
  <c r="B111" i="30"/>
  <c r="H107" i="30"/>
  <c r="D105" i="30"/>
  <c r="D16" i="30" s="1"/>
  <c r="C105" i="30"/>
  <c r="C16" i="30" s="1"/>
  <c r="B105" i="30"/>
  <c r="Z98" i="30"/>
  <c r="Y98" i="30"/>
  <c r="X98" i="30"/>
  <c r="W98" i="30"/>
  <c r="V98" i="30"/>
  <c r="U98" i="30"/>
  <c r="T98" i="30"/>
  <c r="S98" i="30"/>
  <c r="R98" i="30"/>
  <c r="Q98" i="30"/>
  <c r="P98" i="30"/>
  <c r="O98" i="30"/>
  <c r="N98" i="30"/>
  <c r="M98" i="30"/>
  <c r="L98" i="30"/>
  <c r="K98" i="30"/>
  <c r="J98" i="30"/>
  <c r="I98" i="30"/>
  <c r="H98" i="30"/>
  <c r="G98" i="30"/>
  <c r="F98" i="30"/>
  <c r="E98" i="30"/>
  <c r="D98" i="30"/>
  <c r="B98" i="30"/>
  <c r="Z97" i="30"/>
  <c r="Y97" i="30"/>
  <c r="X97" i="30"/>
  <c r="W97" i="30"/>
  <c r="V97" i="30"/>
  <c r="U97" i="30"/>
  <c r="T97" i="30"/>
  <c r="S97" i="30"/>
  <c r="R97" i="30"/>
  <c r="Q97" i="30"/>
  <c r="P97" i="30"/>
  <c r="O97" i="30"/>
  <c r="N97" i="30"/>
  <c r="M97" i="30"/>
  <c r="L97" i="30"/>
  <c r="K97" i="30"/>
  <c r="J97" i="30"/>
  <c r="I97" i="30"/>
  <c r="H97" i="30"/>
  <c r="G97" i="30"/>
  <c r="F97" i="30"/>
  <c r="E97" i="30"/>
  <c r="D97" i="30"/>
  <c r="B97" i="30"/>
  <c r="Z96" i="30"/>
  <c r="Y96" i="30"/>
  <c r="X96" i="30"/>
  <c r="W96" i="30"/>
  <c r="V96" i="30"/>
  <c r="U96" i="30"/>
  <c r="T96" i="30"/>
  <c r="S96" i="30"/>
  <c r="R96" i="30"/>
  <c r="Q96" i="30"/>
  <c r="P96" i="30"/>
  <c r="O96" i="30"/>
  <c r="N96" i="30"/>
  <c r="M96" i="30"/>
  <c r="L96" i="30"/>
  <c r="K96" i="30"/>
  <c r="J96" i="30"/>
  <c r="I96" i="30"/>
  <c r="H96" i="30"/>
  <c r="G96" i="30"/>
  <c r="F96" i="30"/>
  <c r="E96" i="30"/>
  <c r="D96" i="30"/>
  <c r="B96" i="30"/>
  <c r="Z95" i="30"/>
  <c r="Y95" i="30"/>
  <c r="X95" i="30"/>
  <c r="W95" i="30"/>
  <c r="V95" i="30"/>
  <c r="U95" i="30"/>
  <c r="T95" i="30"/>
  <c r="S95" i="30"/>
  <c r="R95" i="30"/>
  <c r="Q95" i="30"/>
  <c r="P95" i="30"/>
  <c r="O95" i="30"/>
  <c r="N95" i="30"/>
  <c r="M95" i="30"/>
  <c r="L95" i="30"/>
  <c r="K95" i="30"/>
  <c r="J95" i="30"/>
  <c r="I95" i="30"/>
  <c r="H95" i="30"/>
  <c r="G95" i="30"/>
  <c r="F95" i="30"/>
  <c r="E95" i="30"/>
  <c r="D95" i="30"/>
  <c r="B95" i="30"/>
  <c r="Z94" i="30"/>
  <c r="Y94" i="30"/>
  <c r="X94" i="30"/>
  <c r="W94" i="30"/>
  <c r="V94" i="30"/>
  <c r="U94" i="30"/>
  <c r="T94" i="30"/>
  <c r="S94" i="30"/>
  <c r="R94" i="30"/>
  <c r="Q94" i="30"/>
  <c r="P94" i="30"/>
  <c r="O94" i="30"/>
  <c r="N94" i="30"/>
  <c r="M94" i="30"/>
  <c r="L94" i="30"/>
  <c r="K94" i="30"/>
  <c r="J94" i="30"/>
  <c r="I94" i="30"/>
  <c r="H94" i="30"/>
  <c r="G94" i="30"/>
  <c r="F94" i="30"/>
  <c r="E94" i="30"/>
  <c r="D94" i="30"/>
  <c r="B94" i="30"/>
  <c r="Z93" i="30"/>
  <c r="Y93" i="30"/>
  <c r="X93" i="30"/>
  <c r="W93" i="30"/>
  <c r="V93" i="30"/>
  <c r="U93" i="30"/>
  <c r="T93" i="30"/>
  <c r="S93" i="30"/>
  <c r="R93" i="30"/>
  <c r="Q93" i="30"/>
  <c r="P93" i="30"/>
  <c r="O93" i="30"/>
  <c r="N93" i="30"/>
  <c r="M93" i="30"/>
  <c r="L93" i="30"/>
  <c r="K93" i="30"/>
  <c r="J93" i="30"/>
  <c r="I93" i="30"/>
  <c r="H93" i="30"/>
  <c r="G93" i="30"/>
  <c r="F93" i="30"/>
  <c r="E93" i="30"/>
  <c r="D93" i="30"/>
  <c r="B93" i="30"/>
  <c r="Z92" i="30"/>
  <c r="Y92" i="30"/>
  <c r="X92" i="30"/>
  <c r="W92" i="30"/>
  <c r="V92" i="30"/>
  <c r="U92" i="30"/>
  <c r="T92" i="30"/>
  <c r="S92" i="30"/>
  <c r="R92" i="30"/>
  <c r="Q92" i="30"/>
  <c r="P92" i="30"/>
  <c r="O92" i="30"/>
  <c r="N92" i="30"/>
  <c r="M92" i="30"/>
  <c r="L92" i="30"/>
  <c r="K92" i="30"/>
  <c r="J92" i="30"/>
  <c r="I92" i="30"/>
  <c r="H92" i="30"/>
  <c r="G92" i="30"/>
  <c r="F92" i="30"/>
  <c r="E92" i="30"/>
  <c r="D92" i="30"/>
  <c r="B92" i="30"/>
  <c r="H87" i="30"/>
  <c r="D85" i="30"/>
  <c r="C85" i="30"/>
  <c r="C15" i="30" s="1"/>
  <c r="B85" i="30"/>
  <c r="Z78" i="30"/>
  <c r="Y78" i="30"/>
  <c r="X78" i="30"/>
  <c r="W78" i="30"/>
  <c r="V78" i="30"/>
  <c r="U78" i="30"/>
  <c r="T78" i="30"/>
  <c r="S78" i="30"/>
  <c r="R78" i="30"/>
  <c r="Q78" i="30"/>
  <c r="P78" i="30"/>
  <c r="O78" i="30"/>
  <c r="N78" i="30"/>
  <c r="M78" i="30"/>
  <c r="L78" i="30"/>
  <c r="K78" i="30"/>
  <c r="J78" i="30"/>
  <c r="I78" i="30"/>
  <c r="H78" i="30"/>
  <c r="G78" i="30"/>
  <c r="F78" i="30"/>
  <c r="E78" i="30"/>
  <c r="D78" i="30"/>
  <c r="B78" i="30"/>
  <c r="Z77" i="30"/>
  <c r="Y77" i="30"/>
  <c r="X77" i="30"/>
  <c r="W77" i="30"/>
  <c r="V77" i="30"/>
  <c r="U77" i="30"/>
  <c r="T77" i="30"/>
  <c r="S77" i="30"/>
  <c r="R77" i="30"/>
  <c r="Q77" i="30"/>
  <c r="P77" i="30"/>
  <c r="O77" i="30"/>
  <c r="N77" i="30"/>
  <c r="M77" i="30"/>
  <c r="L77" i="30"/>
  <c r="K77" i="30"/>
  <c r="J77" i="30"/>
  <c r="I77" i="30"/>
  <c r="H77" i="30"/>
  <c r="G77" i="30"/>
  <c r="F77" i="30"/>
  <c r="E77" i="30"/>
  <c r="D77" i="30"/>
  <c r="B77" i="30"/>
  <c r="Z76" i="30"/>
  <c r="Y76" i="30"/>
  <c r="X76" i="30"/>
  <c r="W76" i="30"/>
  <c r="V76" i="30"/>
  <c r="U76" i="30"/>
  <c r="T76" i="30"/>
  <c r="S76" i="30"/>
  <c r="R76" i="30"/>
  <c r="Q76" i="30"/>
  <c r="P76" i="30"/>
  <c r="O76" i="30"/>
  <c r="N76" i="30"/>
  <c r="M76" i="30"/>
  <c r="L76" i="30"/>
  <c r="K76" i="30"/>
  <c r="J76" i="30"/>
  <c r="I76" i="30"/>
  <c r="H76" i="30"/>
  <c r="G76" i="30"/>
  <c r="F76" i="30"/>
  <c r="E76" i="30"/>
  <c r="D76" i="30"/>
  <c r="B76" i="30"/>
  <c r="Z75" i="30"/>
  <c r="Y75" i="30"/>
  <c r="X75" i="30"/>
  <c r="W75" i="30"/>
  <c r="V75" i="30"/>
  <c r="U75" i="30"/>
  <c r="T75" i="30"/>
  <c r="S75" i="30"/>
  <c r="R75" i="30"/>
  <c r="Q75" i="30"/>
  <c r="P75" i="30"/>
  <c r="O75" i="30"/>
  <c r="N75" i="30"/>
  <c r="M75" i="30"/>
  <c r="L75" i="30"/>
  <c r="K75" i="30"/>
  <c r="J75" i="30"/>
  <c r="I75" i="30"/>
  <c r="H75" i="30"/>
  <c r="G75" i="30"/>
  <c r="F75" i="30"/>
  <c r="E75" i="30"/>
  <c r="D75" i="30"/>
  <c r="B75" i="30"/>
  <c r="D71" i="30"/>
  <c r="B71" i="30"/>
  <c r="H67" i="30"/>
  <c r="D65" i="30"/>
  <c r="C65" i="30"/>
  <c r="C14" i="30" s="1"/>
  <c r="B65" i="30"/>
  <c r="B14" i="30" s="1"/>
  <c r="Z58" i="30"/>
  <c r="Y58" i="30"/>
  <c r="X58" i="30"/>
  <c r="W58" i="30"/>
  <c r="V58" i="30"/>
  <c r="U58" i="30"/>
  <c r="T58" i="30"/>
  <c r="S58" i="30"/>
  <c r="R58" i="30"/>
  <c r="Q58" i="30"/>
  <c r="P58" i="30"/>
  <c r="O58" i="30"/>
  <c r="N58" i="30"/>
  <c r="M58" i="30"/>
  <c r="L58" i="30"/>
  <c r="K58" i="30"/>
  <c r="J58" i="30"/>
  <c r="I58" i="30"/>
  <c r="H58" i="30"/>
  <c r="G58" i="30"/>
  <c r="F58" i="30"/>
  <c r="E58" i="30"/>
  <c r="D58" i="30"/>
  <c r="B58" i="30"/>
  <c r="Z57" i="30"/>
  <c r="Y57" i="30"/>
  <c r="X57" i="30"/>
  <c r="W57" i="30"/>
  <c r="V57" i="30"/>
  <c r="U57" i="30"/>
  <c r="T57" i="30"/>
  <c r="S57" i="30"/>
  <c r="R57" i="30"/>
  <c r="Q57" i="30"/>
  <c r="P57" i="30"/>
  <c r="O57" i="30"/>
  <c r="N57" i="30"/>
  <c r="M57" i="30"/>
  <c r="L57" i="30"/>
  <c r="K57" i="30"/>
  <c r="J57" i="30"/>
  <c r="I57" i="30"/>
  <c r="H57" i="30"/>
  <c r="G57" i="30"/>
  <c r="F57" i="30"/>
  <c r="E57" i="30"/>
  <c r="D57" i="30"/>
  <c r="B57" i="30"/>
  <c r="Z56" i="30"/>
  <c r="Y56" i="30"/>
  <c r="X56" i="30"/>
  <c r="W56" i="30"/>
  <c r="V56" i="30"/>
  <c r="U56" i="30"/>
  <c r="T56" i="30"/>
  <c r="S56" i="30"/>
  <c r="R56" i="30"/>
  <c r="Q56" i="30"/>
  <c r="P56" i="30"/>
  <c r="O56" i="30"/>
  <c r="N56" i="30"/>
  <c r="M56" i="30"/>
  <c r="L56" i="30"/>
  <c r="K56" i="30"/>
  <c r="J56" i="30"/>
  <c r="I56" i="30"/>
  <c r="H56" i="30"/>
  <c r="G56" i="30"/>
  <c r="F56" i="30"/>
  <c r="E56" i="30"/>
  <c r="D56" i="30"/>
  <c r="B56" i="30"/>
  <c r="Z55" i="30"/>
  <c r="Y55" i="30"/>
  <c r="X55" i="30"/>
  <c r="W55" i="30"/>
  <c r="V55" i="30"/>
  <c r="U55" i="30"/>
  <c r="T55" i="30"/>
  <c r="S55" i="30"/>
  <c r="R55" i="30"/>
  <c r="Q55" i="30"/>
  <c r="P55" i="30"/>
  <c r="O55" i="30"/>
  <c r="N55" i="30"/>
  <c r="M55" i="30"/>
  <c r="L55" i="30"/>
  <c r="K55" i="30"/>
  <c r="J55" i="30"/>
  <c r="I55" i="30"/>
  <c r="H55" i="30"/>
  <c r="G55" i="30"/>
  <c r="F55" i="30"/>
  <c r="E55" i="30"/>
  <c r="D55" i="30"/>
  <c r="B55" i="30"/>
  <c r="Z54" i="30"/>
  <c r="Y54" i="30"/>
  <c r="X54" i="30"/>
  <c r="W54" i="30"/>
  <c r="V54" i="30"/>
  <c r="U54" i="30"/>
  <c r="T54" i="30"/>
  <c r="S54" i="30"/>
  <c r="R54" i="30"/>
  <c r="Q54" i="30"/>
  <c r="P54" i="30"/>
  <c r="O54" i="30"/>
  <c r="N54" i="30"/>
  <c r="M54" i="30"/>
  <c r="L54" i="30"/>
  <c r="K54" i="30"/>
  <c r="J54" i="30"/>
  <c r="I54" i="30"/>
  <c r="H54" i="30"/>
  <c r="G54" i="30"/>
  <c r="F54" i="30"/>
  <c r="E54" i="30"/>
  <c r="D54" i="30"/>
  <c r="B54" i="30"/>
  <c r="Z53" i="30"/>
  <c r="Y53" i="30"/>
  <c r="X53" i="30"/>
  <c r="W53" i="30"/>
  <c r="V53" i="30"/>
  <c r="U53" i="30"/>
  <c r="T53" i="30"/>
  <c r="S53" i="30"/>
  <c r="R53" i="30"/>
  <c r="Q53" i="30"/>
  <c r="P53" i="30"/>
  <c r="O53" i="30"/>
  <c r="N53" i="30"/>
  <c r="M53" i="30"/>
  <c r="L53" i="30"/>
  <c r="K53" i="30"/>
  <c r="J53" i="30"/>
  <c r="I53" i="30"/>
  <c r="H53" i="30"/>
  <c r="G53" i="30"/>
  <c r="F53" i="30"/>
  <c r="E53" i="30"/>
  <c r="D53" i="30"/>
  <c r="B53" i="30"/>
  <c r="Z52" i="30"/>
  <c r="Y52" i="30"/>
  <c r="X52" i="30"/>
  <c r="W52" i="30"/>
  <c r="V52" i="30"/>
  <c r="U52" i="30"/>
  <c r="T52" i="30"/>
  <c r="S52" i="30"/>
  <c r="R52" i="30"/>
  <c r="Q52" i="30"/>
  <c r="P52" i="30"/>
  <c r="O52" i="30"/>
  <c r="N52" i="30"/>
  <c r="M52" i="30"/>
  <c r="L52" i="30"/>
  <c r="K52" i="30"/>
  <c r="J52" i="30"/>
  <c r="I52" i="30"/>
  <c r="H52" i="30"/>
  <c r="G52" i="30"/>
  <c r="F52" i="30"/>
  <c r="E52" i="30"/>
  <c r="D52" i="30"/>
  <c r="B52" i="30"/>
  <c r="H47" i="30"/>
  <c r="D45" i="30"/>
  <c r="D13" i="30" s="1"/>
  <c r="C45" i="30"/>
  <c r="B45" i="30"/>
  <c r="B13" i="30"/>
  <c r="Z38" i="30"/>
  <c r="Y38" i="30"/>
  <c r="X38" i="30"/>
  <c r="W38" i="30"/>
  <c r="V38" i="30"/>
  <c r="U38" i="30"/>
  <c r="T38" i="30"/>
  <c r="S38" i="30"/>
  <c r="R38" i="30"/>
  <c r="Q38" i="30"/>
  <c r="P38" i="30"/>
  <c r="O38" i="30"/>
  <c r="N38" i="30"/>
  <c r="M38" i="30"/>
  <c r="L38" i="30"/>
  <c r="K38" i="30"/>
  <c r="J38" i="30"/>
  <c r="I38" i="30"/>
  <c r="H38" i="30"/>
  <c r="G38" i="30"/>
  <c r="F38" i="30"/>
  <c r="E38" i="30"/>
  <c r="D38" i="30"/>
  <c r="B38" i="30"/>
  <c r="Z37" i="30"/>
  <c r="Y37" i="30"/>
  <c r="X37" i="30"/>
  <c r="W37" i="30"/>
  <c r="V37" i="30"/>
  <c r="U37" i="30"/>
  <c r="T37" i="30"/>
  <c r="S37" i="30"/>
  <c r="R37" i="30"/>
  <c r="Q37" i="30"/>
  <c r="P37" i="30"/>
  <c r="O37" i="30"/>
  <c r="N37" i="30"/>
  <c r="M37" i="30"/>
  <c r="L37" i="30"/>
  <c r="K37" i="30"/>
  <c r="J37" i="30"/>
  <c r="I37" i="30"/>
  <c r="H37" i="30"/>
  <c r="G37" i="30"/>
  <c r="F37" i="30"/>
  <c r="E37" i="30"/>
  <c r="D37" i="30"/>
  <c r="B37" i="30"/>
  <c r="Z36" i="30"/>
  <c r="Y36" i="30"/>
  <c r="X36" i="30"/>
  <c r="W36" i="30"/>
  <c r="V36" i="30"/>
  <c r="U36" i="30"/>
  <c r="T36" i="30"/>
  <c r="S36" i="30"/>
  <c r="R36" i="30"/>
  <c r="Q36" i="30"/>
  <c r="P36" i="30"/>
  <c r="O36" i="30"/>
  <c r="N36" i="30"/>
  <c r="M36" i="30"/>
  <c r="L36" i="30"/>
  <c r="K36" i="30"/>
  <c r="J36" i="30"/>
  <c r="I36" i="30"/>
  <c r="H36" i="30"/>
  <c r="G36" i="30"/>
  <c r="F36" i="30"/>
  <c r="E36" i="30"/>
  <c r="D36" i="30"/>
  <c r="B36" i="30"/>
  <c r="Z35" i="30"/>
  <c r="Y35" i="30"/>
  <c r="X35" i="30"/>
  <c r="W35" i="30"/>
  <c r="V35" i="30"/>
  <c r="U35" i="30"/>
  <c r="T35" i="30"/>
  <c r="S35" i="30"/>
  <c r="R35" i="30"/>
  <c r="Q35" i="30"/>
  <c r="P35" i="30"/>
  <c r="O35" i="30"/>
  <c r="N35" i="30"/>
  <c r="M35" i="30"/>
  <c r="L35" i="30"/>
  <c r="K35" i="30"/>
  <c r="J35" i="30"/>
  <c r="I35" i="30"/>
  <c r="H35" i="30"/>
  <c r="G35" i="30"/>
  <c r="F35" i="30"/>
  <c r="E35" i="30"/>
  <c r="D35" i="30"/>
  <c r="B35" i="30"/>
  <c r="Z34" i="30"/>
  <c r="Y34" i="30"/>
  <c r="X34" i="30"/>
  <c r="W34" i="30"/>
  <c r="V34" i="30"/>
  <c r="U34" i="30"/>
  <c r="T34" i="30"/>
  <c r="S34" i="30"/>
  <c r="R34" i="30"/>
  <c r="Q34" i="30"/>
  <c r="P34" i="30"/>
  <c r="O34" i="30"/>
  <c r="N34" i="30"/>
  <c r="M34" i="30"/>
  <c r="L34" i="30"/>
  <c r="K34" i="30"/>
  <c r="J34" i="30"/>
  <c r="I34" i="30"/>
  <c r="H34" i="30"/>
  <c r="G34" i="30"/>
  <c r="F34" i="30"/>
  <c r="E34" i="30"/>
  <c r="D34" i="30"/>
  <c r="B34" i="30"/>
  <c r="H27" i="30"/>
  <c r="D25" i="30"/>
  <c r="D12" i="30" s="1"/>
  <c r="C25" i="30"/>
  <c r="C12" i="30" s="1"/>
  <c r="B25" i="30"/>
  <c r="B12" i="30" s="1"/>
  <c r="A21" i="30"/>
  <c r="D20" i="30"/>
  <c r="A20" i="30"/>
  <c r="D19" i="30"/>
  <c r="A19" i="30"/>
  <c r="D18" i="30"/>
  <c r="A18" i="30"/>
  <c r="A17" i="30"/>
  <c r="B16" i="30"/>
  <c r="A16" i="30"/>
  <c r="D15" i="30"/>
  <c r="B15" i="30"/>
  <c r="A15" i="30"/>
  <c r="D14" i="30"/>
  <c r="A14" i="30"/>
  <c r="C13" i="30"/>
  <c r="A13" i="30"/>
  <c r="A12" i="30"/>
  <c r="L4" i="30"/>
  <c r="D4" i="30"/>
  <c r="C4" i="30"/>
  <c r="Z218" i="29"/>
  <c r="Y218" i="29"/>
  <c r="X218" i="29"/>
  <c r="W218" i="29"/>
  <c r="V218" i="29"/>
  <c r="U218" i="29"/>
  <c r="T218" i="29"/>
  <c r="S218" i="29"/>
  <c r="R218" i="29"/>
  <c r="Q218" i="29"/>
  <c r="P218" i="29"/>
  <c r="O218" i="29"/>
  <c r="N218" i="29"/>
  <c r="M218" i="29"/>
  <c r="L218" i="29"/>
  <c r="K218" i="29"/>
  <c r="J218" i="29"/>
  <c r="I218" i="29"/>
  <c r="H218" i="29"/>
  <c r="G218" i="29"/>
  <c r="F218" i="29"/>
  <c r="E218" i="29"/>
  <c r="D218" i="29"/>
  <c r="B218" i="29"/>
  <c r="Z217" i="29"/>
  <c r="Y217" i="29"/>
  <c r="X217" i="29"/>
  <c r="W217" i="29"/>
  <c r="V217" i="29"/>
  <c r="U217" i="29"/>
  <c r="T217" i="29"/>
  <c r="S217" i="29"/>
  <c r="R217" i="29"/>
  <c r="Q217" i="29"/>
  <c r="P217" i="29"/>
  <c r="O217" i="29"/>
  <c r="N217" i="29"/>
  <c r="M217" i="29"/>
  <c r="L217" i="29"/>
  <c r="K217" i="29"/>
  <c r="J217" i="29"/>
  <c r="I217" i="29"/>
  <c r="H217" i="29"/>
  <c r="G217" i="29"/>
  <c r="F217" i="29"/>
  <c r="E217" i="29"/>
  <c r="D217" i="29"/>
  <c r="B217" i="29"/>
  <c r="Z216" i="29"/>
  <c r="Y216" i="29"/>
  <c r="X216" i="29"/>
  <c r="W216" i="29"/>
  <c r="V216" i="29"/>
  <c r="U216" i="29"/>
  <c r="T216" i="29"/>
  <c r="S216" i="29"/>
  <c r="R216" i="29"/>
  <c r="Q216" i="29"/>
  <c r="P216" i="29"/>
  <c r="O216" i="29"/>
  <c r="N216" i="29"/>
  <c r="M216" i="29"/>
  <c r="L216" i="29"/>
  <c r="K216" i="29"/>
  <c r="J216" i="29"/>
  <c r="I216" i="29"/>
  <c r="H216" i="29"/>
  <c r="G216" i="29"/>
  <c r="F216" i="29"/>
  <c r="E216" i="29"/>
  <c r="D216" i="29"/>
  <c r="B216" i="29"/>
  <c r="Z215" i="29"/>
  <c r="Y215" i="29"/>
  <c r="X215" i="29"/>
  <c r="W215" i="29"/>
  <c r="V215" i="29"/>
  <c r="U215" i="29"/>
  <c r="T215" i="29"/>
  <c r="S215" i="29"/>
  <c r="R215" i="29"/>
  <c r="Q215" i="29"/>
  <c r="P215" i="29"/>
  <c r="O215" i="29"/>
  <c r="N215" i="29"/>
  <c r="M215" i="29"/>
  <c r="L215" i="29"/>
  <c r="K215" i="29"/>
  <c r="J215" i="29"/>
  <c r="I215" i="29"/>
  <c r="H215" i="29"/>
  <c r="G215" i="29"/>
  <c r="F215" i="29"/>
  <c r="E215" i="29"/>
  <c r="D215" i="29"/>
  <c r="B215" i="29"/>
  <c r="Z214" i="29"/>
  <c r="Y214" i="29"/>
  <c r="X214" i="29"/>
  <c r="W214" i="29"/>
  <c r="V214" i="29"/>
  <c r="U214" i="29"/>
  <c r="T214" i="29"/>
  <c r="S214" i="29"/>
  <c r="R214" i="29"/>
  <c r="Q214" i="29"/>
  <c r="P214" i="29"/>
  <c r="O214" i="29"/>
  <c r="N214" i="29"/>
  <c r="M214" i="29"/>
  <c r="L214" i="29"/>
  <c r="K214" i="29"/>
  <c r="J214" i="29"/>
  <c r="I214" i="29"/>
  <c r="H214" i="29"/>
  <c r="G214" i="29"/>
  <c r="F214" i="29"/>
  <c r="E214" i="29"/>
  <c r="D214" i="29"/>
  <c r="B214" i="29"/>
  <c r="Z213" i="29"/>
  <c r="Y213" i="29"/>
  <c r="X213" i="29"/>
  <c r="W213" i="29"/>
  <c r="V213" i="29"/>
  <c r="U213" i="29"/>
  <c r="T213" i="29"/>
  <c r="S213" i="29"/>
  <c r="R213" i="29"/>
  <c r="Q213" i="29"/>
  <c r="P213" i="29"/>
  <c r="O213" i="29"/>
  <c r="N213" i="29"/>
  <c r="M213" i="29"/>
  <c r="L213" i="29"/>
  <c r="K213" i="29"/>
  <c r="J213" i="29"/>
  <c r="I213" i="29"/>
  <c r="H213" i="29"/>
  <c r="G213" i="29"/>
  <c r="F213" i="29"/>
  <c r="E213" i="29"/>
  <c r="D213" i="29"/>
  <c r="B213" i="29"/>
  <c r="Z212" i="29"/>
  <c r="Y212" i="29"/>
  <c r="X212" i="29"/>
  <c r="W212" i="29"/>
  <c r="V212" i="29"/>
  <c r="U212" i="29"/>
  <c r="T212" i="29"/>
  <c r="S212" i="29"/>
  <c r="R212" i="29"/>
  <c r="Q212" i="29"/>
  <c r="P212" i="29"/>
  <c r="O212" i="29"/>
  <c r="N212" i="29"/>
  <c r="M212" i="29"/>
  <c r="L212" i="29"/>
  <c r="K212" i="29"/>
  <c r="J212" i="29"/>
  <c r="I212" i="29"/>
  <c r="H212" i="29"/>
  <c r="G212" i="29"/>
  <c r="F212" i="29"/>
  <c r="E212" i="29"/>
  <c r="D212" i="29"/>
  <c r="B212" i="29"/>
  <c r="Z211" i="29"/>
  <c r="Z208" i="29" s="1"/>
  <c r="Z21" i="29" s="1"/>
  <c r="Y211" i="29"/>
  <c r="X211" i="29"/>
  <c r="W211" i="29"/>
  <c r="V211" i="29"/>
  <c r="V208" i="29" s="1"/>
  <c r="V21" i="29" s="1"/>
  <c r="U211" i="29"/>
  <c r="T211" i="29"/>
  <c r="T208" i="29" s="1"/>
  <c r="T21" i="29" s="1"/>
  <c r="S211" i="29"/>
  <c r="S208" i="29" s="1"/>
  <c r="S21" i="29" s="1"/>
  <c r="R211" i="29"/>
  <c r="R208" i="29" s="1"/>
  <c r="R21" i="29" s="1"/>
  <c r="Q211" i="29"/>
  <c r="Q208" i="29" s="1"/>
  <c r="Q21" i="29" s="1"/>
  <c r="P211" i="29"/>
  <c r="P208" i="29" s="1"/>
  <c r="P21" i="29" s="1"/>
  <c r="O211" i="29"/>
  <c r="N211" i="29"/>
  <c r="M211" i="29"/>
  <c r="M208" i="29" s="1"/>
  <c r="M21" i="29" s="1"/>
  <c r="L211" i="29"/>
  <c r="K211" i="29"/>
  <c r="J211" i="29"/>
  <c r="I211" i="29"/>
  <c r="I208" i="29" s="1"/>
  <c r="I21" i="29" s="1"/>
  <c r="H211" i="29"/>
  <c r="G211" i="29"/>
  <c r="F211" i="29"/>
  <c r="F208" i="29" s="1"/>
  <c r="F21" i="29" s="1"/>
  <c r="E211" i="29"/>
  <c r="D211" i="29"/>
  <c r="B211" i="29"/>
  <c r="H207" i="29"/>
  <c r="D205" i="29"/>
  <c r="D21" i="29" s="1"/>
  <c r="C205" i="29"/>
  <c r="B205" i="29"/>
  <c r="Z198" i="29"/>
  <c r="Y198" i="29"/>
  <c r="X198" i="29"/>
  <c r="W198" i="29"/>
  <c r="V198" i="29"/>
  <c r="U198" i="29"/>
  <c r="T198" i="29"/>
  <c r="S198" i="29"/>
  <c r="R198" i="29"/>
  <c r="Q198" i="29"/>
  <c r="P198" i="29"/>
  <c r="O198" i="29"/>
  <c r="N198" i="29"/>
  <c r="M198" i="29"/>
  <c r="L198" i="29"/>
  <c r="K198" i="29"/>
  <c r="J198" i="29"/>
  <c r="I198" i="29"/>
  <c r="H198" i="29"/>
  <c r="G198" i="29"/>
  <c r="F198" i="29"/>
  <c r="E198" i="29"/>
  <c r="D198" i="29"/>
  <c r="B198" i="29"/>
  <c r="Z197" i="29"/>
  <c r="Y197" i="29"/>
  <c r="X197" i="29"/>
  <c r="W197" i="29"/>
  <c r="V197" i="29"/>
  <c r="U197" i="29"/>
  <c r="T197" i="29"/>
  <c r="S197" i="29"/>
  <c r="R197" i="29"/>
  <c r="Q197" i="29"/>
  <c r="P197" i="29"/>
  <c r="O197" i="29"/>
  <c r="N197" i="29"/>
  <c r="M197" i="29"/>
  <c r="L197" i="29"/>
  <c r="K197" i="29"/>
  <c r="J197" i="29"/>
  <c r="I197" i="29"/>
  <c r="H197" i="29"/>
  <c r="G197" i="29"/>
  <c r="F197" i="29"/>
  <c r="E197" i="29"/>
  <c r="D197" i="29"/>
  <c r="B197" i="29"/>
  <c r="Z196" i="29"/>
  <c r="Y196" i="29"/>
  <c r="X196" i="29"/>
  <c r="W196" i="29"/>
  <c r="V196" i="29"/>
  <c r="U196" i="29"/>
  <c r="T196" i="29"/>
  <c r="S196" i="29"/>
  <c r="R196" i="29"/>
  <c r="Q196" i="29"/>
  <c r="P196" i="29"/>
  <c r="O196" i="29"/>
  <c r="N196" i="29"/>
  <c r="M196" i="29"/>
  <c r="L196" i="29"/>
  <c r="K196" i="29"/>
  <c r="J196" i="29"/>
  <c r="I196" i="29"/>
  <c r="H196" i="29"/>
  <c r="G196" i="29"/>
  <c r="F196" i="29"/>
  <c r="E196" i="29"/>
  <c r="D196" i="29"/>
  <c r="B196" i="29"/>
  <c r="Z195" i="29"/>
  <c r="Y195" i="29"/>
  <c r="X195" i="29"/>
  <c r="W195" i="29"/>
  <c r="V195" i="29"/>
  <c r="U195" i="29"/>
  <c r="T195" i="29"/>
  <c r="S195" i="29"/>
  <c r="R195" i="29"/>
  <c r="Q195" i="29"/>
  <c r="P195" i="29"/>
  <c r="O195" i="29"/>
  <c r="N195" i="29"/>
  <c r="M195" i="29"/>
  <c r="L195" i="29"/>
  <c r="K195" i="29"/>
  <c r="J195" i="29"/>
  <c r="I195" i="29"/>
  <c r="H195" i="29"/>
  <c r="G195" i="29"/>
  <c r="F195" i="29"/>
  <c r="E195" i="29"/>
  <c r="D195" i="29"/>
  <c r="B195" i="29"/>
  <c r="Z194" i="29"/>
  <c r="Y194" i="29"/>
  <c r="X194" i="29"/>
  <c r="W194" i="29"/>
  <c r="V194" i="29"/>
  <c r="U194" i="29"/>
  <c r="T194" i="29"/>
  <c r="S194" i="29"/>
  <c r="R194" i="29"/>
  <c r="Q194" i="29"/>
  <c r="P194" i="29"/>
  <c r="O194" i="29"/>
  <c r="N194" i="29"/>
  <c r="M194" i="29"/>
  <c r="L194" i="29"/>
  <c r="K194" i="29"/>
  <c r="J194" i="29"/>
  <c r="I194" i="29"/>
  <c r="H194" i="29"/>
  <c r="G194" i="29"/>
  <c r="F194" i="29"/>
  <c r="E194" i="29"/>
  <c r="D194" i="29"/>
  <c r="B194" i="29"/>
  <c r="Z193" i="29"/>
  <c r="Y193" i="29"/>
  <c r="X193" i="29"/>
  <c r="W193" i="29"/>
  <c r="V193" i="29"/>
  <c r="U193" i="29"/>
  <c r="T193" i="29"/>
  <c r="S193" i="29"/>
  <c r="R193" i="29"/>
  <c r="Q193" i="29"/>
  <c r="P193" i="29"/>
  <c r="O193" i="29"/>
  <c r="N193" i="29"/>
  <c r="M193" i="29"/>
  <c r="L193" i="29"/>
  <c r="K193" i="29"/>
  <c r="J193" i="29"/>
  <c r="I193" i="29"/>
  <c r="H193" i="29"/>
  <c r="G193" i="29"/>
  <c r="F193" i="29"/>
  <c r="E193" i="29"/>
  <c r="D193" i="29"/>
  <c r="B193" i="29"/>
  <c r="Z192" i="29"/>
  <c r="Y192" i="29"/>
  <c r="X192" i="29"/>
  <c r="W192" i="29"/>
  <c r="V192" i="29"/>
  <c r="U192" i="29"/>
  <c r="T192" i="29"/>
  <c r="S192" i="29"/>
  <c r="R192" i="29"/>
  <c r="Q192" i="29"/>
  <c r="P192" i="29"/>
  <c r="O192" i="29"/>
  <c r="N192" i="29"/>
  <c r="M192" i="29"/>
  <c r="L192" i="29"/>
  <c r="K192" i="29"/>
  <c r="J192" i="29"/>
  <c r="I192" i="29"/>
  <c r="H192" i="29"/>
  <c r="G192" i="29"/>
  <c r="F192" i="29"/>
  <c r="E192" i="29"/>
  <c r="D192" i="29"/>
  <c r="B192" i="29"/>
  <c r="Z191" i="29"/>
  <c r="Z188" i="29" s="1"/>
  <c r="Z20" i="29" s="1"/>
  <c r="Y191" i="29"/>
  <c r="Y188" i="29" s="1"/>
  <c r="Y20" i="29" s="1"/>
  <c r="X191" i="29"/>
  <c r="W191" i="29"/>
  <c r="V191" i="29"/>
  <c r="U191" i="29"/>
  <c r="U188" i="29" s="1"/>
  <c r="U20" i="29" s="1"/>
  <c r="T191" i="29"/>
  <c r="T188" i="29" s="1"/>
  <c r="T20" i="29" s="1"/>
  <c r="S191" i="29"/>
  <c r="R191" i="29"/>
  <c r="Q191" i="29"/>
  <c r="Q188" i="29" s="1"/>
  <c r="Q20" i="29" s="1"/>
  <c r="P191" i="29"/>
  <c r="O191" i="29"/>
  <c r="N191" i="29"/>
  <c r="M191" i="29"/>
  <c r="M188" i="29" s="1"/>
  <c r="M20" i="29" s="1"/>
  <c r="L191" i="29"/>
  <c r="K191" i="29"/>
  <c r="K188" i="29" s="1"/>
  <c r="K20" i="29" s="1"/>
  <c r="J191" i="29"/>
  <c r="I191" i="29"/>
  <c r="H191" i="29"/>
  <c r="H188" i="29" s="1"/>
  <c r="H20" i="29" s="1"/>
  <c r="G191" i="29"/>
  <c r="F191" i="29"/>
  <c r="E191" i="29"/>
  <c r="D191" i="29"/>
  <c r="B191" i="29"/>
  <c r="H187" i="29"/>
  <c r="D185" i="29"/>
  <c r="D20" i="29" s="1"/>
  <c r="C185" i="29"/>
  <c r="B185" i="29"/>
  <c r="Z178" i="29"/>
  <c r="Y178" i="29"/>
  <c r="X178" i="29"/>
  <c r="W178" i="29"/>
  <c r="V178" i="29"/>
  <c r="U178" i="29"/>
  <c r="T178" i="29"/>
  <c r="S178" i="29"/>
  <c r="R178" i="29"/>
  <c r="Q178" i="29"/>
  <c r="P178" i="29"/>
  <c r="O178" i="29"/>
  <c r="N178" i="29"/>
  <c r="M178" i="29"/>
  <c r="L178" i="29"/>
  <c r="K178" i="29"/>
  <c r="J178" i="29"/>
  <c r="I178" i="29"/>
  <c r="H178" i="29"/>
  <c r="G178" i="29"/>
  <c r="F178" i="29"/>
  <c r="E178" i="29"/>
  <c r="D178" i="29"/>
  <c r="B178" i="29"/>
  <c r="Z177" i="29"/>
  <c r="Y177" i="29"/>
  <c r="X177" i="29"/>
  <c r="W177" i="29"/>
  <c r="V177" i="29"/>
  <c r="U177" i="29"/>
  <c r="T177" i="29"/>
  <c r="S177" i="29"/>
  <c r="R177" i="29"/>
  <c r="Q177" i="29"/>
  <c r="P177" i="29"/>
  <c r="O177" i="29"/>
  <c r="N177" i="29"/>
  <c r="M177" i="29"/>
  <c r="L177" i="29"/>
  <c r="K177" i="29"/>
  <c r="J177" i="29"/>
  <c r="I177" i="29"/>
  <c r="H177" i="29"/>
  <c r="G177" i="29"/>
  <c r="F177" i="29"/>
  <c r="E177" i="29"/>
  <c r="D177" i="29"/>
  <c r="B177" i="29"/>
  <c r="Z176" i="29"/>
  <c r="Y176" i="29"/>
  <c r="X176" i="29"/>
  <c r="W176" i="29"/>
  <c r="V176" i="29"/>
  <c r="U176" i="29"/>
  <c r="T176" i="29"/>
  <c r="S176" i="29"/>
  <c r="R176" i="29"/>
  <c r="Q176" i="29"/>
  <c r="P176" i="29"/>
  <c r="O176" i="29"/>
  <c r="N176" i="29"/>
  <c r="M176" i="29"/>
  <c r="L176" i="29"/>
  <c r="K176" i="29"/>
  <c r="J176" i="29"/>
  <c r="I176" i="29"/>
  <c r="H176" i="29"/>
  <c r="G176" i="29"/>
  <c r="F176" i="29"/>
  <c r="E176" i="29"/>
  <c r="D176" i="29"/>
  <c r="B176" i="29"/>
  <c r="Z175" i="29"/>
  <c r="Y175" i="29"/>
  <c r="X175" i="29"/>
  <c r="W175" i="29"/>
  <c r="V175" i="29"/>
  <c r="U175" i="29"/>
  <c r="T175" i="29"/>
  <c r="S175" i="29"/>
  <c r="R175" i="29"/>
  <c r="Q175" i="29"/>
  <c r="P175" i="29"/>
  <c r="O175" i="29"/>
  <c r="N175" i="29"/>
  <c r="M175" i="29"/>
  <c r="L175" i="29"/>
  <c r="K175" i="29"/>
  <c r="J175" i="29"/>
  <c r="I175" i="29"/>
  <c r="H175" i="29"/>
  <c r="G175" i="29"/>
  <c r="F175" i="29"/>
  <c r="E175" i="29"/>
  <c r="D175" i="29"/>
  <c r="B175" i="29"/>
  <c r="Z174" i="29"/>
  <c r="Y174" i="29"/>
  <c r="X174" i="29"/>
  <c r="W174" i="29"/>
  <c r="V174" i="29"/>
  <c r="U174" i="29"/>
  <c r="T174" i="29"/>
  <c r="S174" i="29"/>
  <c r="R174" i="29"/>
  <c r="Q174" i="29"/>
  <c r="P174" i="29"/>
  <c r="O174" i="29"/>
  <c r="N174" i="29"/>
  <c r="M174" i="29"/>
  <c r="L174" i="29"/>
  <c r="K174" i="29"/>
  <c r="J174" i="29"/>
  <c r="I174" i="29"/>
  <c r="H174" i="29"/>
  <c r="G174" i="29"/>
  <c r="F174" i="29"/>
  <c r="E174" i="29"/>
  <c r="D174" i="29"/>
  <c r="B174" i="29"/>
  <c r="Z173" i="29"/>
  <c r="Y173" i="29"/>
  <c r="X173" i="29"/>
  <c r="W173" i="29"/>
  <c r="V173" i="29"/>
  <c r="U173" i="29"/>
  <c r="T173" i="29"/>
  <c r="S173" i="29"/>
  <c r="R173" i="29"/>
  <c r="Q173" i="29"/>
  <c r="P173" i="29"/>
  <c r="O173" i="29"/>
  <c r="N173" i="29"/>
  <c r="M173" i="29"/>
  <c r="L173" i="29"/>
  <c r="K173" i="29"/>
  <c r="J173" i="29"/>
  <c r="I173" i="29"/>
  <c r="H173" i="29"/>
  <c r="G173" i="29"/>
  <c r="F173" i="29"/>
  <c r="E173" i="29"/>
  <c r="D173" i="29"/>
  <c r="B173" i="29"/>
  <c r="Z172" i="29"/>
  <c r="Y172" i="29"/>
  <c r="X172" i="29"/>
  <c r="W172" i="29"/>
  <c r="V172" i="29"/>
  <c r="U172" i="29"/>
  <c r="T172" i="29"/>
  <c r="S172" i="29"/>
  <c r="R172" i="29"/>
  <c r="Q172" i="29"/>
  <c r="P172" i="29"/>
  <c r="O172" i="29"/>
  <c r="N172" i="29"/>
  <c r="M172" i="29"/>
  <c r="L172" i="29"/>
  <c r="K172" i="29"/>
  <c r="J172" i="29"/>
  <c r="I172" i="29"/>
  <c r="H172" i="29"/>
  <c r="G172" i="29"/>
  <c r="F172" i="29"/>
  <c r="E172" i="29"/>
  <c r="D172" i="29"/>
  <c r="B172" i="29"/>
  <c r="Z171" i="29"/>
  <c r="Y171" i="29"/>
  <c r="X171" i="29"/>
  <c r="W171" i="29"/>
  <c r="W168" i="29" s="1"/>
  <c r="W19" i="29" s="1"/>
  <c r="V171" i="29"/>
  <c r="U171" i="29"/>
  <c r="T171" i="29"/>
  <c r="T168" i="29" s="1"/>
  <c r="T19" i="29" s="1"/>
  <c r="S171" i="29"/>
  <c r="S168" i="29" s="1"/>
  <c r="S19" i="29" s="1"/>
  <c r="R171" i="29"/>
  <c r="Q171" i="29"/>
  <c r="P171" i="29"/>
  <c r="O171" i="29"/>
  <c r="N171" i="29"/>
  <c r="M171" i="29"/>
  <c r="L171" i="29"/>
  <c r="K171" i="29"/>
  <c r="K168" i="29" s="1"/>
  <c r="K19" i="29" s="1"/>
  <c r="J171" i="29"/>
  <c r="I171" i="29"/>
  <c r="H171" i="29"/>
  <c r="G171" i="29"/>
  <c r="G168" i="29" s="1"/>
  <c r="G19" i="29" s="1"/>
  <c r="F171" i="29"/>
  <c r="F168" i="29" s="1"/>
  <c r="F19" i="29" s="1"/>
  <c r="E171" i="29"/>
  <c r="D171" i="29"/>
  <c r="B171" i="29"/>
  <c r="H167" i="29"/>
  <c r="D165" i="29"/>
  <c r="D19" i="29" s="1"/>
  <c r="C165" i="29"/>
  <c r="B165" i="29"/>
  <c r="B19" i="29" s="1"/>
  <c r="Z158" i="29"/>
  <c r="Y158" i="29"/>
  <c r="X158" i="29"/>
  <c r="W158" i="29"/>
  <c r="V158" i="29"/>
  <c r="U158" i="29"/>
  <c r="T158" i="29"/>
  <c r="S158" i="29"/>
  <c r="R158" i="29"/>
  <c r="Q158" i="29"/>
  <c r="P158" i="29"/>
  <c r="O158" i="29"/>
  <c r="N158" i="29"/>
  <c r="M158" i="29"/>
  <c r="L158" i="29"/>
  <c r="K158" i="29"/>
  <c r="J158" i="29"/>
  <c r="I158" i="29"/>
  <c r="H158" i="29"/>
  <c r="G158" i="29"/>
  <c r="F158" i="29"/>
  <c r="E158" i="29"/>
  <c r="D158" i="29"/>
  <c r="B158" i="29"/>
  <c r="Z157" i="29"/>
  <c r="Y157" i="29"/>
  <c r="X157" i="29"/>
  <c r="W157" i="29"/>
  <c r="V157" i="29"/>
  <c r="U157" i="29"/>
  <c r="T157" i="29"/>
  <c r="S157" i="29"/>
  <c r="R157" i="29"/>
  <c r="Q157" i="29"/>
  <c r="P157" i="29"/>
  <c r="O157" i="29"/>
  <c r="N157" i="29"/>
  <c r="M157" i="29"/>
  <c r="L157" i="29"/>
  <c r="K157" i="29"/>
  <c r="J157" i="29"/>
  <c r="I157" i="29"/>
  <c r="H157" i="29"/>
  <c r="G157" i="29"/>
  <c r="F157" i="29"/>
  <c r="E157" i="29"/>
  <c r="D157" i="29"/>
  <c r="B157" i="29"/>
  <c r="Z156" i="29"/>
  <c r="Y156" i="29"/>
  <c r="X156" i="29"/>
  <c r="W156" i="29"/>
  <c r="V156" i="29"/>
  <c r="U156" i="29"/>
  <c r="T156" i="29"/>
  <c r="S156" i="29"/>
  <c r="R156" i="29"/>
  <c r="Q156" i="29"/>
  <c r="P156" i="29"/>
  <c r="O156" i="29"/>
  <c r="N156" i="29"/>
  <c r="M156" i="29"/>
  <c r="L156" i="29"/>
  <c r="K156" i="29"/>
  <c r="J156" i="29"/>
  <c r="I156" i="29"/>
  <c r="H156" i="29"/>
  <c r="G156" i="29"/>
  <c r="F156" i="29"/>
  <c r="E156" i="29"/>
  <c r="D156" i="29"/>
  <c r="B156" i="29"/>
  <c r="Z155" i="29"/>
  <c r="Y155" i="29"/>
  <c r="X155" i="29"/>
  <c r="W155" i="29"/>
  <c r="V155" i="29"/>
  <c r="U155" i="29"/>
  <c r="T155" i="29"/>
  <c r="S155" i="29"/>
  <c r="R155" i="29"/>
  <c r="Q155" i="29"/>
  <c r="P155" i="29"/>
  <c r="O155" i="29"/>
  <c r="N155" i="29"/>
  <c r="M155" i="29"/>
  <c r="L155" i="29"/>
  <c r="K155" i="29"/>
  <c r="J155" i="29"/>
  <c r="I155" i="29"/>
  <c r="H155" i="29"/>
  <c r="G155" i="29"/>
  <c r="F155" i="29"/>
  <c r="E155" i="29"/>
  <c r="D155" i="29"/>
  <c r="B155" i="29"/>
  <c r="Z154" i="29"/>
  <c r="Y154" i="29"/>
  <c r="X154" i="29"/>
  <c r="W154" i="29"/>
  <c r="V154" i="29"/>
  <c r="U154" i="29"/>
  <c r="T154" i="29"/>
  <c r="S154" i="29"/>
  <c r="R154" i="29"/>
  <c r="Q154" i="29"/>
  <c r="P154" i="29"/>
  <c r="O154" i="29"/>
  <c r="N154" i="29"/>
  <c r="M154" i="29"/>
  <c r="L154" i="29"/>
  <c r="K154" i="29"/>
  <c r="J154" i="29"/>
  <c r="I154" i="29"/>
  <c r="H154" i="29"/>
  <c r="G154" i="29"/>
  <c r="F154" i="29"/>
  <c r="E154" i="29"/>
  <c r="D154" i="29"/>
  <c r="B154" i="29"/>
  <c r="Z153" i="29"/>
  <c r="Y153" i="29"/>
  <c r="X153" i="29"/>
  <c r="W153" i="29"/>
  <c r="V153" i="29"/>
  <c r="U153" i="29"/>
  <c r="T153" i="29"/>
  <c r="S153" i="29"/>
  <c r="R153" i="29"/>
  <c r="Q153" i="29"/>
  <c r="P153" i="29"/>
  <c r="O153" i="29"/>
  <c r="N153" i="29"/>
  <c r="M153" i="29"/>
  <c r="L153" i="29"/>
  <c r="K153" i="29"/>
  <c r="J153" i="29"/>
  <c r="I153" i="29"/>
  <c r="H153" i="29"/>
  <c r="G153" i="29"/>
  <c r="F153" i="29"/>
  <c r="E153" i="29"/>
  <c r="D153" i="29"/>
  <c r="B153" i="29"/>
  <c r="Z152" i="29"/>
  <c r="Y152" i="29"/>
  <c r="X152" i="29"/>
  <c r="W152" i="29"/>
  <c r="V152" i="29"/>
  <c r="U152" i="29"/>
  <c r="T152" i="29"/>
  <c r="S152" i="29"/>
  <c r="R152" i="29"/>
  <c r="Q152" i="29"/>
  <c r="P152" i="29"/>
  <c r="O152" i="29"/>
  <c r="N152" i="29"/>
  <c r="M152" i="29"/>
  <c r="L152" i="29"/>
  <c r="K152" i="29"/>
  <c r="J152" i="29"/>
  <c r="I152" i="29"/>
  <c r="H152" i="29"/>
  <c r="G152" i="29"/>
  <c r="F152" i="29"/>
  <c r="E152" i="29"/>
  <c r="D152" i="29"/>
  <c r="B152" i="29"/>
  <c r="Z151" i="29"/>
  <c r="Z148" i="29" s="1"/>
  <c r="Z18" i="29" s="1"/>
  <c r="Y151" i="29"/>
  <c r="X151" i="29"/>
  <c r="W151" i="29"/>
  <c r="V151" i="29"/>
  <c r="U151" i="29"/>
  <c r="T151" i="29"/>
  <c r="S151" i="29"/>
  <c r="S148" i="29" s="1"/>
  <c r="S18" i="29" s="1"/>
  <c r="R151" i="29"/>
  <c r="R148" i="29" s="1"/>
  <c r="R18" i="29" s="1"/>
  <c r="Q151" i="29"/>
  <c r="Q148" i="29" s="1"/>
  <c r="Q18" i="29" s="1"/>
  <c r="P151" i="29"/>
  <c r="P148" i="29" s="1"/>
  <c r="P18" i="29" s="1"/>
  <c r="O151" i="29"/>
  <c r="O148" i="29" s="1"/>
  <c r="O18" i="29" s="1"/>
  <c r="N151" i="29"/>
  <c r="N148" i="29" s="1"/>
  <c r="N18" i="29" s="1"/>
  <c r="M151" i="29"/>
  <c r="L151" i="29"/>
  <c r="K151" i="29"/>
  <c r="K148" i="29" s="1"/>
  <c r="K18" i="29" s="1"/>
  <c r="J151" i="29"/>
  <c r="I151" i="29"/>
  <c r="I148" i="29" s="1"/>
  <c r="I18" i="29" s="1"/>
  <c r="H151" i="29"/>
  <c r="G151" i="29"/>
  <c r="F151" i="29"/>
  <c r="F148" i="29" s="1"/>
  <c r="F18" i="29" s="1"/>
  <c r="E151" i="29"/>
  <c r="D151" i="29"/>
  <c r="B151" i="29"/>
  <c r="H147" i="29"/>
  <c r="D145" i="29"/>
  <c r="D18" i="29" s="1"/>
  <c r="C145" i="29"/>
  <c r="B145" i="29"/>
  <c r="B18" i="29" s="1"/>
  <c r="Z138" i="29"/>
  <c r="Y138" i="29"/>
  <c r="X138" i="29"/>
  <c r="W138" i="29"/>
  <c r="V138" i="29"/>
  <c r="U138" i="29"/>
  <c r="T138" i="29"/>
  <c r="S138" i="29"/>
  <c r="R138" i="29"/>
  <c r="Q138" i="29"/>
  <c r="P138" i="29"/>
  <c r="O138" i="29"/>
  <c r="N138" i="29"/>
  <c r="M138" i="29"/>
  <c r="L138" i="29"/>
  <c r="K138" i="29"/>
  <c r="J138" i="29"/>
  <c r="I138" i="29"/>
  <c r="H138" i="29"/>
  <c r="G138" i="29"/>
  <c r="F138" i="29"/>
  <c r="E138" i="29"/>
  <c r="D138" i="29"/>
  <c r="B138" i="29"/>
  <c r="Z137" i="29"/>
  <c r="Y137" i="29"/>
  <c r="X137" i="29"/>
  <c r="W137" i="29"/>
  <c r="V137" i="29"/>
  <c r="U137" i="29"/>
  <c r="T137" i="29"/>
  <c r="S137" i="29"/>
  <c r="R137" i="29"/>
  <c r="Q137" i="29"/>
  <c r="P137" i="29"/>
  <c r="O137" i="29"/>
  <c r="N137" i="29"/>
  <c r="M137" i="29"/>
  <c r="L137" i="29"/>
  <c r="K137" i="29"/>
  <c r="J137" i="29"/>
  <c r="I137" i="29"/>
  <c r="H137" i="29"/>
  <c r="G137" i="29"/>
  <c r="F137" i="29"/>
  <c r="E137" i="29"/>
  <c r="D137" i="29"/>
  <c r="B137" i="29"/>
  <c r="Z136" i="29"/>
  <c r="Y136" i="29"/>
  <c r="X136" i="29"/>
  <c r="W136" i="29"/>
  <c r="V136" i="29"/>
  <c r="U136" i="29"/>
  <c r="T136" i="29"/>
  <c r="S136" i="29"/>
  <c r="R136" i="29"/>
  <c r="Q136" i="29"/>
  <c r="P136" i="29"/>
  <c r="O136" i="29"/>
  <c r="N136" i="29"/>
  <c r="M136" i="29"/>
  <c r="L136" i="29"/>
  <c r="K136" i="29"/>
  <c r="J136" i="29"/>
  <c r="I136" i="29"/>
  <c r="H136" i="29"/>
  <c r="G136" i="29"/>
  <c r="F136" i="29"/>
  <c r="E136" i="29"/>
  <c r="D136" i="29"/>
  <c r="B136" i="29"/>
  <c r="Z135" i="29"/>
  <c r="Y135" i="29"/>
  <c r="X135" i="29"/>
  <c r="W135" i="29"/>
  <c r="V135" i="29"/>
  <c r="U135" i="29"/>
  <c r="T135" i="29"/>
  <c r="S135" i="29"/>
  <c r="R135" i="29"/>
  <c r="Q135" i="29"/>
  <c r="P135" i="29"/>
  <c r="O135" i="29"/>
  <c r="N135" i="29"/>
  <c r="M135" i="29"/>
  <c r="L135" i="29"/>
  <c r="K135" i="29"/>
  <c r="J135" i="29"/>
  <c r="I135" i="29"/>
  <c r="H135" i="29"/>
  <c r="G135" i="29"/>
  <c r="F135" i="29"/>
  <c r="E135" i="29"/>
  <c r="D135" i="29"/>
  <c r="B135" i="29"/>
  <c r="Z134" i="29"/>
  <c r="Y134" i="29"/>
  <c r="X134" i="29"/>
  <c r="W134" i="29"/>
  <c r="V134" i="29"/>
  <c r="U134" i="29"/>
  <c r="T134" i="29"/>
  <c r="S134" i="29"/>
  <c r="R134" i="29"/>
  <c r="Q134" i="29"/>
  <c r="P134" i="29"/>
  <c r="O134" i="29"/>
  <c r="N134" i="29"/>
  <c r="M134" i="29"/>
  <c r="L134" i="29"/>
  <c r="K134" i="29"/>
  <c r="J134" i="29"/>
  <c r="I134" i="29"/>
  <c r="H134" i="29"/>
  <c r="G134" i="29"/>
  <c r="F134" i="29"/>
  <c r="E134" i="29"/>
  <c r="D134" i="29"/>
  <c r="B134" i="29"/>
  <c r="Z133" i="29"/>
  <c r="Y133" i="29"/>
  <c r="X133" i="29"/>
  <c r="W133" i="29"/>
  <c r="V133" i="29"/>
  <c r="U133" i="29"/>
  <c r="T133" i="29"/>
  <c r="S133" i="29"/>
  <c r="R133" i="29"/>
  <c r="Q133" i="29"/>
  <c r="P133" i="29"/>
  <c r="O133" i="29"/>
  <c r="N133" i="29"/>
  <c r="M133" i="29"/>
  <c r="L133" i="29"/>
  <c r="K133" i="29"/>
  <c r="J133" i="29"/>
  <c r="I133" i="29"/>
  <c r="H133" i="29"/>
  <c r="G133" i="29"/>
  <c r="F133" i="29"/>
  <c r="E133" i="29"/>
  <c r="D133" i="29"/>
  <c r="B133" i="29"/>
  <c r="Z132" i="29"/>
  <c r="Y132" i="29"/>
  <c r="X132" i="29"/>
  <c r="W132" i="29"/>
  <c r="V132" i="29"/>
  <c r="U132" i="29"/>
  <c r="T132" i="29"/>
  <c r="S132" i="29"/>
  <c r="R132" i="29"/>
  <c r="Q132" i="29"/>
  <c r="P132" i="29"/>
  <c r="O132" i="29"/>
  <c r="N132" i="29"/>
  <c r="M132" i="29"/>
  <c r="L132" i="29"/>
  <c r="K132" i="29"/>
  <c r="J132" i="29"/>
  <c r="I132" i="29"/>
  <c r="H132" i="29"/>
  <c r="G132" i="29"/>
  <c r="F132" i="29"/>
  <c r="E132" i="29"/>
  <c r="D132" i="29"/>
  <c r="B132" i="29"/>
  <c r="H127" i="29"/>
  <c r="D125" i="29"/>
  <c r="D17" i="29" s="1"/>
  <c r="C125" i="29"/>
  <c r="B125" i="29"/>
  <c r="Z118" i="29"/>
  <c r="Y118" i="29"/>
  <c r="X118" i="29"/>
  <c r="W118" i="29"/>
  <c r="V118" i="29"/>
  <c r="U118" i="29"/>
  <c r="T118" i="29"/>
  <c r="S118" i="29"/>
  <c r="R118" i="29"/>
  <c r="Q118" i="29"/>
  <c r="P118" i="29"/>
  <c r="O118" i="29"/>
  <c r="N118" i="29"/>
  <c r="M118" i="29"/>
  <c r="L118" i="29"/>
  <c r="K118" i="29"/>
  <c r="J118" i="29"/>
  <c r="I118" i="29"/>
  <c r="H118" i="29"/>
  <c r="G118" i="29"/>
  <c r="F118" i="29"/>
  <c r="E118" i="29"/>
  <c r="D118" i="29"/>
  <c r="B118" i="29"/>
  <c r="Z117" i="29"/>
  <c r="Y117" i="29"/>
  <c r="X117" i="29"/>
  <c r="W117" i="29"/>
  <c r="V117" i="29"/>
  <c r="U117" i="29"/>
  <c r="T117" i="29"/>
  <c r="S117" i="29"/>
  <c r="R117" i="29"/>
  <c r="Q117" i="29"/>
  <c r="P117" i="29"/>
  <c r="O117" i="29"/>
  <c r="N117" i="29"/>
  <c r="M117" i="29"/>
  <c r="L117" i="29"/>
  <c r="K117" i="29"/>
  <c r="J117" i="29"/>
  <c r="I117" i="29"/>
  <c r="H117" i="29"/>
  <c r="G117" i="29"/>
  <c r="F117" i="29"/>
  <c r="E117" i="29"/>
  <c r="D117" i="29"/>
  <c r="B117" i="29"/>
  <c r="Z116" i="29"/>
  <c r="Y116" i="29"/>
  <c r="X116" i="29"/>
  <c r="W116" i="29"/>
  <c r="V116" i="29"/>
  <c r="U116" i="29"/>
  <c r="T116" i="29"/>
  <c r="S116" i="29"/>
  <c r="R116" i="29"/>
  <c r="Q116" i="29"/>
  <c r="P116" i="29"/>
  <c r="O116" i="29"/>
  <c r="N116" i="29"/>
  <c r="M116" i="29"/>
  <c r="L116" i="29"/>
  <c r="K116" i="29"/>
  <c r="J116" i="29"/>
  <c r="I116" i="29"/>
  <c r="H116" i="29"/>
  <c r="G116" i="29"/>
  <c r="F116" i="29"/>
  <c r="E116" i="29"/>
  <c r="D116" i="29"/>
  <c r="B116" i="29"/>
  <c r="Z115" i="29"/>
  <c r="Y115" i="29"/>
  <c r="X115" i="29"/>
  <c r="W115" i="29"/>
  <c r="V115" i="29"/>
  <c r="U115" i="29"/>
  <c r="T115" i="29"/>
  <c r="S115" i="29"/>
  <c r="R115" i="29"/>
  <c r="Q115" i="29"/>
  <c r="P115" i="29"/>
  <c r="O115" i="29"/>
  <c r="N115" i="29"/>
  <c r="M115" i="29"/>
  <c r="L115" i="29"/>
  <c r="K115" i="29"/>
  <c r="J115" i="29"/>
  <c r="I115" i="29"/>
  <c r="H115" i="29"/>
  <c r="G115" i="29"/>
  <c r="F115" i="29"/>
  <c r="E115" i="29"/>
  <c r="D115" i="29"/>
  <c r="B115" i="29"/>
  <c r="E114" i="29"/>
  <c r="D114" i="29"/>
  <c r="B114" i="29"/>
  <c r="D111" i="29"/>
  <c r="B111" i="29"/>
  <c r="H107" i="29"/>
  <c r="D105" i="29"/>
  <c r="D16" i="29" s="1"/>
  <c r="C105" i="29"/>
  <c r="C16" i="29" s="1"/>
  <c r="B105" i="29"/>
  <c r="Z98" i="29"/>
  <c r="Y98" i="29"/>
  <c r="X98" i="29"/>
  <c r="W98" i="29"/>
  <c r="V98" i="29"/>
  <c r="U98" i="29"/>
  <c r="T98" i="29"/>
  <c r="S98" i="29"/>
  <c r="R98" i="29"/>
  <c r="Q98" i="29"/>
  <c r="P98" i="29"/>
  <c r="O98" i="29"/>
  <c r="N98" i="29"/>
  <c r="M98" i="29"/>
  <c r="L98" i="29"/>
  <c r="K98" i="29"/>
  <c r="J98" i="29"/>
  <c r="I98" i="29"/>
  <c r="H98" i="29"/>
  <c r="G98" i="29"/>
  <c r="F98" i="29"/>
  <c r="E98" i="29"/>
  <c r="D98" i="29"/>
  <c r="B98" i="29"/>
  <c r="Z97" i="29"/>
  <c r="Y97" i="29"/>
  <c r="X97" i="29"/>
  <c r="W97" i="29"/>
  <c r="V97" i="29"/>
  <c r="U97" i="29"/>
  <c r="T97" i="29"/>
  <c r="S97" i="29"/>
  <c r="R97" i="29"/>
  <c r="Q97" i="29"/>
  <c r="P97" i="29"/>
  <c r="O97" i="29"/>
  <c r="N97" i="29"/>
  <c r="M97" i="29"/>
  <c r="L97" i="29"/>
  <c r="K97" i="29"/>
  <c r="J97" i="29"/>
  <c r="I97" i="29"/>
  <c r="H97" i="29"/>
  <c r="G97" i="29"/>
  <c r="F97" i="29"/>
  <c r="E97" i="29"/>
  <c r="D97" i="29"/>
  <c r="B97" i="29"/>
  <c r="Z96" i="29"/>
  <c r="Y96" i="29"/>
  <c r="X96" i="29"/>
  <c r="W96" i="29"/>
  <c r="V96" i="29"/>
  <c r="U96" i="29"/>
  <c r="T96" i="29"/>
  <c r="S96" i="29"/>
  <c r="R96" i="29"/>
  <c r="Q96" i="29"/>
  <c r="P96" i="29"/>
  <c r="O96" i="29"/>
  <c r="N96" i="29"/>
  <c r="M96" i="29"/>
  <c r="L96" i="29"/>
  <c r="K96" i="29"/>
  <c r="J96" i="29"/>
  <c r="I96" i="29"/>
  <c r="H96" i="29"/>
  <c r="G96" i="29"/>
  <c r="F96" i="29"/>
  <c r="E96" i="29"/>
  <c r="D96" i="29"/>
  <c r="B96" i="29"/>
  <c r="Z95" i="29"/>
  <c r="Y95" i="29"/>
  <c r="X95" i="29"/>
  <c r="W95" i="29"/>
  <c r="V95" i="29"/>
  <c r="U95" i="29"/>
  <c r="T95" i="29"/>
  <c r="S95" i="29"/>
  <c r="R95" i="29"/>
  <c r="Q95" i="29"/>
  <c r="P95" i="29"/>
  <c r="O95" i="29"/>
  <c r="N95" i="29"/>
  <c r="M95" i="29"/>
  <c r="L95" i="29"/>
  <c r="K95" i="29"/>
  <c r="J95" i="29"/>
  <c r="I95" i="29"/>
  <c r="H95" i="29"/>
  <c r="G95" i="29"/>
  <c r="F95" i="29"/>
  <c r="E95" i="29"/>
  <c r="D95" i="29"/>
  <c r="B95" i="29"/>
  <c r="Z94" i="29"/>
  <c r="Y94" i="29"/>
  <c r="X94" i="29"/>
  <c r="W94" i="29"/>
  <c r="V94" i="29"/>
  <c r="U94" i="29"/>
  <c r="T94" i="29"/>
  <c r="S94" i="29"/>
  <c r="R94" i="29"/>
  <c r="Q94" i="29"/>
  <c r="P94" i="29"/>
  <c r="O94" i="29"/>
  <c r="N94" i="29"/>
  <c r="M94" i="29"/>
  <c r="L94" i="29"/>
  <c r="K94" i="29"/>
  <c r="J94" i="29"/>
  <c r="I94" i="29"/>
  <c r="H94" i="29"/>
  <c r="G94" i="29"/>
  <c r="F94" i="29"/>
  <c r="E94" i="29"/>
  <c r="D94" i="29"/>
  <c r="B94" i="29"/>
  <c r="Z93" i="29"/>
  <c r="Y93" i="29"/>
  <c r="X93" i="29"/>
  <c r="W93" i="29"/>
  <c r="V93" i="29"/>
  <c r="U93" i="29"/>
  <c r="T93" i="29"/>
  <c r="S93" i="29"/>
  <c r="R93" i="29"/>
  <c r="Q93" i="29"/>
  <c r="P93" i="29"/>
  <c r="O93" i="29"/>
  <c r="N93" i="29"/>
  <c r="M93" i="29"/>
  <c r="L93" i="29"/>
  <c r="K93" i="29"/>
  <c r="J93" i="29"/>
  <c r="I93" i="29"/>
  <c r="H93" i="29"/>
  <c r="G93" i="29"/>
  <c r="F93" i="29"/>
  <c r="E93" i="29"/>
  <c r="D93" i="29"/>
  <c r="B93" i="29"/>
  <c r="Z92" i="29"/>
  <c r="Y92" i="29"/>
  <c r="X92" i="29"/>
  <c r="W92" i="29"/>
  <c r="V92" i="29"/>
  <c r="U92" i="29"/>
  <c r="T92" i="29"/>
  <c r="S92" i="29"/>
  <c r="R92" i="29"/>
  <c r="Q92" i="29"/>
  <c r="P92" i="29"/>
  <c r="O92" i="29"/>
  <c r="N92" i="29"/>
  <c r="M92" i="29"/>
  <c r="L92" i="29"/>
  <c r="K92" i="29"/>
  <c r="J92" i="29"/>
  <c r="I92" i="29"/>
  <c r="H92" i="29"/>
  <c r="G92" i="29"/>
  <c r="F92" i="29"/>
  <c r="E92" i="29"/>
  <c r="D92" i="29"/>
  <c r="B92" i="29"/>
  <c r="H87" i="29"/>
  <c r="D85" i="29"/>
  <c r="D15" i="29" s="1"/>
  <c r="C85" i="29"/>
  <c r="C15" i="29" s="1"/>
  <c r="B85" i="29"/>
  <c r="B15" i="29" s="1"/>
  <c r="Z78" i="29"/>
  <c r="Y78" i="29"/>
  <c r="X78" i="29"/>
  <c r="W78" i="29"/>
  <c r="V78" i="29"/>
  <c r="U78" i="29"/>
  <c r="T78" i="29"/>
  <c r="S78" i="29"/>
  <c r="R78" i="29"/>
  <c r="Q78" i="29"/>
  <c r="P78" i="29"/>
  <c r="O78" i="29"/>
  <c r="N78" i="29"/>
  <c r="M78" i="29"/>
  <c r="L78" i="29"/>
  <c r="K78" i="29"/>
  <c r="J78" i="29"/>
  <c r="I78" i="29"/>
  <c r="H78" i="29"/>
  <c r="G78" i="29"/>
  <c r="F78" i="29"/>
  <c r="E78" i="29"/>
  <c r="D78" i="29"/>
  <c r="B78" i="29"/>
  <c r="Z77" i="29"/>
  <c r="Y77" i="29"/>
  <c r="X77" i="29"/>
  <c r="W77" i="29"/>
  <c r="V77" i="29"/>
  <c r="U77" i="29"/>
  <c r="T77" i="29"/>
  <c r="S77" i="29"/>
  <c r="R77" i="29"/>
  <c r="Q77" i="29"/>
  <c r="P77" i="29"/>
  <c r="O77" i="29"/>
  <c r="N77" i="29"/>
  <c r="M77" i="29"/>
  <c r="L77" i="29"/>
  <c r="K77" i="29"/>
  <c r="J77" i="29"/>
  <c r="I77" i="29"/>
  <c r="H77" i="29"/>
  <c r="G77" i="29"/>
  <c r="F77" i="29"/>
  <c r="E77" i="29"/>
  <c r="D77" i="29"/>
  <c r="B77" i="29"/>
  <c r="Z76" i="29"/>
  <c r="Y76" i="29"/>
  <c r="X76" i="29"/>
  <c r="W76" i="29"/>
  <c r="V76" i="29"/>
  <c r="U76" i="29"/>
  <c r="T76" i="29"/>
  <c r="S76" i="29"/>
  <c r="R76" i="29"/>
  <c r="Q76" i="29"/>
  <c r="P76" i="29"/>
  <c r="O76" i="29"/>
  <c r="N76" i="29"/>
  <c r="M76" i="29"/>
  <c r="L76" i="29"/>
  <c r="K76" i="29"/>
  <c r="J76" i="29"/>
  <c r="I76" i="29"/>
  <c r="H76" i="29"/>
  <c r="G76" i="29"/>
  <c r="F76" i="29"/>
  <c r="E76" i="29"/>
  <c r="D76" i="29"/>
  <c r="B76" i="29"/>
  <c r="Z75" i="29"/>
  <c r="Y75" i="29"/>
  <c r="X75" i="29"/>
  <c r="W75" i="29"/>
  <c r="V75" i="29"/>
  <c r="U75" i="29"/>
  <c r="T75" i="29"/>
  <c r="S75" i="29"/>
  <c r="R75" i="29"/>
  <c r="Q75" i="29"/>
  <c r="P75" i="29"/>
  <c r="O75" i="29"/>
  <c r="N75" i="29"/>
  <c r="M75" i="29"/>
  <c r="L75" i="29"/>
  <c r="K75" i="29"/>
  <c r="J75" i="29"/>
  <c r="I75" i="29"/>
  <c r="H75" i="29"/>
  <c r="G75" i="29"/>
  <c r="F75" i="29"/>
  <c r="E75" i="29"/>
  <c r="D75" i="29"/>
  <c r="B75" i="29"/>
  <c r="D71" i="29"/>
  <c r="B71" i="29"/>
  <c r="H67" i="29"/>
  <c r="D65" i="29"/>
  <c r="D14" i="29" s="1"/>
  <c r="C65" i="29"/>
  <c r="C14" i="29" s="1"/>
  <c r="B65" i="29"/>
  <c r="B14" i="29" s="1"/>
  <c r="Z58" i="29"/>
  <c r="Y58" i="29"/>
  <c r="X58" i="29"/>
  <c r="W58" i="29"/>
  <c r="V58" i="29"/>
  <c r="U58" i="29"/>
  <c r="T58" i="29"/>
  <c r="S58" i="29"/>
  <c r="R58" i="29"/>
  <c r="Q58" i="29"/>
  <c r="P58" i="29"/>
  <c r="O58" i="29"/>
  <c r="N58" i="29"/>
  <c r="M58" i="29"/>
  <c r="L58" i="29"/>
  <c r="K58" i="29"/>
  <c r="J58" i="29"/>
  <c r="I58" i="29"/>
  <c r="H58" i="29"/>
  <c r="G58" i="29"/>
  <c r="F58" i="29"/>
  <c r="E58" i="29"/>
  <c r="D58" i="29"/>
  <c r="B58" i="29"/>
  <c r="Z57" i="29"/>
  <c r="Y57" i="29"/>
  <c r="X57" i="29"/>
  <c r="W57" i="29"/>
  <c r="V57" i="29"/>
  <c r="U57" i="29"/>
  <c r="T57" i="29"/>
  <c r="S57" i="29"/>
  <c r="R57" i="29"/>
  <c r="Q57" i="29"/>
  <c r="P57" i="29"/>
  <c r="O57" i="29"/>
  <c r="N57" i="29"/>
  <c r="M57" i="29"/>
  <c r="L57" i="29"/>
  <c r="K57" i="29"/>
  <c r="J57" i="29"/>
  <c r="I57" i="29"/>
  <c r="H57" i="29"/>
  <c r="G57" i="29"/>
  <c r="F57" i="29"/>
  <c r="E57" i="29"/>
  <c r="D57" i="29"/>
  <c r="B57" i="29"/>
  <c r="Z56" i="29"/>
  <c r="Y56" i="29"/>
  <c r="X56" i="29"/>
  <c r="W56" i="29"/>
  <c r="V56" i="29"/>
  <c r="U56" i="29"/>
  <c r="T56" i="29"/>
  <c r="S56" i="29"/>
  <c r="R56" i="29"/>
  <c r="Q56" i="29"/>
  <c r="P56" i="29"/>
  <c r="O56" i="29"/>
  <c r="N56" i="29"/>
  <c r="M56" i="29"/>
  <c r="L56" i="29"/>
  <c r="K56" i="29"/>
  <c r="J56" i="29"/>
  <c r="I56" i="29"/>
  <c r="H56" i="29"/>
  <c r="G56" i="29"/>
  <c r="F56" i="29"/>
  <c r="E56" i="29"/>
  <c r="D56" i="29"/>
  <c r="B56" i="29"/>
  <c r="Z55" i="29"/>
  <c r="Y55" i="29"/>
  <c r="X55" i="29"/>
  <c r="W55" i="29"/>
  <c r="V55" i="29"/>
  <c r="U55" i="29"/>
  <c r="T55" i="29"/>
  <c r="S55" i="29"/>
  <c r="R55" i="29"/>
  <c r="Q55" i="29"/>
  <c r="P55" i="29"/>
  <c r="O55" i="29"/>
  <c r="N55" i="29"/>
  <c r="M55" i="29"/>
  <c r="L55" i="29"/>
  <c r="K55" i="29"/>
  <c r="J55" i="29"/>
  <c r="I55" i="29"/>
  <c r="H55" i="29"/>
  <c r="G55" i="29"/>
  <c r="F55" i="29"/>
  <c r="E55" i="29"/>
  <c r="D55" i="29"/>
  <c r="B55" i="29"/>
  <c r="Z54" i="29"/>
  <c r="Y54" i="29"/>
  <c r="X54" i="29"/>
  <c r="W54" i="29"/>
  <c r="V54" i="29"/>
  <c r="U54" i="29"/>
  <c r="T54" i="29"/>
  <c r="S54" i="29"/>
  <c r="R54" i="29"/>
  <c r="Q54" i="29"/>
  <c r="P54" i="29"/>
  <c r="O54" i="29"/>
  <c r="N54" i="29"/>
  <c r="M54" i="29"/>
  <c r="L54" i="29"/>
  <c r="K54" i="29"/>
  <c r="J54" i="29"/>
  <c r="I54" i="29"/>
  <c r="H54" i="29"/>
  <c r="G54" i="29"/>
  <c r="F54" i="29"/>
  <c r="E54" i="29"/>
  <c r="D54" i="29"/>
  <c r="B54" i="29"/>
  <c r="Z53" i="29"/>
  <c r="Y53" i="29"/>
  <c r="X53" i="29"/>
  <c r="W53" i="29"/>
  <c r="V53" i="29"/>
  <c r="U53" i="29"/>
  <c r="T53" i="29"/>
  <c r="S53" i="29"/>
  <c r="R53" i="29"/>
  <c r="Q53" i="29"/>
  <c r="P53" i="29"/>
  <c r="O53" i="29"/>
  <c r="N53" i="29"/>
  <c r="M53" i="29"/>
  <c r="L53" i="29"/>
  <c r="K53" i="29"/>
  <c r="J53" i="29"/>
  <c r="I53" i="29"/>
  <c r="H53" i="29"/>
  <c r="G53" i="29"/>
  <c r="F53" i="29"/>
  <c r="E53" i="29"/>
  <c r="D53" i="29"/>
  <c r="B53" i="29"/>
  <c r="Z52" i="29"/>
  <c r="Y52" i="29"/>
  <c r="X52" i="29"/>
  <c r="W52" i="29"/>
  <c r="V52" i="29"/>
  <c r="U52" i="29"/>
  <c r="T52" i="29"/>
  <c r="S52" i="29"/>
  <c r="R52" i="29"/>
  <c r="Q52" i="29"/>
  <c r="P52" i="29"/>
  <c r="O52" i="29"/>
  <c r="N52" i="29"/>
  <c r="M52" i="29"/>
  <c r="L52" i="29"/>
  <c r="K52" i="29"/>
  <c r="J52" i="29"/>
  <c r="I52" i="29"/>
  <c r="H52" i="29"/>
  <c r="G52" i="29"/>
  <c r="F52" i="29"/>
  <c r="E52" i="29"/>
  <c r="D52" i="29"/>
  <c r="B52" i="29"/>
  <c r="H47" i="29"/>
  <c r="D45" i="29"/>
  <c r="D13" i="29" s="1"/>
  <c r="C45" i="29"/>
  <c r="C13" i="29" s="1"/>
  <c r="B45" i="29"/>
  <c r="Z38" i="29"/>
  <c r="Y38" i="29"/>
  <c r="X38" i="29"/>
  <c r="W38" i="29"/>
  <c r="V38" i="29"/>
  <c r="U38" i="29"/>
  <c r="T38" i="29"/>
  <c r="S38" i="29"/>
  <c r="R38" i="29"/>
  <c r="Q38" i="29"/>
  <c r="P38" i="29"/>
  <c r="O38" i="29"/>
  <c r="N38" i="29"/>
  <c r="M38" i="29"/>
  <c r="L38" i="29"/>
  <c r="K38" i="29"/>
  <c r="J38" i="29"/>
  <c r="I38" i="29"/>
  <c r="H38" i="29"/>
  <c r="G38" i="29"/>
  <c r="F38" i="29"/>
  <c r="E38" i="29"/>
  <c r="D38" i="29"/>
  <c r="B38" i="29"/>
  <c r="Z37" i="29"/>
  <c r="Y37" i="29"/>
  <c r="X37" i="29"/>
  <c r="W37" i="29"/>
  <c r="V37" i="29"/>
  <c r="U37" i="29"/>
  <c r="T37" i="29"/>
  <c r="S37" i="29"/>
  <c r="R37" i="29"/>
  <c r="Q37" i="29"/>
  <c r="P37" i="29"/>
  <c r="O37" i="29"/>
  <c r="N37" i="29"/>
  <c r="M37" i="29"/>
  <c r="L37" i="29"/>
  <c r="K37" i="29"/>
  <c r="J37" i="29"/>
  <c r="I37" i="29"/>
  <c r="H37" i="29"/>
  <c r="G37" i="29"/>
  <c r="F37" i="29"/>
  <c r="E37" i="29"/>
  <c r="D37" i="29"/>
  <c r="B37" i="29"/>
  <c r="Z36" i="29"/>
  <c r="Y36" i="29"/>
  <c r="X36" i="29"/>
  <c r="W36" i="29"/>
  <c r="V36" i="29"/>
  <c r="U36" i="29"/>
  <c r="T36" i="29"/>
  <c r="S36" i="29"/>
  <c r="R36" i="29"/>
  <c r="Q36" i="29"/>
  <c r="P36" i="29"/>
  <c r="O36" i="29"/>
  <c r="N36" i="29"/>
  <c r="M36" i="29"/>
  <c r="L36" i="29"/>
  <c r="K36" i="29"/>
  <c r="J36" i="29"/>
  <c r="I36" i="29"/>
  <c r="H36" i="29"/>
  <c r="G36" i="29"/>
  <c r="F36" i="29"/>
  <c r="E36" i="29"/>
  <c r="D36" i="29"/>
  <c r="B36" i="29"/>
  <c r="Z35" i="29"/>
  <c r="Y35" i="29"/>
  <c r="X35" i="29"/>
  <c r="W35" i="29"/>
  <c r="V35" i="29"/>
  <c r="U35" i="29"/>
  <c r="T35" i="29"/>
  <c r="S35" i="29"/>
  <c r="R35" i="29"/>
  <c r="Q35" i="29"/>
  <c r="P35" i="29"/>
  <c r="O35" i="29"/>
  <c r="N35" i="29"/>
  <c r="M35" i="29"/>
  <c r="L35" i="29"/>
  <c r="K35" i="29"/>
  <c r="J35" i="29"/>
  <c r="I35" i="29"/>
  <c r="H35" i="29"/>
  <c r="G35" i="29"/>
  <c r="F35" i="29"/>
  <c r="E35" i="29"/>
  <c r="D35" i="29"/>
  <c r="B35" i="29"/>
  <c r="Z34" i="29"/>
  <c r="Y34" i="29"/>
  <c r="X34" i="29"/>
  <c r="W34" i="29"/>
  <c r="V34" i="29"/>
  <c r="U34" i="29"/>
  <c r="T34" i="29"/>
  <c r="S34" i="29"/>
  <c r="R34" i="29"/>
  <c r="Q34" i="29"/>
  <c r="P34" i="29"/>
  <c r="O34" i="29"/>
  <c r="N34" i="29"/>
  <c r="M34" i="29"/>
  <c r="L34" i="29"/>
  <c r="K34" i="29"/>
  <c r="J34" i="29"/>
  <c r="I34" i="29"/>
  <c r="H34" i="29"/>
  <c r="G34" i="29"/>
  <c r="F34" i="29"/>
  <c r="E34" i="29"/>
  <c r="D34" i="29"/>
  <c r="B34" i="29"/>
  <c r="H27" i="29"/>
  <c r="D25" i="29"/>
  <c r="C25" i="29"/>
  <c r="B25" i="29"/>
  <c r="C21" i="29"/>
  <c r="B21" i="29"/>
  <c r="A21" i="29"/>
  <c r="C20" i="29"/>
  <c r="B20" i="29"/>
  <c r="A20" i="29"/>
  <c r="C19" i="29"/>
  <c r="A19" i="29"/>
  <c r="C18" i="29"/>
  <c r="A18" i="29"/>
  <c r="C17" i="29"/>
  <c r="B17" i="29"/>
  <c r="A17" i="29"/>
  <c r="B16" i="29"/>
  <c r="A16" i="29"/>
  <c r="A15" i="29"/>
  <c r="A14" i="29"/>
  <c r="B13" i="29"/>
  <c r="A13" i="29"/>
  <c r="D12" i="29"/>
  <c r="C12" i="29"/>
  <c r="B12" i="29"/>
  <c r="A12" i="29"/>
  <c r="L4" i="29"/>
  <c r="D4" i="29"/>
  <c r="C4" i="29"/>
  <c r="Z218" i="28"/>
  <c r="Y218" i="28"/>
  <c r="X218" i="28"/>
  <c r="W218" i="28"/>
  <c r="V218" i="28"/>
  <c r="U218" i="28"/>
  <c r="T218" i="28"/>
  <c r="S218" i="28"/>
  <c r="R218" i="28"/>
  <c r="Q218" i="28"/>
  <c r="P218" i="28"/>
  <c r="O218" i="28"/>
  <c r="N218" i="28"/>
  <c r="M218" i="28"/>
  <c r="L218" i="28"/>
  <c r="K218" i="28"/>
  <c r="J218" i="28"/>
  <c r="I218" i="28"/>
  <c r="H218" i="28"/>
  <c r="G218" i="28"/>
  <c r="F218" i="28"/>
  <c r="E218" i="28"/>
  <c r="D218" i="28"/>
  <c r="B218" i="28"/>
  <c r="Z217" i="28"/>
  <c r="Y217" i="28"/>
  <c r="X217" i="28"/>
  <c r="W217" i="28"/>
  <c r="V217" i="28"/>
  <c r="U217" i="28"/>
  <c r="T217" i="28"/>
  <c r="S217" i="28"/>
  <c r="R217" i="28"/>
  <c r="Q217" i="28"/>
  <c r="P217" i="28"/>
  <c r="O217" i="28"/>
  <c r="N217" i="28"/>
  <c r="M217" i="28"/>
  <c r="L217" i="28"/>
  <c r="K217" i="28"/>
  <c r="J217" i="28"/>
  <c r="I217" i="28"/>
  <c r="H217" i="28"/>
  <c r="G217" i="28"/>
  <c r="F217" i="28"/>
  <c r="E217" i="28"/>
  <c r="D217" i="28"/>
  <c r="B217" i="28"/>
  <c r="Z216" i="28"/>
  <c r="Y216" i="28"/>
  <c r="X216" i="28"/>
  <c r="W216" i="28"/>
  <c r="V216" i="28"/>
  <c r="U216" i="28"/>
  <c r="T216" i="28"/>
  <c r="S216" i="28"/>
  <c r="R216" i="28"/>
  <c r="Q216" i="28"/>
  <c r="P216" i="28"/>
  <c r="O216" i="28"/>
  <c r="N216" i="28"/>
  <c r="M216" i="28"/>
  <c r="L216" i="28"/>
  <c r="K216" i="28"/>
  <c r="J216" i="28"/>
  <c r="I216" i="28"/>
  <c r="H216" i="28"/>
  <c r="G216" i="28"/>
  <c r="F216" i="28"/>
  <c r="E216" i="28"/>
  <c r="D216" i="28"/>
  <c r="B216" i="28"/>
  <c r="Z215" i="28"/>
  <c r="Y215" i="28"/>
  <c r="X215" i="28"/>
  <c r="W215" i="28"/>
  <c r="V215" i="28"/>
  <c r="U215" i="28"/>
  <c r="T215" i="28"/>
  <c r="S215" i="28"/>
  <c r="R215" i="28"/>
  <c r="Q215" i="28"/>
  <c r="P215" i="28"/>
  <c r="O215" i="28"/>
  <c r="N215" i="28"/>
  <c r="M215" i="28"/>
  <c r="L215" i="28"/>
  <c r="K215" i="28"/>
  <c r="J215" i="28"/>
  <c r="I215" i="28"/>
  <c r="H215" i="28"/>
  <c r="G215" i="28"/>
  <c r="F215" i="28"/>
  <c r="E215" i="28"/>
  <c r="D215" i="28"/>
  <c r="B215" i="28"/>
  <c r="Z214" i="28"/>
  <c r="Y214" i="28"/>
  <c r="X214" i="28"/>
  <c r="W214" i="28"/>
  <c r="V214" i="28"/>
  <c r="U214" i="28"/>
  <c r="T214" i="28"/>
  <c r="S214" i="28"/>
  <c r="R214" i="28"/>
  <c r="Q214" i="28"/>
  <c r="P214" i="28"/>
  <c r="O214" i="28"/>
  <c r="N214" i="28"/>
  <c r="M214" i="28"/>
  <c r="L214" i="28"/>
  <c r="K214" i="28"/>
  <c r="J214" i="28"/>
  <c r="I214" i="28"/>
  <c r="H214" i="28"/>
  <c r="G214" i="28"/>
  <c r="F214" i="28"/>
  <c r="E214" i="28"/>
  <c r="D214" i="28"/>
  <c r="B214" i="28"/>
  <c r="Z213" i="28"/>
  <c r="Y213" i="28"/>
  <c r="X213" i="28"/>
  <c r="W213" i="28"/>
  <c r="V213" i="28"/>
  <c r="U213" i="28"/>
  <c r="T213" i="28"/>
  <c r="S213" i="28"/>
  <c r="R213" i="28"/>
  <c r="Q213" i="28"/>
  <c r="P213" i="28"/>
  <c r="O213" i="28"/>
  <c r="N213" i="28"/>
  <c r="M213" i="28"/>
  <c r="L213" i="28"/>
  <c r="K213" i="28"/>
  <c r="J213" i="28"/>
  <c r="I213" i="28"/>
  <c r="H213" i="28"/>
  <c r="G213" i="28"/>
  <c r="F213" i="28"/>
  <c r="E213" i="28"/>
  <c r="D213" i="28"/>
  <c r="B213" i="28"/>
  <c r="Z212" i="28"/>
  <c r="Y212" i="28"/>
  <c r="X212" i="28"/>
  <c r="W212" i="28"/>
  <c r="V212" i="28"/>
  <c r="U212" i="28"/>
  <c r="T212" i="28"/>
  <c r="S212" i="28"/>
  <c r="R212" i="28"/>
  <c r="Q212" i="28"/>
  <c r="P212" i="28"/>
  <c r="O212" i="28"/>
  <c r="N212" i="28"/>
  <c r="M212" i="28"/>
  <c r="L212" i="28"/>
  <c r="K212" i="28"/>
  <c r="J212" i="28"/>
  <c r="I212" i="28"/>
  <c r="H212" i="28"/>
  <c r="G212" i="28"/>
  <c r="F212" i="28"/>
  <c r="E212" i="28"/>
  <c r="D212" i="28"/>
  <c r="B212" i="28"/>
  <c r="Z211" i="28"/>
  <c r="Z208" i="28" s="1"/>
  <c r="Z21" i="28" s="1"/>
  <c r="Y211" i="28"/>
  <c r="X211" i="28"/>
  <c r="W211" i="28"/>
  <c r="V211" i="28"/>
  <c r="U211" i="28"/>
  <c r="U208" i="28" s="1"/>
  <c r="U21" i="28" s="1"/>
  <c r="T211" i="28"/>
  <c r="S211" i="28"/>
  <c r="S208" i="28" s="1"/>
  <c r="S21" i="28" s="1"/>
  <c r="R211" i="28"/>
  <c r="Q211" i="28"/>
  <c r="P211" i="28"/>
  <c r="O211" i="28"/>
  <c r="O208" i="28" s="1"/>
  <c r="O21" i="28" s="1"/>
  <c r="N211" i="28"/>
  <c r="M211" i="28"/>
  <c r="M208" i="28" s="1"/>
  <c r="M21" i="28" s="1"/>
  <c r="L211" i="28"/>
  <c r="K211" i="28"/>
  <c r="J211" i="28"/>
  <c r="I211" i="28"/>
  <c r="I208" i="28" s="1"/>
  <c r="I21" i="28" s="1"/>
  <c r="H211" i="28"/>
  <c r="G211" i="28"/>
  <c r="F211" i="28"/>
  <c r="F208" i="28" s="1"/>
  <c r="F21" i="28" s="1"/>
  <c r="E211" i="28"/>
  <c r="D211" i="28"/>
  <c r="B211" i="28"/>
  <c r="H207" i="28"/>
  <c r="D205" i="28"/>
  <c r="D21" i="28" s="1"/>
  <c r="C205" i="28"/>
  <c r="B205" i="28"/>
  <c r="Z198" i="28"/>
  <c r="Y198" i="28"/>
  <c r="X198" i="28"/>
  <c r="W198" i="28"/>
  <c r="V198" i="28"/>
  <c r="U198" i="28"/>
  <c r="T198" i="28"/>
  <c r="S198" i="28"/>
  <c r="R198" i="28"/>
  <c r="Q198" i="28"/>
  <c r="P198" i="28"/>
  <c r="O198" i="28"/>
  <c r="N198" i="28"/>
  <c r="M198" i="28"/>
  <c r="L198" i="28"/>
  <c r="K198" i="28"/>
  <c r="J198" i="28"/>
  <c r="I198" i="28"/>
  <c r="H198" i="28"/>
  <c r="G198" i="28"/>
  <c r="F198" i="28"/>
  <c r="E198" i="28"/>
  <c r="D198" i="28"/>
  <c r="B198" i="28"/>
  <c r="Z197" i="28"/>
  <c r="Y197" i="28"/>
  <c r="X197" i="28"/>
  <c r="W197" i="28"/>
  <c r="V197" i="28"/>
  <c r="U197" i="28"/>
  <c r="T197" i="28"/>
  <c r="S197" i="28"/>
  <c r="R197" i="28"/>
  <c r="Q197" i="28"/>
  <c r="P197" i="28"/>
  <c r="O197" i="28"/>
  <c r="N197" i="28"/>
  <c r="M197" i="28"/>
  <c r="L197" i="28"/>
  <c r="K197" i="28"/>
  <c r="J197" i="28"/>
  <c r="I197" i="28"/>
  <c r="H197" i="28"/>
  <c r="G197" i="28"/>
  <c r="F197" i="28"/>
  <c r="E197" i="28"/>
  <c r="D197" i="28"/>
  <c r="B197" i="28"/>
  <c r="Z196" i="28"/>
  <c r="Y196" i="28"/>
  <c r="X196" i="28"/>
  <c r="W196" i="28"/>
  <c r="V196" i="28"/>
  <c r="U196" i="28"/>
  <c r="T196" i="28"/>
  <c r="S196" i="28"/>
  <c r="R196" i="28"/>
  <c r="Q196" i="28"/>
  <c r="P196" i="28"/>
  <c r="O196" i="28"/>
  <c r="N196" i="28"/>
  <c r="M196" i="28"/>
  <c r="L196" i="28"/>
  <c r="K196" i="28"/>
  <c r="J196" i="28"/>
  <c r="I196" i="28"/>
  <c r="H196" i="28"/>
  <c r="G196" i="28"/>
  <c r="F196" i="28"/>
  <c r="E196" i="28"/>
  <c r="D196" i="28"/>
  <c r="B196" i="28"/>
  <c r="Z195" i="28"/>
  <c r="Y195" i="28"/>
  <c r="X195" i="28"/>
  <c r="W195" i="28"/>
  <c r="V195" i="28"/>
  <c r="U195" i="28"/>
  <c r="T195" i="28"/>
  <c r="S195" i="28"/>
  <c r="R195" i="28"/>
  <c r="Q195" i="28"/>
  <c r="P195" i="28"/>
  <c r="O195" i="28"/>
  <c r="N195" i="28"/>
  <c r="M195" i="28"/>
  <c r="L195" i="28"/>
  <c r="K195" i="28"/>
  <c r="J195" i="28"/>
  <c r="I195" i="28"/>
  <c r="H195" i="28"/>
  <c r="G195" i="28"/>
  <c r="F195" i="28"/>
  <c r="E195" i="28"/>
  <c r="D195" i="28"/>
  <c r="B195" i="28"/>
  <c r="Z194" i="28"/>
  <c r="Y194" i="28"/>
  <c r="X194" i="28"/>
  <c r="W194" i="28"/>
  <c r="V194" i="28"/>
  <c r="U194" i="28"/>
  <c r="T194" i="28"/>
  <c r="S194" i="28"/>
  <c r="R194" i="28"/>
  <c r="Q194" i="28"/>
  <c r="P194" i="28"/>
  <c r="O194" i="28"/>
  <c r="N194" i="28"/>
  <c r="M194" i="28"/>
  <c r="L194" i="28"/>
  <c r="K194" i="28"/>
  <c r="J194" i="28"/>
  <c r="I194" i="28"/>
  <c r="H194" i="28"/>
  <c r="G194" i="28"/>
  <c r="F194" i="28"/>
  <c r="E194" i="28"/>
  <c r="D194" i="28"/>
  <c r="B194" i="28"/>
  <c r="Z193" i="28"/>
  <c r="Y193" i="28"/>
  <c r="X193" i="28"/>
  <c r="W193" i="28"/>
  <c r="V193" i="28"/>
  <c r="U193" i="28"/>
  <c r="T193" i="28"/>
  <c r="S193" i="28"/>
  <c r="R193" i="28"/>
  <c r="Q193" i="28"/>
  <c r="P193" i="28"/>
  <c r="O193" i="28"/>
  <c r="N193" i="28"/>
  <c r="M193" i="28"/>
  <c r="L193" i="28"/>
  <c r="K193" i="28"/>
  <c r="J193" i="28"/>
  <c r="I193" i="28"/>
  <c r="H193" i="28"/>
  <c r="G193" i="28"/>
  <c r="F193" i="28"/>
  <c r="E193" i="28"/>
  <c r="D193" i="28"/>
  <c r="B193" i="28"/>
  <c r="Z192" i="28"/>
  <c r="Y192" i="28"/>
  <c r="X192" i="28"/>
  <c r="W192" i="28"/>
  <c r="V192" i="28"/>
  <c r="U192" i="28"/>
  <c r="T192" i="28"/>
  <c r="S192" i="28"/>
  <c r="R192" i="28"/>
  <c r="Q192" i="28"/>
  <c r="P192" i="28"/>
  <c r="O192" i="28"/>
  <c r="N192" i="28"/>
  <c r="M192" i="28"/>
  <c r="L192" i="28"/>
  <c r="K192" i="28"/>
  <c r="J192" i="28"/>
  <c r="I192" i="28"/>
  <c r="H192" i="28"/>
  <c r="G192" i="28"/>
  <c r="F192" i="28"/>
  <c r="E192" i="28"/>
  <c r="D192" i="28"/>
  <c r="B192" i="28"/>
  <c r="Z191" i="28"/>
  <c r="Z188" i="28" s="1"/>
  <c r="Z20" i="28" s="1"/>
  <c r="Y191" i="28"/>
  <c r="X191" i="28"/>
  <c r="W191" i="28"/>
  <c r="V191" i="28"/>
  <c r="U191" i="28"/>
  <c r="T191" i="28"/>
  <c r="S191" i="28"/>
  <c r="R191" i="28"/>
  <c r="Q191" i="28"/>
  <c r="Q188" i="28" s="1"/>
  <c r="Q20" i="28" s="1"/>
  <c r="P191" i="28"/>
  <c r="O191" i="28"/>
  <c r="N191" i="28"/>
  <c r="M191" i="28"/>
  <c r="L191" i="28"/>
  <c r="K191" i="28"/>
  <c r="J191" i="28"/>
  <c r="I191" i="28"/>
  <c r="H191" i="28"/>
  <c r="G191" i="28"/>
  <c r="G188" i="28" s="1"/>
  <c r="G20" i="28" s="1"/>
  <c r="F191" i="28"/>
  <c r="E191" i="28"/>
  <c r="D191" i="28"/>
  <c r="B191" i="28"/>
  <c r="H187" i="28"/>
  <c r="D185" i="28"/>
  <c r="D20" i="28" s="1"/>
  <c r="C185" i="28"/>
  <c r="C20" i="28" s="1"/>
  <c r="B185" i="28"/>
  <c r="B20" i="28" s="1"/>
  <c r="Z178" i="28"/>
  <c r="Y178" i="28"/>
  <c r="X178" i="28"/>
  <c r="W178" i="28"/>
  <c r="V178" i="28"/>
  <c r="U178" i="28"/>
  <c r="T178" i="28"/>
  <c r="S178" i="28"/>
  <c r="R178" i="28"/>
  <c r="Q178" i="28"/>
  <c r="P178" i="28"/>
  <c r="O178" i="28"/>
  <c r="N178" i="28"/>
  <c r="M178" i="28"/>
  <c r="L178" i="28"/>
  <c r="K178" i="28"/>
  <c r="J178" i="28"/>
  <c r="I178" i="28"/>
  <c r="H178" i="28"/>
  <c r="G178" i="28"/>
  <c r="F178" i="28"/>
  <c r="E178" i="28"/>
  <c r="D178" i="28"/>
  <c r="B178" i="28"/>
  <c r="Z177" i="28"/>
  <c r="Y177" i="28"/>
  <c r="X177" i="28"/>
  <c r="W177" i="28"/>
  <c r="V177" i="28"/>
  <c r="U177" i="28"/>
  <c r="T177" i="28"/>
  <c r="S177" i="28"/>
  <c r="R177" i="28"/>
  <c r="Q177" i="28"/>
  <c r="P177" i="28"/>
  <c r="O177" i="28"/>
  <c r="N177" i="28"/>
  <c r="M177" i="28"/>
  <c r="L177" i="28"/>
  <c r="K177" i="28"/>
  <c r="J177" i="28"/>
  <c r="I177" i="28"/>
  <c r="H177" i="28"/>
  <c r="G177" i="28"/>
  <c r="F177" i="28"/>
  <c r="E177" i="28"/>
  <c r="D177" i="28"/>
  <c r="B177" i="28"/>
  <c r="Z176" i="28"/>
  <c r="Y176" i="28"/>
  <c r="X176" i="28"/>
  <c r="W176" i="28"/>
  <c r="V176" i="28"/>
  <c r="U176" i="28"/>
  <c r="T176" i="28"/>
  <c r="S176" i="28"/>
  <c r="R176" i="28"/>
  <c r="Q176" i="28"/>
  <c r="P176" i="28"/>
  <c r="O176" i="28"/>
  <c r="N176" i="28"/>
  <c r="M176" i="28"/>
  <c r="L176" i="28"/>
  <c r="K176" i="28"/>
  <c r="J176" i="28"/>
  <c r="I176" i="28"/>
  <c r="H176" i="28"/>
  <c r="G176" i="28"/>
  <c r="F176" i="28"/>
  <c r="E176" i="28"/>
  <c r="D176" i="28"/>
  <c r="B176" i="28"/>
  <c r="Z175" i="28"/>
  <c r="Y175" i="28"/>
  <c r="X175" i="28"/>
  <c r="W175" i="28"/>
  <c r="V175" i="28"/>
  <c r="U175" i="28"/>
  <c r="T175" i="28"/>
  <c r="S175" i="28"/>
  <c r="R175" i="28"/>
  <c r="Q175" i="28"/>
  <c r="P175" i="28"/>
  <c r="O175" i="28"/>
  <c r="N175" i="28"/>
  <c r="M175" i="28"/>
  <c r="L175" i="28"/>
  <c r="K175" i="28"/>
  <c r="J175" i="28"/>
  <c r="I175" i="28"/>
  <c r="H175" i="28"/>
  <c r="G175" i="28"/>
  <c r="F175" i="28"/>
  <c r="E175" i="28"/>
  <c r="D175" i="28"/>
  <c r="B175" i="28"/>
  <c r="Z174" i="28"/>
  <c r="Y174" i="28"/>
  <c r="X174" i="28"/>
  <c r="W174" i="28"/>
  <c r="V174" i="28"/>
  <c r="U174" i="28"/>
  <c r="T174" i="28"/>
  <c r="S174" i="28"/>
  <c r="R174" i="28"/>
  <c r="Q174" i="28"/>
  <c r="P174" i="28"/>
  <c r="O174" i="28"/>
  <c r="N174" i="28"/>
  <c r="M174" i="28"/>
  <c r="L174" i="28"/>
  <c r="K174" i="28"/>
  <c r="J174" i="28"/>
  <c r="I174" i="28"/>
  <c r="H174" i="28"/>
  <c r="G174" i="28"/>
  <c r="F174" i="28"/>
  <c r="E174" i="28"/>
  <c r="D174" i="28"/>
  <c r="B174" i="28"/>
  <c r="Z173" i="28"/>
  <c r="Y173" i="28"/>
  <c r="X173" i="28"/>
  <c r="W173" i="28"/>
  <c r="V173" i="28"/>
  <c r="U173" i="28"/>
  <c r="T173" i="28"/>
  <c r="S173" i="28"/>
  <c r="R173" i="28"/>
  <c r="Q173" i="28"/>
  <c r="P173" i="28"/>
  <c r="O173" i="28"/>
  <c r="N173" i="28"/>
  <c r="M173" i="28"/>
  <c r="L173" i="28"/>
  <c r="K173" i="28"/>
  <c r="J173" i="28"/>
  <c r="I173" i="28"/>
  <c r="H173" i="28"/>
  <c r="G173" i="28"/>
  <c r="F173" i="28"/>
  <c r="E173" i="28"/>
  <c r="D173" i="28"/>
  <c r="B173" i="28"/>
  <c r="Z172" i="28"/>
  <c r="Y172" i="28"/>
  <c r="X172" i="28"/>
  <c r="W172" i="28"/>
  <c r="V172" i="28"/>
  <c r="U172" i="28"/>
  <c r="T172" i="28"/>
  <c r="S172" i="28"/>
  <c r="R172" i="28"/>
  <c r="Q172" i="28"/>
  <c r="P172" i="28"/>
  <c r="O172" i="28"/>
  <c r="N172" i="28"/>
  <c r="M172" i="28"/>
  <c r="L172" i="28"/>
  <c r="K172" i="28"/>
  <c r="J172" i="28"/>
  <c r="I172" i="28"/>
  <c r="H172" i="28"/>
  <c r="G172" i="28"/>
  <c r="F172" i="28"/>
  <c r="E172" i="28"/>
  <c r="D172" i="28"/>
  <c r="B172" i="28"/>
  <c r="Z171" i="28"/>
  <c r="Z168" i="28" s="1"/>
  <c r="Z19" i="28" s="1"/>
  <c r="Y171" i="28"/>
  <c r="X171" i="28"/>
  <c r="W171" i="28"/>
  <c r="W168" i="28" s="1"/>
  <c r="W19" i="28" s="1"/>
  <c r="V171" i="28"/>
  <c r="V168" i="28" s="1"/>
  <c r="V19" i="28" s="1"/>
  <c r="U171" i="28"/>
  <c r="T171" i="28"/>
  <c r="S171" i="28"/>
  <c r="R171" i="28"/>
  <c r="Q171" i="28"/>
  <c r="P171" i="28"/>
  <c r="O171" i="28"/>
  <c r="O168" i="28" s="1"/>
  <c r="O19" i="28" s="1"/>
  <c r="N171" i="28"/>
  <c r="M171" i="28"/>
  <c r="L171" i="28"/>
  <c r="L168" i="28" s="1"/>
  <c r="L19" i="28" s="1"/>
  <c r="K171" i="28"/>
  <c r="K168" i="28" s="1"/>
  <c r="K19" i="28" s="1"/>
  <c r="J171" i="28"/>
  <c r="J168" i="28" s="1"/>
  <c r="J19" i="28" s="1"/>
  <c r="I171" i="28"/>
  <c r="I168" i="28" s="1"/>
  <c r="I19" i="28" s="1"/>
  <c r="H171" i="28"/>
  <c r="G171" i="28"/>
  <c r="F171" i="28"/>
  <c r="F168" i="28" s="1"/>
  <c r="F19" i="28" s="1"/>
  <c r="E171" i="28"/>
  <c r="D171" i="28"/>
  <c r="B171" i="28"/>
  <c r="H167" i="28"/>
  <c r="D165" i="28"/>
  <c r="D19" i="28" s="1"/>
  <c r="C165" i="28"/>
  <c r="B165" i="28"/>
  <c r="B19" i="28" s="1"/>
  <c r="Z158" i="28"/>
  <c r="Y158" i="28"/>
  <c r="X158" i="28"/>
  <c r="W158" i="28"/>
  <c r="V158" i="28"/>
  <c r="U158" i="28"/>
  <c r="T158" i="28"/>
  <c r="S158" i="28"/>
  <c r="R158" i="28"/>
  <c r="Q158" i="28"/>
  <c r="P158" i="28"/>
  <c r="O158" i="28"/>
  <c r="N158" i="28"/>
  <c r="M158" i="28"/>
  <c r="L158" i="28"/>
  <c r="K158" i="28"/>
  <c r="J158" i="28"/>
  <c r="I158" i="28"/>
  <c r="H158" i="28"/>
  <c r="G158" i="28"/>
  <c r="F158" i="28"/>
  <c r="E158" i="28"/>
  <c r="D158" i="28"/>
  <c r="B158" i="28"/>
  <c r="Z157" i="28"/>
  <c r="Y157" i="28"/>
  <c r="X157" i="28"/>
  <c r="W157" i="28"/>
  <c r="V157" i="28"/>
  <c r="U157" i="28"/>
  <c r="T157" i="28"/>
  <c r="S157" i="28"/>
  <c r="R157" i="28"/>
  <c r="Q157" i="28"/>
  <c r="P157" i="28"/>
  <c r="O157" i="28"/>
  <c r="N157" i="28"/>
  <c r="M157" i="28"/>
  <c r="L157" i="28"/>
  <c r="K157" i="28"/>
  <c r="J157" i="28"/>
  <c r="I157" i="28"/>
  <c r="H157" i="28"/>
  <c r="G157" i="28"/>
  <c r="F157" i="28"/>
  <c r="E157" i="28"/>
  <c r="D157" i="28"/>
  <c r="B157" i="28"/>
  <c r="Z156" i="28"/>
  <c r="Y156" i="28"/>
  <c r="X156" i="28"/>
  <c r="W156" i="28"/>
  <c r="V156" i="28"/>
  <c r="U156" i="28"/>
  <c r="T156" i="28"/>
  <c r="S156" i="28"/>
  <c r="R156" i="28"/>
  <c r="Q156" i="28"/>
  <c r="P156" i="28"/>
  <c r="O156" i="28"/>
  <c r="N156" i="28"/>
  <c r="M156" i="28"/>
  <c r="L156" i="28"/>
  <c r="K156" i="28"/>
  <c r="J156" i="28"/>
  <c r="I156" i="28"/>
  <c r="H156" i="28"/>
  <c r="G156" i="28"/>
  <c r="F156" i="28"/>
  <c r="E156" i="28"/>
  <c r="D156" i="28"/>
  <c r="B156" i="28"/>
  <c r="Z155" i="28"/>
  <c r="Y155" i="28"/>
  <c r="X155" i="28"/>
  <c r="W155" i="28"/>
  <c r="V155" i="28"/>
  <c r="U155" i="28"/>
  <c r="T155" i="28"/>
  <c r="S155" i="28"/>
  <c r="R155" i="28"/>
  <c r="Q155" i="28"/>
  <c r="P155" i="28"/>
  <c r="O155" i="28"/>
  <c r="N155" i="28"/>
  <c r="M155" i="28"/>
  <c r="L155" i="28"/>
  <c r="K155" i="28"/>
  <c r="J155" i="28"/>
  <c r="I155" i="28"/>
  <c r="H155" i="28"/>
  <c r="G155" i="28"/>
  <c r="F155" i="28"/>
  <c r="E155" i="28"/>
  <c r="D155" i="28"/>
  <c r="B155" i="28"/>
  <c r="Z154" i="28"/>
  <c r="Y154" i="28"/>
  <c r="X154" i="28"/>
  <c r="W154" i="28"/>
  <c r="V154" i="28"/>
  <c r="U154" i="28"/>
  <c r="T154" i="28"/>
  <c r="S154" i="28"/>
  <c r="R154" i="28"/>
  <c r="Q154" i="28"/>
  <c r="P154" i="28"/>
  <c r="O154" i="28"/>
  <c r="N154" i="28"/>
  <c r="M154" i="28"/>
  <c r="L154" i="28"/>
  <c r="K154" i="28"/>
  <c r="J154" i="28"/>
  <c r="I154" i="28"/>
  <c r="H154" i="28"/>
  <c r="G154" i="28"/>
  <c r="F154" i="28"/>
  <c r="E154" i="28"/>
  <c r="D154" i="28"/>
  <c r="B154" i="28"/>
  <c r="Z153" i="28"/>
  <c r="Y153" i="28"/>
  <c r="X153" i="28"/>
  <c r="W153" i="28"/>
  <c r="V153" i="28"/>
  <c r="U153" i="28"/>
  <c r="T153" i="28"/>
  <c r="S153" i="28"/>
  <c r="R153" i="28"/>
  <c r="Q153" i="28"/>
  <c r="P153" i="28"/>
  <c r="O153" i="28"/>
  <c r="N153" i="28"/>
  <c r="M153" i="28"/>
  <c r="L153" i="28"/>
  <c r="K153" i="28"/>
  <c r="J153" i="28"/>
  <c r="I153" i="28"/>
  <c r="H153" i="28"/>
  <c r="G153" i="28"/>
  <c r="F153" i="28"/>
  <c r="E153" i="28"/>
  <c r="D153" i="28"/>
  <c r="B153" i="28"/>
  <c r="Z152" i="28"/>
  <c r="Y152" i="28"/>
  <c r="X152" i="28"/>
  <c r="W152" i="28"/>
  <c r="V152" i="28"/>
  <c r="U152" i="28"/>
  <c r="T152" i="28"/>
  <c r="S152" i="28"/>
  <c r="R152" i="28"/>
  <c r="Q152" i="28"/>
  <c r="P152" i="28"/>
  <c r="O152" i="28"/>
  <c r="N152" i="28"/>
  <c r="M152" i="28"/>
  <c r="L152" i="28"/>
  <c r="K152" i="28"/>
  <c r="J152" i="28"/>
  <c r="I152" i="28"/>
  <c r="H152" i="28"/>
  <c r="G152" i="28"/>
  <c r="F152" i="28"/>
  <c r="E152" i="28"/>
  <c r="D152" i="28"/>
  <c r="B152" i="28"/>
  <c r="Z151" i="28"/>
  <c r="Z148" i="28" s="1"/>
  <c r="Z18" i="28" s="1"/>
  <c r="Y151" i="28"/>
  <c r="Y148" i="28" s="1"/>
  <c r="Y18" i="28" s="1"/>
  <c r="X151" i="28"/>
  <c r="W151" i="28"/>
  <c r="V151" i="28"/>
  <c r="U151" i="28"/>
  <c r="T151" i="28"/>
  <c r="S151" i="28"/>
  <c r="R151" i="28"/>
  <c r="Q151" i="28"/>
  <c r="P151" i="28"/>
  <c r="O151" i="28"/>
  <c r="O148" i="28" s="1"/>
  <c r="O18" i="28" s="1"/>
  <c r="N151" i="28"/>
  <c r="N148" i="28" s="1"/>
  <c r="N18" i="28" s="1"/>
  <c r="M151" i="28"/>
  <c r="L151" i="28"/>
  <c r="K151" i="28"/>
  <c r="K148" i="28" s="1"/>
  <c r="K18" i="28" s="1"/>
  <c r="J151" i="28"/>
  <c r="I151" i="28"/>
  <c r="H151" i="28"/>
  <c r="H148" i="28" s="1"/>
  <c r="H18" i="28" s="1"/>
  <c r="G151" i="28"/>
  <c r="F151" i="28"/>
  <c r="F148" i="28" s="1"/>
  <c r="F18" i="28" s="1"/>
  <c r="E151" i="28"/>
  <c r="D151" i="28"/>
  <c r="B151" i="28"/>
  <c r="H147" i="28"/>
  <c r="D145" i="28"/>
  <c r="C145" i="28"/>
  <c r="B145" i="28"/>
  <c r="B18" i="28"/>
  <c r="Z138" i="28"/>
  <c r="Y138" i="28"/>
  <c r="X138" i="28"/>
  <c r="W138" i="28"/>
  <c r="V138" i="28"/>
  <c r="U138" i="28"/>
  <c r="T138" i="28"/>
  <c r="S138" i="28"/>
  <c r="R138" i="28"/>
  <c r="Q138" i="28"/>
  <c r="P138" i="28"/>
  <c r="O138" i="28"/>
  <c r="N138" i="28"/>
  <c r="M138" i="28"/>
  <c r="L138" i="28"/>
  <c r="K138" i="28"/>
  <c r="J138" i="28"/>
  <c r="I138" i="28"/>
  <c r="H138" i="28"/>
  <c r="G138" i="28"/>
  <c r="F138" i="28"/>
  <c r="E138" i="28"/>
  <c r="D138" i="28"/>
  <c r="B138" i="28"/>
  <c r="Z137" i="28"/>
  <c r="Y137" i="28"/>
  <c r="X137" i="28"/>
  <c r="W137" i="28"/>
  <c r="V137" i="28"/>
  <c r="U137" i="28"/>
  <c r="T137" i="28"/>
  <c r="S137" i="28"/>
  <c r="R137" i="28"/>
  <c r="Q137" i="28"/>
  <c r="P137" i="28"/>
  <c r="O137" i="28"/>
  <c r="N137" i="28"/>
  <c r="M137" i="28"/>
  <c r="L137" i="28"/>
  <c r="K137" i="28"/>
  <c r="J137" i="28"/>
  <c r="I137" i="28"/>
  <c r="H137" i="28"/>
  <c r="G137" i="28"/>
  <c r="F137" i="28"/>
  <c r="E137" i="28"/>
  <c r="D137" i="28"/>
  <c r="B137" i="28"/>
  <c r="Z136" i="28"/>
  <c r="Y136" i="28"/>
  <c r="X136" i="28"/>
  <c r="W136" i="28"/>
  <c r="V136" i="28"/>
  <c r="U136" i="28"/>
  <c r="T136" i="28"/>
  <c r="S136" i="28"/>
  <c r="R136" i="28"/>
  <c r="Q136" i="28"/>
  <c r="P136" i="28"/>
  <c r="O136" i="28"/>
  <c r="N136" i="28"/>
  <c r="M136" i="28"/>
  <c r="L136" i="28"/>
  <c r="K136" i="28"/>
  <c r="J136" i="28"/>
  <c r="I136" i="28"/>
  <c r="H136" i="28"/>
  <c r="G136" i="28"/>
  <c r="F136" i="28"/>
  <c r="E136" i="28"/>
  <c r="D136" i="28"/>
  <c r="B136" i="28"/>
  <c r="Z135" i="28"/>
  <c r="Y135" i="28"/>
  <c r="X135" i="28"/>
  <c r="W135" i="28"/>
  <c r="V135" i="28"/>
  <c r="U135" i="28"/>
  <c r="T135" i="28"/>
  <c r="S135" i="28"/>
  <c r="R135" i="28"/>
  <c r="Q135" i="28"/>
  <c r="P135" i="28"/>
  <c r="O135" i="28"/>
  <c r="N135" i="28"/>
  <c r="M135" i="28"/>
  <c r="L135" i="28"/>
  <c r="K135" i="28"/>
  <c r="J135" i="28"/>
  <c r="I135" i="28"/>
  <c r="H135" i="28"/>
  <c r="G135" i="28"/>
  <c r="F135" i="28"/>
  <c r="E135" i="28"/>
  <c r="D135" i="28"/>
  <c r="B135" i="28"/>
  <c r="Z134" i="28"/>
  <c r="Y134" i="28"/>
  <c r="X134" i="28"/>
  <c r="W134" i="28"/>
  <c r="V134" i="28"/>
  <c r="U134" i="28"/>
  <c r="T134" i="28"/>
  <c r="S134" i="28"/>
  <c r="R134" i="28"/>
  <c r="Q134" i="28"/>
  <c r="P134" i="28"/>
  <c r="O134" i="28"/>
  <c r="N134" i="28"/>
  <c r="M134" i="28"/>
  <c r="L134" i="28"/>
  <c r="K134" i="28"/>
  <c r="J134" i="28"/>
  <c r="I134" i="28"/>
  <c r="H134" i="28"/>
  <c r="G134" i="28"/>
  <c r="F134" i="28"/>
  <c r="E134" i="28"/>
  <c r="D134" i="28"/>
  <c r="B134" i="28"/>
  <c r="Z133" i="28"/>
  <c r="Y133" i="28"/>
  <c r="X133" i="28"/>
  <c r="W133" i="28"/>
  <c r="V133" i="28"/>
  <c r="U133" i="28"/>
  <c r="T133" i="28"/>
  <c r="S133" i="28"/>
  <c r="R133" i="28"/>
  <c r="Q133" i="28"/>
  <c r="P133" i="28"/>
  <c r="O133" i="28"/>
  <c r="N133" i="28"/>
  <c r="M133" i="28"/>
  <c r="L133" i="28"/>
  <c r="K133" i="28"/>
  <c r="J133" i="28"/>
  <c r="I133" i="28"/>
  <c r="H133" i="28"/>
  <c r="G133" i="28"/>
  <c r="F133" i="28"/>
  <c r="E133" i="28"/>
  <c r="D133" i="28"/>
  <c r="B133" i="28"/>
  <c r="Z132" i="28"/>
  <c r="Y132" i="28"/>
  <c r="X132" i="28"/>
  <c r="W132" i="28"/>
  <c r="V132" i="28"/>
  <c r="U132" i="28"/>
  <c r="T132" i="28"/>
  <c r="S132" i="28"/>
  <c r="R132" i="28"/>
  <c r="Q132" i="28"/>
  <c r="P132" i="28"/>
  <c r="O132" i="28"/>
  <c r="N132" i="28"/>
  <c r="M132" i="28"/>
  <c r="L132" i="28"/>
  <c r="K132" i="28"/>
  <c r="J132" i="28"/>
  <c r="I132" i="28"/>
  <c r="H132" i="28"/>
  <c r="G132" i="28"/>
  <c r="F132" i="28"/>
  <c r="E132" i="28"/>
  <c r="D132" i="28"/>
  <c r="B132" i="28"/>
  <c r="H127" i="28"/>
  <c r="D125" i="28"/>
  <c r="D17" i="28"/>
  <c r="C125" i="28"/>
  <c r="C17" i="28" s="1"/>
  <c r="B125" i="28"/>
  <c r="Z118" i="28"/>
  <c r="Y118" i="28"/>
  <c r="X118" i="28"/>
  <c r="W118" i="28"/>
  <c r="V118" i="28"/>
  <c r="U118" i="28"/>
  <c r="T118" i="28"/>
  <c r="S118" i="28"/>
  <c r="R118" i="28"/>
  <c r="Q118" i="28"/>
  <c r="P118" i="28"/>
  <c r="O118" i="28"/>
  <c r="N118" i="28"/>
  <c r="M118" i="28"/>
  <c r="L118" i="28"/>
  <c r="K118" i="28"/>
  <c r="J118" i="28"/>
  <c r="I118" i="28"/>
  <c r="H118" i="28"/>
  <c r="G118" i="28"/>
  <c r="F118" i="28"/>
  <c r="E118" i="28"/>
  <c r="D118" i="28"/>
  <c r="B118" i="28"/>
  <c r="Z117" i="28"/>
  <c r="Y117" i="28"/>
  <c r="X117" i="28"/>
  <c r="W117" i="28"/>
  <c r="V117" i="28"/>
  <c r="U117" i="28"/>
  <c r="T117" i="28"/>
  <c r="S117" i="28"/>
  <c r="R117" i="28"/>
  <c r="Q117" i="28"/>
  <c r="P117" i="28"/>
  <c r="O117" i="28"/>
  <c r="N117" i="28"/>
  <c r="M117" i="28"/>
  <c r="L117" i="28"/>
  <c r="K117" i="28"/>
  <c r="J117" i="28"/>
  <c r="I117" i="28"/>
  <c r="H117" i="28"/>
  <c r="G117" i="28"/>
  <c r="F117" i="28"/>
  <c r="E117" i="28"/>
  <c r="D117" i="28"/>
  <c r="B117" i="28"/>
  <c r="Z116" i="28"/>
  <c r="Y116" i="28"/>
  <c r="X116" i="28"/>
  <c r="W116" i="28"/>
  <c r="V116" i="28"/>
  <c r="U116" i="28"/>
  <c r="T116" i="28"/>
  <c r="S116" i="28"/>
  <c r="R116" i="28"/>
  <c r="Q116" i="28"/>
  <c r="P116" i="28"/>
  <c r="O116" i="28"/>
  <c r="N116" i="28"/>
  <c r="M116" i="28"/>
  <c r="L116" i="28"/>
  <c r="K116" i="28"/>
  <c r="J116" i="28"/>
  <c r="I116" i="28"/>
  <c r="H116" i="28"/>
  <c r="G116" i="28"/>
  <c r="F116" i="28"/>
  <c r="E116" i="28"/>
  <c r="D116" i="28"/>
  <c r="B116" i="28"/>
  <c r="Z115" i="28"/>
  <c r="Y115" i="28"/>
  <c r="X115" i="28"/>
  <c r="W115" i="28"/>
  <c r="V115" i="28"/>
  <c r="U115" i="28"/>
  <c r="T115" i="28"/>
  <c r="S115" i="28"/>
  <c r="R115" i="28"/>
  <c r="Q115" i="28"/>
  <c r="P115" i="28"/>
  <c r="O115" i="28"/>
  <c r="N115" i="28"/>
  <c r="M115" i="28"/>
  <c r="L115" i="28"/>
  <c r="K115" i="28"/>
  <c r="J115" i="28"/>
  <c r="I115" i="28"/>
  <c r="H115" i="28"/>
  <c r="G115" i="28"/>
  <c r="F115" i="28"/>
  <c r="E115" i="28"/>
  <c r="D115" i="28"/>
  <c r="B115" i="28"/>
  <c r="E114" i="28"/>
  <c r="D114" i="28"/>
  <c r="B114" i="28"/>
  <c r="D111" i="28"/>
  <c r="B111" i="28"/>
  <c r="H107" i="28"/>
  <c r="D105" i="28"/>
  <c r="C105" i="28"/>
  <c r="B105" i="28"/>
  <c r="B16" i="28" s="1"/>
  <c r="Z98" i="28"/>
  <c r="Y98" i="28"/>
  <c r="X98" i="28"/>
  <c r="W98" i="28"/>
  <c r="V98" i="28"/>
  <c r="U98" i="28"/>
  <c r="T98" i="28"/>
  <c r="S98" i="28"/>
  <c r="R98" i="28"/>
  <c r="Q98" i="28"/>
  <c r="P98" i="28"/>
  <c r="O98" i="28"/>
  <c r="N98" i="28"/>
  <c r="M98" i="28"/>
  <c r="L98" i="28"/>
  <c r="K98" i="28"/>
  <c r="J98" i="28"/>
  <c r="I98" i="28"/>
  <c r="H98" i="28"/>
  <c r="G98" i="28"/>
  <c r="F98" i="28"/>
  <c r="E98" i="28"/>
  <c r="D98" i="28"/>
  <c r="B98" i="28"/>
  <c r="Z97" i="28"/>
  <c r="Y97" i="28"/>
  <c r="X97" i="28"/>
  <c r="W97" i="28"/>
  <c r="V97" i="28"/>
  <c r="U97" i="28"/>
  <c r="T97" i="28"/>
  <c r="S97" i="28"/>
  <c r="R97" i="28"/>
  <c r="Q97" i="28"/>
  <c r="P97" i="28"/>
  <c r="O97" i="28"/>
  <c r="N97" i="28"/>
  <c r="M97" i="28"/>
  <c r="L97" i="28"/>
  <c r="K97" i="28"/>
  <c r="J97" i="28"/>
  <c r="I97" i="28"/>
  <c r="H97" i="28"/>
  <c r="G97" i="28"/>
  <c r="F97" i="28"/>
  <c r="E97" i="28"/>
  <c r="D97" i="28"/>
  <c r="B97" i="28"/>
  <c r="Z96" i="28"/>
  <c r="Y96" i="28"/>
  <c r="X96" i="28"/>
  <c r="W96" i="28"/>
  <c r="V96" i="28"/>
  <c r="U96" i="28"/>
  <c r="T96" i="28"/>
  <c r="S96" i="28"/>
  <c r="R96" i="28"/>
  <c r="Q96" i="28"/>
  <c r="P96" i="28"/>
  <c r="O96" i="28"/>
  <c r="N96" i="28"/>
  <c r="M96" i="28"/>
  <c r="L96" i="28"/>
  <c r="K96" i="28"/>
  <c r="J96" i="28"/>
  <c r="I96" i="28"/>
  <c r="H96" i="28"/>
  <c r="G96" i="28"/>
  <c r="F96" i="28"/>
  <c r="E96" i="28"/>
  <c r="D96" i="28"/>
  <c r="B96" i="28"/>
  <c r="Z95" i="28"/>
  <c r="Y95" i="28"/>
  <c r="X95" i="28"/>
  <c r="W95" i="28"/>
  <c r="V95" i="28"/>
  <c r="U95" i="28"/>
  <c r="T95" i="28"/>
  <c r="S95" i="28"/>
  <c r="R95" i="28"/>
  <c r="Q95" i="28"/>
  <c r="P95" i="28"/>
  <c r="O95" i="28"/>
  <c r="N95" i="28"/>
  <c r="M95" i="28"/>
  <c r="L95" i="28"/>
  <c r="K95" i="28"/>
  <c r="J95" i="28"/>
  <c r="I95" i="28"/>
  <c r="H95" i="28"/>
  <c r="G95" i="28"/>
  <c r="F95" i="28"/>
  <c r="E95" i="28"/>
  <c r="D95" i="28"/>
  <c r="B95" i="28"/>
  <c r="Z94" i="28"/>
  <c r="Y94" i="28"/>
  <c r="X94" i="28"/>
  <c r="W94" i="28"/>
  <c r="V94" i="28"/>
  <c r="U94" i="28"/>
  <c r="T94" i="28"/>
  <c r="S94" i="28"/>
  <c r="R94" i="28"/>
  <c r="Q94" i="28"/>
  <c r="P94" i="28"/>
  <c r="O94" i="28"/>
  <c r="N94" i="28"/>
  <c r="M94" i="28"/>
  <c r="L94" i="28"/>
  <c r="K94" i="28"/>
  <c r="J94" i="28"/>
  <c r="I94" i="28"/>
  <c r="H94" i="28"/>
  <c r="G94" i="28"/>
  <c r="F94" i="28"/>
  <c r="E94" i="28"/>
  <c r="D94" i="28"/>
  <c r="B94" i="28"/>
  <c r="Z93" i="28"/>
  <c r="Y93" i="28"/>
  <c r="X93" i="28"/>
  <c r="W93" i="28"/>
  <c r="V93" i="28"/>
  <c r="U93" i="28"/>
  <c r="T93" i="28"/>
  <c r="S93" i="28"/>
  <c r="R93" i="28"/>
  <c r="Q93" i="28"/>
  <c r="P93" i="28"/>
  <c r="O93" i="28"/>
  <c r="N93" i="28"/>
  <c r="M93" i="28"/>
  <c r="L93" i="28"/>
  <c r="K93" i="28"/>
  <c r="J93" i="28"/>
  <c r="I93" i="28"/>
  <c r="H93" i="28"/>
  <c r="G93" i="28"/>
  <c r="F93" i="28"/>
  <c r="E93" i="28"/>
  <c r="D93" i="28"/>
  <c r="B93" i="28"/>
  <c r="Z92" i="28"/>
  <c r="Y92" i="28"/>
  <c r="X92" i="28"/>
  <c r="W92" i="28"/>
  <c r="V92" i="28"/>
  <c r="U92" i="28"/>
  <c r="T92" i="28"/>
  <c r="S92" i="28"/>
  <c r="R92" i="28"/>
  <c r="Q92" i="28"/>
  <c r="P92" i="28"/>
  <c r="O92" i="28"/>
  <c r="N92" i="28"/>
  <c r="M92" i="28"/>
  <c r="L92" i="28"/>
  <c r="K92" i="28"/>
  <c r="J92" i="28"/>
  <c r="I92" i="28"/>
  <c r="H92" i="28"/>
  <c r="G92" i="28"/>
  <c r="F92" i="28"/>
  <c r="E92" i="28"/>
  <c r="D92" i="28"/>
  <c r="B92" i="28"/>
  <c r="H87" i="28"/>
  <c r="D85" i="28"/>
  <c r="C85" i="28"/>
  <c r="B85" i="28"/>
  <c r="B15" i="28" s="1"/>
  <c r="Z78" i="28"/>
  <c r="Y78" i="28"/>
  <c r="X78" i="28"/>
  <c r="W78" i="28"/>
  <c r="V78" i="28"/>
  <c r="U78" i="28"/>
  <c r="T78" i="28"/>
  <c r="S78" i="28"/>
  <c r="R78" i="28"/>
  <c r="Q78" i="28"/>
  <c r="P78" i="28"/>
  <c r="O78" i="28"/>
  <c r="N78" i="28"/>
  <c r="M78" i="28"/>
  <c r="L78" i="28"/>
  <c r="K78" i="28"/>
  <c r="J78" i="28"/>
  <c r="I78" i="28"/>
  <c r="H78" i="28"/>
  <c r="G78" i="28"/>
  <c r="F78" i="28"/>
  <c r="E78" i="28"/>
  <c r="D78" i="28"/>
  <c r="B78" i="28"/>
  <c r="Z77" i="28"/>
  <c r="Y77" i="28"/>
  <c r="X77" i="28"/>
  <c r="W77" i="28"/>
  <c r="V77" i="28"/>
  <c r="U77" i="28"/>
  <c r="T77" i="28"/>
  <c r="S77" i="28"/>
  <c r="R77" i="28"/>
  <c r="Q77" i="28"/>
  <c r="P77" i="28"/>
  <c r="O77" i="28"/>
  <c r="N77" i="28"/>
  <c r="M77" i="28"/>
  <c r="L77" i="28"/>
  <c r="K77" i="28"/>
  <c r="J77" i="28"/>
  <c r="I77" i="28"/>
  <c r="H77" i="28"/>
  <c r="G77" i="28"/>
  <c r="F77" i="28"/>
  <c r="E77" i="28"/>
  <c r="D77" i="28"/>
  <c r="B77" i="28"/>
  <c r="Z76" i="28"/>
  <c r="Y76" i="28"/>
  <c r="X76" i="28"/>
  <c r="W76" i="28"/>
  <c r="V76" i="28"/>
  <c r="U76" i="28"/>
  <c r="T76" i="28"/>
  <c r="S76" i="28"/>
  <c r="R76" i="28"/>
  <c r="Q76" i="28"/>
  <c r="P76" i="28"/>
  <c r="O76" i="28"/>
  <c r="N76" i="28"/>
  <c r="M76" i="28"/>
  <c r="L76" i="28"/>
  <c r="K76" i="28"/>
  <c r="J76" i="28"/>
  <c r="I76" i="28"/>
  <c r="H76" i="28"/>
  <c r="G76" i="28"/>
  <c r="F76" i="28"/>
  <c r="E76" i="28"/>
  <c r="D76" i="28"/>
  <c r="B76" i="28"/>
  <c r="Z75" i="28"/>
  <c r="Y75" i="28"/>
  <c r="X75" i="28"/>
  <c r="W75" i="28"/>
  <c r="V75" i="28"/>
  <c r="U75" i="28"/>
  <c r="T75" i="28"/>
  <c r="S75" i="28"/>
  <c r="R75" i="28"/>
  <c r="Q75" i="28"/>
  <c r="P75" i="28"/>
  <c r="O75" i="28"/>
  <c r="N75" i="28"/>
  <c r="M75" i="28"/>
  <c r="L75" i="28"/>
  <c r="K75" i="28"/>
  <c r="J75" i="28"/>
  <c r="I75" i="28"/>
  <c r="H75" i="28"/>
  <c r="G75" i="28"/>
  <c r="F75" i="28"/>
  <c r="E75" i="28"/>
  <c r="D75" i="28"/>
  <c r="B75" i="28"/>
  <c r="D71" i="28"/>
  <c r="B71" i="28"/>
  <c r="H67" i="28"/>
  <c r="D65" i="28"/>
  <c r="D14" i="28" s="1"/>
  <c r="C65" i="28"/>
  <c r="C14" i="28" s="1"/>
  <c r="B65" i="28"/>
  <c r="B14" i="28" s="1"/>
  <c r="Z58" i="28"/>
  <c r="Y58" i="28"/>
  <c r="X58" i="28"/>
  <c r="W58" i="28"/>
  <c r="V58" i="28"/>
  <c r="U58" i="28"/>
  <c r="T58" i="28"/>
  <c r="S58" i="28"/>
  <c r="R58" i="28"/>
  <c r="Q58" i="28"/>
  <c r="P58" i="28"/>
  <c r="O58" i="28"/>
  <c r="N58" i="28"/>
  <c r="M58" i="28"/>
  <c r="L58" i="28"/>
  <c r="K58" i="28"/>
  <c r="J58" i="28"/>
  <c r="I58" i="28"/>
  <c r="H58" i="28"/>
  <c r="G58" i="28"/>
  <c r="F58" i="28"/>
  <c r="E58" i="28"/>
  <c r="D58" i="28"/>
  <c r="B58" i="28"/>
  <c r="Z57" i="28"/>
  <c r="Y57" i="28"/>
  <c r="X57" i="28"/>
  <c r="W57" i="28"/>
  <c r="V57" i="28"/>
  <c r="U57" i="28"/>
  <c r="T57" i="28"/>
  <c r="S57" i="28"/>
  <c r="R57" i="28"/>
  <c r="Q57" i="28"/>
  <c r="P57" i="28"/>
  <c r="O57" i="28"/>
  <c r="N57" i="28"/>
  <c r="M57" i="28"/>
  <c r="L57" i="28"/>
  <c r="K57" i="28"/>
  <c r="J57" i="28"/>
  <c r="I57" i="28"/>
  <c r="H57" i="28"/>
  <c r="G57" i="28"/>
  <c r="F57" i="28"/>
  <c r="E57" i="28"/>
  <c r="D57" i="28"/>
  <c r="B57" i="28"/>
  <c r="Z56" i="28"/>
  <c r="Y56" i="28"/>
  <c r="X56" i="28"/>
  <c r="W56" i="28"/>
  <c r="V56" i="28"/>
  <c r="U56" i="28"/>
  <c r="T56" i="28"/>
  <c r="S56" i="28"/>
  <c r="R56" i="28"/>
  <c r="Q56" i="28"/>
  <c r="P56" i="28"/>
  <c r="O56" i="28"/>
  <c r="N56" i="28"/>
  <c r="M56" i="28"/>
  <c r="L56" i="28"/>
  <c r="K56" i="28"/>
  <c r="J56" i="28"/>
  <c r="I56" i="28"/>
  <c r="H56" i="28"/>
  <c r="G56" i="28"/>
  <c r="F56" i="28"/>
  <c r="E56" i="28"/>
  <c r="D56" i="28"/>
  <c r="B56" i="28"/>
  <c r="Z55" i="28"/>
  <c r="Y55" i="28"/>
  <c r="X55" i="28"/>
  <c r="W55" i="28"/>
  <c r="V55" i="28"/>
  <c r="U55" i="28"/>
  <c r="T55" i="28"/>
  <c r="S55" i="28"/>
  <c r="R55" i="28"/>
  <c r="Q55" i="28"/>
  <c r="P55" i="28"/>
  <c r="O55" i="28"/>
  <c r="N55" i="28"/>
  <c r="M55" i="28"/>
  <c r="L55" i="28"/>
  <c r="K55" i="28"/>
  <c r="J55" i="28"/>
  <c r="I55" i="28"/>
  <c r="H55" i="28"/>
  <c r="G55" i="28"/>
  <c r="F55" i="28"/>
  <c r="E55" i="28"/>
  <c r="D55" i="28"/>
  <c r="B55" i="28"/>
  <c r="Z54" i="28"/>
  <c r="Y54" i="28"/>
  <c r="X54" i="28"/>
  <c r="W54" i="28"/>
  <c r="V54" i="28"/>
  <c r="U54" i="28"/>
  <c r="T54" i="28"/>
  <c r="S54" i="28"/>
  <c r="R54" i="28"/>
  <c r="Q54" i="28"/>
  <c r="P54" i="28"/>
  <c r="O54" i="28"/>
  <c r="N54" i="28"/>
  <c r="M54" i="28"/>
  <c r="L54" i="28"/>
  <c r="K54" i="28"/>
  <c r="J54" i="28"/>
  <c r="I54" i="28"/>
  <c r="H54" i="28"/>
  <c r="G54" i="28"/>
  <c r="F54" i="28"/>
  <c r="E54" i="28"/>
  <c r="D54" i="28"/>
  <c r="B54" i="28"/>
  <c r="Z53" i="28"/>
  <c r="Y53" i="28"/>
  <c r="X53" i="28"/>
  <c r="W53" i="28"/>
  <c r="V53" i="28"/>
  <c r="U53" i="28"/>
  <c r="T53" i="28"/>
  <c r="S53" i="28"/>
  <c r="R53" i="28"/>
  <c r="Q53" i="28"/>
  <c r="P53" i="28"/>
  <c r="O53" i="28"/>
  <c r="N53" i="28"/>
  <c r="M53" i="28"/>
  <c r="L53" i="28"/>
  <c r="K53" i="28"/>
  <c r="J53" i="28"/>
  <c r="I53" i="28"/>
  <c r="H53" i="28"/>
  <c r="G53" i="28"/>
  <c r="F53" i="28"/>
  <c r="E53" i="28"/>
  <c r="D53" i="28"/>
  <c r="B53" i="28"/>
  <c r="Z52" i="28"/>
  <c r="Y52" i="28"/>
  <c r="X52" i="28"/>
  <c r="W52" i="28"/>
  <c r="V52" i="28"/>
  <c r="U52" i="28"/>
  <c r="T52" i="28"/>
  <c r="S52" i="28"/>
  <c r="R52" i="28"/>
  <c r="Q52" i="28"/>
  <c r="P52" i="28"/>
  <c r="O52" i="28"/>
  <c r="N52" i="28"/>
  <c r="M52" i="28"/>
  <c r="L52" i="28"/>
  <c r="K52" i="28"/>
  <c r="J52" i="28"/>
  <c r="I52" i="28"/>
  <c r="H52" i="28"/>
  <c r="G52" i="28"/>
  <c r="F52" i="28"/>
  <c r="E52" i="28"/>
  <c r="D52" i="28"/>
  <c r="B52" i="28"/>
  <c r="H47" i="28"/>
  <c r="D45" i="28"/>
  <c r="D13" i="28" s="1"/>
  <c r="C45" i="28"/>
  <c r="C13" i="28" s="1"/>
  <c r="B45" i="28"/>
  <c r="B13" i="28" s="1"/>
  <c r="Z38" i="28"/>
  <c r="Y38" i="28"/>
  <c r="X38" i="28"/>
  <c r="W38" i="28"/>
  <c r="V38" i="28"/>
  <c r="U38" i="28"/>
  <c r="T38" i="28"/>
  <c r="S38" i="28"/>
  <c r="R38" i="28"/>
  <c r="Q38" i="28"/>
  <c r="P38" i="28"/>
  <c r="O38" i="28"/>
  <c r="N38" i="28"/>
  <c r="M38" i="28"/>
  <c r="L38" i="28"/>
  <c r="K38" i="28"/>
  <c r="J38" i="28"/>
  <c r="I38" i="28"/>
  <c r="H38" i="28"/>
  <c r="G38" i="28"/>
  <c r="F38" i="28"/>
  <c r="E38" i="28"/>
  <c r="D38" i="28"/>
  <c r="B38" i="28"/>
  <c r="Z37" i="28"/>
  <c r="Y37" i="28"/>
  <c r="X37" i="28"/>
  <c r="W37" i="28"/>
  <c r="V37" i="28"/>
  <c r="U37" i="28"/>
  <c r="T37" i="28"/>
  <c r="S37" i="28"/>
  <c r="R37" i="28"/>
  <c r="Q37" i="28"/>
  <c r="P37" i="28"/>
  <c r="O37" i="28"/>
  <c r="N37" i="28"/>
  <c r="M37" i="28"/>
  <c r="L37" i="28"/>
  <c r="K37" i="28"/>
  <c r="J37" i="28"/>
  <c r="I37" i="28"/>
  <c r="H37" i="28"/>
  <c r="G37" i="28"/>
  <c r="F37" i="28"/>
  <c r="E37" i="28"/>
  <c r="D37" i="28"/>
  <c r="B37" i="28"/>
  <c r="Z36" i="28"/>
  <c r="Y36" i="28"/>
  <c r="X36" i="28"/>
  <c r="W36" i="28"/>
  <c r="V36" i="28"/>
  <c r="U36" i="28"/>
  <c r="T36" i="28"/>
  <c r="S36" i="28"/>
  <c r="R36" i="28"/>
  <c r="Q36" i="28"/>
  <c r="P36" i="28"/>
  <c r="O36" i="28"/>
  <c r="N36" i="28"/>
  <c r="M36" i="28"/>
  <c r="L36" i="28"/>
  <c r="K36" i="28"/>
  <c r="J36" i="28"/>
  <c r="I36" i="28"/>
  <c r="H36" i="28"/>
  <c r="G36" i="28"/>
  <c r="F36" i="28"/>
  <c r="E36" i="28"/>
  <c r="D36" i="28"/>
  <c r="B36" i="28"/>
  <c r="Z35" i="28"/>
  <c r="Y35" i="28"/>
  <c r="X35" i="28"/>
  <c r="W35" i="28"/>
  <c r="V35" i="28"/>
  <c r="U35" i="28"/>
  <c r="T35" i="28"/>
  <c r="S35" i="28"/>
  <c r="R35" i="28"/>
  <c r="Q35" i="28"/>
  <c r="P35" i="28"/>
  <c r="O35" i="28"/>
  <c r="N35" i="28"/>
  <c r="M35" i="28"/>
  <c r="L35" i="28"/>
  <c r="K35" i="28"/>
  <c r="J35" i="28"/>
  <c r="I35" i="28"/>
  <c r="H35" i="28"/>
  <c r="G35" i="28"/>
  <c r="F35" i="28"/>
  <c r="E35" i="28"/>
  <c r="D35" i="28"/>
  <c r="B35" i="28"/>
  <c r="Z34" i="28"/>
  <c r="Y34" i="28"/>
  <c r="X34" i="28"/>
  <c r="W34" i="28"/>
  <c r="V34" i="28"/>
  <c r="U34" i="28"/>
  <c r="T34" i="28"/>
  <c r="S34" i="28"/>
  <c r="R34" i="28"/>
  <c r="Q34" i="28"/>
  <c r="P34" i="28"/>
  <c r="O34" i="28"/>
  <c r="N34" i="28"/>
  <c r="M34" i="28"/>
  <c r="L34" i="28"/>
  <c r="K34" i="28"/>
  <c r="J34" i="28"/>
  <c r="I34" i="28"/>
  <c r="H34" i="28"/>
  <c r="G34" i="28"/>
  <c r="F34" i="28"/>
  <c r="E34" i="28"/>
  <c r="D34" i="28"/>
  <c r="B34" i="28"/>
  <c r="H27" i="28"/>
  <c r="D25" i="28"/>
  <c r="C25" i="28"/>
  <c r="C12" i="28" s="1"/>
  <c r="B25" i="28"/>
  <c r="B12" i="28" s="1"/>
  <c r="C21" i="28"/>
  <c r="B21" i="28"/>
  <c r="A21" i="28"/>
  <c r="A20" i="28"/>
  <c r="C19" i="28"/>
  <c r="A19" i="28"/>
  <c r="D18" i="28"/>
  <c r="C18" i="28"/>
  <c r="A18" i="28"/>
  <c r="B17" i="28"/>
  <c r="A17" i="28"/>
  <c r="D16" i="28"/>
  <c r="C16" i="28"/>
  <c r="A16" i="28"/>
  <c r="D15" i="28"/>
  <c r="C15" i="28"/>
  <c r="A15" i="28"/>
  <c r="A14" i="28"/>
  <c r="A13" i="28"/>
  <c r="D12" i="28"/>
  <c r="A12" i="28"/>
  <c r="L4" i="28"/>
  <c r="D4" i="28"/>
  <c r="C4" i="28"/>
  <c r="Z218" i="27"/>
  <c r="Y218" i="27"/>
  <c r="X218" i="27"/>
  <c r="W218" i="27"/>
  <c r="V218" i="27"/>
  <c r="U218" i="27"/>
  <c r="T218" i="27"/>
  <c r="S218" i="27"/>
  <c r="R218" i="27"/>
  <c r="Q218" i="27"/>
  <c r="P218" i="27"/>
  <c r="O218" i="27"/>
  <c r="N218" i="27"/>
  <c r="M218" i="27"/>
  <c r="L218" i="27"/>
  <c r="K218" i="27"/>
  <c r="J218" i="27"/>
  <c r="I218" i="27"/>
  <c r="H218" i="27"/>
  <c r="G218" i="27"/>
  <c r="F218" i="27"/>
  <c r="E218" i="27"/>
  <c r="D218" i="27"/>
  <c r="B218" i="27"/>
  <c r="Z217" i="27"/>
  <c r="Y217" i="27"/>
  <c r="X217" i="27"/>
  <c r="W217" i="27"/>
  <c r="V217" i="27"/>
  <c r="U217" i="27"/>
  <c r="T217" i="27"/>
  <c r="S217" i="27"/>
  <c r="R217" i="27"/>
  <c r="Q217" i="27"/>
  <c r="P217" i="27"/>
  <c r="O217" i="27"/>
  <c r="N217" i="27"/>
  <c r="M217" i="27"/>
  <c r="L217" i="27"/>
  <c r="K217" i="27"/>
  <c r="J217" i="27"/>
  <c r="I217" i="27"/>
  <c r="H217" i="27"/>
  <c r="G217" i="27"/>
  <c r="F217" i="27"/>
  <c r="E217" i="27"/>
  <c r="D217" i="27"/>
  <c r="B217" i="27"/>
  <c r="Z216" i="27"/>
  <c r="Y216" i="27"/>
  <c r="X216" i="27"/>
  <c r="W216" i="27"/>
  <c r="V216" i="27"/>
  <c r="U216" i="27"/>
  <c r="T216" i="27"/>
  <c r="S216" i="27"/>
  <c r="R216" i="27"/>
  <c r="Q216" i="27"/>
  <c r="P216" i="27"/>
  <c r="O216" i="27"/>
  <c r="N216" i="27"/>
  <c r="M216" i="27"/>
  <c r="L216" i="27"/>
  <c r="K216" i="27"/>
  <c r="J216" i="27"/>
  <c r="I216" i="27"/>
  <c r="H216" i="27"/>
  <c r="G216" i="27"/>
  <c r="F216" i="27"/>
  <c r="E216" i="27"/>
  <c r="D216" i="27"/>
  <c r="B216" i="27"/>
  <c r="Z215" i="27"/>
  <c r="Y215" i="27"/>
  <c r="X215" i="27"/>
  <c r="W215" i="27"/>
  <c r="V215" i="27"/>
  <c r="U215" i="27"/>
  <c r="T215" i="27"/>
  <c r="S215" i="27"/>
  <c r="R215" i="27"/>
  <c r="Q215" i="27"/>
  <c r="P215" i="27"/>
  <c r="O215" i="27"/>
  <c r="N215" i="27"/>
  <c r="M215" i="27"/>
  <c r="L215" i="27"/>
  <c r="K215" i="27"/>
  <c r="J215" i="27"/>
  <c r="I215" i="27"/>
  <c r="H215" i="27"/>
  <c r="G215" i="27"/>
  <c r="F215" i="27"/>
  <c r="E215" i="27"/>
  <c r="D215" i="27"/>
  <c r="B215" i="27"/>
  <c r="Z214" i="27"/>
  <c r="Y214" i="27"/>
  <c r="X214" i="27"/>
  <c r="W214" i="27"/>
  <c r="V214" i="27"/>
  <c r="U214" i="27"/>
  <c r="T214" i="27"/>
  <c r="S214" i="27"/>
  <c r="R214" i="27"/>
  <c r="Q214" i="27"/>
  <c r="P214" i="27"/>
  <c r="O214" i="27"/>
  <c r="N214" i="27"/>
  <c r="M214" i="27"/>
  <c r="L214" i="27"/>
  <c r="K214" i="27"/>
  <c r="J214" i="27"/>
  <c r="I214" i="27"/>
  <c r="H214" i="27"/>
  <c r="G214" i="27"/>
  <c r="F214" i="27"/>
  <c r="E214" i="27"/>
  <c r="D214" i="27"/>
  <c r="B214" i="27"/>
  <c r="Z213" i="27"/>
  <c r="Y213" i="27"/>
  <c r="X213" i="27"/>
  <c r="W213" i="27"/>
  <c r="V213" i="27"/>
  <c r="U213" i="27"/>
  <c r="T213" i="27"/>
  <c r="S213" i="27"/>
  <c r="R213" i="27"/>
  <c r="Q213" i="27"/>
  <c r="P213" i="27"/>
  <c r="O213" i="27"/>
  <c r="N213" i="27"/>
  <c r="M213" i="27"/>
  <c r="L213" i="27"/>
  <c r="K213" i="27"/>
  <c r="J213" i="27"/>
  <c r="I213" i="27"/>
  <c r="H213" i="27"/>
  <c r="G213" i="27"/>
  <c r="F213" i="27"/>
  <c r="E213" i="27"/>
  <c r="D213" i="27"/>
  <c r="B213" i="27"/>
  <c r="Z212" i="27"/>
  <c r="Y212" i="27"/>
  <c r="X212" i="27"/>
  <c r="W212" i="27"/>
  <c r="V212" i="27"/>
  <c r="U212" i="27"/>
  <c r="T212" i="27"/>
  <c r="S212" i="27"/>
  <c r="R212" i="27"/>
  <c r="Q212" i="27"/>
  <c r="P212" i="27"/>
  <c r="O212" i="27"/>
  <c r="N212" i="27"/>
  <c r="M212" i="27"/>
  <c r="L212" i="27"/>
  <c r="K212" i="27"/>
  <c r="J212" i="27"/>
  <c r="I212" i="27"/>
  <c r="H212" i="27"/>
  <c r="G212" i="27"/>
  <c r="F212" i="27"/>
  <c r="E212" i="27"/>
  <c r="D212" i="27"/>
  <c r="B212" i="27"/>
  <c r="Z211" i="27"/>
  <c r="Y211" i="27"/>
  <c r="Y208" i="27" s="1"/>
  <c r="Y21" i="27" s="1"/>
  <c r="X211" i="27"/>
  <c r="W211" i="27"/>
  <c r="V211" i="27"/>
  <c r="U211" i="27"/>
  <c r="T211" i="27"/>
  <c r="S211" i="27"/>
  <c r="R211" i="27"/>
  <c r="Q211" i="27"/>
  <c r="P211" i="27"/>
  <c r="O211" i="27"/>
  <c r="N211" i="27"/>
  <c r="N208" i="27" s="1"/>
  <c r="N21" i="27" s="1"/>
  <c r="M211" i="27"/>
  <c r="L211" i="27"/>
  <c r="K211" i="27"/>
  <c r="J211" i="27"/>
  <c r="I211" i="27"/>
  <c r="H211" i="27"/>
  <c r="G211" i="27"/>
  <c r="G208" i="27" s="1"/>
  <c r="G21" i="27" s="1"/>
  <c r="F211" i="27"/>
  <c r="E211" i="27"/>
  <c r="D211" i="27"/>
  <c r="B211" i="27"/>
  <c r="H207" i="27"/>
  <c r="D205" i="27"/>
  <c r="D21" i="27" s="1"/>
  <c r="C205" i="27"/>
  <c r="C21" i="27" s="1"/>
  <c r="B205" i="27"/>
  <c r="B21" i="27" s="1"/>
  <c r="Z198" i="27"/>
  <c r="Y198" i="27"/>
  <c r="X198" i="27"/>
  <c r="W198" i="27"/>
  <c r="V198" i="27"/>
  <c r="U198" i="27"/>
  <c r="T198" i="27"/>
  <c r="S198" i="27"/>
  <c r="R198" i="27"/>
  <c r="Q198" i="27"/>
  <c r="P198" i="27"/>
  <c r="O198" i="27"/>
  <c r="N198" i="27"/>
  <c r="M198" i="27"/>
  <c r="L198" i="27"/>
  <c r="K198" i="27"/>
  <c r="J198" i="27"/>
  <c r="I198" i="27"/>
  <c r="H198" i="27"/>
  <c r="G198" i="27"/>
  <c r="F198" i="27"/>
  <c r="E198" i="27"/>
  <c r="D198" i="27"/>
  <c r="B198" i="27"/>
  <c r="Z197" i="27"/>
  <c r="Y197" i="27"/>
  <c r="X197" i="27"/>
  <c r="W197" i="27"/>
  <c r="V197" i="27"/>
  <c r="U197" i="27"/>
  <c r="T197" i="27"/>
  <c r="S197" i="27"/>
  <c r="R197" i="27"/>
  <c r="Q197" i="27"/>
  <c r="P197" i="27"/>
  <c r="O197" i="27"/>
  <c r="N197" i="27"/>
  <c r="M197" i="27"/>
  <c r="L197" i="27"/>
  <c r="K197" i="27"/>
  <c r="J197" i="27"/>
  <c r="I197" i="27"/>
  <c r="H197" i="27"/>
  <c r="G197" i="27"/>
  <c r="F197" i="27"/>
  <c r="E197" i="27"/>
  <c r="D197" i="27"/>
  <c r="B197" i="27"/>
  <c r="Z196" i="27"/>
  <c r="Y196" i="27"/>
  <c r="X196" i="27"/>
  <c r="W196" i="27"/>
  <c r="V196" i="27"/>
  <c r="U196" i="27"/>
  <c r="T196" i="27"/>
  <c r="S196" i="27"/>
  <c r="R196" i="27"/>
  <c r="Q196" i="27"/>
  <c r="P196" i="27"/>
  <c r="O196" i="27"/>
  <c r="N196" i="27"/>
  <c r="M196" i="27"/>
  <c r="L196" i="27"/>
  <c r="K196" i="27"/>
  <c r="J196" i="27"/>
  <c r="I196" i="27"/>
  <c r="H196" i="27"/>
  <c r="G196" i="27"/>
  <c r="F196" i="27"/>
  <c r="E196" i="27"/>
  <c r="D196" i="27"/>
  <c r="B196" i="27"/>
  <c r="Z195" i="27"/>
  <c r="Y195" i="27"/>
  <c r="X195" i="27"/>
  <c r="W195" i="27"/>
  <c r="V195" i="27"/>
  <c r="U195" i="27"/>
  <c r="T195" i="27"/>
  <c r="S195" i="27"/>
  <c r="R195" i="27"/>
  <c r="Q195" i="27"/>
  <c r="P195" i="27"/>
  <c r="O195" i="27"/>
  <c r="N195" i="27"/>
  <c r="M195" i="27"/>
  <c r="L195" i="27"/>
  <c r="K195" i="27"/>
  <c r="J195" i="27"/>
  <c r="I195" i="27"/>
  <c r="H195" i="27"/>
  <c r="G195" i="27"/>
  <c r="F195" i="27"/>
  <c r="E195" i="27"/>
  <c r="D195" i="27"/>
  <c r="B195" i="27"/>
  <c r="Z194" i="27"/>
  <c r="Y194" i="27"/>
  <c r="X194" i="27"/>
  <c r="W194" i="27"/>
  <c r="V194" i="27"/>
  <c r="U194" i="27"/>
  <c r="T194" i="27"/>
  <c r="S194" i="27"/>
  <c r="R194" i="27"/>
  <c r="Q194" i="27"/>
  <c r="P194" i="27"/>
  <c r="O194" i="27"/>
  <c r="N194" i="27"/>
  <c r="M194" i="27"/>
  <c r="L194" i="27"/>
  <c r="K194" i="27"/>
  <c r="J194" i="27"/>
  <c r="I194" i="27"/>
  <c r="H194" i="27"/>
  <c r="G194" i="27"/>
  <c r="F194" i="27"/>
  <c r="E194" i="27"/>
  <c r="D194" i="27"/>
  <c r="B194" i="27"/>
  <c r="Z193" i="27"/>
  <c r="Y193" i="27"/>
  <c r="X193" i="27"/>
  <c r="W193" i="27"/>
  <c r="V193" i="27"/>
  <c r="U193" i="27"/>
  <c r="T193" i="27"/>
  <c r="S193" i="27"/>
  <c r="R193" i="27"/>
  <c r="Q193" i="27"/>
  <c r="P193" i="27"/>
  <c r="O193" i="27"/>
  <c r="N193" i="27"/>
  <c r="M193" i="27"/>
  <c r="L193" i="27"/>
  <c r="K193" i="27"/>
  <c r="J193" i="27"/>
  <c r="I193" i="27"/>
  <c r="H193" i="27"/>
  <c r="G193" i="27"/>
  <c r="F193" i="27"/>
  <c r="E193" i="27"/>
  <c r="D193" i="27"/>
  <c r="B193" i="27"/>
  <c r="Z192" i="27"/>
  <c r="Y192" i="27"/>
  <c r="X192" i="27"/>
  <c r="W192" i="27"/>
  <c r="V192" i="27"/>
  <c r="U192" i="27"/>
  <c r="T192" i="27"/>
  <c r="S192" i="27"/>
  <c r="R192" i="27"/>
  <c r="Q192" i="27"/>
  <c r="P192" i="27"/>
  <c r="O192" i="27"/>
  <c r="N192" i="27"/>
  <c r="M192" i="27"/>
  <c r="L192" i="27"/>
  <c r="K192" i="27"/>
  <c r="J192" i="27"/>
  <c r="I192" i="27"/>
  <c r="H192" i="27"/>
  <c r="G192" i="27"/>
  <c r="F192" i="27"/>
  <c r="E192" i="27"/>
  <c r="D192" i="27"/>
  <c r="B192" i="27"/>
  <c r="Z191" i="27"/>
  <c r="Y191" i="27"/>
  <c r="X191" i="27"/>
  <c r="W191" i="27"/>
  <c r="V191" i="27"/>
  <c r="U191" i="27"/>
  <c r="T191" i="27"/>
  <c r="S191" i="27"/>
  <c r="R191" i="27"/>
  <c r="R188" i="27" s="1"/>
  <c r="R20" i="27" s="1"/>
  <c r="Q191" i="27"/>
  <c r="P191" i="27"/>
  <c r="O191" i="27"/>
  <c r="N191" i="27"/>
  <c r="M191" i="27"/>
  <c r="L191" i="27"/>
  <c r="L188" i="27" s="1"/>
  <c r="L20" i="27" s="1"/>
  <c r="K191" i="27"/>
  <c r="J191" i="27"/>
  <c r="I191" i="27"/>
  <c r="H191" i="27"/>
  <c r="G191" i="27"/>
  <c r="F191" i="27"/>
  <c r="E191" i="27"/>
  <c r="E188" i="27" s="1"/>
  <c r="E20" i="27" s="1"/>
  <c r="D191" i="27"/>
  <c r="B191" i="27"/>
  <c r="H187" i="27"/>
  <c r="D185" i="27"/>
  <c r="C185" i="27"/>
  <c r="C20" i="27" s="1"/>
  <c r="B185" i="27"/>
  <c r="B20" i="27" s="1"/>
  <c r="Z178" i="27"/>
  <c r="Y178" i="27"/>
  <c r="X178" i="27"/>
  <c r="W178" i="27"/>
  <c r="V178" i="27"/>
  <c r="U178" i="27"/>
  <c r="T178" i="27"/>
  <c r="S178" i="27"/>
  <c r="R178" i="27"/>
  <c r="Q178" i="27"/>
  <c r="P178" i="27"/>
  <c r="O178" i="27"/>
  <c r="N178" i="27"/>
  <c r="M178" i="27"/>
  <c r="L178" i="27"/>
  <c r="K178" i="27"/>
  <c r="J178" i="27"/>
  <c r="I178" i="27"/>
  <c r="H178" i="27"/>
  <c r="G178" i="27"/>
  <c r="F178" i="27"/>
  <c r="E178" i="27"/>
  <c r="D178" i="27"/>
  <c r="B178" i="27"/>
  <c r="Z177" i="27"/>
  <c r="Y177" i="27"/>
  <c r="X177" i="27"/>
  <c r="W177" i="27"/>
  <c r="V177" i="27"/>
  <c r="U177" i="27"/>
  <c r="T177" i="27"/>
  <c r="S177" i="27"/>
  <c r="R177" i="27"/>
  <c r="Q177" i="27"/>
  <c r="P177" i="27"/>
  <c r="O177" i="27"/>
  <c r="N177" i="27"/>
  <c r="M177" i="27"/>
  <c r="L177" i="27"/>
  <c r="K177" i="27"/>
  <c r="J177" i="27"/>
  <c r="I177" i="27"/>
  <c r="H177" i="27"/>
  <c r="G177" i="27"/>
  <c r="F177" i="27"/>
  <c r="E177" i="27"/>
  <c r="D177" i="27"/>
  <c r="B177" i="27"/>
  <c r="Z176" i="27"/>
  <c r="Y176" i="27"/>
  <c r="X176" i="27"/>
  <c r="W176" i="27"/>
  <c r="V176" i="27"/>
  <c r="U176" i="27"/>
  <c r="T176" i="27"/>
  <c r="S176" i="27"/>
  <c r="R176" i="27"/>
  <c r="Q176" i="27"/>
  <c r="P176" i="27"/>
  <c r="O176" i="27"/>
  <c r="N176" i="27"/>
  <c r="M176" i="27"/>
  <c r="L176" i="27"/>
  <c r="K176" i="27"/>
  <c r="J176" i="27"/>
  <c r="I176" i="27"/>
  <c r="H176" i="27"/>
  <c r="G176" i="27"/>
  <c r="F176" i="27"/>
  <c r="E176" i="27"/>
  <c r="D176" i="27"/>
  <c r="B176" i="27"/>
  <c r="Z175" i="27"/>
  <c r="Y175" i="27"/>
  <c r="X175" i="27"/>
  <c r="W175" i="27"/>
  <c r="V175" i="27"/>
  <c r="U175" i="27"/>
  <c r="T175" i="27"/>
  <c r="S175" i="27"/>
  <c r="R175" i="27"/>
  <c r="Q175" i="27"/>
  <c r="P175" i="27"/>
  <c r="O175" i="27"/>
  <c r="N175" i="27"/>
  <c r="M175" i="27"/>
  <c r="L175" i="27"/>
  <c r="K175" i="27"/>
  <c r="J175" i="27"/>
  <c r="I175" i="27"/>
  <c r="H175" i="27"/>
  <c r="G175" i="27"/>
  <c r="F175" i="27"/>
  <c r="E175" i="27"/>
  <c r="D175" i="27"/>
  <c r="B175" i="27"/>
  <c r="Z174" i="27"/>
  <c r="Y174" i="27"/>
  <c r="X174" i="27"/>
  <c r="W174" i="27"/>
  <c r="V174" i="27"/>
  <c r="U174" i="27"/>
  <c r="T174" i="27"/>
  <c r="S174" i="27"/>
  <c r="R174" i="27"/>
  <c r="Q174" i="27"/>
  <c r="P174" i="27"/>
  <c r="O174" i="27"/>
  <c r="N174" i="27"/>
  <c r="M174" i="27"/>
  <c r="L174" i="27"/>
  <c r="K174" i="27"/>
  <c r="J174" i="27"/>
  <c r="I174" i="27"/>
  <c r="H174" i="27"/>
  <c r="G174" i="27"/>
  <c r="F174" i="27"/>
  <c r="E174" i="27"/>
  <c r="D174" i="27"/>
  <c r="B174" i="27"/>
  <c r="Z173" i="27"/>
  <c r="Y173" i="27"/>
  <c r="X173" i="27"/>
  <c r="W173" i="27"/>
  <c r="V173" i="27"/>
  <c r="U173" i="27"/>
  <c r="T173" i="27"/>
  <c r="S173" i="27"/>
  <c r="R173" i="27"/>
  <c r="Q173" i="27"/>
  <c r="P173" i="27"/>
  <c r="O173" i="27"/>
  <c r="N173" i="27"/>
  <c r="M173" i="27"/>
  <c r="L173" i="27"/>
  <c r="K173" i="27"/>
  <c r="J173" i="27"/>
  <c r="I173" i="27"/>
  <c r="H173" i="27"/>
  <c r="G173" i="27"/>
  <c r="F173" i="27"/>
  <c r="E173" i="27"/>
  <c r="D173" i="27"/>
  <c r="B173" i="27"/>
  <c r="Z172" i="27"/>
  <c r="Y172" i="27"/>
  <c r="X172" i="27"/>
  <c r="W172" i="27"/>
  <c r="V172" i="27"/>
  <c r="U172" i="27"/>
  <c r="T172" i="27"/>
  <c r="S172" i="27"/>
  <c r="R172" i="27"/>
  <c r="Q172" i="27"/>
  <c r="P172" i="27"/>
  <c r="O172" i="27"/>
  <c r="N172" i="27"/>
  <c r="M172" i="27"/>
  <c r="L172" i="27"/>
  <c r="K172" i="27"/>
  <c r="J172" i="27"/>
  <c r="I172" i="27"/>
  <c r="H172" i="27"/>
  <c r="G172" i="27"/>
  <c r="F172" i="27"/>
  <c r="E172" i="27"/>
  <c r="D172" i="27"/>
  <c r="B172" i="27"/>
  <c r="Z171" i="27"/>
  <c r="Y171" i="27"/>
  <c r="X171" i="27"/>
  <c r="W171" i="27"/>
  <c r="V171" i="27"/>
  <c r="U171" i="27"/>
  <c r="T171" i="27"/>
  <c r="T168" i="27" s="1"/>
  <c r="T19" i="27" s="1"/>
  <c r="S171" i="27"/>
  <c r="R171" i="27"/>
  <c r="R168" i="27" s="1"/>
  <c r="R19" i="27" s="1"/>
  <c r="Q171" i="27"/>
  <c r="P171" i="27"/>
  <c r="O171" i="27"/>
  <c r="O168" i="27" s="1"/>
  <c r="O19" i="27" s="1"/>
  <c r="N171" i="27"/>
  <c r="M171" i="27"/>
  <c r="L171" i="27"/>
  <c r="K171" i="27"/>
  <c r="K168" i="27" s="1"/>
  <c r="K19" i="27" s="1"/>
  <c r="J171" i="27"/>
  <c r="I171" i="27"/>
  <c r="H171" i="27"/>
  <c r="G171" i="27"/>
  <c r="F171" i="27"/>
  <c r="E171" i="27"/>
  <c r="D171" i="27"/>
  <c r="B171" i="27"/>
  <c r="H167" i="27"/>
  <c r="D165" i="27"/>
  <c r="D19" i="27" s="1"/>
  <c r="C165" i="27"/>
  <c r="C19" i="27" s="1"/>
  <c r="B165" i="27"/>
  <c r="B19" i="27" s="1"/>
  <c r="Z158" i="27"/>
  <c r="Y158" i="27"/>
  <c r="X158" i="27"/>
  <c r="W158" i="27"/>
  <c r="V158" i="27"/>
  <c r="U158" i="27"/>
  <c r="T158" i="27"/>
  <c r="S158" i="27"/>
  <c r="R158" i="27"/>
  <c r="Q158" i="27"/>
  <c r="P158" i="27"/>
  <c r="O158" i="27"/>
  <c r="N158" i="27"/>
  <c r="M158" i="27"/>
  <c r="L158" i="27"/>
  <c r="K158" i="27"/>
  <c r="J158" i="27"/>
  <c r="I158" i="27"/>
  <c r="H158" i="27"/>
  <c r="G158" i="27"/>
  <c r="F158" i="27"/>
  <c r="E158" i="27"/>
  <c r="D158" i="27"/>
  <c r="B158" i="27"/>
  <c r="Z157" i="27"/>
  <c r="Y157" i="27"/>
  <c r="X157" i="27"/>
  <c r="W157" i="27"/>
  <c r="V157" i="27"/>
  <c r="U157" i="27"/>
  <c r="T157" i="27"/>
  <c r="S157" i="27"/>
  <c r="R157" i="27"/>
  <c r="Q157" i="27"/>
  <c r="P157" i="27"/>
  <c r="O157" i="27"/>
  <c r="N157" i="27"/>
  <c r="M157" i="27"/>
  <c r="L157" i="27"/>
  <c r="K157" i="27"/>
  <c r="J157" i="27"/>
  <c r="I157" i="27"/>
  <c r="H157" i="27"/>
  <c r="G157" i="27"/>
  <c r="F157" i="27"/>
  <c r="E157" i="27"/>
  <c r="D157" i="27"/>
  <c r="B157" i="27"/>
  <c r="Z156" i="27"/>
  <c r="Y156" i="27"/>
  <c r="X156" i="27"/>
  <c r="W156" i="27"/>
  <c r="V156" i="27"/>
  <c r="U156" i="27"/>
  <c r="T156" i="27"/>
  <c r="S156" i="27"/>
  <c r="R156" i="27"/>
  <c r="Q156" i="27"/>
  <c r="P156" i="27"/>
  <c r="O156" i="27"/>
  <c r="N156" i="27"/>
  <c r="M156" i="27"/>
  <c r="L156" i="27"/>
  <c r="K156" i="27"/>
  <c r="J156" i="27"/>
  <c r="I156" i="27"/>
  <c r="H156" i="27"/>
  <c r="G156" i="27"/>
  <c r="F156" i="27"/>
  <c r="E156" i="27"/>
  <c r="D156" i="27"/>
  <c r="B156" i="27"/>
  <c r="Z155" i="27"/>
  <c r="Y155" i="27"/>
  <c r="X155" i="27"/>
  <c r="W155" i="27"/>
  <c r="V155" i="27"/>
  <c r="U155" i="27"/>
  <c r="T155" i="27"/>
  <c r="S155" i="27"/>
  <c r="R155" i="27"/>
  <c r="Q155" i="27"/>
  <c r="P155" i="27"/>
  <c r="O155" i="27"/>
  <c r="N155" i="27"/>
  <c r="M155" i="27"/>
  <c r="L155" i="27"/>
  <c r="K155" i="27"/>
  <c r="J155" i="27"/>
  <c r="I155" i="27"/>
  <c r="H155" i="27"/>
  <c r="G155" i="27"/>
  <c r="F155" i="27"/>
  <c r="E155" i="27"/>
  <c r="D155" i="27"/>
  <c r="B155" i="27"/>
  <c r="Z154" i="27"/>
  <c r="Y154" i="27"/>
  <c r="X154" i="27"/>
  <c r="W154" i="27"/>
  <c r="V154" i="27"/>
  <c r="U154" i="27"/>
  <c r="T154" i="27"/>
  <c r="S154" i="27"/>
  <c r="R154" i="27"/>
  <c r="Q154" i="27"/>
  <c r="P154" i="27"/>
  <c r="O154" i="27"/>
  <c r="N154" i="27"/>
  <c r="M154" i="27"/>
  <c r="L154" i="27"/>
  <c r="K154" i="27"/>
  <c r="J154" i="27"/>
  <c r="I154" i="27"/>
  <c r="H154" i="27"/>
  <c r="G154" i="27"/>
  <c r="F154" i="27"/>
  <c r="E154" i="27"/>
  <c r="D154" i="27"/>
  <c r="B154" i="27"/>
  <c r="Z153" i="27"/>
  <c r="Y153" i="27"/>
  <c r="X153" i="27"/>
  <c r="W153" i="27"/>
  <c r="V153" i="27"/>
  <c r="U153" i="27"/>
  <c r="T153" i="27"/>
  <c r="S153" i="27"/>
  <c r="R153" i="27"/>
  <c r="Q153" i="27"/>
  <c r="P153" i="27"/>
  <c r="O153" i="27"/>
  <c r="N153" i="27"/>
  <c r="M153" i="27"/>
  <c r="L153" i="27"/>
  <c r="K153" i="27"/>
  <c r="J153" i="27"/>
  <c r="I153" i="27"/>
  <c r="H153" i="27"/>
  <c r="G153" i="27"/>
  <c r="F153" i="27"/>
  <c r="E153" i="27"/>
  <c r="D153" i="27"/>
  <c r="B153" i="27"/>
  <c r="Z152" i="27"/>
  <c r="Y152" i="27"/>
  <c r="X152" i="27"/>
  <c r="W152" i="27"/>
  <c r="V152" i="27"/>
  <c r="U152" i="27"/>
  <c r="T152" i="27"/>
  <c r="S152" i="27"/>
  <c r="R152" i="27"/>
  <c r="Q152" i="27"/>
  <c r="P152" i="27"/>
  <c r="O152" i="27"/>
  <c r="N152" i="27"/>
  <c r="M152" i="27"/>
  <c r="L152" i="27"/>
  <c r="K152" i="27"/>
  <c r="J152" i="27"/>
  <c r="I152" i="27"/>
  <c r="H152" i="27"/>
  <c r="G152" i="27"/>
  <c r="F152" i="27"/>
  <c r="E152" i="27"/>
  <c r="D152" i="27"/>
  <c r="B152" i="27"/>
  <c r="Z151" i="27"/>
  <c r="Z148" i="27" s="1"/>
  <c r="Z18" i="27" s="1"/>
  <c r="Y151" i="27"/>
  <c r="X151" i="27"/>
  <c r="W151" i="27"/>
  <c r="V151" i="27"/>
  <c r="V148" i="27" s="1"/>
  <c r="V18" i="27" s="1"/>
  <c r="U151" i="27"/>
  <c r="T151" i="27"/>
  <c r="S151" i="27"/>
  <c r="R151" i="27"/>
  <c r="Q151" i="27"/>
  <c r="P151" i="27"/>
  <c r="O151" i="27"/>
  <c r="N151" i="27"/>
  <c r="N148" i="27" s="1"/>
  <c r="N18" i="27" s="1"/>
  <c r="M151" i="27"/>
  <c r="M148" i="27" s="1"/>
  <c r="M18" i="27" s="1"/>
  <c r="L151" i="27"/>
  <c r="K151" i="27"/>
  <c r="J151" i="27"/>
  <c r="I151" i="27"/>
  <c r="H151" i="27"/>
  <c r="G151" i="27"/>
  <c r="F151" i="27"/>
  <c r="F148" i="27" s="1"/>
  <c r="F18" i="27" s="1"/>
  <c r="E151" i="27"/>
  <c r="E148" i="27" s="1"/>
  <c r="E18" i="27" s="1"/>
  <c r="D151" i="27"/>
  <c r="B151" i="27"/>
  <c r="H147" i="27"/>
  <c r="D145" i="27"/>
  <c r="D18" i="27" s="1"/>
  <c r="C145" i="27"/>
  <c r="C18" i="27" s="1"/>
  <c r="B145" i="27"/>
  <c r="B18" i="27"/>
  <c r="Z138" i="27"/>
  <c r="Y138" i="27"/>
  <c r="X138" i="27"/>
  <c r="W138" i="27"/>
  <c r="V138" i="27"/>
  <c r="U138" i="27"/>
  <c r="T138" i="27"/>
  <c r="S138" i="27"/>
  <c r="R138" i="27"/>
  <c r="Q138" i="27"/>
  <c r="P138" i="27"/>
  <c r="O138" i="27"/>
  <c r="N138" i="27"/>
  <c r="M138" i="27"/>
  <c r="L138" i="27"/>
  <c r="K138" i="27"/>
  <c r="J138" i="27"/>
  <c r="I138" i="27"/>
  <c r="H138" i="27"/>
  <c r="G138" i="27"/>
  <c r="F138" i="27"/>
  <c r="E138" i="27"/>
  <c r="D138" i="27"/>
  <c r="B138" i="27"/>
  <c r="Z137" i="27"/>
  <c r="Y137" i="27"/>
  <c r="X137" i="27"/>
  <c r="W137" i="27"/>
  <c r="V137" i="27"/>
  <c r="U137" i="27"/>
  <c r="T137" i="27"/>
  <c r="S137" i="27"/>
  <c r="R137" i="27"/>
  <c r="Q137" i="27"/>
  <c r="P137" i="27"/>
  <c r="O137" i="27"/>
  <c r="N137" i="27"/>
  <c r="M137" i="27"/>
  <c r="L137" i="27"/>
  <c r="K137" i="27"/>
  <c r="J137" i="27"/>
  <c r="I137" i="27"/>
  <c r="H137" i="27"/>
  <c r="G137" i="27"/>
  <c r="F137" i="27"/>
  <c r="E137" i="27"/>
  <c r="D137" i="27"/>
  <c r="B137" i="27"/>
  <c r="Z136" i="27"/>
  <c r="Y136" i="27"/>
  <c r="X136" i="27"/>
  <c r="W136" i="27"/>
  <c r="V136" i="27"/>
  <c r="U136" i="27"/>
  <c r="T136" i="27"/>
  <c r="S136" i="27"/>
  <c r="R136" i="27"/>
  <c r="Q136" i="27"/>
  <c r="P136" i="27"/>
  <c r="O136" i="27"/>
  <c r="N136" i="27"/>
  <c r="M136" i="27"/>
  <c r="L136" i="27"/>
  <c r="K136" i="27"/>
  <c r="J136" i="27"/>
  <c r="I136" i="27"/>
  <c r="H136" i="27"/>
  <c r="G136" i="27"/>
  <c r="F136" i="27"/>
  <c r="E136" i="27"/>
  <c r="D136" i="27"/>
  <c r="B136" i="27"/>
  <c r="Z135" i="27"/>
  <c r="Y135" i="27"/>
  <c r="X135" i="27"/>
  <c r="W135" i="27"/>
  <c r="V135" i="27"/>
  <c r="U135" i="27"/>
  <c r="T135" i="27"/>
  <c r="S135" i="27"/>
  <c r="R135" i="27"/>
  <c r="Q135" i="27"/>
  <c r="P135" i="27"/>
  <c r="O135" i="27"/>
  <c r="N135" i="27"/>
  <c r="M135" i="27"/>
  <c r="L135" i="27"/>
  <c r="K135" i="27"/>
  <c r="J135" i="27"/>
  <c r="I135" i="27"/>
  <c r="H135" i="27"/>
  <c r="G135" i="27"/>
  <c r="F135" i="27"/>
  <c r="E135" i="27"/>
  <c r="D135" i="27"/>
  <c r="B135" i="27"/>
  <c r="Z134" i="27"/>
  <c r="Y134" i="27"/>
  <c r="X134" i="27"/>
  <c r="W134" i="27"/>
  <c r="V134" i="27"/>
  <c r="U134" i="27"/>
  <c r="T134" i="27"/>
  <c r="S134" i="27"/>
  <c r="R134" i="27"/>
  <c r="Q134" i="27"/>
  <c r="P134" i="27"/>
  <c r="O134" i="27"/>
  <c r="N134" i="27"/>
  <c r="M134" i="27"/>
  <c r="L134" i="27"/>
  <c r="K134" i="27"/>
  <c r="J134" i="27"/>
  <c r="I134" i="27"/>
  <c r="H134" i="27"/>
  <c r="G134" i="27"/>
  <c r="F134" i="27"/>
  <c r="E134" i="27"/>
  <c r="D134" i="27"/>
  <c r="B134" i="27"/>
  <c r="Z133" i="27"/>
  <c r="Y133" i="27"/>
  <c r="X133" i="27"/>
  <c r="W133" i="27"/>
  <c r="V133" i="27"/>
  <c r="U133" i="27"/>
  <c r="T133" i="27"/>
  <c r="S133" i="27"/>
  <c r="R133" i="27"/>
  <c r="Q133" i="27"/>
  <c r="P133" i="27"/>
  <c r="O133" i="27"/>
  <c r="N133" i="27"/>
  <c r="M133" i="27"/>
  <c r="L133" i="27"/>
  <c r="K133" i="27"/>
  <c r="J133" i="27"/>
  <c r="I133" i="27"/>
  <c r="H133" i="27"/>
  <c r="G133" i="27"/>
  <c r="F133" i="27"/>
  <c r="E133" i="27"/>
  <c r="D133" i="27"/>
  <c r="B133" i="27"/>
  <c r="Z132" i="27"/>
  <c r="Y132" i="27"/>
  <c r="X132" i="27"/>
  <c r="W132" i="27"/>
  <c r="V132" i="27"/>
  <c r="U132" i="27"/>
  <c r="T132" i="27"/>
  <c r="S132" i="27"/>
  <c r="R132" i="27"/>
  <c r="Q132" i="27"/>
  <c r="P132" i="27"/>
  <c r="O132" i="27"/>
  <c r="N132" i="27"/>
  <c r="M132" i="27"/>
  <c r="L132" i="27"/>
  <c r="K132" i="27"/>
  <c r="J132" i="27"/>
  <c r="I132" i="27"/>
  <c r="H132" i="27"/>
  <c r="G132" i="27"/>
  <c r="F132" i="27"/>
  <c r="E132" i="27"/>
  <c r="D132" i="27"/>
  <c r="B132" i="27"/>
  <c r="H127" i="27"/>
  <c r="D125" i="27"/>
  <c r="D17" i="27" s="1"/>
  <c r="C125" i="27"/>
  <c r="B125" i="27"/>
  <c r="B17" i="27" s="1"/>
  <c r="Z118" i="27"/>
  <c r="Y118" i="27"/>
  <c r="X118" i="27"/>
  <c r="W118" i="27"/>
  <c r="V118" i="27"/>
  <c r="U118" i="27"/>
  <c r="T118" i="27"/>
  <c r="S118" i="27"/>
  <c r="R118" i="27"/>
  <c r="Q118" i="27"/>
  <c r="P118" i="27"/>
  <c r="O118" i="27"/>
  <c r="N118" i="27"/>
  <c r="M118" i="27"/>
  <c r="L118" i="27"/>
  <c r="K118" i="27"/>
  <c r="J118" i="27"/>
  <c r="I118" i="27"/>
  <c r="H118" i="27"/>
  <c r="G118" i="27"/>
  <c r="F118" i="27"/>
  <c r="E118" i="27"/>
  <c r="D118" i="27"/>
  <c r="B118" i="27"/>
  <c r="Z117" i="27"/>
  <c r="Y117" i="27"/>
  <c r="X117" i="27"/>
  <c r="W117" i="27"/>
  <c r="V117" i="27"/>
  <c r="U117" i="27"/>
  <c r="T117" i="27"/>
  <c r="S117" i="27"/>
  <c r="R117" i="27"/>
  <c r="Q117" i="27"/>
  <c r="P117" i="27"/>
  <c r="O117" i="27"/>
  <c r="N117" i="27"/>
  <c r="M117" i="27"/>
  <c r="L117" i="27"/>
  <c r="K117" i="27"/>
  <c r="J117" i="27"/>
  <c r="I117" i="27"/>
  <c r="H117" i="27"/>
  <c r="G117" i="27"/>
  <c r="F117" i="27"/>
  <c r="E117" i="27"/>
  <c r="D117" i="27"/>
  <c r="B117" i="27"/>
  <c r="Z116" i="27"/>
  <c r="Y116" i="27"/>
  <c r="X116" i="27"/>
  <c r="W116" i="27"/>
  <c r="V116" i="27"/>
  <c r="U116" i="27"/>
  <c r="T116" i="27"/>
  <c r="S116" i="27"/>
  <c r="R116" i="27"/>
  <c r="Q116" i="27"/>
  <c r="P116" i="27"/>
  <c r="O116" i="27"/>
  <c r="N116" i="27"/>
  <c r="M116" i="27"/>
  <c r="L116" i="27"/>
  <c r="K116" i="27"/>
  <c r="J116" i="27"/>
  <c r="I116" i="27"/>
  <c r="H116" i="27"/>
  <c r="G116" i="27"/>
  <c r="F116" i="27"/>
  <c r="E116" i="27"/>
  <c r="D116" i="27"/>
  <c r="B116" i="27"/>
  <c r="Z115" i="27"/>
  <c r="Y115" i="27"/>
  <c r="X115" i="27"/>
  <c r="W115" i="27"/>
  <c r="V115" i="27"/>
  <c r="U115" i="27"/>
  <c r="T115" i="27"/>
  <c r="S115" i="27"/>
  <c r="R115" i="27"/>
  <c r="Q115" i="27"/>
  <c r="P115" i="27"/>
  <c r="O115" i="27"/>
  <c r="N115" i="27"/>
  <c r="M115" i="27"/>
  <c r="L115" i="27"/>
  <c r="K115" i="27"/>
  <c r="J115" i="27"/>
  <c r="I115" i="27"/>
  <c r="H115" i="27"/>
  <c r="G115" i="27"/>
  <c r="F115" i="27"/>
  <c r="E115" i="27"/>
  <c r="D115" i="27"/>
  <c r="B115" i="27"/>
  <c r="E114" i="27"/>
  <c r="D114" i="27"/>
  <c r="B114" i="27"/>
  <c r="D111" i="27"/>
  <c r="B111" i="27"/>
  <c r="H107" i="27"/>
  <c r="D105" i="27"/>
  <c r="D16" i="27" s="1"/>
  <c r="C105" i="27"/>
  <c r="C16" i="27" s="1"/>
  <c r="B105" i="27"/>
  <c r="B16" i="27" s="1"/>
  <c r="Z98" i="27"/>
  <c r="Y98" i="27"/>
  <c r="X98" i="27"/>
  <c r="W98" i="27"/>
  <c r="V98" i="27"/>
  <c r="U98" i="27"/>
  <c r="T98" i="27"/>
  <c r="S98" i="27"/>
  <c r="R98" i="27"/>
  <c r="Q98" i="27"/>
  <c r="P98" i="27"/>
  <c r="O98" i="27"/>
  <c r="N98" i="27"/>
  <c r="M98" i="27"/>
  <c r="L98" i="27"/>
  <c r="K98" i="27"/>
  <c r="J98" i="27"/>
  <c r="I98" i="27"/>
  <c r="H98" i="27"/>
  <c r="G98" i="27"/>
  <c r="F98" i="27"/>
  <c r="E98" i="27"/>
  <c r="D98" i="27"/>
  <c r="B98" i="27"/>
  <c r="Z97" i="27"/>
  <c r="Y97" i="27"/>
  <c r="X97" i="27"/>
  <c r="W97" i="27"/>
  <c r="V97" i="27"/>
  <c r="U97" i="27"/>
  <c r="T97" i="27"/>
  <c r="S97" i="27"/>
  <c r="R97" i="27"/>
  <c r="Q97" i="27"/>
  <c r="P97" i="27"/>
  <c r="O97" i="27"/>
  <c r="N97" i="27"/>
  <c r="M97" i="27"/>
  <c r="L97" i="27"/>
  <c r="K97" i="27"/>
  <c r="J97" i="27"/>
  <c r="I97" i="27"/>
  <c r="H97" i="27"/>
  <c r="G97" i="27"/>
  <c r="F97" i="27"/>
  <c r="E97" i="27"/>
  <c r="D97" i="27"/>
  <c r="B97" i="27"/>
  <c r="Z96" i="27"/>
  <c r="Y96" i="27"/>
  <c r="X96" i="27"/>
  <c r="W96" i="27"/>
  <c r="V96" i="27"/>
  <c r="U96" i="27"/>
  <c r="T96" i="27"/>
  <c r="S96" i="27"/>
  <c r="R96" i="27"/>
  <c r="Q96" i="27"/>
  <c r="P96" i="27"/>
  <c r="O96" i="27"/>
  <c r="N96" i="27"/>
  <c r="M96" i="27"/>
  <c r="L96" i="27"/>
  <c r="K96" i="27"/>
  <c r="J96" i="27"/>
  <c r="I96" i="27"/>
  <c r="H96" i="27"/>
  <c r="G96" i="27"/>
  <c r="F96" i="27"/>
  <c r="E96" i="27"/>
  <c r="D96" i="27"/>
  <c r="B96" i="27"/>
  <c r="Z95" i="27"/>
  <c r="Y95" i="27"/>
  <c r="X95" i="27"/>
  <c r="W95" i="27"/>
  <c r="V95" i="27"/>
  <c r="U95" i="27"/>
  <c r="T95" i="27"/>
  <c r="S95" i="27"/>
  <c r="R95" i="27"/>
  <c r="Q95" i="27"/>
  <c r="P95" i="27"/>
  <c r="O95" i="27"/>
  <c r="N95" i="27"/>
  <c r="M95" i="27"/>
  <c r="L95" i="27"/>
  <c r="K95" i="27"/>
  <c r="J95" i="27"/>
  <c r="I95" i="27"/>
  <c r="H95" i="27"/>
  <c r="G95" i="27"/>
  <c r="F95" i="27"/>
  <c r="E95" i="27"/>
  <c r="D95" i="27"/>
  <c r="B95" i="27"/>
  <c r="Z94" i="27"/>
  <c r="Y94" i="27"/>
  <c r="X94" i="27"/>
  <c r="W94" i="27"/>
  <c r="V94" i="27"/>
  <c r="U94" i="27"/>
  <c r="T94" i="27"/>
  <c r="S94" i="27"/>
  <c r="R94" i="27"/>
  <c r="Q94" i="27"/>
  <c r="P94" i="27"/>
  <c r="O94" i="27"/>
  <c r="N94" i="27"/>
  <c r="M94" i="27"/>
  <c r="L94" i="27"/>
  <c r="K94" i="27"/>
  <c r="J94" i="27"/>
  <c r="I94" i="27"/>
  <c r="H94" i="27"/>
  <c r="G94" i="27"/>
  <c r="F94" i="27"/>
  <c r="E94" i="27"/>
  <c r="D94" i="27"/>
  <c r="B94" i="27"/>
  <c r="Z93" i="27"/>
  <c r="Y93" i="27"/>
  <c r="X93" i="27"/>
  <c r="W93" i="27"/>
  <c r="V93" i="27"/>
  <c r="U93" i="27"/>
  <c r="T93" i="27"/>
  <c r="S93" i="27"/>
  <c r="R93" i="27"/>
  <c r="Q93" i="27"/>
  <c r="P93" i="27"/>
  <c r="O93" i="27"/>
  <c r="N93" i="27"/>
  <c r="M93" i="27"/>
  <c r="L93" i="27"/>
  <c r="K93" i="27"/>
  <c r="J93" i="27"/>
  <c r="I93" i="27"/>
  <c r="H93" i="27"/>
  <c r="G93" i="27"/>
  <c r="F93" i="27"/>
  <c r="E93" i="27"/>
  <c r="D93" i="27"/>
  <c r="B93" i="27"/>
  <c r="Z92" i="27"/>
  <c r="Y92" i="27"/>
  <c r="X92" i="27"/>
  <c r="W92" i="27"/>
  <c r="V92" i="27"/>
  <c r="U92" i="27"/>
  <c r="T92" i="27"/>
  <c r="S92" i="27"/>
  <c r="R92" i="27"/>
  <c r="Q92" i="27"/>
  <c r="P92" i="27"/>
  <c r="O92" i="27"/>
  <c r="N92" i="27"/>
  <c r="M92" i="27"/>
  <c r="L92" i="27"/>
  <c r="K92" i="27"/>
  <c r="J92" i="27"/>
  <c r="I92" i="27"/>
  <c r="H92" i="27"/>
  <c r="G92" i="27"/>
  <c r="F92" i="27"/>
  <c r="E92" i="27"/>
  <c r="D92" i="27"/>
  <c r="B92" i="27"/>
  <c r="H87" i="27"/>
  <c r="D85" i="27"/>
  <c r="D15" i="27" s="1"/>
  <c r="C85" i="27"/>
  <c r="B85" i="27"/>
  <c r="Z78" i="27"/>
  <c r="Y78" i="27"/>
  <c r="X78" i="27"/>
  <c r="W78" i="27"/>
  <c r="V78" i="27"/>
  <c r="U78" i="27"/>
  <c r="T78" i="27"/>
  <c r="S78" i="27"/>
  <c r="R78" i="27"/>
  <c r="Q78" i="27"/>
  <c r="P78" i="27"/>
  <c r="O78" i="27"/>
  <c r="N78" i="27"/>
  <c r="M78" i="27"/>
  <c r="L78" i="27"/>
  <c r="K78" i="27"/>
  <c r="J78" i="27"/>
  <c r="I78" i="27"/>
  <c r="H78" i="27"/>
  <c r="G78" i="27"/>
  <c r="F78" i="27"/>
  <c r="E78" i="27"/>
  <c r="D78" i="27"/>
  <c r="B78" i="27"/>
  <c r="Z77" i="27"/>
  <c r="Y77" i="27"/>
  <c r="X77" i="27"/>
  <c r="W77" i="27"/>
  <c r="V77" i="27"/>
  <c r="U77" i="27"/>
  <c r="T77" i="27"/>
  <c r="S77" i="27"/>
  <c r="R77" i="27"/>
  <c r="Q77" i="27"/>
  <c r="P77" i="27"/>
  <c r="O77" i="27"/>
  <c r="N77" i="27"/>
  <c r="M77" i="27"/>
  <c r="L77" i="27"/>
  <c r="K77" i="27"/>
  <c r="J77" i="27"/>
  <c r="I77" i="27"/>
  <c r="H77" i="27"/>
  <c r="G77" i="27"/>
  <c r="F77" i="27"/>
  <c r="E77" i="27"/>
  <c r="D77" i="27"/>
  <c r="B77" i="27"/>
  <c r="Z76" i="27"/>
  <c r="Y76" i="27"/>
  <c r="X76" i="27"/>
  <c r="W76" i="27"/>
  <c r="V76" i="27"/>
  <c r="U76" i="27"/>
  <c r="T76" i="27"/>
  <c r="S76" i="27"/>
  <c r="R76" i="27"/>
  <c r="Q76" i="27"/>
  <c r="P76" i="27"/>
  <c r="O76" i="27"/>
  <c r="N76" i="27"/>
  <c r="M76" i="27"/>
  <c r="L76" i="27"/>
  <c r="K76" i="27"/>
  <c r="J76" i="27"/>
  <c r="I76" i="27"/>
  <c r="H76" i="27"/>
  <c r="G76" i="27"/>
  <c r="F76" i="27"/>
  <c r="E76" i="27"/>
  <c r="D76" i="27"/>
  <c r="B76" i="27"/>
  <c r="Z75" i="27"/>
  <c r="Y75" i="27"/>
  <c r="X75" i="27"/>
  <c r="W75" i="27"/>
  <c r="V75" i="27"/>
  <c r="U75" i="27"/>
  <c r="T75" i="27"/>
  <c r="S75" i="27"/>
  <c r="R75" i="27"/>
  <c r="Q75" i="27"/>
  <c r="P75" i="27"/>
  <c r="O75" i="27"/>
  <c r="N75" i="27"/>
  <c r="M75" i="27"/>
  <c r="L75" i="27"/>
  <c r="K75" i="27"/>
  <c r="J75" i="27"/>
  <c r="I75" i="27"/>
  <c r="H75" i="27"/>
  <c r="G75" i="27"/>
  <c r="F75" i="27"/>
  <c r="E75" i="27"/>
  <c r="D75" i="27"/>
  <c r="B75" i="27"/>
  <c r="D71" i="27"/>
  <c r="B71" i="27"/>
  <c r="H67" i="27"/>
  <c r="D65" i="27"/>
  <c r="C65" i="27"/>
  <c r="C14" i="27" s="1"/>
  <c r="B65" i="27"/>
  <c r="B14" i="27" s="1"/>
  <c r="Z58" i="27"/>
  <c r="Y58" i="27"/>
  <c r="X58" i="27"/>
  <c r="W58" i="27"/>
  <c r="V58" i="27"/>
  <c r="U58" i="27"/>
  <c r="T58" i="27"/>
  <c r="S58" i="27"/>
  <c r="R58" i="27"/>
  <c r="Q58" i="27"/>
  <c r="P58" i="27"/>
  <c r="O58" i="27"/>
  <c r="N58" i="27"/>
  <c r="M58" i="27"/>
  <c r="L58" i="27"/>
  <c r="K58" i="27"/>
  <c r="J58" i="27"/>
  <c r="I58" i="27"/>
  <c r="H58" i="27"/>
  <c r="G58" i="27"/>
  <c r="F58" i="27"/>
  <c r="E58" i="27"/>
  <c r="D58" i="27"/>
  <c r="B58" i="27"/>
  <c r="Z57" i="27"/>
  <c r="Y57" i="27"/>
  <c r="X57" i="27"/>
  <c r="W57" i="27"/>
  <c r="V57" i="27"/>
  <c r="U57" i="27"/>
  <c r="T57" i="27"/>
  <c r="S57" i="27"/>
  <c r="R57" i="27"/>
  <c r="Q57" i="27"/>
  <c r="P57" i="27"/>
  <c r="O57" i="27"/>
  <c r="N57" i="27"/>
  <c r="M57" i="27"/>
  <c r="L57" i="27"/>
  <c r="K57" i="27"/>
  <c r="J57" i="27"/>
  <c r="I57" i="27"/>
  <c r="H57" i="27"/>
  <c r="G57" i="27"/>
  <c r="F57" i="27"/>
  <c r="E57" i="27"/>
  <c r="D57" i="27"/>
  <c r="B57" i="27"/>
  <c r="Z56" i="27"/>
  <c r="Y56" i="27"/>
  <c r="X56" i="27"/>
  <c r="W56" i="27"/>
  <c r="V56" i="27"/>
  <c r="U56" i="27"/>
  <c r="T56" i="27"/>
  <c r="S56" i="27"/>
  <c r="R56" i="27"/>
  <c r="Q56" i="27"/>
  <c r="P56" i="27"/>
  <c r="O56" i="27"/>
  <c r="N56" i="27"/>
  <c r="M56" i="27"/>
  <c r="L56" i="27"/>
  <c r="K56" i="27"/>
  <c r="J56" i="27"/>
  <c r="I56" i="27"/>
  <c r="H56" i="27"/>
  <c r="G56" i="27"/>
  <c r="F56" i="27"/>
  <c r="E56" i="27"/>
  <c r="D56" i="27"/>
  <c r="B56" i="27"/>
  <c r="Z55" i="27"/>
  <c r="Y55" i="27"/>
  <c r="X55" i="27"/>
  <c r="W55" i="27"/>
  <c r="V55" i="27"/>
  <c r="U55" i="27"/>
  <c r="T55" i="27"/>
  <c r="S55" i="27"/>
  <c r="R55" i="27"/>
  <c r="Q55" i="27"/>
  <c r="P55" i="27"/>
  <c r="O55" i="27"/>
  <c r="N55" i="27"/>
  <c r="M55" i="27"/>
  <c r="L55" i="27"/>
  <c r="K55" i="27"/>
  <c r="J55" i="27"/>
  <c r="I55" i="27"/>
  <c r="H55" i="27"/>
  <c r="G55" i="27"/>
  <c r="F55" i="27"/>
  <c r="E55" i="27"/>
  <c r="D55" i="27"/>
  <c r="B55" i="27"/>
  <c r="Z54" i="27"/>
  <c r="Y54" i="27"/>
  <c r="X54" i="27"/>
  <c r="W54" i="27"/>
  <c r="V54" i="27"/>
  <c r="U54" i="27"/>
  <c r="T54" i="27"/>
  <c r="S54" i="27"/>
  <c r="R54" i="27"/>
  <c r="Q54" i="27"/>
  <c r="P54" i="27"/>
  <c r="O54" i="27"/>
  <c r="N54" i="27"/>
  <c r="M54" i="27"/>
  <c r="L54" i="27"/>
  <c r="K54" i="27"/>
  <c r="J54" i="27"/>
  <c r="I54" i="27"/>
  <c r="H54" i="27"/>
  <c r="G54" i="27"/>
  <c r="F54" i="27"/>
  <c r="E54" i="27"/>
  <c r="D54" i="27"/>
  <c r="B54" i="27"/>
  <c r="Z53" i="27"/>
  <c r="Y53" i="27"/>
  <c r="X53" i="27"/>
  <c r="W53" i="27"/>
  <c r="V53" i="27"/>
  <c r="U53" i="27"/>
  <c r="T53" i="27"/>
  <c r="S53" i="27"/>
  <c r="R53" i="27"/>
  <c r="Q53" i="27"/>
  <c r="P53" i="27"/>
  <c r="O53" i="27"/>
  <c r="N53" i="27"/>
  <c r="M53" i="27"/>
  <c r="L53" i="27"/>
  <c r="K53" i="27"/>
  <c r="J53" i="27"/>
  <c r="I53" i="27"/>
  <c r="H53" i="27"/>
  <c r="G53" i="27"/>
  <c r="F53" i="27"/>
  <c r="E53" i="27"/>
  <c r="D53" i="27"/>
  <c r="B53" i="27"/>
  <c r="Z52" i="27"/>
  <c r="Y52" i="27"/>
  <c r="X52" i="27"/>
  <c r="W52" i="27"/>
  <c r="V52" i="27"/>
  <c r="U52" i="27"/>
  <c r="T52" i="27"/>
  <c r="S52" i="27"/>
  <c r="R52" i="27"/>
  <c r="Q52" i="27"/>
  <c r="P52" i="27"/>
  <c r="O52" i="27"/>
  <c r="N52" i="27"/>
  <c r="M52" i="27"/>
  <c r="L52" i="27"/>
  <c r="K52" i="27"/>
  <c r="J52" i="27"/>
  <c r="I52" i="27"/>
  <c r="H52" i="27"/>
  <c r="G52" i="27"/>
  <c r="F52" i="27"/>
  <c r="E52" i="27"/>
  <c r="D52" i="27"/>
  <c r="B52" i="27"/>
  <c r="H47" i="27"/>
  <c r="D45" i="27"/>
  <c r="D13" i="27"/>
  <c r="C45" i="27"/>
  <c r="C13" i="27" s="1"/>
  <c r="B45" i="27"/>
  <c r="Z38" i="27"/>
  <c r="Y38" i="27"/>
  <c r="X38" i="27"/>
  <c r="W38" i="27"/>
  <c r="V38" i="27"/>
  <c r="U38" i="27"/>
  <c r="T38" i="27"/>
  <c r="S38" i="27"/>
  <c r="R38" i="27"/>
  <c r="Q38" i="27"/>
  <c r="P38" i="27"/>
  <c r="O38" i="27"/>
  <c r="N38" i="27"/>
  <c r="M38" i="27"/>
  <c r="L38" i="27"/>
  <c r="K38" i="27"/>
  <c r="J38" i="27"/>
  <c r="I38" i="27"/>
  <c r="H38" i="27"/>
  <c r="G38" i="27"/>
  <c r="F38" i="27"/>
  <c r="E38" i="27"/>
  <c r="D38" i="27"/>
  <c r="B38" i="27"/>
  <c r="Z37" i="27"/>
  <c r="Y37" i="27"/>
  <c r="X37" i="27"/>
  <c r="W37" i="27"/>
  <c r="V37" i="27"/>
  <c r="U37" i="27"/>
  <c r="T37" i="27"/>
  <c r="S37" i="27"/>
  <c r="R37" i="27"/>
  <c r="Q37" i="27"/>
  <c r="P37" i="27"/>
  <c r="O37" i="27"/>
  <c r="N37" i="27"/>
  <c r="M37" i="27"/>
  <c r="L37" i="27"/>
  <c r="K37" i="27"/>
  <c r="J37" i="27"/>
  <c r="I37" i="27"/>
  <c r="H37" i="27"/>
  <c r="G37" i="27"/>
  <c r="F37" i="27"/>
  <c r="E37" i="27"/>
  <c r="D37" i="27"/>
  <c r="B37" i="27"/>
  <c r="Z36" i="27"/>
  <c r="Y36" i="27"/>
  <c r="X36" i="27"/>
  <c r="W36" i="27"/>
  <c r="V36" i="27"/>
  <c r="U36" i="27"/>
  <c r="T36" i="27"/>
  <c r="S36" i="27"/>
  <c r="R36" i="27"/>
  <c r="Q36" i="27"/>
  <c r="P36" i="27"/>
  <c r="O36" i="27"/>
  <c r="N36" i="27"/>
  <c r="M36" i="27"/>
  <c r="L36" i="27"/>
  <c r="K36" i="27"/>
  <c r="J36" i="27"/>
  <c r="I36" i="27"/>
  <c r="H36" i="27"/>
  <c r="G36" i="27"/>
  <c r="F36" i="27"/>
  <c r="E36" i="27"/>
  <c r="D36" i="27"/>
  <c r="B36" i="27"/>
  <c r="Z35" i="27"/>
  <c r="Y35" i="27"/>
  <c r="X35" i="27"/>
  <c r="W35" i="27"/>
  <c r="V35" i="27"/>
  <c r="U35" i="27"/>
  <c r="T35" i="27"/>
  <c r="S35" i="27"/>
  <c r="R35" i="27"/>
  <c r="Q35" i="27"/>
  <c r="P35" i="27"/>
  <c r="O35" i="27"/>
  <c r="N35" i="27"/>
  <c r="M35" i="27"/>
  <c r="L35" i="27"/>
  <c r="K35" i="27"/>
  <c r="J35" i="27"/>
  <c r="I35" i="27"/>
  <c r="H35" i="27"/>
  <c r="G35" i="27"/>
  <c r="F35" i="27"/>
  <c r="E35" i="27"/>
  <c r="D35" i="27"/>
  <c r="B35" i="27"/>
  <c r="Z34" i="27"/>
  <c r="Y34" i="27"/>
  <c r="X34" i="27"/>
  <c r="W34" i="27"/>
  <c r="V34" i="27"/>
  <c r="U34" i="27"/>
  <c r="T34" i="27"/>
  <c r="S34" i="27"/>
  <c r="R34" i="27"/>
  <c r="Q34" i="27"/>
  <c r="P34" i="27"/>
  <c r="O34" i="27"/>
  <c r="N34" i="27"/>
  <c r="M34" i="27"/>
  <c r="L34" i="27"/>
  <c r="K34" i="27"/>
  <c r="J34" i="27"/>
  <c r="I34" i="27"/>
  <c r="H34" i="27"/>
  <c r="G34" i="27"/>
  <c r="F34" i="27"/>
  <c r="E34" i="27"/>
  <c r="D34" i="27"/>
  <c r="B34" i="27"/>
  <c r="H27" i="27"/>
  <c r="D25" i="27"/>
  <c r="D12" i="27" s="1"/>
  <c r="C25" i="27"/>
  <c r="C12" i="27" s="1"/>
  <c r="B25" i="27"/>
  <c r="B12" i="27" s="1"/>
  <c r="A21" i="27"/>
  <c r="D20" i="27"/>
  <c r="A20" i="27"/>
  <c r="A19" i="27"/>
  <c r="A18" i="27"/>
  <c r="C17" i="27"/>
  <c r="A17" i="27"/>
  <c r="A16" i="27"/>
  <c r="C15" i="27"/>
  <c r="B15" i="27"/>
  <c r="A15" i="27"/>
  <c r="D14" i="27"/>
  <c r="A14" i="27"/>
  <c r="B13" i="27"/>
  <c r="A13" i="27"/>
  <c r="A12" i="27"/>
  <c r="L4" i="27"/>
  <c r="D4" i="27"/>
  <c r="C4" i="27"/>
  <c r="Z218" i="26"/>
  <c r="Y218" i="26"/>
  <c r="X218" i="26"/>
  <c r="W218" i="26"/>
  <c r="V218" i="26"/>
  <c r="U218" i="26"/>
  <c r="T218" i="26"/>
  <c r="S218" i="26"/>
  <c r="R218" i="26"/>
  <c r="Q218" i="26"/>
  <c r="P218" i="26"/>
  <c r="O218" i="26"/>
  <c r="N218" i="26"/>
  <c r="M218" i="26"/>
  <c r="L218" i="26"/>
  <c r="K218" i="26"/>
  <c r="J218" i="26"/>
  <c r="I218" i="26"/>
  <c r="H218" i="26"/>
  <c r="G218" i="26"/>
  <c r="F218" i="26"/>
  <c r="E218" i="26"/>
  <c r="D218" i="26"/>
  <c r="B218" i="26"/>
  <c r="Z217" i="26"/>
  <c r="Y217" i="26"/>
  <c r="X217" i="26"/>
  <c r="W217" i="26"/>
  <c r="V217" i="26"/>
  <c r="U217" i="26"/>
  <c r="T217" i="26"/>
  <c r="S217" i="26"/>
  <c r="R217" i="26"/>
  <c r="Q217" i="26"/>
  <c r="P217" i="26"/>
  <c r="O217" i="26"/>
  <c r="N217" i="26"/>
  <c r="M217" i="26"/>
  <c r="L217" i="26"/>
  <c r="K217" i="26"/>
  <c r="J217" i="26"/>
  <c r="I217" i="26"/>
  <c r="H217" i="26"/>
  <c r="G217" i="26"/>
  <c r="F217" i="26"/>
  <c r="E217" i="26"/>
  <c r="D217" i="26"/>
  <c r="B217" i="26"/>
  <c r="Z216" i="26"/>
  <c r="Y216" i="26"/>
  <c r="X216" i="26"/>
  <c r="W216" i="26"/>
  <c r="V216" i="26"/>
  <c r="U216" i="26"/>
  <c r="T216" i="26"/>
  <c r="S216" i="26"/>
  <c r="R216" i="26"/>
  <c r="Q216" i="26"/>
  <c r="P216" i="26"/>
  <c r="O216" i="26"/>
  <c r="N216" i="26"/>
  <c r="M216" i="26"/>
  <c r="L216" i="26"/>
  <c r="K216" i="26"/>
  <c r="J216" i="26"/>
  <c r="I216" i="26"/>
  <c r="H216" i="26"/>
  <c r="G216" i="26"/>
  <c r="F216" i="26"/>
  <c r="E216" i="26"/>
  <c r="D216" i="26"/>
  <c r="B216" i="26"/>
  <c r="Z215" i="26"/>
  <c r="Y215" i="26"/>
  <c r="X215" i="26"/>
  <c r="W215" i="26"/>
  <c r="V215" i="26"/>
  <c r="U215" i="26"/>
  <c r="T215" i="26"/>
  <c r="S215" i="26"/>
  <c r="R215" i="26"/>
  <c r="Q215" i="26"/>
  <c r="P215" i="26"/>
  <c r="O215" i="26"/>
  <c r="N215" i="26"/>
  <c r="M215" i="26"/>
  <c r="L215" i="26"/>
  <c r="K215" i="26"/>
  <c r="J215" i="26"/>
  <c r="I215" i="26"/>
  <c r="H215" i="26"/>
  <c r="G215" i="26"/>
  <c r="F215" i="26"/>
  <c r="E215" i="26"/>
  <c r="D215" i="26"/>
  <c r="B215" i="26"/>
  <c r="Z214" i="26"/>
  <c r="Y214" i="26"/>
  <c r="X214" i="26"/>
  <c r="W214" i="26"/>
  <c r="V214" i="26"/>
  <c r="U214" i="26"/>
  <c r="T214" i="26"/>
  <c r="S214" i="26"/>
  <c r="R214" i="26"/>
  <c r="Q214" i="26"/>
  <c r="P214" i="26"/>
  <c r="O214" i="26"/>
  <c r="N214" i="26"/>
  <c r="M214" i="26"/>
  <c r="L214" i="26"/>
  <c r="K214" i="26"/>
  <c r="J214" i="26"/>
  <c r="I214" i="26"/>
  <c r="H214" i="26"/>
  <c r="G214" i="26"/>
  <c r="F214" i="26"/>
  <c r="E214" i="26"/>
  <c r="D214" i="26"/>
  <c r="B214" i="26"/>
  <c r="Z213" i="26"/>
  <c r="Y213" i="26"/>
  <c r="X213" i="26"/>
  <c r="W213" i="26"/>
  <c r="V213" i="26"/>
  <c r="U213" i="26"/>
  <c r="T213" i="26"/>
  <c r="S213" i="26"/>
  <c r="R213" i="26"/>
  <c r="Q213" i="26"/>
  <c r="P213" i="26"/>
  <c r="O213" i="26"/>
  <c r="N213" i="26"/>
  <c r="M213" i="26"/>
  <c r="L213" i="26"/>
  <c r="K213" i="26"/>
  <c r="J213" i="26"/>
  <c r="I213" i="26"/>
  <c r="H213" i="26"/>
  <c r="G213" i="26"/>
  <c r="F213" i="26"/>
  <c r="E213" i="26"/>
  <c r="D213" i="26"/>
  <c r="B213" i="26"/>
  <c r="Z212" i="26"/>
  <c r="Y212" i="26"/>
  <c r="X212" i="26"/>
  <c r="W212" i="26"/>
  <c r="V212" i="26"/>
  <c r="U212" i="26"/>
  <c r="T212" i="26"/>
  <c r="S212" i="26"/>
  <c r="R212" i="26"/>
  <c r="Q212" i="26"/>
  <c r="P212" i="26"/>
  <c r="O212" i="26"/>
  <c r="N212" i="26"/>
  <c r="M212" i="26"/>
  <c r="L212" i="26"/>
  <c r="K212" i="26"/>
  <c r="J212" i="26"/>
  <c r="I212" i="26"/>
  <c r="H212" i="26"/>
  <c r="G212" i="26"/>
  <c r="F212" i="26"/>
  <c r="E212" i="26"/>
  <c r="D212" i="26"/>
  <c r="B212" i="26"/>
  <c r="Z211" i="26"/>
  <c r="Y211" i="26"/>
  <c r="X211" i="26"/>
  <c r="W211" i="26"/>
  <c r="V211" i="26"/>
  <c r="U211" i="26"/>
  <c r="T211" i="26"/>
  <c r="S211" i="26"/>
  <c r="R211" i="26"/>
  <c r="Q211" i="26"/>
  <c r="P211" i="26"/>
  <c r="O211" i="26"/>
  <c r="N211" i="26"/>
  <c r="M211" i="26"/>
  <c r="L211" i="26"/>
  <c r="K211" i="26"/>
  <c r="J211" i="26"/>
  <c r="I211" i="26"/>
  <c r="H211" i="26"/>
  <c r="G211" i="26"/>
  <c r="F211" i="26"/>
  <c r="E211" i="26"/>
  <c r="D211" i="26"/>
  <c r="B211" i="26"/>
  <c r="H207" i="26"/>
  <c r="D205" i="26"/>
  <c r="C205" i="26"/>
  <c r="C21" i="26"/>
  <c r="B205" i="26"/>
  <c r="B21" i="26" s="1"/>
  <c r="Z198" i="26"/>
  <c r="Y198" i="26"/>
  <c r="X198" i="26"/>
  <c r="W198" i="26"/>
  <c r="V198" i="26"/>
  <c r="U198" i="26"/>
  <c r="T198" i="26"/>
  <c r="S198" i="26"/>
  <c r="R198" i="26"/>
  <c r="Q198" i="26"/>
  <c r="P198" i="26"/>
  <c r="O198" i="26"/>
  <c r="N198" i="26"/>
  <c r="M198" i="26"/>
  <c r="L198" i="26"/>
  <c r="K198" i="26"/>
  <c r="J198" i="26"/>
  <c r="I198" i="26"/>
  <c r="H198" i="26"/>
  <c r="G198" i="26"/>
  <c r="F198" i="26"/>
  <c r="E198" i="26"/>
  <c r="D198" i="26"/>
  <c r="B198" i="26"/>
  <c r="Z197" i="26"/>
  <c r="Y197" i="26"/>
  <c r="X197" i="26"/>
  <c r="W197" i="26"/>
  <c r="V197" i="26"/>
  <c r="U197" i="26"/>
  <c r="T197" i="26"/>
  <c r="S197" i="26"/>
  <c r="R197" i="26"/>
  <c r="Q197" i="26"/>
  <c r="P197" i="26"/>
  <c r="O197" i="26"/>
  <c r="N197" i="26"/>
  <c r="M197" i="26"/>
  <c r="L197" i="26"/>
  <c r="K197" i="26"/>
  <c r="J197" i="26"/>
  <c r="I197" i="26"/>
  <c r="H197" i="26"/>
  <c r="G197" i="26"/>
  <c r="F197" i="26"/>
  <c r="E197" i="26"/>
  <c r="D197" i="26"/>
  <c r="B197" i="26"/>
  <c r="Z196" i="26"/>
  <c r="Y196" i="26"/>
  <c r="X196" i="26"/>
  <c r="W196" i="26"/>
  <c r="V196" i="26"/>
  <c r="U196" i="26"/>
  <c r="T196" i="26"/>
  <c r="S196" i="26"/>
  <c r="R196" i="26"/>
  <c r="Q196" i="26"/>
  <c r="P196" i="26"/>
  <c r="O196" i="26"/>
  <c r="N196" i="26"/>
  <c r="M196" i="26"/>
  <c r="L196" i="26"/>
  <c r="K196" i="26"/>
  <c r="J196" i="26"/>
  <c r="I196" i="26"/>
  <c r="H196" i="26"/>
  <c r="G196" i="26"/>
  <c r="F196" i="26"/>
  <c r="E196" i="26"/>
  <c r="D196" i="26"/>
  <c r="B196" i="26"/>
  <c r="Z195" i="26"/>
  <c r="Y195" i="26"/>
  <c r="X195" i="26"/>
  <c r="W195" i="26"/>
  <c r="V195" i="26"/>
  <c r="U195" i="26"/>
  <c r="T195" i="26"/>
  <c r="S195" i="26"/>
  <c r="R195" i="26"/>
  <c r="Q195" i="26"/>
  <c r="P195" i="26"/>
  <c r="O195" i="26"/>
  <c r="N195" i="26"/>
  <c r="M195" i="26"/>
  <c r="L195" i="26"/>
  <c r="K195" i="26"/>
  <c r="J195" i="26"/>
  <c r="I195" i="26"/>
  <c r="H195" i="26"/>
  <c r="G195" i="26"/>
  <c r="F195" i="26"/>
  <c r="E195" i="26"/>
  <c r="D195" i="26"/>
  <c r="B195" i="26"/>
  <c r="Z194" i="26"/>
  <c r="Y194" i="26"/>
  <c r="X194" i="26"/>
  <c r="W194" i="26"/>
  <c r="V194" i="26"/>
  <c r="U194" i="26"/>
  <c r="T194" i="26"/>
  <c r="S194" i="26"/>
  <c r="R194" i="26"/>
  <c r="Q194" i="26"/>
  <c r="P194" i="26"/>
  <c r="O194" i="26"/>
  <c r="N194" i="26"/>
  <c r="M194" i="26"/>
  <c r="L194" i="26"/>
  <c r="K194" i="26"/>
  <c r="J194" i="26"/>
  <c r="I194" i="26"/>
  <c r="H194" i="26"/>
  <c r="G194" i="26"/>
  <c r="F194" i="26"/>
  <c r="E194" i="26"/>
  <c r="D194" i="26"/>
  <c r="B194" i="26"/>
  <c r="Z193" i="26"/>
  <c r="Y193" i="26"/>
  <c r="X193" i="26"/>
  <c r="W193" i="26"/>
  <c r="V193" i="26"/>
  <c r="U193" i="26"/>
  <c r="T193" i="26"/>
  <c r="S193" i="26"/>
  <c r="R193" i="26"/>
  <c r="Q193" i="26"/>
  <c r="P193" i="26"/>
  <c r="O193" i="26"/>
  <c r="N193" i="26"/>
  <c r="M193" i="26"/>
  <c r="L193" i="26"/>
  <c r="K193" i="26"/>
  <c r="J193" i="26"/>
  <c r="I193" i="26"/>
  <c r="H193" i="26"/>
  <c r="G193" i="26"/>
  <c r="F193" i="26"/>
  <c r="E193" i="26"/>
  <c r="D193" i="26"/>
  <c r="B193" i="26"/>
  <c r="Z192" i="26"/>
  <c r="Y192" i="26"/>
  <c r="X192" i="26"/>
  <c r="W192" i="26"/>
  <c r="V192" i="26"/>
  <c r="U192" i="26"/>
  <c r="T192" i="26"/>
  <c r="S192" i="26"/>
  <c r="R192" i="26"/>
  <c r="Q192" i="26"/>
  <c r="P192" i="26"/>
  <c r="O192" i="26"/>
  <c r="N192" i="26"/>
  <c r="M192" i="26"/>
  <c r="L192" i="26"/>
  <c r="K192" i="26"/>
  <c r="J192" i="26"/>
  <c r="I192" i="26"/>
  <c r="H192" i="26"/>
  <c r="G192" i="26"/>
  <c r="F192" i="26"/>
  <c r="E192" i="26"/>
  <c r="D192" i="26"/>
  <c r="B192" i="26"/>
  <c r="Z191" i="26"/>
  <c r="Y191" i="26"/>
  <c r="X191" i="26"/>
  <c r="W191" i="26"/>
  <c r="W188" i="26" s="1"/>
  <c r="W20" i="26" s="1"/>
  <c r="V191" i="26"/>
  <c r="U191" i="26"/>
  <c r="T191" i="26"/>
  <c r="S191" i="26"/>
  <c r="R191" i="26"/>
  <c r="Q191" i="26"/>
  <c r="P191" i="26"/>
  <c r="O191" i="26"/>
  <c r="N191" i="26"/>
  <c r="M191" i="26"/>
  <c r="L191" i="26"/>
  <c r="K191" i="26"/>
  <c r="J191" i="26"/>
  <c r="I191" i="26"/>
  <c r="H191" i="26"/>
  <c r="G191" i="26"/>
  <c r="F191" i="26"/>
  <c r="E191" i="26"/>
  <c r="D191" i="26"/>
  <c r="B191" i="26"/>
  <c r="H187" i="26"/>
  <c r="D185" i="26"/>
  <c r="C185" i="26"/>
  <c r="B185" i="26"/>
  <c r="Z178" i="26"/>
  <c r="Y178" i="26"/>
  <c r="X178" i="26"/>
  <c r="W178" i="26"/>
  <c r="V178" i="26"/>
  <c r="U178" i="26"/>
  <c r="T178" i="26"/>
  <c r="S178" i="26"/>
  <c r="R178" i="26"/>
  <c r="Q178" i="26"/>
  <c r="P178" i="26"/>
  <c r="O178" i="26"/>
  <c r="N178" i="26"/>
  <c r="M178" i="26"/>
  <c r="L178" i="26"/>
  <c r="K178" i="26"/>
  <c r="J178" i="26"/>
  <c r="I178" i="26"/>
  <c r="H178" i="26"/>
  <c r="G178" i="26"/>
  <c r="F178" i="26"/>
  <c r="E178" i="26"/>
  <c r="D178" i="26"/>
  <c r="B178" i="26"/>
  <c r="Z177" i="26"/>
  <c r="Y177" i="26"/>
  <c r="X177" i="26"/>
  <c r="W177" i="26"/>
  <c r="V177" i="26"/>
  <c r="U177" i="26"/>
  <c r="T177" i="26"/>
  <c r="S177" i="26"/>
  <c r="R177" i="26"/>
  <c r="Q177" i="26"/>
  <c r="P177" i="26"/>
  <c r="O177" i="26"/>
  <c r="N177" i="26"/>
  <c r="M177" i="26"/>
  <c r="L177" i="26"/>
  <c r="K177" i="26"/>
  <c r="J177" i="26"/>
  <c r="I177" i="26"/>
  <c r="H177" i="26"/>
  <c r="G177" i="26"/>
  <c r="F177" i="26"/>
  <c r="E177" i="26"/>
  <c r="D177" i="26"/>
  <c r="B177" i="26"/>
  <c r="Z176" i="26"/>
  <c r="Y176" i="26"/>
  <c r="X176" i="26"/>
  <c r="W176" i="26"/>
  <c r="V176" i="26"/>
  <c r="U176" i="26"/>
  <c r="T176" i="26"/>
  <c r="S176" i="26"/>
  <c r="R176" i="26"/>
  <c r="Q176" i="26"/>
  <c r="P176" i="26"/>
  <c r="O176" i="26"/>
  <c r="N176" i="26"/>
  <c r="M176" i="26"/>
  <c r="L176" i="26"/>
  <c r="K176" i="26"/>
  <c r="J176" i="26"/>
  <c r="I176" i="26"/>
  <c r="H176" i="26"/>
  <c r="G176" i="26"/>
  <c r="F176" i="26"/>
  <c r="E176" i="26"/>
  <c r="D176" i="26"/>
  <c r="B176" i="26"/>
  <c r="Z175" i="26"/>
  <c r="Y175" i="26"/>
  <c r="X175" i="26"/>
  <c r="W175" i="26"/>
  <c r="V175" i="26"/>
  <c r="U175" i="26"/>
  <c r="T175" i="26"/>
  <c r="S175" i="26"/>
  <c r="R175" i="26"/>
  <c r="Q175" i="26"/>
  <c r="P175" i="26"/>
  <c r="O175" i="26"/>
  <c r="N175" i="26"/>
  <c r="M175" i="26"/>
  <c r="L175" i="26"/>
  <c r="K175" i="26"/>
  <c r="J175" i="26"/>
  <c r="I175" i="26"/>
  <c r="H175" i="26"/>
  <c r="G175" i="26"/>
  <c r="F175" i="26"/>
  <c r="E175" i="26"/>
  <c r="D175" i="26"/>
  <c r="B175" i="26"/>
  <c r="Z174" i="26"/>
  <c r="Y174" i="26"/>
  <c r="X174" i="26"/>
  <c r="W174" i="26"/>
  <c r="V174" i="26"/>
  <c r="U174" i="26"/>
  <c r="T174" i="26"/>
  <c r="S174" i="26"/>
  <c r="R174" i="26"/>
  <c r="Q174" i="26"/>
  <c r="P174" i="26"/>
  <c r="O174" i="26"/>
  <c r="N174" i="26"/>
  <c r="M174" i="26"/>
  <c r="L174" i="26"/>
  <c r="K174" i="26"/>
  <c r="J174" i="26"/>
  <c r="I174" i="26"/>
  <c r="H174" i="26"/>
  <c r="G174" i="26"/>
  <c r="F174" i="26"/>
  <c r="E174" i="26"/>
  <c r="D174" i="26"/>
  <c r="B174" i="26"/>
  <c r="Z173" i="26"/>
  <c r="Y173" i="26"/>
  <c r="X173" i="26"/>
  <c r="W173" i="26"/>
  <c r="V173" i="26"/>
  <c r="U173" i="26"/>
  <c r="T173" i="26"/>
  <c r="S173" i="26"/>
  <c r="R173" i="26"/>
  <c r="Q173" i="26"/>
  <c r="P173" i="26"/>
  <c r="O173" i="26"/>
  <c r="N173" i="26"/>
  <c r="M173" i="26"/>
  <c r="L173" i="26"/>
  <c r="K173" i="26"/>
  <c r="J173" i="26"/>
  <c r="I173" i="26"/>
  <c r="H173" i="26"/>
  <c r="G173" i="26"/>
  <c r="F173" i="26"/>
  <c r="E173" i="26"/>
  <c r="D173" i="26"/>
  <c r="B173" i="26"/>
  <c r="Z172" i="26"/>
  <c r="Y172" i="26"/>
  <c r="X172" i="26"/>
  <c r="W172" i="26"/>
  <c r="V172" i="26"/>
  <c r="U172" i="26"/>
  <c r="T172" i="26"/>
  <c r="S172" i="26"/>
  <c r="R172" i="26"/>
  <c r="Q172" i="26"/>
  <c r="P172" i="26"/>
  <c r="O172" i="26"/>
  <c r="N172" i="26"/>
  <c r="M172" i="26"/>
  <c r="L172" i="26"/>
  <c r="K172" i="26"/>
  <c r="J172" i="26"/>
  <c r="I172" i="26"/>
  <c r="H172" i="26"/>
  <c r="G172" i="26"/>
  <c r="F172" i="26"/>
  <c r="E172" i="26"/>
  <c r="D172" i="26"/>
  <c r="B172" i="26"/>
  <c r="Z171" i="26"/>
  <c r="Y171" i="26"/>
  <c r="X171" i="26"/>
  <c r="W171" i="26"/>
  <c r="V171" i="26"/>
  <c r="U171" i="26"/>
  <c r="T171" i="26"/>
  <c r="S171" i="26"/>
  <c r="R171" i="26"/>
  <c r="Q171" i="26"/>
  <c r="P171" i="26"/>
  <c r="O171" i="26"/>
  <c r="N171" i="26"/>
  <c r="M171" i="26"/>
  <c r="L171" i="26"/>
  <c r="K171" i="26"/>
  <c r="J171" i="26"/>
  <c r="I171" i="26"/>
  <c r="H171" i="26"/>
  <c r="H168" i="26" s="1"/>
  <c r="H19" i="26" s="1"/>
  <c r="G171" i="26"/>
  <c r="F171" i="26"/>
  <c r="E171" i="26"/>
  <c r="D171" i="26"/>
  <c r="B171" i="26"/>
  <c r="H167" i="26"/>
  <c r="D165" i="26"/>
  <c r="C165" i="26"/>
  <c r="B165" i="26"/>
  <c r="Z158" i="26"/>
  <c r="Y158" i="26"/>
  <c r="X158" i="26"/>
  <c r="W158" i="26"/>
  <c r="V158" i="26"/>
  <c r="U158" i="26"/>
  <c r="T158" i="26"/>
  <c r="S158" i="26"/>
  <c r="R158" i="26"/>
  <c r="Q158" i="26"/>
  <c r="P158" i="26"/>
  <c r="O158" i="26"/>
  <c r="N158" i="26"/>
  <c r="M158" i="26"/>
  <c r="L158" i="26"/>
  <c r="K158" i="26"/>
  <c r="J158" i="26"/>
  <c r="I158" i="26"/>
  <c r="H158" i="26"/>
  <c r="G158" i="26"/>
  <c r="F158" i="26"/>
  <c r="E158" i="26"/>
  <c r="D158" i="26"/>
  <c r="B158" i="26"/>
  <c r="Z157" i="26"/>
  <c r="Y157" i="26"/>
  <c r="X157" i="26"/>
  <c r="W157" i="26"/>
  <c r="V157" i="26"/>
  <c r="U157" i="26"/>
  <c r="T157" i="26"/>
  <c r="S157" i="26"/>
  <c r="R157" i="26"/>
  <c r="Q157" i="26"/>
  <c r="P157" i="26"/>
  <c r="O157" i="26"/>
  <c r="N157" i="26"/>
  <c r="M157" i="26"/>
  <c r="L157" i="26"/>
  <c r="K157" i="26"/>
  <c r="J157" i="26"/>
  <c r="I157" i="26"/>
  <c r="H157" i="26"/>
  <c r="G157" i="26"/>
  <c r="F157" i="26"/>
  <c r="E157" i="26"/>
  <c r="D157" i="26"/>
  <c r="B157" i="26"/>
  <c r="Z156" i="26"/>
  <c r="Y156" i="26"/>
  <c r="X156" i="26"/>
  <c r="W156" i="26"/>
  <c r="V156" i="26"/>
  <c r="U156" i="26"/>
  <c r="T156" i="26"/>
  <c r="S156" i="26"/>
  <c r="R156" i="26"/>
  <c r="Q156" i="26"/>
  <c r="P156" i="26"/>
  <c r="O156" i="26"/>
  <c r="N156" i="26"/>
  <c r="M156" i="26"/>
  <c r="L156" i="26"/>
  <c r="K156" i="26"/>
  <c r="J156" i="26"/>
  <c r="I156" i="26"/>
  <c r="H156" i="26"/>
  <c r="G156" i="26"/>
  <c r="F156" i="26"/>
  <c r="E156" i="26"/>
  <c r="D156" i="26"/>
  <c r="B156" i="26"/>
  <c r="Z155" i="26"/>
  <c r="Y155" i="26"/>
  <c r="X155" i="26"/>
  <c r="W155" i="26"/>
  <c r="V155" i="26"/>
  <c r="U155" i="26"/>
  <c r="T155" i="26"/>
  <c r="S155" i="26"/>
  <c r="R155" i="26"/>
  <c r="Q155" i="26"/>
  <c r="P155" i="26"/>
  <c r="O155" i="26"/>
  <c r="N155" i="26"/>
  <c r="M155" i="26"/>
  <c r="L155" i="26"/>
  <c r="K155" i="26"/>
  <c r="J155" i="26"/>
  <c r="I155" i="26"/>
  <c r="H155" i="26"/>
  <c r="G155" i="26"/>
  <c r="F155" i="26"/>
  <c r="E155" i="26"/>
  <c r="D155" i="26"/>
  <c r="B155" i="26"/>
  <c r="Z154" i="26"/>
  <c r="Y154" i="26"/>
  <c r="X154" i="26"/>
  <c r="W154" i="26"/>
  <c r="V154" i="26"/>
  <c r="U154" i="26"/>
  <c r="T154" i="26"/>
  <c r="S154" i="26"/>
  <c r="R154" i="26"/>
  <c r="Q154" i="26"/>
  <c r="P154" i="26"/>
  <c r="O154" i="26"/>
  <c r="N154" i="26"/>
  <c r="M154" i="26"/>
  <c r="L154" i="26"/>
  <c r="K154" i="26"/>
  <c r="J154" i="26"/>
  <c r="I154" i="26"/>
  <c r="H154" i="26"/>
  <c r="G154" i="26"/>
  <c r="F154" i="26"/>
  <c r="E154" i="26"/>
  <c r="D154" i="26"/>
  <c r="B154" i="26"/>
  <c r="Z153" i="26"/>
  <c r="Y153" i="26"/>
  <c r="X153" i="26"/>
  <c r="W153" i="26"/>
  <c r="V153" i="26"/>
  <c r="U153" i="26"/>
  <c r="T153" i="26"/>
  <c r="S153" i="26"/>
  <c r="R153" i="26"/>
  <c r="Q153" i="26"/>
  <c r="P153" i="26"/>
  <c r="O153" i="26"/>
  <c r="N153" i="26"/>
  <c r="M153" i="26"/>
  <c r="L153" i="26"/>
  <c r="K153" i="26"/>
  <c r="J153" i="26"/>
  <c r="I153" i="26"/>
  <c r="H153" i="26"/>
  <c r="G153" i="26"/>
  <c r="F153" i="26"/>
  <c r="E153" i="26"/>
  <c r="D153" i="26"/>
  <c r="B153" i="26"/>
  <c r="Z152" i="26"/>
  <c r="Y152" i="26"/>
  <c r="X152" i="26"/>
  <c r="W152" i="26"/>
  <c r="V152" i="26"/>
  <c r="U152" i="26"/>
  <c r="T152" i="26"/>
  <c r="S152" i="26"/>
  <c r="R152" i="26"/>
  <c r="Q152" i="26"/>
  <c r="P152" i="26"/>
  <c r="O152" i="26"/>
  <c r="N152" i="26"/>
  <c r="M152" i="26"/>
  <c r="L152" i="26"/>
  <c r="K152" i="26"/>
  <c r="J152" i="26"/>
  <c r="I152" i="26"/>
  <c r="H152" i="26"/>
  <c r="G152" i="26"/>
  <c r="F152" i="26"/>
  <c r="E152" i="26"/>
  <c r="D152" i="26"/>
  <c r="B152" i="26"/>
  <c r="Z151" i="26"/>
  <c r="Y151" i="26"/>
  <c r="X151" i="26"/>
  <c r="W151" i="26"/>
  <c r="V151" i="26"/>
  <c r="U151" i="26"/>
  <c r="T151" i="26"/>
  <c r="S151" i="26"/>
  <c r="R151" i="26"/>
  <c r="Q151" i="26"/>
  <c r="P151" i="26"/>
  <c r="O151" i="26"/>
  <c r="N151" i="26"/>
  <c r="M151" i="26"/>
  <c r="L151" i="26"/>
  <c r="K151" i="26"/>
  <c r="J151" i="26"/>
  <c r="I151" i="26"/>
  <c r="H151" i="26"/>
  <c r="G151" i="26"/>
  <c r="F151" i="26"/>
  <c r="E151" i="26"/>
  <c r="D151" i="26"/>
  <c r="B151" i="26"/>
  <c r="H147" i="26"/>
  <c r="D145" i="26"/>
  <c r="C145" i="26"/>
  <c r="B145" i="26"/>
  <c r="Z138" i="26"/>
  <c r="Y138" i="26"/>
  <c r="X138" i="26"/>
  <c r="W138" i="26"/>
  <c r="V138" i="26"/>
  <c r="U138" i="26"/>
  <c r="T138" i="26"/>
  <c r="S138" i="26"/>
  <c r="R138" i="26"/>
  <c r="Q138" i="26"/>
  <c r="P138" i="26"/>
  <c r="O138" i="26"/>
  <c r="N138" i="26"/>
  <c r="M138" i="26"/>
  <c r="L138" i="26"/>
  <c r="K138" i="26"/>
  <c r="J138" i="26"/>
  <c r="I138" i="26"/>
  <c r="H138" i="26"/>
  <c r="G138" i="26"/>
  <c r="F138" i="26"/>
  <c r="E138" i="26"/>
  <c r="D138" i="26"/>
  <c r="B138" i="26"/>
  <c r="Z137" i="26"/>
  <c r="Y137" i="26"/>
  <c r="X137" i="26"/>
  <c r="W137" i="26"/>
  <c r="V137" i="26"/>
  <c r="U137" i="26"/>
  <c r="T137" i="26"/>
  <c r="S137" i="26"/>
  <c r="R137" i="26"/>
  <c r="Q137" i="26"/>
  <c r="P137" i="26"/>
  <c r="O137" i="26"/>
  <c r="N137" i="26"/>
  <c r="M137" i="26"/>
  <c r="L137" i="26"/>
  <c r="K137" i="26"/>
  <c r="J137" i="26"/>
  <c r="I137" i="26"/>
  <c r="H137" i="26"/>
  <c r="G137" i="26"/>
  <c r="F137" i="26"/>
  <c r="E137" i="26"/>
  <c r="D137" i="26"/>
  <c r="B137" i="26"/>
  <c r="Z136" i="26"/>
  <c r="Y136" i="26"/>
  <c r="X136" i="26"/>
  <c r="W136" i="26"/>
  <c r="V136" i="26"/>
  <c r="U136" i="26"/>
  <c r="T136" i="26"/>
  <c r="S136" i="26"/>
  <c r="R136" i="26"/>
  <c r="Q136" i="26"/>
  <c r="P136" i="26"/>
  <c r="O136" i="26"/>
  <c r="N136" i="26"/>
  <c r="M136" i="26"/>
  <c r="L136" i="26"/>
  <c r="K136" i="26"/>
  <c r="J136" i="26"/>
  <c r="I136" i="26"/>
  <c r="H136" i="26"/>
  <c r="G136" i="26"/>
  <c r="F136" i="26"/>
  <c r="E136" i="26"/>
  <c r="D136" i="26"/>
  <c r="B136" i="26"/>
  <c r="Z135" i="26"/>
  <c r="Y135" i="26"/>
  <c r="X135" i="26"/>
  <c r="W135" i="26"/>
  <c r="V135" i="26"/>
  <c r="U135" i="26"/>
  <c r="T135" i="26"/>
  <c r="S135" i="26"/>
  <c r="R135" i="26"/>
  <c r="Q135" i="26"/>
  <c r="P135" i="26"/>
  <c r="O135" i="26"/>
  <c r="N135" i="26"/>
  <c r="M135" i="26"/>
  <c r="L135" i="26"/>
  <c r="K135" i="26"/>
  <c r="J135" i="26"/>
  <c r="I135" i="26"/>
  <c r="H135" i="26"/>
  <c r="G135" i="26"/>
  <c r="F135" i="26"/>
  <c r="E135" i="26"/>
  <c r="D135" i="26"/>
  <c r="B135" i="26"/>
  <c r="Z134" i="26"/>
  <c r="Y134" i="26"/>
  <c r="X134" i="26"/>
  <c r="W134" i="26"/>
  <c r="V134" i="26"/>
  <c r="U134" i="26"/>
  <c r="T134" i="26"/>
  <c r="S134" i="26"/>
  <c r="R134" i="26"/>
  <c r="Q134" i="26"/>
  <c r="P134" i="26"/>
  <c r="O134" i="26"/>
  <c r="N134" i="26"/>
  <c r="M134" i="26"/>
  <c r="L134" i="26"/>
  <c r="K134" i="26"/>
  <c r="J134" i="26"/>
  <c r="I134" i="26"/>
  <c r="H134" i="26"/>
  <c r="G134" i="26"/>
  <c r="F134" i="26"/>
  <c r="E134" i="26"/>
  <c r="D134" i="26"/>
  <c r="B134" i="26"/>
  <c r="Z133" i="26"/>
  <c r="Y133" i="26"/>
  <c r="X133" i="26"/>
  <c r="W133" i="26"/>
  <c r="V133" i="26"/>
  <c r="U133" i="26"/>
  <c r="T133" i="26"/>
  <c r="S133" i="26"/>
  <c r="R133" i="26"/>
  <c r="Q133" i="26"/>
  <c r="P133" i="26"/>
  <c r="O133" i="26"/>
  <c r="N133" i="26"/>
  <c r="M133" i="26"/>
  <c r="L133" i="26"/>
  <c r="K133" i="26"/>
  <c r="J133" i="26"/>
  <c r="I133" i="26"/>
  <c r="H133" i="26"/>
  <c r="G133" i="26"/>
  <c r="F133" i="26"/>
  <c r="E133" i="26"/>
  <c r="D133" i="26"/>
  <c r="B133" i="26"/>
  <c r="E132" i="26"/>
  <c r="D132" i="26"/>
  <c r="B132" i="26"/>
  <c r="H127" i="26"/>
  <c r="D125" i="26"/>
  <c r="D17" i="26" s="1"/>
  <c r="C125" i="26"/>
  <c r="C17" i="26"/>
  <c r="B125" i="26"/>
  <c r="B17" i="26" s="1"/>
  <c r="Z118" i="26"/>
  <c r="Y118" i="26"/>
  <c r="X118" i="26"/>
  <c r="W118" i="26"/>
  <c r="V118" i="26"/>
  <c r="U118" i="26"/>
  <c r="T118" i="26"/>
  <c r="S118" i="26"/>
  <c r="R118" i="26"/>
  <c r="Q118" i="26"/>
  <c r="P118" i="26"/>
  <c r="O118" i="26"/>
  <c r="N118" i="26"/>
  <c r="M118" i="26"/>
  <c r="L118" i="26"/>
  <c r="K118" i="26"/>
  <c r="J118" i="26"/>
  <c r="I118" i="26"/>
  <c r="H118" i="26"/>
  <c r="G118" i="26"/>
  <c r="F118" i="26"/>
  <c r="E118" i="26"/>
  <c r="D118" i="26"/>
  <c r="B118" i="26"/>
  <c r="Z117" i="26"/>
  <c r="Y117" i="26"/>
  <c r="X117" i="26"/>
  <c r="W117" i="26"/>
  <c r="V117" i="26"/>
  <c r="U117" i="26"/>
  <c r="T117" i="26"/>
  <c r="S117" i="26"/>
  <c r="R117" i="26"/>
  <c r="Q117" i="26"/>
  <c r="P117" i="26"/>
  <c r="O117" i="26"/>
  <c r="N117" i="26"/>
  <c r="M117" i="26"/>
  <c r="L117" i="26"/>
  <c r="K117" i="26"/>
  <c r="J117" i="26"/>
  <c r="I117" i="26"/>
  <c r="H117" i="26"/>
  <c r="G117" i="26"/>
  <c r="F117" i="26"/>
  <c r="E117" i="26"/>
  <c r="D117" i="26"/>
  <c r="B117" i="26"/>
  <c r="Z116" i="26"/>
  <c r="Y116" i="26"/>
  <c r="X116" i="26"/>
  <c r="W116" i="26"/>
  <c r="V116" i="26"/>
  <c r="U116" i="26"/>
  <c r="T116" i="26"/>
  <c r="S116" i="26"/>
  <c r="R116" i="26"/>
  <c r="Q116" i="26"/>
  <c r="P116" i="26"/>
  <c r="O116" i="26"/>
  <c r="N116" i="26"/>
  <c r="M116" i="26"/>
  <c r="L116" i="26"/>
  <c r="K116" i="26"/>
  <c r="J116" i="26"/>
  <c r="I116" i="26"/>
  <c r="H116" i="26"/>
  <c r="G116" i="26"/>
  <c r="F116" i="26"/>
  <c r="E116" i="26"/>
  <c r="D116" i="26"/>
  <c r="B116" i="26"/>
  <c r="Z115" i="26"/>
  <c r="Y115" i="26"/>
  <c r="X115" i="26"/>
  <c r="W115" i="26"/>
  <c r="V115" i="26"/>
  <c r="U115" i="26"/>
  <c r="T115" i="26"/>
  <c r="S115" i="26"/>
  <c r="R115" i="26"/>
  <c r="Q115" i="26"/>
  <c r="P115" i="26"/>
  <c r="O115" i="26"/>
  <c r="N115" i="26"/>
  <c r="M115" i="26"/>
  <c r="L115" i="26"/>
  <c r="K115" i="26"/>
  <c r="J115" i="26"/>
  <c r="I115" i="26"/>
  <c r="H115" i="26"/>
  <c r="G115" i="26"/>
  <c r="F115" i="26"/>
  <c r="E115" i="26"/>
  <c r="D115" i="26"/>
  <c r="B115" i="26"/>
  <c r="Z114" i="26"/>
  <c r="Y114" i="26"/>
  <c r="X114" i="26"/>
  <c r="W114" i="26"/>
  <c r="V114" i="26"/>
  <c r="U114" i="26"/>
  <c r="T114" i="26"/>
  <c r="S114" i="26"/>
  <c r="R114" i="26"/>
  <c r="Q114" i="26"/>
  <c r="P114" i="26"/>
  <c r="O114" i="26"/>
  <c r="N114" i="26"/>
  <c r="M114" i="26"/>
  <c r="L114" i="26"/>
  <c r="K114" i="26"/>
  <c r="J114" i="26"/>
  <c r="I114" i="26"/>
  <c r="H114" i="26"/>
  <c r="G114" i="26"/>
  <c r="F114" i="26"/>
  <c r="E114" i="26"/>
  <c r="D114" i="26"/>
  <c r="B114" i="26"/>
  <c r="D111" i="26"/>
  <c r="B111" i="26"/>
  <c r="H107" i="26"/>
  <c r="D105" i="26"/>
  <c r="C105" i="26"/>
  <c r="B105" i="26"/>
  <c r="B16" i="26" s="1"/>
  <c r="Z98" i="26"/>
  <c r="Y98" i="26"/>
  <c r="X98" i="26"/>
  <c r="W98" i="26"/>
  <c r="V98" i="26"/>
  <c r="U98" i="26"/>
  <c r="T98" i="26"/>
  <c r="S98" i="26"/>
  <c r="R98" i="26"/>
  <c r="Q98" i="26"/>
  <c r="P98" i="26"/>
  <c r="O98" i="26"/>
  <c r="N98" i="26"/>
  <c r="M98" i="26"/>
  <c r="L98" i="26"/>
  <c r="K98" i="26"/>
  <c r="J98" i="26"/>
  <c r="I98" i="26"/>
  <c r="H98" i="26"/>
  <c r="G98" i="26"/>
  <c r="F98" i="26"/>
  <c r="E98" i="26"/>
  <c r="D98" i="26"/>
  <c r="B98" i="26"/>
  <c r="Z97" i="26"/>
  <c r="Y97" i="26"/>
  <c r="X97" i="26"/>
  <c r="W97" i="26"/>
  <c r="V97" i="26"/>
  <c r="U97" i="26"/>
  <c r="T97" i="26"/>
  <c r="S97" i="26"/>
  <c r="R97" i="26"/>
  <c r="Q97" i="26"/>
  <c r="P97" i="26"/>
  <c r="O97" i="26"/>
  <c r="N97" i="26"/>
  <c r="M97" i="26"/>
  <c r="L97" i="26"/>
  <c r="K97" i="26"/>
  <c r="J97" i="26"/>
  <c r="I97" i="26"/>
  <c r="H97" i="26"/>
  <c r="G97" i="26"/>
  <c r="F97" i="26"/>
  <c r="E97" i="26"/>
  <c r="D97" i="26"/>
  <c r="B97" i="26"/>
  <c r="Z96" i="26"/>
  <c r="Y96" i="26"/>
  <c r="X96" i="26"/>
  <c r="W96" i="26"/>
  <c r="V96" i="26"/>
  <c r="U96" i="26"/>
  <c r="T96" i="26"/>
  <c r="S96" i="26"/>
  <c r="R96" i="26"/>
  <c r="Q96" i="26"/>
  <c r="P96" i="26"/>
  <c r="O96" i="26"/>
  <c r="N96" i="26"/>
  <c r="M96" i="26"/>
  <c r="L96" i="26"/>
  <c r="K96" i="26"/>
  <c r="J96" i="26"/>
  <c r="I96" i="26"/>
  <c r="H96" i="26"/>
  <c r="G96" i="26"/>
  <c r="F96" i="26"/>
  <c r="E96" i="26"/>
  <c r="D96" i="26"/>
  <c r="B96" i="26"/>
  <c r="Z95" i="26"/>
  <c r="Y95" i="26"/>
  <c r="X95" i="26"/>
  <c r="W95" i="26"/>
  <c r="V95" i="26"/>
  <c r="U95" i="26"/>
  <c r="T95" i="26"/>
  <c r="S95" i="26"/>
  <c r="R95" i="26"/>
  <c r="Q95" i="26"/>
  <c r="P95" i="26"/>
  <c r="O95" i="26"/>
  <c r="N95" i="26"/>
  <c r="M95" i="26"/>
  <c r="L95" i="26"/>
  <c r="K95" i="26"/>
  <c r="J95" i="26"/>
  <c r="I95" i="26"/>
  <c r="H95" i="26"/>
  <c r="G95" i="26"/>
  <c r="F95" i="26"/>
  <c r="E95" i="26"/>
  <c r="D95" i="26"/>
  <c r="B95" i="26"/>
  <c r="Z94" i="26"/>
  <c r="Y94" i="26"/>
  <c r="X94" i="26"/>
  <c r="W94" i="26"/>
  <c r="V94" i="26"/>
  <c r="U94" i="26"/>
  <c r="T94" i="26"/>
  <c r="S94" i="26"/>
  <c r="R94" i="26"/>
  <c r="Q94" i="26"/>
  <c r="P94" i="26"/>
  <c r="O94" i="26"/>
  <c r="N94" i="26"/>
  <c r="M94" i="26"/>
  <c r="L94" i="26"/>
  <c r="K94" i="26"/>
  <c r="J94" i="26"/>
  <c r="I94" i="26"/>
  <c r="H94" i="26"/>
  <c r="G94" i="26"/>
  <c r="F94" i="26"/>
  <c r="E94" i="26"/>
  <c r="D94" i="26"/>
  <c r="B94" i="26"/>
  <c r="Z93" i="26"/>
  <c r="Y93" i="26"/>
  <c r="X93" i="26"/>
  <c r="W93" i="26"/>
  <c r="V93" i="26"/>
  <c r="U93" i="26"/>
  <c r="T93" i="26"/>
  <c r="S93" i="26"/>
  <c r="R93" i="26"/>
  <c r="Q93" i="26"/>
  <c r="P93" i="26"/>
  <c r="O93" i="26"/>
  <c r="N93" i="26"/>
  <c r="M93" i="26"/>
  <c r="L93" i="26"/>
  <c r="K93" i="26"/>
  <c r="J93" i="26"/>
  <c r="I93" i="26"/>
  <c r="H93" i="26"/>
  <c r="G93" i="26"/>
  <c r="F93" i="26"/>
  <c r="E93" i="26"/>
  <c r="D93" i="26"/>
  <c r="B93" i="26"/>
  <c r="Z92" i="26"/>
  <c r="Y92" i="26"/>
  <c r="X92" i="26"/>
  <c r="W92" i="26"/>
  <c r="V92" i="26"/>
  <c r="U92" i="26"/>
  <c r="T92" i="26"/>
  <c r="S92" i="26"/>
  <c r="R92" i="26"/>
  <c r="Q92" i="26"/>
  <c r="P92" i="26"/>
  <c r="O92" i="26"/>
  <c r="N92" i="26"/>
  <c r="M92" i="26"/>
  <c r="L92" i="26"/>
  <c r="K92" i="26"/>
  <c r="J92" i="26"/>
  <c r="I92" i="26"/>
  <c r="H92" i="26"/>
  <c r="G92" i="26"/>
  <c r="F92" i="26"/>
  <c r="E92" i="26"/>
  <c r="D92" i="26"/>
  <c r="B92" i="26"/>
  <c r="H87" i="26"/>
  <c r="D85" i="26"/>
  <c r="C85" i="26"/>
  <c r="B85" i="26"/>
  <c r="B15" i="26" s="1"/>
  <c r="Z78" i="26"/>
  <c r="Y78" i="26"/>
  <c r="X78" i="26"/>
  <c r="W78" i="26"/>
  <c r="V78" i="26"/>
  <c r="U78" i="26"/>
  <c r="T78" i="26"/>
  <c r="S78" i="26"/>
  <c r="R78" i="26"/>
  <c r="Q78" i="26"/>
  <c r="P78" i="26"/>
  <c r="O78" i="26"/>
  <c r="N78" i="26"/>
  <c r="M78" i="26"/>
  <c r="L78" i="26"/>
  <c r="K78" i="26"/>
  <c r="J78" i="26"/>
  <c r="I78" i="26"/>
  <c r="H78" i="26"/>
  <c r="G78" i="26"/>
  <c r="F78" i="26"/>
  <c r="E78" i="26"/>
  <c r="D78" i="26"/>
  <c r="B78" i="26"/>
  <c r="Z77" i="26"/>
  <c r="Y77" i="26"/>
  <c r="X77" i="26"/>
  <c r="W77" i="26"/>
  <c r="V77" i="26"/>
  <c r="U77" i="26"/>
  <c r="T77" i="26"/>
  <c r="S77" i="26"/>
  <c r="R77" i="26"/>
  <c r="Q77" i="26"/>
  <c r="P77" i="26"/>
  <c r="O77" i="26"/>
  <c r="N77" i="26"/>
  <c r="M77" i="26"/>
  <c r="L77" i="26"/>
  <c r="K77" i="26"/>
  <c r="J77" i="26"/>
  <c r="I77" i="26"/>
  <c r="H77" i="26"/>
  <c r="G77" i="26"/>
  <c r="F77" i="26"/>
  <c r="E77" i="26"/>
  <c r="D77" i="26"/>
  <c r="B77" i="26"/>
  <c r="Z76" i="26"/>
  <c r="Y76" i="26"/>
  <c r="X76" i="26"/>
  <c r="W76" i="26"/>
  <c r="V76" i="26"/>
  <c r="U76" i="26"/>
  <c r="T76" i="26"/>
  <c r="S76" i="26"/>
  <c r="R76" i="26"/>
  <c r="Q76" i="26"/>
  <c r="P76" i="26"/>
  <c r="O76" i="26"/>
  <c r="N76" i="26"/>
  <c r="M76" i="26"/>
  <c r="L76" i="26"/>
  <c r="K76" i="26"/>
  <c r="J76" i="26"/>
  <c r="I76" i="26"/>
  <c r="H76" i="26"/>
  <c r="G76" i="26"/>
  <c r="F76" i="26"/>
  <c r="E76" i="26"/>
  <c r="D76" i="26"/>
  <c r="B76" i="26"/>
  <c r="Z75" i="26"/>
  <c r="Y75" i="26"/>
  <c r="X75" i="26"/>
  <c r="W75" i="26"/>
  <c r="V75" i="26"/>
  <c r="U75" i="26"/>
  <c r="T75" i="26"/>
  <c r="S75" i="26"/>
  <c r="R75" i="26"/>
  <c r="Q75" i="26"/>
  <c r="P75" i="26"/>
  <c r="O75" i="26"/>
  <c r="N75" i="26"/>
  <c r="M75" i="26"/>
  <c r="L75" i="26"/>
  <c r="K75" i="26"/>
  <c r="J75" i="26"/>
  <c r="I75" i="26"/>
  <c r="H75" i="26"/>
  <c r="G75" i="26"/>
  <c r="F75" i="26"/>
  <c r="E75" i="26"/>
  <c r="D75" i="26"/>
  <c r="B75" i="26"/>
  <c r="D71" i="26"/>
  <c r="B71" i="26"/>
  <c r="H67" i="26"/>
  <c r="D65" i="26"/>
  <c r="C65" i="26"/>
  <c r="C14" i="26" s="1"/>
  <c r="B65" i="26"/>
  <c r="B14" i="26" s="1"/>
  <c r="Z58" i="26"/>
  <c r="Y58" i="26"/>
  <c r="X58" i="26"/>
  <c r="W58" i="26"/>
  <c r="V58" i="26"/>
  <c r="U58" i="26"/>
  <c r="T58" i="26"/>
  <c r="S58" i="26"/>
  <c r="R58" i="26"/>
  <c r="Q58" i="26"/>
  <c r="P58" i="26"/>
  <c r="O58" i="26"/>
  <c r="N58" i="26"/>
  <c r="M58" i="26"/>
  <c r="L58" i="26"/>
  <c r="K58" i="26"/>
  <c r="J58" i="26"/>
  <c r="I58" i="26"/>
  <c r="H58" i="26"/>
  <c r="G58" i="26"/>
  <c r="F58" i="26"/>
  <c r="E58" i="26"/>
  <c r="D58" i="26"/>
  <c r="B58" i="26"/>
  <c r="Z57" i="26"/>
  <c r="Y57" i="26"/>
  <c r="X57" i="26"/>
  <c r="W57" i="26"/>
  <c r="V57" i="26"/>
  <c r="U57" i="26"/>
  <c r="T57" i="26"/>
  <c r="S57" i="26"/>
  <c r="R57" i="26"/>
  <c r="Q57" i="26"/>
  <c r="P57" i="26"/>
  <c r="O57" i="26"/>
  <c r="N57" i="26"/>
  <c r="M57" i="26"/>
  <c r="L57" i="26"/>
  <c r="K57" i="26"/>
  <c r="J57" i="26"/>
  <c r="I57" i="26"/>
  <c r="H57" i="26"/>
  <c r="G57" i="26"/>
  <c r="F57" i="26"/>
  <c r="E57" i="26"/>
  <c r="D57" i="26"/>
  <c r="B57" i="26"/>
  <c r="Z56" i="26"/>
  <c r="Y56" i="26"/>
  <c r="X56" i="26"/>
  <c r="W56" i="26"/>
  <c r="V56" i="26"/>
  <c r="U56" i="26"/>
  <c r="T56" i="26"/>
  <c r="S56" i="26"/>
  <c r="R56" i="26"/>
  <c r="Q56" i="26"/>
  <c r="P56" i="26"/>
  <c r="O56" i="26"/>
  <c r="N56" i="26"/>
  <c r="M56" i="26"/>
  <c r="L56" i="26"/>
  <c r="K56" i="26"/>
  <c r="J56" i="26"/>
  <c r="I56" i="26"/>
  <c r="H56" i="26"/>
  <c r="G56" i="26"/>
  <c r="F56" i="26"/>
  <c r="E56" i="26"/>
  <c r="D56" i="26"/>
  <c r="B56" i="26"/>
  <c r="Z55" i="26"/>
  <c r="Y55" i="26"/>
  <c r="X55" i="26"/>
  <c r="W55" i="26"/>
  <c r="V55" i="26"/>
  <c r="U55" i="26"/>
  <c r="T55" i="26"/>
  <c r="S55" i="26"/>
  <c r="R55" i="26"/>
  <c r="Q55" i="26"/>
  <c r="P55" i="26"/>
  <c r="O55" i="26"/>
  <c r="N55" i="26"/>
  <c r="M55" i="26"/>
  <c r="L55" i="26"/>
  <c r="K55" i="26"/>
  <c r="J55" i="26"/>
  <c r="I55" i="26"/>
  <c r="H55" i="26"/>
  <c r="G55" i="26"/>
  <c r="F55" i="26"/>
  <c r="E55" i="26"/>
  <c r="D55" i="26"/>
  <c r="B55" i="26"/>
  <c r="Z54" i="26"/>
  <c r="Y54" i="26"/>
  <c r="X54" i="26"/>
  <c r="W54" i="26"/>
  <c r="V54" i="26"/>
  <c r="U54" i="26"/>
  <c r="T54" i="26"/>
  <c r="S54" i="26"/>
  <c r="R54" i="26"/>
  <c r="Q54" i="26"/>
  <c r="P54" i="26"/>
  <c r="O54" i="26"/>
  <c r="N54" i="26"/>
  <c r="M54" i="26"/>
  <c r="L54" i="26"/>
  <c r="K54" i="26"/>
  <c r="J54" i="26"/>
  <c r="I54" i="26"/>
  <c r="H54" i="26"/>
  <c r="G54" i="26"/>
  <c r="F54" i="26"/>
  <c r="E54" i="26"/>
  <c r="D54" i="26"/>
  <c r="B54" i="26"/>
  <c r="Z53" i="26"/>
  <c r="Y53" i="26"/>
  <c r="X53" i="26"/>
  <c r="W53" i="26"/>
  <c r="V53" i="26"/>
  <c r="U53" i="26"/>
  <c r="T53" i="26"/>
  <c r="S53" i="26"/>
  <c r="R53" i="26"/>
  <c r="Q53" i="26"/>
  <c r="P53" i="26"/>
  <c r="O53" i="26"/>
  <c r="N53" i="26"/>
  <c r="M53" i="26"/>
  <c r="L53" i="26"/>
  <c r="K53" i="26"/>
  <c r="J53" i="26"/>
  <c r="I53" i="26"/>
  <c r="H53" i="26"/>
  <c r="G53" i="26"/>
  <c r="F53" i="26"/>
  <c r="E53" i="26"/>
  <c r="D53" i="26"/>
  <c r="B53" i="26"/>
  <c r="Z52" i="26"/>
  <c r="Y52" i="26"/>
  <c r="X52" i="26"/>
  <c r="W52" i="26"/>
  <c r="V52" i="26"/>
  <c r="U52" i="26"/>
  <c r="T52" i="26"/>
  <c r="S52" i="26"/>
  <c r="R52" i="26"/>
  <c r="Q52" i="26"/>
  <c r="P52" i="26"/>
  <c r="O52" i="26"/>
  <c r="N52" i="26"/>
  <c r="M52" i="26"/>
  <c r="L52" i="26"/>
  <c r="K52" i="26"/>
  <c r="J52" i="26"/>
  <c r="I52" i="26"/>
  <c r="H52" i="26"/>
  <c r="G52" i="26"/>
  <c r="F52" i="26"/>
  <c r="E52" i="26"/>
  <c r="D52" i="26"/>
  <c r="B52" i="26"/>
  <c r="H47" i="26"/>
  <c r="D45" i="26"/>
  <c r="C45" i="26"/>
  <c r="C13" i="26" s="1"/>
  <c r="B45" i="26"/>
  <c r="Z38" i="26"/>
  <c r="Y38" i="26"/>
  <c r="X38" i="26"/>
  <c r="W38" i="26"/>
  <c r="V38" i="26"/>
  <c r="U38" i="26"/>
  <c r="T38" i="26"/>
  <c r="S38" i="26"/>
  <c r="R38" i="26"/>
  <c r="Q38" i="26"/>
  <c r="P38" i="26"/>
  <c r="O38" i="26"/>
  <c r="N38" i="26"/>
  <c r="M38" i="26"/>
  <c r="L38" i="26"/>
  <c r="K38" i="26"/>
  <c r="J38" i="26"/>
  <c r="I38" i="26"/>
  <c r="H38" i="26"/>
  <c r="G38" i="26"/>
  <c r="F38" i="26"/>
  <c r="E38" i="26"/>
  <c r="D38" i="26"/>
  <c r="B38" i="26"/>
  <c r="Z37" i="26"/>
  <c r="Y37" i="26"/>
  <c r="X37" i="26"/>
  <c r="W37" i="26"/>
  <c r="V37" i="26"/>
  <c r="U37" i="26"/>
  <c r="T37" i="26"/>
  <c r="S37" i="26"/>
  <c r="R37" i="26"/>
  <c r="Q37" i="26"/>
  <c r="P37" i="26"/>
  <c r="O37" i="26"/>
  <c r="N37" i="26"/>
  <c r="M37" i="26"/>
  <c r="L37" i="26"/>
  <c r="K37" i="26"/>
  <c r="J37" i="26"/>
  <c r="I37" i="26"/>
  <c r="H37" i="26"/>
  <c r="G37" i="26"/>
  <c r="F37" i="26"/>
  <c r="E37" i="26"/>
  <c r="D37" i="26"/>
  <c r="B37" i="26"/>
  <c r="Z36" i="26"/>
  <c r="Y36" i="26"/>
  <c r="X36" i="26"/>
  <c r="W36" i="26"/>
  <c r="V36" i="26"/>
  <c r="U36" i="26"/>
  <c r="T36" i="26"/>
  <c r="S36" i="26"/>
  <c r="R36" i="26"/>
  <c r="Q36" i="26"/>
  <c r="P36" i="26"/>
  <c r="O36" i="26"/>
  <c r="N36" i="26"/>
  <c r="M36" i="26"/>
  <c r="L36" i="26"/>
  <c r="K36" i="26"/>
  <c r="J36" i="26"/>
  <c r="I36" i="26"/>
  <c r="H36" i="26"/>
  <c r="G36" i="26"/>
  <c r="F36" i="26"/>
  <c r="E36" i="26"/>
  <c r="D36" i="26"/>
  <c r="B36" i="26"/>
  <c r="Z35" i="26"/>
  <c r="Y35" i="26"/>
  <c r="X35" i="26"/>
  <c r="W35" i="26"/>
  <c r="V35" i="26"/>
  <c r="U35" i="26"/>
  <c r="T35" i="26"/>
  <c r="S35" i="26"/>
  <c r="R35" i="26"/>
  <c r="Q35" i="26"/>
  <c r="P35" i="26"/>
  <c r="O35" i="26"/>
  <c r="N35" i="26"/>
  <c r="M35" i="26"/>
  <c r="L35" i="26"/>
  <c r="K35" i="26"/>
  <c r="J35" i="26"/>
  <c r="I35" i="26"/>
  <c r="H35" i="26"/>
  <c r="G35" i="26"/>
  <c r="F35" i="26"/>
  <c r="E35" i="26"/>
  <c r="D35" i="26"/>
  <c r="B35" i="26"/>
  <c r="Z34" i="26"/>
  <c r="Y34" i="26"/>
  <c r="X34" i="26"/>
  <c r="W34" i="26"/>
  <c r="V34" i="26"/>
  <c r="U34" i="26"/>
  <c r="T34" i="26"/>
  <c r="S34" i="26"/>
  <c r="R34" i="26"/>
  <c r="Q34" i="26"/>
  <c r="P34" i="26"/>
  <c r="O34" i="26"/>
  <c r="N34" i="26"/>
  <c r="M34" i="26"/>
  <c r="L34" i="26"/>
  <c r="K34" i="26"/>
  <c r="J34" i="26"/>
  <c r="I34" i="26"/>
  <c r="H34" i="26"/>
  <c r="G34" i="26"/>
  <c r="F34" i="26"/>
  <c r="E34" i="26"/>
  <c r="D34" i="26"/>
  <c r="B34" i="26"/>
  <c r="H27" i="26"/>
  <c r="D25" i="26"/>
  <c r="D12" i="26"/>
  <c r="C25" i="26"/>
  <c r="C12" i="26" s="1"/>
  <c r="B25" i="26"/>
  <c r="B12" i="26" s="1"/>
  <c r="D21" i="26"/>
  <c r="A21" i="26"/>
  <c r="D20" i="26"/>
  <c r="C20" i="26"/>
  <c r="B20" i="26"/>
  <c r="A20" i="26"/>
  <c r="D19" i="26"/>
  <c r="C19" i="26"/>
  <c r="B19" i="26"/>
  <c r="A19" i="26"/>
  <c r="D18" i="26"/>
  <c r="C18" i="26"/>
  <c r="B18" i="26"/>
  <c r="A18" i="26"/>
  <c r="A17" i="26"/>
  <c r="D16" i="26"/>
  <c r="C16" i="26"/>
  <c r="A16" i="26"/>
  <c r="D15" i="26"/>
  <c r="C15" i="26"/>
  <c r="A15" i="26"/>
  <c r="D14" i="26"/>
  <c r="A14" i="26"/>
  <c r="D13" i="26"/>
  <c r="B13" i="26"/>
  <c r="A13" i="26"/>
  <c r="A12" i="26"/>
  <c r="M4" i="26" a="1"/>
  <c r="M4" i="26" s="1"/>
  <c r="L4" i="26"/>
  <c r="D4" i="26"/>
  <c r="C4" i="26"/>
  <c r="M4" i="31" a="1"/>
  <c r="C4" i="25"/>
  <c r="D4" i="25"/>
  <c r="L4" i="25"/>
  <c r="M4" i="25" a="1"/>
  <c r="U4" i="25" s="1"/>
  <c r="B12" i="25"/>
  <c r="B11" i="25" s="1"/>
  <c r="C4" i="18"/>
  <c r="D4" i="18"/>
  <c r="L4" i="18"/>
  <c r="A12" i="18"/>
  <c r="A13" i="18"/>
  <c r="A14" i="18"/>
  <c r="A15" i="18"/>
  <c r="A16" i="18"/>
  <c r="A17" i="18"/>
  <c r="A18" i="18"/>
  <c r="A19" i="18"/>
  <c r="A20" i="18"/>
  <c r="A21" i="18"/>
  <c r="B25" i="18"/>
  <c r="B12" i="18"/>
  <c r="C25" i="18"/>
  <c r="C12" i="18" s="1"/>
  <c r="D25" i="18"/>
  <c r="D12" i="18" s="1"/>
  <c r="H27" i="18"/>
  <c r="B34" i="18"/>
  <c r="D34" i="18"/>
  <c r="E34" i="18"/>
  <c r="F34" i="18"/>
  <c r="G34" i="18"/>
  <c r="H34" i="18"/>
  <c r="I34" i="18"/>
  <c r="J34" i="18"/>
  <c r="K34" i="18"/>
  <c r="L34" i="18"/>
  <c r="M34" i="18"/>
  <c r="N34" i="18"/>
  <c r="O34" i="18"/>
  <c r="P34" i="18"/>
  <c r="Q34" i="18"/>
  <c r="R34" i="18"/>
  <c r="S34" i="18"/>
  <c r="T34" i="18"/>
  <c r="U34" i="18"/>
  <c r="V34" i="18"/>
  <c r="W34" i="18"/>
  <c r="X34" i="18"/>
  <c r="Y34" i="18"/>
  <c r="Z34" i="18"/>
  <c r="B35" i="18"/>
  <c r="D35" i="18"/>
  <c r="E35" i="18"/>
  <c r="F35" i="18"/>
  <c r="G35" i="18"/>
  <c r="H35" i="18"/>
  <c r="I35" i="18"/>
  <c r="J35" i="18"/>
  <c r="K35" i="18"/>
  <c r="L35" i="18"/>
  <c r="M35" i="18"/>
  <c r="N35" i="18"/>
  <c r="O35" i="18"/>
  <c r="P35" i="18"/>
  <c r="Q35" i="18"/>
  <c r="R35" i="18"/>
  <c r="S35" i="18"/>
  <c r="T35" i="18"/>
  <c r="U35" i="18"/>
  <c r="V35" i="18"/>
  <c r="W35" i="18"/>
  <c r="X35" i="18"/>
  <c r="Y35" i="18"/>
  <c r="Z35" i="18"/>
  <c r="B36" i="18"/>
  <c r="D36" i="18"/>
  <c r="E36" i="18"/>
  <c r="F36" i="18"/>
  <c r="G36" i="18"/>
  <c r="H36" i="18"/>
  <c r="I36" i="18"/>
  <c r="J36" i="18"/>
  <c r="K36" i="18"/>
  <c r="L36" i="18"/>
  <c r="M36" i="18"/>
  <c r="N36" i="18"/>
  <c r="O36" i="18"/>
  <c r="P36" i="18"/>
  <c r="Q36" i="18"/>
  <c r="R36" i="18"/>
  <c r="S36" i="18"/>
  <c r="T36" i="18"/>
  <c r="U36" i="18"/>
  <c r="V36" i="18"/>
  <c r="W36" i="18"/>
  <c r="X36" i="18"/>
  <c r="Y36" i="18"/>
  <c r="Z36" i="18"/>
  <c r="B37" i="18"/>
  <c r="D37" i="18"/>
  <c r="E37" i="18"/>
  <c r="F37" i="18"/>
  <c r="G37" i="18"/>
  <c r="H37" i="18"/>
  <c r="I37" i="18"/>
  <c r="J37" i="18"/>
  <c r="K37" i="18"/>
  <c r="L37" i="18"/>
  <c r="M37" i="18"/>
  <c r="N37" i="18"/>
  <c r="O37" i="18"/>
  <c r="P37" i="18"/>
  <c r="Q37" i="18"/>
  <c r="R37" i="18"/>
  <c r="S37" i="18"/>
  <c r="T37" i="18"/>
  <c r="U37" i="18"/>
  <c r="V37" i="18"/>
  <c r="W37" i="18"/>
  <c r="X37" i="18"/>
  <c r="Y37" i="18"/>
  <c r="Z37" i="18"/>
  <c r="B38" i="18"/>
  <c r="D38" i="18"/>
  <c r="E38" i="18"/>
  <c r="F38" i="18"/>
  <c r="G38" i="18"/>
  <c r="H38" i="18"/>
  <c r="I38" i="18"/>
  <c r="J38" i="18"/>
  <c r="K38" i="18"/>
  <c r="L38" i="18"/>
  <c r="M38" i="18"/>
  <c r="N38" i="18"/>
  <c r="O38" i="18"/>
  <c r="P38" i="18"/>
  <c r="Q38" i="18"/>
  <c r="R38" i="18"/>
  <c r="S38" i="18"/>
  <c r="T38" i="18"/>
  <c r="U38" i="18"/>
  <c r="V38" i="18"/>
  <c r="W38" i="18"/>
  <c r="X38" i="18"/>
  <c r="Y38" i="18"/>
  <c r="Z38" i="18"/>
  <c r="B45" i="18"/>
  <c r="B13" i="18" s="1"/>
  <c r="C45" i="18"/>
  <c r="C13" i="18" s="1"/>
  <c r="D45" i="18"/>
  <c r="D13" i="18" s="1"/>
  <c r="H47" i="18"/>
  <c r="B52" i="18"/>
  <c r="D52" i="18"/>
  <c r="E52" i="18"/>
  <c r="B53" i="18"/>
  <c r="D53" i="18"/>
  <c r="E53" i="18"/>
  <c r="B54" i="18"/>
  <c r="D54" i="18"/>
  <c r="E54" i="18"/>
  <c r="B55" i="18"/>
  <c r="D55" i="18"/>
  <c r="E55" i="18"/>
  <c r="F55" i="18"/>
  <c r="G55" i="18"/>
  <c r="H55" i="18"/>
  <c r="I55" i="18"/>
  <c r="J55" i="18"/>
  <c r="K55" i="18"/>
  <c r="L55" i="18"/>
  <c r="M55" i="18"/>
  <c r="N55" i="18"/>
  <c r="O55" i="18"/>
  <c r="P55" i="18"/>
  <c r="Q55" i="18"/>
  <c r="R55" i="18"/>
  <c r="S55" i="18"/>
  <c r="T55" i="18"/>
  <c r="U55" i="18"/>
  <c r="V55" i="18"/>
  <c r="W55" i="18"/>
  <c r="X55" i="18"/>
  <c r="Y55" i="18"/>
  <c r="Z55" i="18"/>
  <c r="B56" i="18"/>
  <c r="D56" i="18"/>
  <c r="E56" i="18"/>
  <c r="F56" i="18"/>
  <c r="G56" i="18"/>
  <c r="H56" i="18"/>
  <c r="I56" i="18"/>
  <c r="J56" i="18"/>
  <c r="K56" i="18"/>
  <c r="L56" i="18"/>
  <c r="M56" i="18"/>
  <c r="N56" i="18"/>
  <c r="O56" i="18"/>
  <c r="P56" i="18"/>
  <c r="Q56" i="18"/>
  <c r="R56" i="18"/>
  <c r="S56" i="18"/>
  <c r="T56" i="18"/>
  <c r="U56" i="18"/>
  <c r="V56" i="18"/>
  <c r="W56" i="18"/>
  <c r="X56" i="18"/>
  <c r="Y56" i="18"/>
  <c r="Z56" i="18"/>
  <c r="B57" i="18"/>
  <c r="D57" i="18"/>
  <c r="E57" i="18"/>
  <c r="F57" i="18"/>
  <c r="G57" i="18"/>
  <c r="H57" i="18"/>
  <c r="I57" i="18"/>
  <c r="J57" i="18"/>
  <c r="K57" i="18"/>
  <c r="L57" i="18"/>
  <c r="M57" i="18"/>
  <c r="N57" i="18"/>
  <c r="O57" i="18"/>
  <c r="P57" i="18"/>
  <c r="Q57" i="18"/>
  <c r="R57" i="18"/>
  <c r="S57" i="18"/>
  <c r="T57" i="18"/>
  <c r="U57" i="18"/>
  <c r="V57" i="18"/>
  <c r="W57" i="18"/>
  <c r="X57" i="18"/>
  <c r="Y57" i="18"/>
  <c r="Z57" i="18"/>
  <c r="B58" i="18"/>
  <c r="D58" i="18"/>
  <c r="E58" i="18"/>
  <c r="F58" i="18"/>
  <c r="G58" i="18"/>
  <c r="H58" i="18"/>
  <c r="I58" i="18"/>
  <c r="J58" i="18"/>
  <c r="K58" i="18"/>
  <c r="L58" i="18"/>
  <c r="M58" i="18"/>
  <c r="N58" i="18"/>
  <c r="O58" i="18"/>
  <c r="P58" i="18"/>
  <c r="Q58" i="18"/>
  <c r="R58" i="18"/>
  <c r="S58" i="18"/>
  <c r="T58" i="18"/>
  <c r="U58" i="18"/>
  <c r="V58" i="18"/>
  <c r="W58" i="18"/>
  <c r="X58" i="18"/>
  <c r="Y58" i="18"/>
  <c r="Z58" i="18"/>
  <c r="B65" i="18"/>
  <c r="B14" i="18"/>
  <c r="C65" i="18"/>
  <c r="C14" i="18" s="1"/>
  <c r="D65" i="18"/>
  <c r="D14" i="18"/>
  <c r="H67" i="18"/>
  <c r="B71" i="18"/>
  <c r="D71" i="18"/>
  <c r="B75" i="18"/>
  <c r="D75" i="18"/>
  <c r="E75" i="18"/>
  <c r="F75" i="18"/>
  <c r="G75" i="18"/>
  <c r="H75" i="18"/>
  <c r="I75" i="18"/>
  <c r="J75" i="18"/>
  <c r="K75" i="18"/>
  <c r="L75" i="18"/>
  <c r="M75" i="18"/>
  <c r="N75" i="18"/>
  <c r="O75" i="18"/>
  <c r="P75" i="18"/>
  <c r="Q75" i="18"/>
  <c r="R75" i="18"/>
  <c r="S75" i="18"/>
  <c r="T75" i="18"/>
  <c r="U75" i="18"/>
  <c r="V75" i="18"/>
  <c r="W75" i="18"/>
  <c r="X75" i="18"/>
  <c r="Y75" i="18"/>
  <c r="Z75" i="18"/>
  <c r="B76" i="18"/>
  <c r="D76" i="18"/>
  <c r="E76" i="18"/>
  <c r="F76" i="18"/>
  <c r="G76" i="18"/>
  <c r="H76" i="18"/>
  <c r="I76" i="18"/>
  <c r="J76" i="18"/>
  <c r="K76" i="18"/>
  <c r="L76" i="18"/>
  <c r="M76" i="18"/>
  <c r="N76" i="18"/>
  <c r="O76" i="18"/>
  <c r="P76" i="18"/>
  <c r="Q76" i="18"/>
  <c r="R76" i="18"/>
  <c r="S76" i="18"/>
  <c r="T76" i="18"/>
  <c r="U76" i="18"/>
  <c r="V76" i="18"/>
  <c r="W76" i="18"/>
  <c r="X76" i="18"/>
  <c r="Y76" i="18"/>
  <c r="Z76" i="18"/>
  <c r="B77" i="18"/>
  <c r="D77" i="18"/>
  <c r="E77" i="18"/>
  <c r="F77" i="18"/>
  <c r="G77" i="18"/>
  <c r="H77" i="18"/>
  <c r="I77" i="18"/>
  <c r="J77" i="18"/>
  <c r="K77" i="18"/>
  <c r="L77" i="18"/>
  <c r="M77" i="18"/>
  <c r="N77" i="18"/>
  <c r="O77" i="18"/>
  <c r="P77" i="18"/>
  <c r="Q77" i="18"/>
  <c r="R77" i="18"/>
  <c r="S77" i="18"/>
  <c r="T77" i="18"/>
  <c r="U77" i="18"/>
  <c r="V77" i="18"/>
  <c r="W77" i="18"/>
  <c r="X77" i="18"/>
  <c r="Y77" i="18"/>
  <c r="Z77" i="18"/>
  <c r="B78" i="18"/>
  <c r="D78" i="18"/>
  <c r="E78" i="18"/>
  <c r="F78" i="18"/>
  <c r="G78" i="18"/>
  <c r="H78" i="18"/>
  <c r="I78" i="18"/>
  <c r="J78" i="18"/>
  <c r="K78" i="18"/>
  <c r="L78" i="18"/>
  <c r="M78" i="18"/>
  <c r="N78" i="18"/>
  <c r="O78" i="18"/>
  <c r="P78" i="18"/>
  <c r="Q78" i="18"/>
  <c r="R78" i="18"/>
  <c r="S78" i="18"/>
  <c r="T78" i="18"/>
  <c r="U78" i="18"/>
  <c r="V78" i="18"/>
  <c r="W78" i="18"/>
  <c r="X78" i="18"/>
  <c r="Y78" i="18"/>
  <c r="Z78" i="18"/>
  <c r="B85" i="18"/>
  <c r="B15" i="18" s="1"/>
  <c r="C85" i="18"/>
  <c r="C15" i="18" s="1"/>
  <c r="D85" i="18"/>
  <c r="D15" i="18"/>
  <c r="H87" i="18"/>
  <c r="B92" i="18"/>
  <c r="D92" i="18"/>
  <c r="E92" i="18"/>
  <c r="F92" i="18"/>
  <c r="G92" i="18"/>
  <c r="H92" i="18"/>
  <c r="I92" i="18"/>
  <c r="J92" i="18"/>
  <c r="K92" i="18"/>
  <c r="L92" i="18"/>
  <c r="M92" i="18"/>
  <c r="N92" i="18"/>
  <c r="O92" i="18"/>
  <c r="P92" i="18"/>
  <c r="Q92" i="18"/>
  <c r="R92" i="18"/>
  <c r="S92" i="18"/>
  <c r="T92" i="18"/>
  <c r="U92" i="18"/>
  <c r="V92" i="18"/>
  <c r="W92" i="18"/>
  <c r="X92" i="18"/>
  <c r="Y92" i="18"/>
  <c r="Z92" i="18"/>
  <c r="B93" i="18"/>
  <c r="D93" i="18"/>
  <c r="E93" i="18"/>
  <c r="F93" i="18"/>
  <c r="G93" i="18"/>
  <c r="H93" i="18"/>
  <c r="I93" i="18"/>
  <c r="J93" i="18"/>
  <c r="K93" i="18"/>
  <c r="L93" i="18"/>
  <c r="M93" i="18"/>
  <c r="N93" i="18"/>
  <c r="O93" i="18"/>
  <c r="P93" i="18"/>
  <c r="Q93" i="18"/>
  <c r="R93" i="18"/>
  <c r="S93" i="18"/>
  <c r="T93" i="18"/>
  <c r="U93" i="18"/>
  <c r="V93" i="18"/>
  <c r="W93" i="18"/>
  <c r="X93" i="18"/>
  <c r="Y93" i="18"/>
  <c r="Z93" i="18"/>
  <c r="B94" i="18"/>
  <c r="D94" i="18"/>
  <c r="E94" i="18"/>
  <c r="F94" i="18"/>
  <c r="G94" i="18"/>
  <c r="H94" i="18"/>
  <c r="I94" i="18"/>
  <c r="J94" i="18"/>
  <c r="K94" i="18"/>
  <c r="L94" i="18"/>
  <c r="M94" i="18"/>
  <c r="N94" i="18"/>
  <c r="O94" i="18"/>
  <c r="P94" i="18"/>
  <c r="Q94" i="18"/>
  <c r="R94" i="18"/>
  <c r="S94" i="18"/>
  <c r="T94" i="18"/>
  <c r="U94" i="18"/>
  <c r="V94" i="18"/>
  <c r="W94" i="18"/>
  <c r="X94" i="18"/>
  <c r="Y94" i="18"/>
  <c r="Z94" i="18"/>
  <c r="B95" i="18"/>
  <c r="D95" i="18"/>
  <c r="E95" i="18"/>
  <c r="F95" i="18"/>
  <c r="G95" i="18"/>
  <c r="H95" i="18"/>
  <c r="I95" i="18"/>
  <c r="J95" i="18"/>
  <c r="K95" i="18"/>
  <c r="L95" i="18"/>
  <c r="M95" i="18"/>
  <c r="N95" i="18"/>
  <c r="O95" i="18"/>
  <c r="P95" i="18"/>
  <c r="Q95" i="18"/>
  <c r="R95" i="18"/>
  <c r="S95" i="18"/>
  <c r="T95" i="18"/>
  <c r="U95" i="18"/>
  <c r="V95" i="18"/>
  <c r="W95" i="18"/>
  <c r="X95" i="18"/>
  <c r="Y95" i="18"/>
  <c r="Z95" i="18"/>
  <c r="B96" i="18"/>
  <c r="D96" i="18"/>
  <c r="E96" i="18"/>
  <c r="F96" i="18"/>
  <c r="G96" i="18"/>
  <c r="H96" i="18"/>
  <c r="I96" i="18"/>
  <c r="J96" i="18"/>
  <c r="K96" i="18"/>
  <c r="L96" i="18"/>
  <c r="M96" i="18"/>
  <c r="N96" i="18"/>
  <c r="O96" i="18"/>
  <c r="P96" i="18"/>
  <c r="Q96" i="18"/>
  <c r="R96" i="18"/>
  <c r="S96" i="18"/>
  <c r="T96" i="18"/>
  <c r="U96" i="18"/>
  <c r="V96" i="18"/>
  <c r="W96" i="18"/>
  <c r="X96" i="18"/>
  <c r="Y96" i="18"/>
  <c r="Z96" i="18"/>
  <c r="B97" i="18"/>
  <c r="D97" i="18"/>
  <c r="E97" i="18"/>
  <c r="F97" i="18"/>
  <c r="G97" i="18"/>
  <c r="H97" i="18"/>
  <c r="I97" i="18"/>
  <c r="J97" i="18"/>
  <c r="K97" i="18"/>
  <c r="L97" i="18"/>
  <c r="M97" i="18"/>
  <c r="N97" i="18"/>
  <c r="O97" i="18"/>
  <c r="P97" i="18"/>
  <c r="Q97" i="18"/>
  <c r="R97" i="18"/>
  <c r="S97" i="18"/>
  <c r="T97" i="18"/>
  <c r="U97" i="18"/>
  <c r="V97" i="18"/>
  <c r="W97" i="18"/>
  <c r="X97" i="18"/>
  <c r="Y97" i="18"/>
  <c r="Z97" i="18"/>
  <c r="B98" i="18"/>
  <c r="D98" i="18"/>
  <c r="E98" i="18"/>
  <c r="F98" i="18"/>
  <c r="G98" i="18"/>
  <c r="H98" i="18"/>
  <c r="I98" i="18"/>
  <c r="J98" i="18"/>
  <c r="K98" i="18"/>
  <c r="L98" i="18"/>
  <c r="M98" i="18"/>
  <c r="N98" i="18"/>
  <c r="O98" i="18"/>
  <c r="P98" i="18"/>
  <c r="Q98" i="18"/>
  <c r="R98" i="18"/>
  <c r="S98" i="18"/>
  <c r="T98" i="18"/>
  <c r="U98" i="18"/>
  <c r="V98" i="18"/>
  <c r="W98" i="18"/>
  <c r="X98" i="18"/>
  <c r="Y98" i="18"/>
  <c r="Z98" i="18"/>
  <c r="B105" i="18"/>
  <c r="B16" i="18" s="1"/>
  <c r="C105" i="18"/>
  <c r="C16" i="18"/>
  <c r="D105" i="18"/>
  <c r="D16" i="18" s="1"/>
  <c r="H107" i="18"/>
  <c r="B111" i="18"/>
  <c r="D111" i="18"/>
  <c r="B114" i="18"/>
  <c r="D114" i="18"/>
  <c r="E114" i="18"/>
  <c r="B115" i="18"/>
  <c r="D115" i="18"/>
  <c r="E115" i="18"/>
  <c r="F115" i="18"/>
  <c r="G115" i="18"/>
  <c r="H115" i="18"/>
  <c r="I115" i="18"/>
  <c r="J115" i="18"/>
  <c r="K115" i="18"/>
  <c r="L115" i="18"/>
  <c r="M115" i="18"/>
  <c r="N115" i="18"/>
  <c r="O115" i="18"/>
  <c r="P115" i="18"/>
  <c r="Q115" i="18"/>
  <c r="R115" i="18"/>
  <c r="S115" i="18"/>
  <c r="T115" i="18"/>
  <c r="U115" i="18"/>
  <c r="V115" i="18"/>
  <c r="W115" i="18"/>
  <c r="X115" i="18"/>
  <c r="Y115" i="18"/>
  <c r="Z115" i="18"/>
  <c r="B116" i="18"/>
  <c r="D116" i="18"/>
  <c r="E116" i="18"/>
  <c r="F116" i="18"/>
  <c r="G116" i="18"/>
  <c r="H116" i="18"/>
  <c r="I116" i="18"/>
  <c r="J116" i="18"/>
  <c r="K116" i="18"/>
  <c r="L116" i="18"/>
  <c r="M116" i="18"/>
  <c r="N116" i="18"/>
  <c r="O116" i="18"/>
  <c r="P116" i="18"/>
  <c r="Q116" i="18"/>
  <c r="R116" i="18"/>
  <c r="S116" i="18"/>
  <c r="T116" i="18"/>
  <c r="U116" i="18"/>
  <c r="V116" i="18"/>
  <c r="W116" i="18"/>
  <c r="X116" i="18"/>
  <c r="Y116" i="18"/>
  <c r="Z116" i="18"/>
  <c r="B117" i="18"/>
  <c r="D117" i="18"/>
  <c r="E117" i="18"/>
  <c r="F117" i="18"/>
  <c r="G117" i="18"/>
  <c r="H117" i="18"/>
  <c r="I117" i="18"/>
  <c r="J117" i="18"/>
  <c r="K117" i="18"/>
  <c r="L117" i="18"/>
  <c r="M117" i="18"/>
  <c r="N117" i="18"/>
  <c r="O117" i="18"/>
  <c r="P117" i="18"/>
  <c r="Q117" i="18"/>
  <c r="R117" i="18"/>
  <c r="S117" i="18"/>
  <c r="T117" i="18"/>
  <c r="U117" i="18"/>
  <c r="V117" i="18"/>
  <c r="W117" i="18"/>
  <c r="X117" i="18"/>
  <c r="Y117" i="18"/>
  <c r="Z117" i="18"/>
  <c r="B118" i="18"/>
  <c r="D118" i="18"/>
  <c r="E118" i="18"/>
  <c r="F118" i="18"/>
  <c r="G118" i="18"/>
  <c r="H118" i="18"/>
  <c r="I118" i="18"/>
  <c r="J118" i="18"/>
  <c r="K118" i="18"/>
  <c r="L118" i="18"/>
  <c r="M118" i="18"/>
  <c r="N118" i="18"/>
  <c r="O118" i="18"/>
  <c r="P118" i="18"/>
  <c r="Q118" i="18"/>
  <c r="R118" i="18"/>
  <c r="S118" i="18"/>
  <c r="T118" i="18"/>
  <c r="U118" i="18"/>
  <c r="V118" i="18"/>
  <c r="W118" i="18"/>
  <c r="X118" i="18"/>
  <c r="Y118" i="18"/>
  <c r="Z118" i="18"/>
  <c r="B125" i="18"/>
  <c r="B17" i="18" s="1"/>
  <c r="C125" i="18"/>
  <c r="C17" i="18"/>
  <c r="D125" i="18"/>
  <c r="D17" i="18" s="1"/>
  <c r="H127" i="18"/>
  <c r="B132" i="18"/>
  <c r="D132" i="18"/>
  <c r="E132" i="18"/>
  <c r="B133" i="18"/>
  <c r="D133" i="18"/>
  <c r="E133" i="18"/>
  <c r="F133" i="18"/>
  <c r="G133" i="18"/>
  <c r="H133" i="18"/>
  <c r="I133" i="18"/>
  <c r="J133" i="18"/>
  <c r="K133" i="18"/>
  <c r="L133" i="18"/>
  <c r="M133" i="18"/>
  <c r="N133" i="18"/>
  <c r="O133" i="18"/>
  <c r="P133" i="18"/>
  <c r="Q133" i="18"/>
  <c r="R133" i="18"/>
  <c r="S133" i="18"/>
  <c r="T133" i="18"/>
  <c r="U133" i="18"/>
  <c r="V133" i="18"/>
  <c r="W133" i="18"/>
  <c r="X133" i="18"/>
  <c r="Y133" i="18"/>
  <c r="Z133" i="18"/>
  <c r="B134" i="18"/>
  <c r="D134" i="18"/>
  <c r="E134" i="18"/>
  <c r="F134" i="18"/>
  <c r="G134" i="18"/>
  <c r="H134" i="18"/>
  <c r="I134" i="18"/>
  <c r="J134" i="18"/>
  <c r="K134" i="18"/>
  <c r="L134" i="18"/>
  <c r="M134" i="18"/>
  <c r="N134" i="18"/>
  <c r="O134" i="18"/>
  <c r="P134" i="18"/>
  <c r="Q134" i="18"/>
  <c r="R134" i="18"/>
  <c r="S134" i="18"/>
  <c r="T134" i="18"/>
  <c r="U134" i="18"/>
  <c r="V134" i="18"/>
  <c r="W134" i="18"/>
  <c r="X134" i="18"/>
  <c r="Y134" i="18"/>
  <c r="Z134" i="18"/>
  <c r="B135" i="18"/>
  <c r="D135" i="18"/>
  <c r="E135" i="18"/>
  <c r="F135" i="18"/>
  <c r="G135" i="18"/>
  <c r="H135" i="18"/>
  <c r="I135" i="18"/>
  <c r="J135" i="18"/>
  <c r="K135" i="18"/>
  <c r="L135" i="18"/>
  <c r="M135" i="18"/>
  <c r="N135" i="18"/>
  <c r="O135" i="18"/>
  <c r="P135" i="18"/>
  <c r="Q135" i="18"/>
  <c r="R135" i="18"/>
  <c r="S135" i="18"/>
  <c r="T135" i="18"/>
  <c r="U135" i="18"/>
  <c r="V135" i="18"/>
  <c r="W135" i="18"/>
  <c r="X135" i="18"/>
  <c r="Y135" i="18"/>
  <c r="Z135" i="18"/>
  <c r="B136" i="18"/>
  <c r="D136" i="18"/>
  <c r="E136" i="18"/>
  <c r="F136" i="18"/>
  <c r="G136" i="18"/>
  <c r="H136" i="18"/>
  <c r="I136" i="18"/>
  <c r="J136" i="18"/>
  <c r="K136" i="18"/>
  <c r="L136" i="18"/>
  <c r="M136" i="18"/>
  <c r="N136" i="18"/>
  <c r="O136" i="18"/>
  <c r="P136" i="18"/>
  <c r="Q136" i="18"/>
  <c r="R136" i="18"/>
  <c r="S136" i="18"/>
  <c r="T136" i="18"/>
  <c r="U136" i="18"/>
  <c r="V136" i="18"/>
  <c r="W136" i="18"/>
  <c r="X136" i="18"/>
  <c r="Y136" i="18"/>
  <c r="Z136" i="18"/>
  <c r="B137" i="18"/>
  <c r="D137" i="18"/>
  <c r="E137" i="18"/>
  <c r="F137" i="18"/>
  <c r="G137" i="18"/>
  <c r="H137" i="18"/>
  <c r="I137" i="18"/>
  <c r="J137" i="18"/>
  <c r="K137" i="18"/>
  <c r="L137" i="18"/>
  <c r="M137" i="18"/>
  <c r="N137" i="18"/>
  <c r="O137" i="18"/>
  <c r="P137" i="18"/>
  <c r="Q137" i="18"/>
  <c r="R137" i="18"/>
  <c r="S137" i="18"/>
  <c r="T137" i="18"/>
  <c r="U137" i="18"/>
  <c r="V137" i="18"/>
  <c r="W137" i="18"/>
  <c r="X137" i="18"/>
  <c r="Y137" i="18"/>
  <c r="Z137" i="18"/>
  <c r="B138" i="18"/>
  <c r="D138" i="18"/>
  <c r="E138" i="18"/>
  <c r="F138" i="18"/>
  <c r="G138" i="18"/>
  <c r="H138" i="18"/>
  <c r="I138" i="18"/>
  <c r="J138" i="18"/>
  <c r="K138" i="18"/>
  <c r="L138" i="18"/>
  <c r="M138" i="18"/>
  <c r="N138" i="18"/>
  <c r="O138" i="18"/>
  <c r="P138" i="18"/>
  <c r="Q138" i="18"/>
  <c r="R138" i="18"/>
  <c r="S138" i="18"/>
  <c r="T138" i="18"/>
  <c r="U138" i="18"/>
  <c r="V138" i="18"/>
  <c r="W138" i="18"/>
  <c r="X138" i="18"/>
  <c r="Y138" i="18"/>
  <c r="Z138" i="18"/>
  <c r="B145" i="18"/>
  <c r="B18" i="18"/>
  <c r="C145" i="18"/>
  <c r="C18" i="18" s="1"/>
  <c r="D145" i="18"/>
  <c r="D18" i="18"/>
  <c r="H147" i="18"/>
  <c r="B151" i="18"/>
  <c r="D151" i="18"/>
  <c r="E151" i="18"/>
  <c r="F151" i="18"/>
  <c r="G151" i="18"/>
  <c r="H151" i="18"/>
  <c r="I151" i="18"/>
  <c r="J151" i="18"/>
  <c r="K151" i="18"/>
  <c r="L151" i="18"/>
  <c r="M151" i="18"/>
  <c r="N151" i="18"/>
  <c r="O151" i="18"/>
  <c r="P151" i="18"/>
  <c r="Q151" i="18"/>
  <c r="R151" i="18"/>
  <c r="S151" i="18"/>
  <c r="T151" i="18"/>
  <c r="U151" i="18"/>
  <c r="V151" i="18"/>
  <c r="W151" i="18"/>
  <c r="X151" i="18"/>
  <c r="Y151" i="18"/>
  <c r="Z151" i="18"/>
  <c r="B152" i="18"/>
  <c r="D152" i="18"/>
  <c r="E152" i="18"/>
  <c r="F152" i="18"/>
  <c r="G152" i="18"/>
  <c r="H152" i="18"/>
  <c r="I152" i="18"/>
  <c r="J152" i="18"/>
  <c r="K152" i="18"/>
  <c r="L152" i="18"/>
  <c r="M152" i="18"/>
  <c r="N152" i="18"/>
  <c r="O152" i="18"/>
  <c r="P152" i="18"/>
  <c r="Q152" i="18"/>
  <c r="R152" i="18"/>
  <c r="S152" i="18"/>
  <c r="T152" i="18"/>
  <c r="U152" i="18"/>
  <c r="V152" i="18"/>
  <c r="W152" i="18"/>
  <c r="X152" i="18"/>
  <c r="Y152" i="18"/>
  <c r="Z152" i="18"/>
  <c r="B153" i="18"/>
  <c r="D153" i="18"/>
  <c r="E153" i="18"/>
  <c r="F153" i="18"/>
  <c r="G153" i="18"/>
  <c r="H153" i="18"/>
  <c r="I153" i="18"/>
  <c r="J153" i="18"/>
  <c r="K153" i="18"/>
  <c r="L153" i="18"/>
  <c r="M153" i="18"/>
  <c r="N153" i="18"/>
  <c r="O153" i="18"/>
  <c r="P153" i="18"/>
  <c r="Q153" i="18"/>
  <c r="R153" i="18"/>
  <c r="S153" i="18"/>
  <c r="T153" i="18"/>
  <c r="U153" i="18"/>
  <c r="V153" i="18"/>
  <c r="W153" i="18"/>
  <c r="X153" i="18"/>
  <c r="Y153" i="18"/>
  <c r="Z153" i="18"/>
  <c r="B154" i="18"/>
  <c r="D154" i="18"/>
  <c r="E154" i="18"/>
  <c r="F154" i="18"/>
  <c r="G154" i="18"/>
  <c r="H154" i="18"/>
  <c r="I154" i="18"/>
  <c r="J154" i="18"/>
  <c r="K154" i="18"/>
  <c r="L154" i="18"/>
  <c r="M154" i="18"/>
  <c r="N154" i="18"/>
  <c r="O154" i="18"/>
  <c r="P154" i="18"/>
  <c r="Q154" i="18"/>
  <c r="R154" i="18"/>
  <c r="S154" i="18"/>
  <c r="T154" i="18"/>
  <c r="U154" i="18"/>
  <c r="V154" i="18"/>
  <c r="W154" i="18"/>
  <c r="X154" i="18"/>
  <c r="Y154" i="18"/>
  <c r="Z154" i="18"/>
  <c r="B155" i="18"/>
  <c r="D155" i="18"/>
  <c r="E155" i="18"/>
  <c r="F155" i="18"/>
  <c r="G155" i="18"/>
  <c r="H155" i="18"/>
  <c r="I155" i="18"/>
  <c r="J155" i="18"/>
  <c r="K155" i="18"/>
  <c r="L155" i="18"/>
  <c r="M155" i="18"/>
  <c r="N155" i="18"/>
  <c r="O155" i="18"/>
  <c r="P155" i="18"/>
  <c r="Q155" i="18"/>
  <c r="R155" i="18"/>
  <c r="S155" i="18"/>
  <c r="T155" i="18"/>
  <c r="U155" i="18"/>
  <c r="V155" i="18"/>
  <c r="W155" i="18"/>
  <c r="X155" i="18"/>
  <c r="Y155" i="18"/>
  <c r="Z155" i="18"/>
  <c r="B156" i="18"/>
  <c r="D156" i="18"/>
  <c r="E156" i="18"/>
  <c r="F156" i="18"/>
  <c r="G156" i="18"/>
  <c r="H156" i="18"/>
  <c r="I156" i="18"/>
  <c r="J156" i="18"/>
  <c r="K156" i="18"/>
  <c r="L156" i="18"/>
  <c r="M156" i="18"/>
  <c r="N156" i="18"/>
  <c r="O156" i="18"/>
  <c r="P156" i="18"/>
  <c r="Q156" i="18"/>
  <c r="R156" i="18"/>
  <c r="S156" i="18"/>
  <c r="T156" i="18"/>
  <c r="U156" i="18"/>
  <c r="V156" i="18"/>
  <c r="W156" i="18"/>
  <c r="X156" i="18"/>
  <c r="Y156" i="18"/>
  <c r="Z156" i="18"/>
  <c r="B157" i="18"/>
  <c r="D157" i="18"/>
  <c r="E157" i="18"/>
  <c r="F157" i="18"/>
  <c r="G157" i="18"/>
  <c r="H157" i="18"/>
  <c r="I157" i="18"/>
  <c r="J157" i="18"/>
  <c r="K157" i="18"/>
  <c r="L157" i="18"/>
  <c r="M157" i="18"/>
  <c r="N157" i="18"/>
  <c r="O157" i="18"/>
  <c r="P157" i="18"/>
  <c r="Q157" i="18"/>
  <c r="R157" i="18"/>
  <c r="S157" i="18"/>
  <c r="T157" i="18"/>
  <c r="U157" i="18"/>
  <c r="V157" i="18"/>
  <c r="W157" i="18"/>
  <c r="X157" i="18"/>
  <c r="Y157" i="18"/>
  <c r="Z157" i="18"/>
  <c r="B158" i="18"/>
  <c r="D158" i="18"/>
  <c r="E158" i="18"/>
  <c r="F158" i="18"/>
  <c r="G158" i="18"/>
  <c r="H158" i="18"/>
  <c r="I158" i="18"/>
  <c r="J158" i="18"/>
  <c r="K158" i="18"/>
  <c r="L158" i="18"/>
  <c r="M158" i="18"/>
  <c r="N158" i="18"/>
  <c r="O158" i="18"/>
  <c r="P158" i="18"/>
  <c r="Q158" i="18"/>
  <c r="R158" i="18"/>
  <c r="S158" i="18"/>
  <c r="T158" i="18"/>
  <c r="U158" i="18"/>
  <c r="V158" i="18"/>
  <c r="W158" i="18"/>
  <c r="X158" i="18"/>
  <c r="Y158" i="18"/>
  <c r="Z158" i="18"/>
  <c r="B165" i="18"/>
  <c r="B19" i="18"/>
  <c r="C165" i="18"/>
  <c r="C19" i="18" s="1"/>
  <c r="D165" i="18"/>
  <c r="D19" i="18" s="1"/>
  <c r="H167" i="18"/>
  <c r="B171" i="18"/>
  <c r="D171" i="18"/>
  <c r="E171" i="18"/>
  <c r="F171" i="18"/>
  <c r="G171" i="18"/>
  <c r="H171" i="18"/>
  <c r="I171" i="18"/>
  <c r="J171" i="18"/>
  <c r="K171" i="18"/>
  <c r="L171" i="18"/>
  <c r="M171" i="18"/>
  <c r="N171" i="18"/>
  <c r="O171" i="18"/>
  <c r="P171" i="18"/>
  <c r="Q171" i="18"/>
  <c r="R171" i="18"/>
  <c r="S171" i="18"/>
  <c r="T171" i="18"/>
  <c r="U171" i="18"/>
  <c r="V171" i="18"/>
  <c r="W171" i="18"/>
  <c r="X171" i="18"/>
  <c r="Y171" i="18"/>
  <c r="Z171" i="18"/>
  <c r="B172" i="18"/>
  <c r="D172" i="18"/>
  <c r="E172" i="18"/>
  <c r="F172" i="18"/>
  <c r="G172" i="18"/>
  <c r="H172" i="18"/>
  <c r="I172" i="18"/>
  <c r="J172" i="18"/>
  <c r="K172" i="18"/>
  <c r="L172" i="18"/>
  <c r="M172" i="18"/>
  <c r="N172" i="18"/>
  <c r="O172" i="18"/>
  <c r="P172" i="18"/>
  <c r="Q172" i="18"/>
  <c r="R172" i="18"/>
  <c r="S172" i="18"/>
  <c r="T172" i="18"/>
  <c r="U172" i="18"/>
  <c r="V172" i="18"/>
  <c r="W172" i="18"/>
  <c r="X172" i="18"/>
  <c r="Y172" i="18"/>
  <c r="Z172" i="18"/>
  <c r="B173" i="18"/>
  <c r="D173" i="18"/>
  <c r="E173" i="18"/>
  <c r="F173" i="18"/>
  <c r="G173" i="18"/>
  <c r="H173" i="18"/>
  <c r="I173" i="18"/>
  <c r="J173" i="18"/>
  <c r="K173" i="18"/>
  <c r="L173" i="18"/>
  <c r="M173" i="18"/>
  <c r="N173" i="18"/>
  <c r="O173" i="18"/>
  <c r="P173" i="18"/>
  <c r="Q173" i="18"/>
  <c r="R173" i="18"/>
  <c r="S173" i="18"/>
  <c r="T173" i="18"/>
  <c r="U173" i="18"/>
  <c r="V173" i="18"/>
  <c r="W173" i="18"/>
  <c r="X173" i="18"/>
  <c r="Y173" i="18"/>
  <c r="Z173" i="18"/>
  <c r="B174" i="18"/>
  <c r="D174" i="18"/>
  <c r="E174" i="18"/>
  <c r="F174" i="18"/>
  <c r="G174" i="18"/>
  <c r="H174" i="18"/>
  <c r="I174" i="18"/>
  <c r="J174" i="18"/>
  <c r="K174" i="18"/>
  <c r="L174" i="18"/>
  <c r="M174" i="18"/>
  <c r="N174" i="18"/>
  <c r="O174" i="18"/>
  <c r="P174" i="18"/>
  <c r="Q174" i="18"/>
  <c r="R174" i="18"/>
  <c r="S174" i="18"/>
  <c r="T174" i="18"/>
  <c r="U174" i="18"/>
  <c r="V174" i="18"/>
  <c r="W174" i="18"/>
  <c r="X174" i="18"/>
  <c r="Y174" i="18"/>
  <c r="Z174" i="18"/>
  <c r="B175" i="18"/>
  <c r="D175" i="18"/>
  <c r="E175" i="18"/>
  <c r="F175" i="18"/>
  <c r="G175" i="18"/>
  <c r="H175" i="18"/>
  <c r="I175" i="18"/>
  <c r="J175" i="18"/>
  <c r="K175" i="18"/>
  <c r="L175" i="18"/>
  <c r="M175" i="18"/>
  <c r="N175" i="18"/>
  <c r="O175" i="18"/>
  <c r="P175" i="18"/>
  <c r="Q175" i="18"/>
  <c r="R175" i="18"/>
  <c r="S175" i="18"/>
  <c r="T175" i="18"/>
  <c r="U175" i="18"/>
  <c r="V175" i="18"/>
  <c r="W175" i="18"/>
  <c r="X175" i="18"/>
  <c r="Y175" i="18"/>
  <c r="Z175" i="18"/>
  <c r="B176" i="18"/>
  <c r="D176" i="18"/>
  <c r="E176" i="18"/>
  <c r="F176" i="18"/>
  <c r="G176" i="18"/>
  <c r="H176" i="18"/>
  <c r="I176" i="18"/>
  <c r="J176" i="18"/>
  <c r="K176" i="18"/>
  <c r="L176" i="18"/>
  <c r="M176" i="18"/>
  <c r="N176" i="18"/>
  <c r="O176" i="18"/>
  <c r="P176" i="18"/>
  <c r="Q176" i="18"/>
  <c r="R176" i="18"/>
  <c r="S176" i="18"/>
  <c r="T176" i="18"/>
  <c r="U176" i="18"/>
  <c r="V176" i="18"/>
  <c r="W176" i="18"/>
  <c r="X176" i="18"/>
  <c r="Y176" i="18"/>
  <c r="Z176" i="18"/>
  <c r="B177" i="18"/>
  <c r="D177" i="18"/>
  <c r="E177" i="18"/>
  <c r="F177" i="18"/>
  <c r="G177" i="18"/>
  <c r="H177" i="18"/>
  <c r="I177" i="18"/>
  <c r="J177" i="18"/>
  <c r="K177" i="18"/>
  <c r="L177" i="18"/>
  <c r="M177" i="18"/>
  <c r="N177" i="18"/>
  <c r="O177" i="18"/>
  <c r="P177" i="18"/>
  <c r="Q177" i="18"/>
  <c r="R177" i="18"/>
  <c r="S177" i="18"/>
  <c r="T177" i="18"/>
  <c r="U177" i="18"/>
  <c r="V177" i="18"/>
  <c r="W177" i="18"/>
  <c r="X177" i="18"/>
  <c r="Y177" i="18"/>
  <c r="Z177" i="18"/>
  <c r="B178" i="18"/>
  <c r="D178" i="18"/>
  <c r="E178" i="18"/>
  <c r="F178" i="18"/>
  <c r="G178" i="18"/>
  <c r="H178" i="18"/>
  <c r="I178" i="18"/>
  <c r="J178" i="18"/>
  <c r="K178" i="18"/>
  <c r="L178" i="18"/>
  <c r="M178" i="18"/>
  <c r="N178" i="18"/>
  <c r="O178" i="18"/>
  <c r="P178" i="18"/>
  <c r="Q178" i="18"/>
  <c r="R178" i="18"/>
  <c r="S178" i="18"/>
  <c r="T178" i="18"/>
  <c r="U178" i="18"/>
  <c r="V178" i="18"/>
  <c r="W178" i="18"/>
  <c r="X178" i="18"/>
  <c r="Y178" i="18"/>
  <c r="Z178" i="18"/>
  <c r="B185" i="18"/>
  <c r="B20" i="18" s="1"/>
  <c r="C185" i="18"/>
  <c r="C20" i="18" s="1"/>
  <c r="D185" i="18"/>
  <c r="D20" i="18"/>
  <c r="H187" i="18"/>
  <c r="B191" i="18"/>
  <c r="D191" i="18"/>
  <c r="E191" i="18"/>
  <c r="B192" i="18"/>
  <c r="D192" i="18"/>
  <c r="E192" i="18"/>
  <c r="B193" i="18"/>
  <c r="D193" i="18"/>
  <c r="E193" i="18"/>
  <c r="B194" i="18"/>
  <c r="D194" i="18"/>
  <c r="E194" i="18"/>
  <c r="F194" i="18"/>
  <c r="G194" i="18"/>
  <c r="H194" i="18"/>
  <c r="I194" i="18"/>
  <c r="J194" i="18"/>
  <c r="K194" i="18"/>
  <c r="L194" i="18"/>
  <c r="M194" i="18"/>
  <c r="N194" i="18"/>
  <c r="O194" i="18"/>
  <c r="P194" i="18"/>
  <c r="Q194" i="18"/>
  <c r="R194" i="18"/>
  <c r="S194" i="18"/>
  <c r="T194" i="18"/>
  <c r="U194" i="18"/>
  <c r="V194" i="18"/>
  <c r="W194" i="18"/>
  <c r="X194" i="18"/>
  <c r="Y194" i="18"/>
  <c r="Z194" i="18"/>
  <c r="B195" i="18"/>
  <c r="D195" i="18"/>
  <c r="E195" i="18"/>
  <c r="F195" i="18"/>
  <c r="G195" i="18"/>
  <c r="H195" i="18"/>
  <c r="I195" i="18"/>
  <c r="J195" i="18"/>
  <c r="K195" i="18"/>
  <c r="L195" i="18"/>
  <c r="M195" i="18"/>
  <c r="N195" i="18"/>
  <c r="O195" i="18"/>
  <c r="P195" i="18"/>
  <c r="Q195" i="18"/>
  <c r="R195" i="18"/>
  <c r="S195" i="18"/>
  <c r="T195" i="18"/>
  <c r="U195" i="18"/>
  <c r="V195" i="18"/>
  <c r="W195" i="18"/>
  <c r="X195" i="18"/>
  <c r="Y195" i="18"/>
  <c r="Z195" i="18"/>
  <c r="B196" i="18"/>
  <c r="D196" i="18"/>
  <c r="E196" i="18"/>
  <c r="F196" i="18"/>
  <c r="G196" i="18"/>
  <c r="H196" i="18"/>
  <c r="I196" i="18"/>
  <c r="J196" i="18"/>
  <c r="K196" i="18"/>
  <c r="L196" i="18"/>
  <c r="M196" i="18"/>
  <c r="N196" i="18"/>
  <c r="O196" i="18"/>
  <c r="P196" i="18"/>
  <c r="Q196" i="18"/>
  <c r="R196" i="18"/>
  <c r="S196" i="18"/>
  <c r="T196" i="18"/>
  <c r="U196" i="18"/>
  <c r="V196" i="18"/>
  <c r="W196" i="18"/>
  <c r="X196" i="18"/>
  <c r="Y196" i="18"/>
  <c r="Z196" i="18"/>
  <c r="B197" i="18"/>
  <c r="D197" i="18"/>
  <c r="E197" i="18"/>
  <c r="F197" i="18"/>
  <c r="G197" i="18"/>
  <c r="H197" i="18"/>
  <c r="I197" i="18"/>
  <c r="J197" i="18"/>
  <c r="K197" i="18"/>
  <c r="L197" i="18"/>
  <c r="M197" i="18"/>
  <c r="N197" i="18"/>
  <c r="O197" i="18"/>
  <c r="P197" i="18"/>
  <c r="Q197" i="18"/>
  <c r="R197" i="18"/>
  <c r="S197" i="18"/>
  <c r="T197" i="18"/>
  <c r="U197" i="18"/>
  <c r="V197" i="18"/>
  <c r="W197" i="18"/>
  <c r="X197" i="18"/>
  <c r="Y197" i="18"/>
  <c r="Z197" i="18"/>
  <c r="B198" i="18"/>
  <c r="D198" i="18"/>
  <c r="E198" i="18"/>
  <c r="F198" i="18"/>
  <c r="G198" i="18"/>
  <c r="H198" i="18"/>
  <c r="I198" i="18"/>
  <c r="J198" i="18"/>
  <c r="K198" i="18"/>
  <c r="L198" i="18"/>
  <c r="M198" i="18"/>
  <c r="N198" i="18"/>
  <c r="O198" i="18"/>
  <c r="P198" i="18"/>
  <c r="Q198" i="18"/>
  <c r="R198" i="18"/>
  <c r="S198" i="18"/>
  <c r="T198" i="18"/>
  <c r="U198" i="18"/>
  <c r="V198" i="18"/>
  <c r="W198" i="18"/>
  <c r="X198" i="18"/>
  <c r="Y198" i="18"/>
  <c r="Z198" i="18"/>
  <c r="B205" i="18"/>
  <c r="B21" i="18" s="1"/>
  <c r="C205" i="18"/>
  <c r="C21" i="18" s="1"/>
  <c r="D205" i="18"/>
  <c r="D21" i="18"/>
  <c r="H207" i="18"/>
  <c r="B211" i="18"/>
  <c r="D211" i="18"/>
  <c r="E211" i="18"/>
  <c r="F211" i="18"/>
  <c r="G211" i="18"/>
  <c r="H211" i="18"/>
  <c r="I211" i="18"/>
  <c r="J211" i="18"/>
  <c r="K211" i="18"/>
  <c r="L211" i="18"/>
  <c r="M211" i="18"/>
  <c r="N211" i="18"/>
  <c r="O211" i="18"/>
  <c r="P211" i="18"/>
  <c r="Q211" i="18"/>
  <c r="R211" i="18"/>
  <c r="S211" i="18"/>
  <c r="T211" i="18"/>
  <c r="U211" i="18"/>
  <c r="V211" i="18"/>
  <c r="W211" i="18"/>
  <c r="X211" i="18"/>
  <c r="Y211" i="18"/>
  <c r="Z211" i="18"/>
  <c r="B212" i="18"/>
  <c r="D212" i="18"/>
  <c r="E212" i="18"/>
  <c r="F212" i="18"/>
  <c r="G212" i="18"/>
  <c r="H212" i="18"/>
  <c r="I212" i="18"/>
  <c r="J212" i="18"/>
  <c r="K212" i="18"/>
  <c r="L212" i="18"/>
  <c r="M212" i="18"/>
  <c r="N212" i="18"/>
  <c r="O212" i="18"/>
  <c r="P212" i="18"/>
  <c r="Q212" i="18"/>
  <c r="R212" i="18"/>
  <c r="S212" i="18"/>
  <c r="T212" i="18"/>
  <c r="U212" i="18"/>
  <c r="V212" i="18"/>
  <c r="W212" i="18"/>
  <c r="X212" i="18"/>
  <c r="Y212" i="18"/>
  <c r="Z212" i="18"/>
  <c r="B213" i="18"/>
  <c r="D213" i="18"/>
  <c r="E213" i="18"/>
  <c r="F213" i="18"/>
  <c r="G213" i="18"/>
  <c r="H213" i="18"/>
  <c r="I213" i="18"/>
  <c r="J213" i="18"/>
  <c r="K213" i="18"/>
  <c r="L213" i="18"/>
  <c r="M213" i="18"/>
  <c r="N213" i="18"/>
  <c r="O213" i="18"/>
  <c r="P213" i="18"/>
  <c r="Q213" i="18"/>
  <c r="R213" i="18"/>
  <c r="S213" i="18"/>
  <c r="T213" i="18"/>
  <c r="U213" i="18"/>
  <c r="V213" i="18"/>
  <c r="W213" i="18"/>
  <c r="X213" i="18"/>
  <c r="Y213" i="18"/>
  <c r="Z213" i="18"/>
  <c r="B214" i="18"/>
  <c r="D214" i="18"/>
  <c r="E214" i="18"/>
  <c r="F214" i="18"/>
  <c r="G214" i="18"/>
  <c r="H214" i="18"/>
  <c r="I214" i="18"/>
  <c r="J214" i="18"/>
  <c r="K214" i="18"/>
  <c r="L214" i="18"/>
  <c r="M214" i="18"/>
  <c r="N214" i="18"/>
  <c r="O214" i="18"/>
  <c r="P214" i="18"/>
  <c r="Q214" i="18"/>
  <c r="R214" i="18"/>
  <c r="S214" i="18"/>
  <c r="T214" i="18"/>
  <c r="U214" i="18"/>
  <c r="V214" i="18"/>
  <c r="W214" i="18"/>
  <c r="X214" i="18"/>
  <c r="Y214" i="18"/>
  <c r="Z214" i="18"/>
  <c r="B215" i="18"/>
  <c r="D215" i="18"/>
  <c r="E215" i="18"/>
  <c r="F215" i="18"/>
  <c r="G215" i="18"/>
  <c r="H215" i="18"/>
  <c r="I215" i="18"/>
  <c r="J215" i="18"/>
  <c r="K215" i="18"/>
  <c r="L215" i="18"/>
  <c r="M215" i="18"/>
  <c r="N215" i="18"/>
  <c r="O215" i="18"/>
  <c r="P215" i="18"/>
  <c r="Q215" i="18"/>
  <c r="R215" i="18"/>
  <c r="S215" i="18"/>
  <c r="T215" i="18"/>
  <c r="U215" i="18"/>
  <c r="V215" i="18"/>
  <c r="W215" i="18"/>
  <c r="X215" i="18"/>
  <c r="Y215" i="18"/>
  <c r="Z215" i="18"/>
  <c r="B216" i="18"/>
  <c r="D216" i="18"/>
  <c r="E216" i="18"/>
  <c r="F216" i="18"/>
  <c r="G216" i="18"/>
  <c r="H216" i="18"/>
  <c r="I216" i="18"/>
  <c r="J216" i="18"/>
  <c r="K216" i="18"/>
  <c r="L216" i="18"/>
  <c r="M216" i="18"/>
  <c r="N216" i="18"/>
  <c r="O216" i="18"/>
  <c r="P216" i="18"/>
  <c r="Q216" i="18"/>
  <c r="R216" i="18"/>
  <c r="S216" i="18"/>
  <c r="T216" i="18"/>
  <c r="U216" i="18"/>
  <c r="V216" i="18"/>
  <c r="W216" i="18"/>
  <c r="X216" i="18"/>
  <c r="Y216" i="18"/>
  <c r="Z216" i="18"/>
  <c r="B217" i="18"/>
  <c r="D217" i="18"/>
  <c r="E217" i="18"/>
  <c r="F217" i="18"/>
  <c r="G217" i="18"/>
  <c r="H217" i="18"/>
  <c r="I217" i="18"/>
  <c r="J217" i="18"/>
  <c r="K217" i="18"/>
  <c r="L217" i="18"/>
  <c r="M217" i="18"/>
  <c r="N217" i="18"/>
  <c r="O217" i="18"/>
  <c r="P217" i="18"/>
  <c r="Q217" i="18"/>
  <c r="R217" i="18"/>
  <c r="S217" i="18"/>
  <c r="T217" i="18"/>
  <c r="U217" i="18"/>
  <c r="V217" i="18"/>
  <c r="W217" i="18"/>
  <c r="X217" i="18"/>
  <c r="Y217" i="18"/>
  <c r="Z217" i="18"/>
  <c r="B218" i="18"/>
  <c r="D218" i="18"/>
  <c r="E218" i="18"/>
  <c r="F218" i="18"/>
  <c r="G218" i="18"/>
  <c r="H218" i="18"/>
  <c r="I218" i="18"/>
  <c r="J218" i="18"/>
  <c r="K218" i="18"/>
  <c r="L218" i="18"/>
  <c r="M218" i="18"/>
  <c r="N218" i="18"/>
  <c r="O218" i="18"/>
  <c r="P218" i="18"/>
  <c r="Q218" i="18"/>
  <c r="R218" i="18"/>
  <c r="S218" i="18"/>
  <c r="T218" i="18"/>
  <c r="U218" i="18"/>
  <c r="V218" i="18"/>
  <c r="W218" i="18"/>
  <c r="X218" i="18"/>
  <c r="Y218" i="18"/>
  <c r="Z218" i="18"/>
  <c r="C9" i="14"/>
  <c r="F9" i="14"/>
  <c r="E9" i="14" s="1"/>
  <c r="T9" i="14" s="1"/>
  <c r="G9" i="14"/>
  <c r="C10" i="14"/>
  <c r="F10" i="14"/>
  <c r="A14" i="14"/>
  <c r="D14" i="14"/>
  <c r="C15" i="14"/>
  <c r="F15" i="14"/>
  <c r="E15" i="14" s="1"/>
  <c r="S15" i="14" s="1"/>
  <c r="G15" i="14"/>
  <c r="C16" i="14"/>
  <c r="F16" i="14"/>
  <c r="E16" i="14" s="1"/>
  <c r="Z16" i="14" s="1"/>
  <c r="G16" i="14"/>
  <c r="C17" i="14"/>
  <c r="F17" i="14"/>
  <c r="E17" i="14" s="1"/>
  <c r="Y17" i="14" s="1"/>
  <c r="G17" i="14"/>
  <c r="C18" i="14"/>
  <c r="F18" i="14"/>
  <c r="E18" i="14" s="1"/>
  <c r="Y18" i="14" s="1"/>
  <c r="G18" i="14"/>
  <c r="C19" i="14"/>
  <c r="F19" i="14"/>
  <c r="E19" i="14" s="1"/>
  <c r="G19" i="14"/>
  <c r="C20" i="14"/>
  <c r="F20" i="14"/>
  <c r="E20" i="14" s="1"/>
  <c r="U20" i="14" s="1"/>
  <c r="G20" i="14"/>
  <c r="C21" i="14"/>
  <c r="F21" i="14"/>
  <c r="E21" i="14" s="1"/>
  <c r="O21" i="14" s="1"/>
  <c r="G21" i="14"/>
  <c r="C22" i="14"/>
  <c r="F22" i="14"/>
  <c r="E22" i="14" s="1"/>
  <c r="Y22" i="14" s="1"/>
  <c r="C23" i="14"/>
  <c r="F23" i="14"/>
  <c r="E23" i="14" s="1"/>
  <c r="R23" i="14" s="1"/>
  <c r="G23" i="14"/>
  <c r="C24" i="14"/>
  <c r="F24" i="14"/>
  <c r="E24" i="14" s="1"/>
  <c r="G24" i="14"/>
  <c r="D28" i="14"/>
  <c r="C29" i="14"/>
  <c r="F29" i="14"/>
  <c r="E29" i="14" s="1"/>
  <c r="I29" i="14" s="1"/>
  <c r="G29" i="14"/>
  <c r="C30" i="14"/>
  <c r="F30" i="14"/>
  <c r="E30" i="14" s="1"/>
  <c r="U30" i="14" s="1"/>
  <c r="G30" i="14"/>
  <c r="C31" i="14"/>
  <c r="F31" i="14"/>
  <c r="E31" i="14" s="1"/>
  <c r="P31" i="14" s="1"/>
  <c r="G31" i="14"/>
  <c r="C32" i="14"/>
  <c r="F32" i="14"/>
  <c r="E32" i="14" s="1"/>
  <c r="S32" i="14" s="1"/>
  <c r="G32" i="14"/>
  <c r="C33" i="14"/>
  <c r="F33" i="14"/>
  <c r="E33" i="14" s="1"/>
  <c r="Z33" i="14" s="1"/>
  <c r="G33" i="14"/>
  <c r="C34" i="14"/>
  <c r="F34" i="14"/>
  <c r="E34" i="14" s="1"/>
  <c r="Y34" i="14" s="1"/>
  <c r="G34" i="14"/>
  <c r="C35" i="14"/>
  <c r="F35" i="14"/>
  <c r="E35" i="14" s="1"/>
  <c r="P35" i="14" s="1"/>
  <c r="G35" i="14"/>
  <c r="C36" i="14"/>
  <c r="F36" i="14"/>
  <c r="E36" i="14" s="1"/>
  <c r="G36" i="14"/>
  <c r="C37" i="14"/>
  <c r="F37" i="14"/>
  <c r="E37" i="14" s="1"/>
  <c r="G37" i="14"/>
  <c r="C38" i="14"/>
  <c r="F38" i="14"/>
  <c r="E38" i="14" s="1"/>
  <c r="G38" i="14"/>
  <c r="D42" i="14"/>
  <c r="C43" i="14"/>
  <c r="F43" i="14"/>
  <c r="E43" i="14" s="1"/>
  <c r="T43" i="14" s="1"/>
  <c r="G43" i="14"/>
  <c r="C44" i="14"/>
  <c r="F44" i="14"/>
  <c r="E44" i="14" s="1"/>
  <c r="S44" i="14" s="1"/>
  <c r="G44" i="14"/>
  <c r="C45" i="14"/>
  <c r="F45" i="14"/>
  <c r="E45" i="14" s="1"/>
  <c r="V45" i="14" s="1"/>
  <c r="G45" i="14"/>
  <c r="C46" i="14"/>
  <c r="F46" i="14"/>
  <c r="E46" i="14" s="1"/>
  <c r="O46" i="14" s="1"/>
  <c r="G46" i="14"/>
  <c r="C47" i="14"/>
  <c r="F47" i="14"/>
  <c r="E47" i="14" s="1"/>
  <c r="T47" i="14" s="1"/>
  <c r="G47" i="14"/>
  <c r="D51" i="14"/>
  <c r="C52" i="14"/>
  <c r="F52" i="14"/>
  <c r="E52" i="14" s="1"/>
  <c r="G52" i="14"/>
  <c r="D70" i="14"/>
  <c r="C71" i="14"/>
  <c r="F71" i="14"/>
  <c r="E71" i="14" s="1"/>
  <c r="S71" i="14" s="1"/>
  <c r="G71" i="14"/>
  <c r="C72" i="14"/>
  <c r="F72" i="14"/>
  <c r="E72" i="14" s="1"/>
  <c r="H72" i="14" s="1"/>
  <c r="G72" i="14"/>
  <c r="C73" i="14"/>
  <c r="F73" i="14"/>
  <c r="E73" i="14" s="1"/>
  <c r="U73" i="14" s="1"/>
  <c r="G73" i="14"/>
  <c r="C74" i="14"/>
  <c r="F74" i="14"/>
  <c r="E74" i="14" s="1"/>
  <c r="Z74" i="14" s="1"/>
  <c r="G74" i="14"/>
  <c r="C75" i="14"/>
  <c r="F75" i="14"/>
  <c r="E75" i="14" s="1"/>
  <c r="X75" i="14" s="1"/>
  <c r="G75" i="14"/>
  <c r="C76" i="14"/>
  <c r="F76" i="14"/>
  <c r="E76" i="14" s="1"/>
  <c r="G76" i="14"/>
  <c r="C77" i="14"/>
  <c r="F77" i="14"/>
  <c r="E77" i="14" s="1"/>
  <c r="V77" i="14" s="1"/>
  <c r="G77" i="14"/>
  <c r="C78" i="14"/>
  <c r="F78" i="14"/>
  <c r="E78" i="14" s="1"/>
  <c r="U78" i="14" s="1"/>
  <c r="G78" i="14"/>
  <c r="C79" i="14"/>
  <c r="F79" i="14"/>
  <c r="E79" i="14" s="1"/>
  <c r="M79" i="14" s="1"/>
  <c r="G79" i="14"/>
  <c r="C80" i="14"/>
  <c r="F80" i="14"/>
  <c r="E80" i="14" s="1"/>
  <c r="G80" i="14"/>
  <c r="D84" i="14"/>
  <c r="C85" i="14"/>
  <c r="F85" i="14"/>
  <c r="E85" i="14" s="1"/>
  <c r="G85" i="14"/>
  <c r="C86" i="14"/>
  <c r="F86" i="14"/>
  <c r="E86" i="14" s="1"/>
  <c r="S86" i="14" s="1"/>
  <c r="G86" i="14"/>
  <c r="C87" i="14"/>
  <c r="F87" i="14"/>
  <c r="E87" i="14" s="1"/>
  <c r="I87" i="14" s="1"/>
  <c r="G87" i="14"/>
  <c r="C88" i="14"/>
  <c r="F88" i="14"/>
  <c r="E88" i="14" s="1"/>
  <c r="I88" i="14" s="1"/>
  <c r="G88" i="14"/>
  <c r="C89" i="14"/>
  <c r="F89" i="14"/>
  <c r="E89" i="14" s="1"/>
  <c r="U89" i="14" s="1"/>
  <c r="G89" i="14"/>
  <c r="C90" i="14"/>
  <c r="F90" i="14"/>
  <c r="E90" i="14" s="1"/>
  <c r="O90" i="14" s="1"/>
  <c r="G90" i="14"/>
  <c r="C91" i="14"/>
  <c r="F91" i="14"/>
  <c r="E91" i="14" s="1"/>
  <c r="J91" i="14" s="1"/>
  <c r="G91" i="14"/>
  <c r="C92" i="14"/>
  <c r="F92" i="14"/>
  <c r="E92" i="14" s="1"/>
  <c r="Z92" i="14" s="1"/>
  <c r="G92" i="14"/>
  <c r="D96" i="14"/>
  <c r="C97" i="14"/>
  <c r="F97" i="14"/>
  <c r="E97" i="14" s="1"/>
  <c r="S97" i="14" s="1"/>
  <c r="G97" i="14"/>
  <c r="C98" i="14"/>
  <c r="F98" i="14"/>
  <c r="E98" i="14" s="1"/>
  <c r="Z98" i="14" s="1"/>
  <c r="G98" i="14"/>
  <c r="C99" i="14"/>
  <c r="F99" i="14"/>
  <c r="E99" i="14" s="1"/>
  <c r="Q99" i="14" s="1"/>
  <c r="G99" i="14"/>
  <c r="C100" i="14"/>
  <c r="F100" i="14"/>
  <c r="E100" i="14" s="1"/>
  <c r="R100" i="14" s="1"/>
  <c r="G100" i="14"/>
  <c r="C101" i="14"/>
  <c r="F101" i="14"/>
  <c r="E101" i="14" s="1"/>
  <c r="W101" i="14" s="1"/>
  <c r="G101" i="14"/>
  <c r="C102" i="14"/>
  <c r="F102" i="14"/>
  <c r="E102" i="14" s="1"/>
  <c r="G102" i="14"/>
  <c r="C103" i="14"/>
  <c r="F103" i="14"/>
  <c r="E103" i="14" s="1"/>
  <c r="V103" i="14" s="1"/>
  <c r="G103" i="14"/>
  <c r="C104" i="14"/>
  <c r="F104" i="14"/>
  <c r="E104" i="14" s="1"/>
  <c r="M104" i="14" s="1"/>
  <c r="G104" i="14"/>
  <c r="D108" i="14"/>
  <c r="C109" i="14"/>
  <c r="F109" i="14"/>
  <c r="E109" i="14" s="1"/>
  <c r="U109" i="14" s="1"/>
  <c r="G109" i="14"/>
  <c r="C110" i="14"/>
  <c r="F110" i="14"/>
  <c r="E110" i="14" s="1"/>
  <c r="P110" i="14" s="1"/>
  <c r="G110" i="14"/>
  <c r="C111" i="14"/>
  <c r="F111" i="14"/>
  <c r="E111" i="14" s="1"/>
  <c r="Z111" i="14" s="1"/>
  <c r="G111" i="14"/>
  <c r="C112" i="14"/>
  <c r="F112" i="14"/>
  <c r="E112" i="14" s="1"/>
  <c r="H112" i="14" s="1"/>
  <c r="G112" i="14"/>
  <c r="C113" i="14"/>
  <c r="F113" i="14"/>
  <c r="E113" i="14" s="1"/>
  <c r="H113" i="14" s="1"/>
  <c r="G113" i="14"/>
  <c r="C114" i="14"/>
  <c r="F114" i="14"/>
  <c r="E114" i="14" s="1"/>
  <c r="Y114" i="14" s="1"/>
  <c r="G114" i="14"/>
  <c r="C115" i="14"/>
  <c r="F115" i="14"/>
  <c r="E115" i="14" s="1"/>
  <c r="G115" i="14"/>
  <c r="C116" i="14"/>
  <c r="F116" i="14"/>
  <c r="E116" i="14" s="1"/>
  <c r="P116" i="14" s="1"/>
  <c r="G116" i="14"/>
  <c r="C117" i="14"/>
  <c r="F117" i="14"/>
  <c r="E117" i="14" s="1"/>
  <c r="V117" i="14" s="1"/>
  <c r="G117" i="14"/>
  <c r="C118" i="14"/>
  <c r="F118" i="14"/>
  <c r="E118" i="14" s="1"/>
  <c r="G118" i="14"/>
  <c r="C123" i="14"/>
  <c r="F123" i="14"/>
  <c r="G123" i="14"/>
  <c r="C124" i="14"/>
  <c r="F124" i="14"/>
  <c r="E124" i="14" s="1"/>
  <c r="M124" i="14" s="1"/>
  <c r="G124" i="14"/>
  <c r="C125" i="14"/>
  <c r="F125" i="14"/>
  <c r="E125" i="14" s="1"/>
  <c r="Y125" i="14" s="1"/>
  <c r="G125" i="14"/>
  <c r="C126" i="14"/>
  <c r="F126" i="14"/>
  <c r="E126" i="14" s="1"/>
  <c r="G126" i="14"/>
  <c r="C127" i="14"/>
  <c r="F127" i="14"/>
  <c r="E127" i="14" s="1"/>
  <c r="Y127" i="14" s="1"/>
  <c r="G127" i="14"/>
  <c r="C128" i="14"/>
  <c r="F128" i="14"/>
  <c r="E128" i="14" s="1"/>
  <c r="I128" i="14" s="1"/>
  <c r="G128" i="14"/>
  <c r="C129" i="14"/>
  <c r="F129" i="14"/>
  <c r="E129" i="14" s="1"/>
  <c r="T129" i="14" s="1"/>
  <c r="G129" i="14"/>
  <c r="C130" i="14"/>
  <c r="F130" i="14"/>
  <c r="E130" i="14" s="1"/>
  <c r="G130" i="14"/>
  <c r="C131" i="14"/>
  <c r="F131" i="14"/>
  <c r="E131" i="14" s="1"/>
  <c r="U131" i="14" s="1"/>
  <c r="G131" i="14"/>
  <c r="D135" i="14"/>
  <c r="C136" i="14"/>
  <c r="F136" i="14"/>
  <c r="E136" i="14" s="1"/>
  <c r="L136" i="14" s="1"/>
  <c r="G136" i="14"/>
  <c r="C137" i="14"/>
  <c r="F137" i="14"/>
  <c r="E137" i="14" s="1"/>
  <c r="G137" i="14"/>
  <c r="C138" i="14"/>
  <c r="F138" i="14"/>
  <c r="E138" i="14" s="1"/>
  <c r="T138" i="14" s="1"/>
  <c r="G138" i="14"/>
  <c r="C139" i="14"/>
  <c r="F139" i="14"/>
  <c r="E139" i="14" s="1"/>
  <c r="O139" i="14" s="1"/>
  <c r="G139" i="14"/>
  <c r="C140" i="14"/>
  <c r="F140" i="14"/>
  <c r="E140" i="14" s="1"/>
  <c r="O140" i="14" s="1"/>
  <c r="G140" i="14"/>
  <c r="C141" i="14"/>
  <c r="F141" i="14"/>
  <c r="E141" i="14" s="1"/>
  <c r="U141" i="14" s="1"/>
  <c r="G141" i="14"/>
  <c r="C142" i="14"/>
  <c r="F142" i="14"/>
  <c r="E142" i="14" s="1"/>
  <c r="Q142" i="14" s="1"/>
  <c r="G142" i="14"/>
  <c r="C143" i="14"/>
  <c r="F143" i="14"/>
  <c r="E143" i="14" s="1"/>
  <c r="G143" i="14"/>
  <c r="C144" i="14"/>
  <c r="F144" i="14"/>
  <c r="E144" i="14" s="1"/>
  <c r="T144" i="14" s="1"/>
  <c r="G144" i="14"/>
  <c r="C145" i="14"/>
  <c r="F145" i="14"/>
  <c r="E145" i="14" s="1"/>
  <c r="G145" i="14"/>
  <c r="C146" i="14"/>
  <c r="F146" i="14"/>
  <c r="E146" i="14" s="1"/>
  <c r="T146" i="14" s="1"/>
  <c r="G146" i="14"/>
  <c r="D150" i="14"/>
  <c r="C151" i="14"/>
  <c r="F151" i="14"/>
  <c r="E151" i="14" s="1"/>
  <c r="G151" i="14"/>
  <c r="C152" i="14"/>
  <c r="F152" i="14"/>
  <c r="E152" i="14" s="1"/>
  <c r="G152" i="14"/>
  <c r="C153" i="14"/>
  <c r="F153" i="14"/>
  <c r="E153" i="14" s="1"/>
  <c r="R153" i="14" s="1"/>
  <c r="G153" i="14"/>
  <c r="C154" i="14"/>
  <c r="F154" i="14"/>
  <c r="E154" i="14" s="1"/>
  <c r="G154" i="14"/>
  <c r="C155" i="14"/>
  <c r="F155" i="14"/>
  <c r="E155" i="14" s="1"/>
  <c r="H155" i="14" s="1"/>
  <c r="G155" i="14"/>
  <c r="C156" i="14"/>
  <c r="F156" i="14"/>
  <c r="E156" i="14" s="1"/>
  <c r="G156" i="14"/>
  <c r="C157" i="14"/>
  <c r="F157" i="14"/>
  <c r="E157" i="14" s="1"/>
  <c r="W157" i="14" s="1"/>
  <c r="G157" i="14"/>
  <c r="C158" i="14"/>
  <c r="F158" i="14"/>
  <c r="E158" i="14" s="1"/>
  <c r="H158" i="14" s="1"/>
  <c r="G158" i="14"/>
  <c r="C159" i="14"/>
  <c r="F159" i="14"/>
  <c r="E159" i="14" s="1"/>
  <c r="O159" i="14" s="1"/>
  <c r="G159" i="14"/>
  <c r="C160" i="14"/>
  <c r="F160" i="14"/>
  <c r="E160" i="14" s="1"/>
  <c r="G160" i="14"/>
  <c r="C161" i="14"/>
  <c r="F161" i="14"/>
  <c r="E161" i="14" s="1"/>
  <c r="S161" i="14" s="1"/>
  <c r="G161" i="14"/>
  <c r="C162" i="14"/>
  <c r="F162" i="14"/>
  <c r="E162" i="14" s="1"/>
  <c r="V162" i="14" s="1"/>
  <c r="G162" i="14"/>
  <c r="D166" i="14"/>
  <c r="C167" i="14"/>
  <c r="F167" i="14"/>
  <c r="E167" i="14" s="1"/>
  <c r="V167" i="14" s="1"/>
  <c r="G167" i="14"/>
  <c r="C168" i="14"/>
  <c r="F168" i="14"/>
  <c r="E168" i="14" s="1"/>
  <c r="X168" i="14" s="1"/>
  <c r="G168" i="14"/>
  <c r="C169" i="14"/>
  <c r="F169" i="14"/>
  <c r="E169" i="14" s="1"/>
  <c r="S169" i="14" s="1"/>
  <c r="G169" i="14"/>
  <c r="C170" i="14"/>
  <c r="F170" i="14"/>
  <c r="E170" i="14" s="1"/>
  <c r="W170" i="14" s="1"/>
  <c r="G170" i="14"/>
  <c r="C171" i="14"/>
  <c r="F171" i="14"/>
  <c r="E171" i="14" s="1"/>
  <c r="G171" i="14"/>
  <c r="C172" i="14"/>
  <c r="F172" i="14"/>
  <c r="E172" i="14" s="1"/>
  <c r="G172" i="14"/>
  <c r="C173" i="14"/>
  <c r="F173" i="14"/>
  <c r="E173" i="14" s="1"/>
  <c r="Q173" i="14" s="1"/>
  <c r="G173" i="14"/>
  <c r="C174" i="14"/>
  <c r="F174" i="14"/>
  <c r="E174" i="14" s="1"/>
  <c r="U174" i="14" s="1"/>
  <c r="G174" i="14"/>
  <c r="D178" i="14"/>
  <c r="C179" i="14"/>
  <c r="F179" i="14"/>
  <c r="E179" i="14" s="1"/>
  <c r="Z179" i="14" s="1"/>
  <c r="G179" i="14"/>
  <c r="C180" i="14"/>
  <c r="F180" i="14"/>
  <c r="E180" i="14" s="1"/>
  <c r="U180" i="14" s="1"/>
  <c r="G180" i="14"/>
  <c r="C181" i="14"/>
  <c r="F181" i="14"/>
  <c r="E181" i="14" s="1"/>
  <c r="L181" i="14" s="1"/>
  <c r="G181" i="14"/>
  <c r="C182" i="14"/>
  <c r="F182" i="14"/>
  <c r="E182" i="14" s="1"/>
  <c r="U182" i="14" s="1"/>
  <c r="G182" i="14"/>
  <c r="C183" i="14"/>
  <c r="F183" i="14"/>
  <c r="E183" i="14" s="1"/>
  <c r="I183" i="14" s="1"/>
  <c r="G183" i="14"/>
  <c r="C184" i="14"/>
  <c r="F184" i="14"/>
  <c r="E184" i="14" s="1"/>
  <c r="Q184" i="14" s="1"/>
  <c r="G184" i="14"/>
  <c r="C185" i="14"/>
  <c r="F185" i="14"/>
  <c r="E185" i="14" s="1"/>
  <c r="V185" i="14" s="1"/>
  <c r="G185" i="14"/>
  <c r="C186" i="14"/>
  <c r="F186" i="14"/>
  <c r="E186" i="14" s="1"/>
  <c r="J186" i="14" s="1"/>
  <c r="G186" i="14"/>
  <c r="D190" i="14"/>
  <c r="C191" i="14"/>
  <c r="F191" i="14"/>
  <c r="E191" i="14" s="1"/>
  <c r="G191" i="14"/>
  <c r="C192" i="14"/>
  <c r="F192" i="14"/>
  <c r="E192" i="14" s="1"/>
  <c r="Q192" i="14" s="1"/>
  <c r="G192" i="14"/>
  <c r="C193" i="14"/>
  <c r="F193" i="14"/>
  <c r="E193" i="14" s="1"/>
  <c r="Z193" i="14" s="1"/>
  <c r="G193" i="14"/>
  <c r="C194" i="14"/>
  <c r="F194" i="14"/>
  <c r="E194" i="14" s="1"/>
  <c r="G194" i="14"/>
  <c r="C195" i="14"/>
  <c r="F195" i="14"/>
  <c r="E195" i="14" s="1"/>
  <c r="G195" i="14"/>
  <c r="C196" i="14"/>
  <c r="F196" i="14"/>
  <c r="E196" i="14" s="1"/>
  <c r="I196" i="14" s="1"/>
  <c r="G196" i="14"/>
  <c r="C197" i="14"/>
  <c r="F197" i="14"/>
  <c r="E197" i="14" s="1"/>
  <c r="L197" i="14" s="1"/>
  <c r="G197" i="14"/>
  <c r="C198" i="14"/>
  <c r="F198" i="14"/>
  <c r="E198" i="14" s="1"/>
  <c r="Y198" i="14" s="1"/>
  <c r="G198" i="14"/>
  <c r="C199" i="14"/>
  <c r="F199" i="14"/>
  <c r="E199" i="14" s="1"/>
  <c r="R199" i="14" s="1"/>
  <c r="G199" i="14"/>
  <c r="C200" i="14"/>
  <c r="F200" i="14"/>
  <c r="E200" i="14" s="1"/>
  <c r="S200" i="14" s="1"/>
  <c r="G200" i="14"/>
  <c r="C201" i="14"/>
  <c r="F201" i="14"/>
  <c r="E201" i="14" s="1"/>
  <c r="G201" i="14"/>
  <c r="C202" i="14"/>
  <c r="F202" i="14"/>
  <c r="E202" i="14" s="1"/>
  <c r="I202" i="14" s="1"/>
  <c r="G202" i="14"/>
  <c r="C203" i="14"/>
  <c r="F203" i="14"/>
  <c r="E203" i="14" s="1"/>
  <c r="G203" i="14"/>
  <c r="D207" i="14"/>
  <c r="C208" i="14"/>
  <c r="F208" i="14"/>
  <c r="E208" i="14" s="1"/>
  <c r="G208" i="14"/>
  <c r="C209" i="14"/>
  <c r="F209" i="14"/>
  <c r="E209" i="14" s="1"/>
  <c r="H209" i="14" s="1"/>
  <c r="G209" i="14"/>
  <c r="C210" i="14"/>
  <c r="F210" i="14"/>
  <c r="E210" i="14" s="1"/>
  <c r="G210" i="14"/>
  <c r="C211" i="14"/>
  <c r="F211" i="14"/>
  <c r="E211" i="14" s="1"/>
  <c r="W211" i="14" s="1"/>
  <c r="G211" i="14"/>
  <c r="C212" i="14"/>
  <c r="F212" i="14"/>
  <c r="E212" i="14" s="1"/>
  <c r="Z212" i="14" s="1"/>
  <c r="G212" i="14"/>
  <c r="C213" i="14"/>
  <c r="F213" i="14"/>
  <c r="E213" i="14" s="1"/>
  <c r="W213" i="14" s="1"/>
  <c r="G213" i="14"/>
  <c r="C214" i="14"/>
  <c r="F214" i="14"/>
  <c r="E214" i="14" s="1"/>
  <c r="I214" i="14" s="1"/>
  <c r="G214" i="14"/>
  <c r="D218" i="14"/>
  <c r="C219" i="14"/>
  <c r="F219" i="14"/>
  <c r="E219" i="14" s="1"/>
  <c r="T219" i="14" s="1"/>
  <c r="G219" i="14"/>
  <c r="C220" i="14"/>
  <c r="F220" i="14"/>
  <c r="E220" i="14" s="1"/>
  <c r="G220" i="14"/>
  <c r="C221" i="14"/>
  <c r="F221" i="14"/>
  <c r="E221" i="14" s="1"/>
  <c r="H221" i="14" s="1"/>
  <c r="G221" i="14"/>
  <c r="C222" i="14"/>
  <c r="F222" i="14"/>
  <c r="E222" i="14" s="1"/>
  <c r="T222" i="14" s="1"/>
  <c r="G222" i="14"/>
  <c r="C223" i="14"/>
  <c r="F223" i="14"/>
  <c r="E223" i="14" s="1"/>
  <c r="G223" i="14"/>
  <c r="C224" i="14"/>
  <c r="F224" i="14"/>
  <c r="E224" i="14" s="1"/>
  <c r="M224" i="14" s="1"/>
  <c r="G224" i="14"/>
  <c r="C225" i="14"/>
  <c r="F225" i="14"/>
  <c r="E225" i="14" s="1"/>
  <c r="I225" i="14" s="1"/>
  <c r="G225" i="14"/>
  <c r="C226" i="14"/>
  <c r="F226" i="14"/>
  <c r="E226" i="14" s="1"/>
  <c r="G226" i="14"/>
  <c r="C231" i="14"/>
  <c r="F231" i="14"/>
  <c r="G231" i="14"/>
  <c r="C232" i="14"/>
  <c r="F232" i="14"/>
  <c r="E232" i="14" s="1"/>
  <c r="K232" i="14" s="1"/>
  <c r="G232" i="14"/>
  <c r="C233" i="14"/>
  <c r="F233" i="14"/>
  <c r="E233" i="14" s="1"/>
  <c r="H233" i="14" s="1"/>
  <c r="G233" i="14"/>
  <c r="C234" i="14"/>
  <c r="F234" i="14"/>
  <c r="E234" i="14" s="1"/>
  <c r="G234" i="14"/>
  <c r="C235" i="14"/>
  <c r="F235" i="14"/>
  <c r="E235" i="14" s="1"/>
  <c r="X235" i="14" s="1"/>
  <c r="G235" i="14"/>
  <c r="C236" i="14"/>
  <c r="F236" i="14"/>
  <c r="E236" i="14" s="1"/>
  <c r="H236" i="14" s="1"/>
  <c r="G236" i="14"/>
  <c r="C237" i="14"/>
  <c r="F237" i="14"/>
  <c r="E237" i="14" s="1"/>
  <c r="W237" i="14" s="1"/>
  <c r="G237" i="14"/>
  <c r="C238" i="14"/>
  <c r="F238" i="14"/>
  <c r="E238" i="14" s="1"/>
  <c r="K238" i="14" s="1"/>
  <c r="G238" i="14"/>
  <c r="C239" i="14"/>
  <c r="F239" i="14"/>
  <c r="E239" i="14" s="1"/>
  <c r="R239" i="14" s="1"/>
  <c r="G239" i="14"/>
  <c r="C240" i="14"/>
  <c r="F240" i="14"/>
  <c r="E240" i="14" s="1"/>
  <c r="Q240" i="14" s="1"/>
  <c r="G240" i="14"/>
  <c r="C241" i="14"/>
  <c r="F241" i="14"/>
  <c r="E241" i="14" s="1"/>
  <c r="S241" i="14" s="1"/>
  <c r="G241" i="14"/>
  <c r="C242" i="14"/>
  <c r="F242" i="14"/>
  <c r="E242" i="14" s="1"/>
  <c r="K242" i="14" s="1"/>
  <c r="G242" i="14"/>
  <c r="C243" i="14"/>
  <c r="F243" i="14"/>
  <c r="E243" i="14" s="1"/>
  <c r="R243" i="14" s="1"/>
  <c r="G243" i="14"/>
  <c r="C244" i="14"/>
  <c r="F244" i="14"/>
  <c r="E244" i="14" s="1"/>
  <c r="Q244" i="14" s="1"/>
  <c r="G244" i="14"/>
  <c r="C245" i="14"/>
  <c r="F245" i="14"/>
  <c r="E245" i="14" s="1"/>
  <c r="G245" i="14"/>
  <c r="C246" i="14"/>
  <c r="F246" i="14"/>
  <c r="E246" i="14" s="1"/>
  <c r="Z246" i="14" s="1"/>
  <c r="G246" i="14"/>
  <c r="D250" i="14"/>
  <c r="C251" i="14"/>
  <c r="F251" i="14"/>
  <c r="E251" i="14" s="1"/>
  <c r="G251" i="14"/>
  <c r="C252" i="14"/>
  <c r="F252" i="14"/>
  <c r="E252" i="14" s="1"/>
  <c r="X252" i="14" s="1"/>
  <c r="G252" i="14"/>
  <c r="C253" i="14"/>
  <c r="F253" i="14"/>
  <c r="E253" i="14" s="1"/>
  <c r="W253" i="14" s="1"/>
  <c r="G253" i="14"/>
  <c r="C254" i="14"/>
  <c r="F254" i="14"/>
  <c r="E254" i="14" s="1"/>
  <c r="J254" i="14" s="1"/>
  <c r="G254" i="14"/>
  <c r="C255" i="14"/>
  <c r="F255" i="14"/>
  <c r="E255" i="14" s="1"/>
  <c r="O255" i="14" s="1"/>
  <c r="G255" i="14"/>
  <c r="C256" i="14"/>
  <c r="F256" i="14"/>
  <c r="E256" i="14" s="1"/>
  <c r="G256" i="14"/>
  <c r="C257" i="14"/>
  <c r="F257" i="14"/>
  <c r="E257" i="14" s="1"/>
  <c r="G257" i="14"/>
  <c r="C258" i="14"/>
  <c r="F258" i="14"/>
  <c r="E258" i="14" s="1"/>
  <c r="G258" i="14"/>
  <c r="C259" i="14"/>
  <c r="F259" i="14"/>
  <c r="E259" i="14" s="1"/>
  <c r="H259" i="14" s="1"/>
  <c r="G259" i="14"/>
  <c r="C260" i="14"/>
  <c r="F260" i="14"/>
  <c r="E260" i="14" s="1"/>
  <c r="G260" i="14"/>
  <c r="C261" i="14"/>
  <c r="F261" i="14"/>
  <c r="E261" i="14" s="1"/>
  <c r="G261" i="14"/>
  <c r="C262" i="14"/>
  <c r="F262" i="14"/>
  <c r="E262" i="14" s="1"/>
  <c r="H262" i="14" s="1"/>
  <c r="G262" i="14"/>
  <c r="C263" i="14"/>
  <c r="F263" i="14"/>
  <c r="E263" i="14" s="1"/>
  <c r="L263" i="14" s="1"/>
  <c r="G263" i="14"/>
  <c r="C264" i="14"/>
  <c r="F264" i="14"/>
  <c r="E264" i="14" s="1"/>
  <c r="H264" i="14" s="1"/>
  <c r="G264" i="14"/>
  <c r="C265" i="14"/>
  <c r="F265" i="14"/>
  <c r="E265" i="14" s="1"/>
  <c r="G265" i="14"/>
  <c r="C266" i="14"/>
  <c r="F266" i="14"/>
  <c r="E266" i="14" s="1"/>
  <c r="G266" i="14"/>
  <c r="D270" i="14"/>
  <c r="C271" i="14"/>
  <c r="F271" i="14"/>
  <c r="E271" i="14" s="1"/>
  <c r="G271" i="14"/>
  <c r="C272" i="14"/>
  <c r="F272" i="14"/>
  <c r="E272" i="14" s="1"/>
  <c r="R272" i="14" s="1"/>
  <c r="G272" i="14"/>
  <c r="C273" i="14"/>
  <c r="F273" i="14"/>
  <c r="E273" i="14" s="1"/>
  <c r="O273" i="14" s="1"/>
  <c r="G273" i="14"/>
  <c r="C274" i="14"/>
  <c r="F274" i="14"/>
  <c r="E274" i="14" s="1"/>
  <c r="G274" i="14"/>
  <c r="C275" i="14"/>
  <c r="F275" i="14"/>
  <c r="E275" i="14" s="1"/>
  <c r="H275" i="14" s="1"/>
  <c r="G275" i="14"/>
  <c r="C276" i="14"/>
  <c r="F276" i="14"/>
  <c r="E276" i="14" s="1"/>
  <c r="G276" i="14"/>
  <c r="C277" i="14"/>
  <c r="F277" i="14"/>
  <c r="E277" i="14" s="1"/>
  <c r="L277" i="14" s="1"/>
  <c r="G277" i="14"/>
  <c r="C278" i="14"/>
  <c r="F278" i="14"/>
  <c r="E278" i="14" s="1"/>
  <c r="K278" i="14" s="1"/>
  <c r="G278" i="14"/>
  <c r="C279" i="14"/>
  <c r="F279" i="14"/>
  <c r="E279" i="14" s="1"/>
  <c r="G279" i="14"/>
  <c r="C280" i="14"/>
  <c r="F280" i="14"/>
  <c r="E280" i="14" s="1"/>
  <c r="G280" i="14"/>
  <c r="C281" i="14"/>
  <c r="F281" i="14"/>
  <c r="E281" i="14" s="1"/>
  <c r="G281" i="14"/>
  <c r="C282" i="14"/>
  <c r="F282" i="14"/>
  <c r="E282" i="14" s="1"/>
  <c r="G282" i="14"/>
  <c r="C283" i="14"/>
  <c r="F283" i="14"/>
  <c r="E283" i="14" s="1"/>
  <c r="G283" i="14"/>
  <c r="C284" i="14"/>
  <c r="F284" i="14"/>
  <c r="E284" i="14" s="1"/>
  <c r="G284" i="14"/>
  <c r="C285" i="14"/>
  <c r="F285" i="14"/>
  <c r="E285" i="14" s="1"/>
  <c r="Y285" i="14" s="1"/>
  <c r="G285" i="14"/>
  <c r="C286" i="14"/>
  <c r="F286" i="14"/>
  <c r="E286" i="14" s="1"/>
  <c r="G286" i="14"/>
  <c r="D290" i="14"/>
  <c r="C291" i="14"/>
  <c r="F291" i="14"/>
  <c r="E291" i="14" s="1"/>
  <c r="M291" i="14" s="1"/>
  <c r="G291" i="14"/>
  <c r="C292" i="14"/>
  <c r="F292" i="14"/>
  <c r="E292" i="14" s="1"/>
  <c r="W292" i="14" s="1"/>
  <c r="G292" i="14"/>
  <c r="C293" i="14"/>
  <c r="F293" i="14"/>
  <c r="E293" i="14" s="1"/>
  <c r="L293" i="14" s="1"/>
  <c r="G293" i="14"/>
  <c r="C294" i="14"/>
  <c r="F294" i="14"/>
  <c r="E294" i="14" s="1"/>
  <c r="O294" i="14" s="1"/>
  <c r="G294" i="14"/>
  <c r="C295" i="14"/>
  <c r="F295" i="14"/>
  <c r="E295" i="14" s="1"/>
  <c r="X295" i="14" s="1"/>
  <c r="G295" i="14"/>
  <c r="C296" i="14"/>
  <c r="F296" i="14"/>
  <c r="E296" i="14" s="1"/>
  <c r="U296" i="14" s="1"/>
  <c r="G296" i="14"/>
  <c r="C297" i="14"/>
  <c r="F297" i="14"/>
  <c r="E297" i="14" s="1"/>
  <c r="H297" i="14" s="1"/>
  <c r="G297" i="14"/>
  <c r="C298" i="14"/>
  <c r="F298" i="14"/>
  <c r="E298" i="14" s="1"/>
  <c r="L298" i="14" s="1"/>
  <c r="G298" i="14"/>
  <c r="C299" i="14"/>
  <c r="F299" i="14"/>
  <c r="E299" i="14" s="1"/>
  <c r="W299" i="14" s="1"/>
  <c r="G299" i="14"/>
  <c r="C300" i="14"/>
  <c r="F300" i="14"/>
  <c r="E300" i="14" s="1"/>
  <c r="P300" i="14" s="1"/>
  <c r="G300" i="14"/>
  <c r="C301" i="14"/>
  <c r="F301" i="14"/>
  <c r="E301" i="14" s="1"/>
  <c r="O301" i="14" s="1"/>
  <c r="G301" i="14"/>
  <c r="C302" i="14"/>
  <c r="F302" i="14"/>
  <c r="E302" i="14" s="1"/>
  <c r="K302" i="14" s="1"/>
  <c r="G302" i="14"/>
  <c r="C303" i="14"/>
  <c r="F303" i="14"/>
  <c r="E303" i="14" s="1"/>
  <c r="X303" i="14" s="1"/>
  <c r="G303" i="14"/>
  <c r="C304" i="14"/>
  <c r="F304" i="14"/>
  <c r="E304" i="14" s="1"/>
  <c r="I304" i="14" s="1"/>
  <c r="G304" i="14"/>
  <c r="C305" i="14"/>
  <c r="F305" i="14"/>
  <c r="E305" i="14" s="1"/>
  <c r="L305" i="14" s="1"/>
  <c r="G305" i="14"/>
  <c r="C306" i="14"/>
  <c r="F306" i="14"/>
  <c r="E306" i="14" s="1"/>
  <c r="Y306" i="14" s="1"/>
  <c r="G306" i="14"/>
  <c r="D310" i="14"/>
  <c r="C311" i="14"/>
  <c r="F311" i="14"/>
  <c r="E311" i="14" s="1"/>
  <c r="Y311" i="14" s="1"/>
  <c r="G311" i="14"/>
  <c r="C312" i="14"/>
  <c r="F312" i="14"/>
  <c r="E312" i="14" s="1"/>
  <c r="R312" i="14" s="1"/>
  <c r="G312" i="14"/>
  <c r="C313" i="14"/>
  <c r="F313" i="14"/>
  <c r="E313" i="14" s="1"/>
  <c r="G313" i="14"/>
  <c r="C314" i="14"/>
  <c r="F314" i="14"/>
  <c r="E314" i="14" s="1"/>
  <c r="G314" i="14"/>
  <c r="C315" i="14"/>
  <c r="F315" i="14"/>
  <c r="E315" i="14" s="1"/>
  <c r="M315" i="14" s="1"/>
  <c r="G315" i="14"/>
  <c r="C316" i="14"/>
  <c r="F316" i="14"/>
  <c r="E316" i="14" s="1"/>
  <c r="G316" i="14"/>
  <c r="C317" i="14"/>
  <c r="F317" i="14"/>
  <c r="E317" i="14" s="1"/>
  <c r="W317" i="14" s="1"/>
  <c r="G317" i="14"/>
  <c r="C318" i="14"/>
  <c r="F318" i="14"/>
  <c r="E318" i="14" s="1"/>
  <c r="G318" i="14"/>
  <c r="C319" i="14"/>
  <c r="F319" i="14"/>
  <c r="E319" i="14" s="1"/>
  <c r="T319" i="14" s="1"/>
  <c r="G319" i="14"/>
  <c r="C320" i="14"/>
  <c r="F320" i="14"/>
  <c r="E320" i="14" s="1"/>
  <c r="G320" i="14"/>
  <c r="C321" i="14"/>
  <c r="F321" i="14"/>
  <c r="E321" i="14" s="1"/>
  <c r="U321" i="14" s="1"/>
  <c r="G321" i="14"/>
  <c r="C322" i="14"/>
  <c r="F322" i="14"/>
  <c r="E322" i="14" s="1"/>
  <c r="G322" i="14"/>
  <c r="C323" i="14"/>
  <c r="F323" i="14"/>
  <c r="E323" i="14" s="1"/>
  <c r="H323" i="14" s="1"/>
  <c r="G323" i="14"/>
  <c r="C324" i="14"/>
  <c r="F324" i="14"/>
  <c r="E324" i="14" s="1"/>
  <c r="G324" i="14"/>
  <c r="C325" i="14"/>
  <c r="F325" i="14"/>
  <c r="E325" i="14" s="1"/>
  <c r="I325" i="14" s="1"/>
  <c r="G325" i="14"/>
  <c r="C326" i="14"/>
  <c r="F326" i="14"/>
  <c r="E326" i="14" s="1"/>
  <c r="U326" i="14" s="1"/>
  <c r="G326" i="14"/>
  <c r="D330" i="14"/>
  <c r="C331" i="14"/>
  <c r="F331" i="14"/>
  <c r="E331" i="14" s="1"/>
  <c r="W331" i="14" s="1"/>
  <c r="G331" i="14"/>
  <c r="C332" i="14"/>
  <c r="F332" i="14"/>
  <c r="E332" i="14" s="1"/>
  <c r="Q332" i="14" s="1"/>
  <c r="G332" i="14"/>
  <c r="C333" i="14"/>
  <c r="F333" i="14"/>
  <c r="E333" i="14" s="1"/>
  <c r="U333" i="14" s="1"/>
  <c r="G333" i="14"/>
  <c r="C334" i="14"/>
  <c r="F334" i="14"/>
  <c r="E334" i="14" s="1"/>
  <c r="O334" i="14" s="1"/>
  <c r="G334" i="14"/>
  <c r="C335" i="14"/>
  <c r="F335" i="14"/>
  <c r="E335" i="14" s="1"/>
  <c r="G335" i="14"/>
  <c r="C336" i="14"/>
  <c r="F336" i="14"/>
  <c r="E336" i="14" s="1"/>
  <c r="G336" i="14"/>
  <c r="C337" i="14"/>
  <c r="F337" i="14"/>
  <c r="E337" i="14" s="1"/>
  <c r="Y337" i="14" s="1"/>
  <c r="G337" i="14"/>
  <c r="C338" i="14"/>
  <c r="F338" i="14"/>
  <c r="E338" i="14" s="1"/>
  <c r="M338" i="14" s="1"/>
  <c r="G338" i="14"/>
  <c r="C339" i="14"/>
  <c r="F339" i="14"/>
  <c r="E339" i="14" s="1"/>
  <c r="S339" i="14" s="1"/>
  <c r="G339" i="14"/>
  <c r="C340" i="14"/>
  <c r="F340" i="14"/>
  <c r="E340" i="14" s="1"/>
  <c r="H340" i="14" s="1"/>
  <c r="G340" i="14"/>
  <c r="C341" i="14"/>
  <c r="F341" i="14"/>
  <c r="E341" i="14" s="1"/>
  <c r="W341" i="14" s="1"/>
  <c r="G341" i="14"/>
  <c r="C342" i="14"/>
  <c r="F342" i="14"/>
  <c r="E342" i="14" s="1"/>
  <c r="G342" i="14"/>
  <c r="C343" i="14"/>
  <c r="F343" i="14"/>
  <c r="E343" i="14" s="1"/>
  <c r="Y343" i="14" s="1"/>
  <c r="G343" i="14"/>
  <c r="C344" i="14"/>
  <c r="F344" i="14"/>
  <c r="E344" i="14" s="1"/>
  <c r="J344" i="14" s="1"/>
  <c r="G344" i="14"/>
  <c r="C345" i="14"/>
  <c r="F345" i="14"/>
  <c r="E345" i="14" s="1"/>
  <c r="G345" i="14"/>
  <c r="C346" i="14"/>
  <c r="F346" i="14"/>
  <c r="E346" i="14" s="1"/>
  <c r="G346" i="14"/>
  <c r="D350" i="14"/>
  <c r="C351" i="14"/>
  <c r="F351" i="14"/>
  <c r="E351" i="14" s="1"/>
  <c r="R351" i="14" s="1"/>
  <c r="G351" i="14"/>
  <c r="C352" i="14"/>
  <c r="F352" i="14"/>
  <c r="E352" i="14" s="1"/>
  <c r="U352" i="14" s="1"/>
  <c r="G352" i="14"/>
  <c r="C353" i="14"/>
  <c r="F353" i="14"/>
  <c r="E353" i="14" s="1"/>
  <c r="I353" i="14" s="1"/>
  <c r="G353" i="14"/>
  <c r="C354" i="14"/>
  <c r="F354" i="14"/>
  <c r="E354" i="14" s="1"/>
  <c r="J354" i="14" s="1"/>
  <c r="G354" i="14"/>
  <c r="C355" i="14"/>
  <c r="F355" i="14"/>
  <c r="E355" i="14" s="1"/>
  <c r="G355" i="14"/>
  <c r="C356" i="14"/>
  <c r="F356" i="14"/>
  <c r="E356" i="14" s="1"/>
  <c r="G356" i="14"/>
  <c r="C357" i="14"/>
  <c r="F357" i="14"/>
  <c r="E357" i="14" s="1"/>
  <c r="X357" i="14" s="1"/>
  <c r="G357" i="14"/>
  <c r="C358" i="14"/>
  <c r="F358" i="14"/>
  <c r="E358" i="14" s="1"/>
  <c r="Q358" i="14" s="1"/>
  <c r="G358" i="14"/>
  <c r="C359" i="14"/>
  <c r="F359" i="14"/>
  <c r="E359" i="14" s="1"/>
  <c r="G359" i="14"/>
  <c r="C360" i="14"/>
  <c r="F360" i="14"/>
  <c r="E360" i="14" s="1"/>
  <c r="M360" i="14" s="1"/>
  <c r="G360" i="14"/>
  <c r="C361" i="14"/>
  <c r="F361" i="14"/>
  <c r="E361" i="14" s="1"/>
  <c r="G361" i="14"/>
  <c r="C362" i="14"/>
  <c r="F362" i="14"/>
  <c r="E362" i="14" s="1"/>
  <c r="U362" i="14" s="1"/>
  <c r="G362" i="14"/>
  <c r="C363" i="14"/>
  <c r="F363" i="14"/>
  <c r="E363" i="14" s="1"/>
  <c r="I363" i="14" s="1"/>
  <c r="G363" i="14"/>
  <c r="C364" i="14"/>
  <c r="F364" i="14"/>
  <c r="E364" i="14" s="1"/>
  <c r="T364" i="14" s="1"/>
  <c r="G364" i="14"/>
  <c r="C365" i="14"/>
  <c r="F365" i="14"/>
  <c r="E365" i="14" s="1"/>
  <c r="N365" i="14" s="1"/>
  <c r="G365" i="14"/>
  <c r="C366" i="14"/>
  <c r="F366" i="14"/>
  <c r="E366" i="14" s="1"/>
  <c r="Q366" i="14" s="1"/>
  <c r="G366" i="14"/>
  <c r="D370" i="14"/>
  <c r="C371" i="14"/>
  <c r="F371" i="14"/>
  <c r="E371" i="14" s="1"/>
  <c r="Z371" i="14" s="1"/>
  <c r="G371" i="14"/>
  <c r="C372" i="14"/>
  <c r="F372" i="14"/>
  <c r="E372" i="14" s="1"/>
  <c r="Q372" i="14" s="1"/>
  <c r="G372" i="14"/>
  <c r="C373" i="14"/>
  <c r="F373" i="14"/>
  <c r="E373" i="14" s="1"/>
  <c r="J373" i="14" s="1"/>
  <c r="G373" i="14"/>
  <c r="C374" i="14"/>
  <c r="F374" i="14"/>
  <c r="E374" i="14" s="1"/>
  <c r="N374" i="14" s="1"/>
  <c r="G374" i="14"/>
  <c r="C375" i="14"/>
  <c r="F375" i="14"/>
  <c r="E375" i="14" s="1"/>
  <c r="G375" i="14"/>
  <c r="C376" i="14"/>
  <c r="F376" i="14"/>
  <c r="E376" i="14" s="1"/>
  <c r="T376" i="14" s="1"/>
  <c r="G376" i="14"/>
  <c r="C377" i="14"/>
  <c r="F377" i="14"/>
  <c r="E377" i="14" s="1"/>
  <c r="M377" i="14" s="1"/>
  <c r="G377" i="14"/>
  <c r="C378" i="14"/>
  <c r="F378" i="14"/>
  <c r="E378" i="14" s="1"/>
  <c r="N378" i="14" s="1"/>
  <c r="G378" i="14"/>
  <c r="C379" i="14"/>
  <c r="F379" i="14"/>
  <c r="E379" i="14" s="1"/>
  <c r="G379" i="14"/>
  <c r="C380" i="14"/>
  <c r="F380" i="14"/>
  <c r="E380" i="14" s="1"/>
  <c r="M380" i="14" s="1"/>
  <c r="G380" i="14"/>
  <c r="C381" i="14"/>
  <c r="F381" i="14"/>
  <c r="E381" i="14" s="1"/>
  <c r="G381" i="14"/>
  <c r="C382" i="14"/>
  <c r="F382" i="14"/>
  <c r="E382" i="14" s="1"/>
  <c r="G382" i="14"/>
  <c r="C383" i="14"/>
  <c r="F383" i="14"/>
  <c r="E383" i="14" s="1"/>
  <c r="S383" i="14" s="1"/>
  <c r="G383" i="14"/>
  <c r="C384" i="14"/>
  <c r="F384" i="14"/>
  <c r="E384" i="14" s="1"/>
  <c r="H384" i="14" s="1"/>
  <c r="G384" i="14"/>
  <c r="C385" i="14"/>
  <c r="F385" i="14"/>
  <c r="E385" i="14" s="1"/>
  <c r="U385" i="14" s="1"/>
  <c r="G385" i="14"/>
  <c r="C386" i="14"/>
  <c r="F386" i="14"/>
  <c r="E386" i="14" s="1"/>
  <c r="Q386" i="14" s="1"/>
  <c r="G386" i="14"/>
  <c r="C391" i="14"/>
  <c r="F391" i="14"/>
  <c r="E391" i="14" s="1"/>
  <c r="G391" i="14"/>
  <c r="C392" i="14"/>
  <c r="F392" i="14"/>
  <c r="E392" i="14" s="1"/>
  <c r="Y392" i="14" s="1"/>
  <c r="G392" i="14"/>
  <c r="C393" i="14"/>
  <c r="D393" i="14"/>
  <c r="F393" i="14"/>
  <c r="C394" i="14"/>
  <c r="F394" i="14"/>
  <c r="E394" i="14" s="1"/>
  <c r="J394" i="14" s="1"/>
  <c r="G394" i="14"/>
  <c r="C395" i="14"/>
  <c r="F395" i="14"/>
  <c r="E395" i="14" s="1"/>
  <c r="S395" i="14" s="1"/>
  <c r="G395" i="14"/>
  <c r="C396" i="14"/>
  <c r="F396" i="14"/>
  <c r="E396" i="14" s="1"/>
  <c r="G396" i="14"/>
  <c r="C397" i="14"/>
  <c r="F397" i="14"/>
  <c r="E397" i="14" s="1"/>
  <c r="G397" i="14"/>
  <c r="C398" i="14"/>
  <c r="F398" i="14"/>
  <c r="E398" i="14" s="1"/>
  <c r="J398" i="14" s="1"/>
  <c r="G398" i="14"/>
  <c r="C399" i="14"/>
  <c r="F399" i="14"/>
  <c r="E399" i="14" s="1"/>
  <c r="O399" i="14" s="1"/>
  <c r="G399" i="14"/>
  <c r="C400" i="14"/>
  <c r="F400" i="14"/>
  <c r="E400" i="14" s="1"/>
  <c r="G400" i="14"/>
  <c r="C401" i="14"/>
  <c r="F401" i="14"/>
  <c r="E401" i="14" s="1"/>
  <c r="T401" i="14" s="1"/>
  <c r="G401" i="14"/>
  <c r="C402" i="14"/>
  <c r="F402" i="14"/>
  <c r="E402" i="14" s="1"/>
  <c r="M402" i="14" s="1"/>
  <c r="G402" i="14"/>
  <c r="C403" i="14"/>
  <c r="F403" i="14"/>
  <c r="E403" i="14" s="1"/>
  <c r="G403" i="14"/>
  <c r="C404" i="14"/>
  <c r="F404" i="14"/>
  <c r="E404" i="14" s="1"/>
  <c r="G404" i="14"/>
  <c r="C405" i="14"/>
  <c r="F405" i="14"/>
  <c r="E405" i="14" s="1"/>
  <c r="G405" i="14"/>
  <c r="C406" i="14"/>
  <c r="F406" i="14"/>
  <c r="E406" i="14" s="1"/>
  <c r="S406" i="14" s="1"/>
  <c r="G406" i="14"/>
  <c r="D410" i="14"/>
  <c r="C411" i="14"/>
  <c r="F411" i="14"/>
  <c r="E411" i="14" s="1"/>
  <c r="R411" i="14" s="1"/>
  <c r="G411" i="14"/>
  <c r="C412" i="14"/>
  <c r="F412" i="14"/>
  <c r="E412" i="14" s="1"/>
  <c r="G412" i="14"/>
  <c r="C413" i="14"/>
  <c r="F413" i="14"/>
  <c r="E413" i="14" s="1"/>
  <c r="P413" i="14" s="1"/>
  <c r="G413" i="14"/>
  <c r="C414" i="14"/>
  <c r="F414" i="14"/>
  <c r="E414" i="14" s="1"/>
  <c r="W414" i="14" s="1"/>
  <c r="G414" i="14"/>
  <c r="C415" i="14"/>
  <c r="F415" i="14"/>
  <c r="E415" i="14" s="1"/>
  <c r="V415" i="14" s="1"/>
  <c r="G415" i="14"/>
  <c r="C416" i="14"/>
  <c r="F416" i="14"/>
  <c r="E416" i="14" s="1"/>
  <c r="G416" i="14"/>
  <c r="C417" i="14"/>
  <c r="F417" i="14"/>
  <c r="E417" i="14" s="1"/>
  <c r="S417" i="14" s="1"/>
  <c r="G417" i="14"/>
  <c r="C418" i="14"/>
  <c r="F418" i="14"/>
  <c r="E418" i="14" s="1"/>
  <c r="K418" i="14" s="1"/>
  <c r="G418" i="14"/>
  <c r="C419" i="14"/>
  <c r="F419" i="14"/>
  <c r="E419" i="14" s="1"/>
  <c r="W419" i="14" s="1"/>
  <c r="G419" i="14"/>
  <c r="C420" i="14"/>
  <c r="F420" i="14"/>
  <c r="E420" i="14" s="1"/>
  <c r="V420" i="14" s="1"/>
  <c r="G420" i="14"/>
  <c r="C421" i="14"/>
  <c r="F421" i="14"/>
  <c r="E421" i="14" s="1"/>
  <c r="I421" i="14" s="1"/>
  <c r="G421" i="14"/>
  <c r="C422" i="14"/>
  <c r="F422" i="14"/>
  <c r="E422" i="14" s="1"/>
  <c r="Q422" i="14" s="1"/>
  <c r="G422" i="14"/>
  <c r="C423" i="14"/>
  <c r="F423" i="14"/>
  <c r="E423" i="14" s="1"/>
  <c r="U423" i="14" s="1"/>
  <c r="G423" i="14"/>
  <c r="C424" i="14"/>
  <c r="F424" i="14"/>
  <c r="E424" i="14" s="1"/>
  <c r="Z424" i="14" s="1"/>
  <c r="G424" i="14"/>
  <c r="C425" i="14"/>
  <c r="F425" i="14"/>
  <c r="E425" i="14" s="1"/>
  <c r="G425" i="14"/>
  <c r="C426" i="14"/>
  <c r="F426" i="14"/>
  <c r="E426" i="14" s="1"/>
  <c r="L426" i="14" s="1"/>
  <c r="G426" i="14"/>
  <c r="D430" i="14"/>
  <c r="C431" i="14"/>
  <c r="F431" i="14"/>
  <c r="E431" i="14" s="1"/>
  <c r="Q431" i="14" s="1"/>
  <c r="G431" i="14"/>
  <c r="C432" i="14"/>
  <c r="F432" i="14"/>
  <c r="E432" i="14" s="1"/>
  <c r="G432" i="14"/>
  <c r="C433" i="14"/>
  <c r="F433" i="14"/>
  <c r="E433" i="14" s="1"/>
  <c r="H433" i="14" s="1"/>
  <c r="G433" i="14"/>
  <c r="C434" i="14"/>
  <c r="F434" i="14"/>
  <c r="E434" i="14" s="1"/>
  <c r="Q434" i="14" s="1"/>
  <c r="G434" i="14"/>
  <c r="C435" i="14"/>
  <c r="F435" i="14"/>
  <c r="E435" i="14" s="1"/>
  <c r="R435" i="14" s="1"/>
  <c r="G435" i="14"/>
  <c r="C436" i="14"/>
  <c r="F436" i="14"/>
  <c r="E436" i="14" s="1"/>
  <c r="X436" i="14" s="1"/>
  <c r="G436" i="14"/>
  <c r="C437" i="14"/>
  <c r="F437" i="14"/>
  <c r="E437" i="14" s="1"/>
  <c r="L437" i="14" s="1"/>
  <c r="G437" i="14"/>
  <c r="C438" i="14"/>
  <c r="F438" i="14"/>
  <c r="E438" i="14" s="1"/>
  <c r="T438" i="14" s="1"/>
  <c r="G438" i="14"/>
  <c r="C439" i="14"/>
  <c r="F439" i="14"/>
  <c r="E439" i="14" s="1"/>
  <c r="Q439" i="14" s="1"/>
  <c r="G439" i="14"/>
  <c r="C440" i="14"/>
  <c r="F440" i="14"/>
  <c r="E440" i="14" s="1"/>
  <c r="M440" i="14" s="1"/>
  <c r="G440" i="14"/>
  <c r="C441" i="14"/>
  <c r="F441" i="14"/>
  <c r="E441" i="14" s="1"/>
  <c r="G441" i="14"/>
  <c r="C442" i="14"/>
  <c r="F442" i="14"/>
  <c r="E442" i="14" s="1"/>
  <c r="K442" i="14" s="1"/>
  <c r="G442" i="14"/>
  <c r="C443" i="14"/>
  <c r="F443" i="14"/>
  <c r="E443" i="14" s="1"/>
  <c r="Y443" i="14" s="1"/>
  <c r="G443" i="14"/>
  <c r="C444" i="14"/>
  <c r="F444" i="14"/>
  <c r="E444" i="14" s="1"/>
  <c r="V444" i="14" s="1"/>
  <c r="G444" i="14"/>
  <c r="C445" i="14"/>
  <c r="F445" i="14"/>
  <c r="E445" i="14" s="1"/>
  <c r="G445" i="14"/>
  <c r="C446" i="14"/>
  <c r="F446" i="14"/>
  <c r="E446" i="14" s="1"/>
  <c r="N446" i="14" s="1"/>
  <c r="G446" i="14"/>
  <c r="D450" i="14"/>
  <c r="C451" i="14"/>
  <c r="F451" i="14"/>
  <c r="E451" i="14" s="1"/>
  <c r="G451" i="14"/>
  <c r="C452" i="14"/>
  <c r="F452" i="14"/>
  <c r="E452" i="14" s="1"/>
  <c r="J452" i="14" s="1"/>
  <c r="G452" i="14"/>
  <c r="C453" i="14"/>
  <c r="F453" i="14"/>
  <c r="E453" i="14" s="1"/>
  <c r="G453" i="14"/>
  <c r="C454" i="14"/>
  <c r="F454" i="14"/>
  <c r="E454" i="14" s="1"/>
  <c r="R454" i="14" s="1"/>
  <c r="G454" i="14"/>
  <c r="C455" i="14"/>
  <c r="F455" i="14"/>
  <c r="E455" i="14" s="1"/>
  <c r="G455" i="14"/>
  <c r="C456" i="14"/>
  <c r="F456" i="14"/>
  <c r="E456" i="14" s="1"/>
  <c r="T456" i="14" s="1"/>
  <c r="G456" i="14"/>
  <c r="C457" i="14"/>
  <c r="F457" i="14"/>
  <c r="E457" i="14" s="1"/>
  <c r="U457" i="14" s="1"/>
  <c r="G457" i="14"/>
  <c r="C458" i="14"/>
  <c r="F458" i="14"/>
  <c r="E458" i="14" s="1"/>
  <c r="G458" i="14"/>
  <c r="C459" i="14"/>
  <c r="F459" i="14"/>
  <c r="E459" i="14" s="1"/>
  <c r="Q459" i="14" s="1"/>
  <c r="G459" i="14"/>
  <c r="C460" i="14"/>
  <c r="F460" i="14"/>
  <c r="E460" i="14" s="1"/>
  <c r="P460" i="14" s="1"/>
  <c r="G460" i="14"/>
  <c r="C461" i="14"/>
  <c r="F461" i="14"/>
  <c r="E461" i="14" s="1"/>
  <c r="S461" i="14" s="1"/>
  <c r="G461" i="14"/>
  <c r="C462" i="14"/>
  <c r="F462" i="14"/>
  <c r="E462" i="14" s="1"/>
  <c r="P462" i="14" s="1"/>
  <c r="G462" i="14"/>
  <c r="C463" i="14"/>
  <c r="F463" i="14"/>
  <c r="E463" i="14" s="1"/>
  <c r="G463" i="14"/>
  <c r="C464" i="14"/>
  <c r="F464" i="14"/>
  <c r="E464" i="14" s="1"/>
  <c r="P464" i="14" s="1"/>
  <c r="G464" i="14"/>
  <c r="C465" i="14"/>
  <c r="F465" i="14"/>
  <c r="E465" i="14" s="1"/>
  <c r="I465" i="14" s="1"/>
  <c r="G465" i="14"/>
  <c r="C466" i="14"/>
  <c r="F466" i="14"/>
  <c r="E466" i="14" s="1"/>
  <c r="P466" i="14" s="1"/>
  <c r="G466" i="14"/>
  <c r="D470" i="14"/>
  <c r="C471" i="14"/>
  <c r="F471" i="14"/>
  <c r="E471" i="14" s="1"/>
  <c r="I471" i="14" s="1"/>
  <c r="G471" i="14"/>
  <c r="C472" i="14"/>
  <c r="F472" i="14"/>
  <c r="E472" i="14" s="1"/>
  <c r="H472" i="14" s="1"/>
  <c r="G472" i="14"/>
  <c r="C473" i="14"/>
  <c r="F473" i="14"/>
  <c r="E473" i="14" s="1"/>
  <c r="Y473" i="14" s="1"/>
  <c r="G473" i="14"/>
  <c r="C474" i="14"/>
  <c r="F474" i="14"/>
  <c r="E474" i="14" s="1"/>
  <c r="P474" i="14" s="1"/>
  <c r="G474" i="14"/>
  <c r="C475" i="14"/>
  <c r="F475" i="14"/>
  <c r="E475" i="14" s="1"/>
  <c r="G475" i="14"/>
  <c r="C476" i="14"/>
  <c r="F476" i="14"/>
  <c r="E476" i="14" s="1"/>
  <c r="G476" i="14"/>
  <c r="C477" i="14"/>
  <c r="F477" i="14"/>
  <c r="E477" i="14" s="1"/>
  <c r="I477" i="14" s="1"/>
  <c r="G477" i="14"/>
  <c r="C478" i="14"/>
  <c r="F478" i="14"/>
  <c r="E478" i="14" s="1"/>
  <c r="I478" i="14" s="1"/>
  <c r="G478" i="14"/>
  <c r="C479" i="14"/>
  <c r="F479" i="14"/>
  <c r="E479" i="14" s="1"/>
  <c r="G479" i="14"/>
  <c r="C480" i="14"/>
  <c r="F480" i="14"/>
  <c r="E480" i="14" s="1"/>
  <c r="L480" i="14" s="1"/>
  <c r="G480" i="14"/>
  <c r="C481" i="14"/>
  <c r="F481" i="14"/>
  <c r="E481" i="14" s="1"/>
  <c r="K481" i="14" s="1"/>
  <c r="G481" i="14"/>
  <c r="C482" i="14"/>
  <c r="F482" i="14"/>
  <c r="E482" i="14" s="1"/>
  <c r="W482" i="14" s="1"/>
  <c r="G482" i="14"/>
  <c r="C483" i="14"/>
  <c r="F483" i="14"/>
  <c r="E483" i="14" s="1"/>
  <c r="O483" i="14" s="1"/>
  <c r="G483" i="14"/>
  <c r="C484" i="14"/>
  <c r="F484" i="14"/>
  <c r="E484" i="14" s="1"/>
  <c r="M484" i="14" s="1"/>
  <c r="G484" i="14"/>
  <c r="C485" i="14"/>
  <c r="F485" i="14"/>
  <c r="E485" i="14" s="1"/>
  <c r="S485" i="14" s="1"/>
  <c r="G485" i="14"/>
  <c r="C486" i="14"/>
  <c r="F486" i="14"/>
  <c r="E486" i="14" s="1"/>
  <c r="Z486" i="14" s="1"/>
  <c r="G486" i="14"/>
  <c r="D490" i="14"/>
  <c r="C491" i="14"/>
  <c r="F491" i="14"/>
  <c r="E491" i="14" s="1"/>
  <c r="L491" i="14" s="1"/>
  <c r="G491" i="14"/>
  <c r="C492" i="14"/>
  <c r="F492" i="14"/>
  <c r="E492" i="14" s="1"/>
  <c r="N492" i="14" s="1"/>
  <c r="G492" i="14"/>
  <c r="C493" i="14"/>
  <c r="F493" i="14"/>
  <c r="E493" i="14" s="1"/>
  <c r="T493" i="14" s="1"/>
  <c r="G493" i="14"/>
  <c r="C494" i="14"/>
  <c r="F494" i="14"/>
  <c r="E494" i="14" s="1"/>
  <c r="V494" i="14" s="1"/>
  <c r="G494" i="14"/>
  <c r="C495" i="14"/>
  <c r="F495" i="14"/>
  <c r="E495" i="14" s="1"/>
  <c r="T495" i="14" s="1"/>
  <c r="G495" i="14"/>
  <c r="C496" i="14"/>
  <c r="F496" i="14"/>
  <c r="E496" i="14" s="1"/>
  <c r="R496" i="14" s="1"/>
  <c r="G496" i="14"/>
  <c r="C497" i="14"/>
  <c r="F497" i="14"/>
  <c r="E497" i="14" s="1"/>
  <c r="G497" i="14"/>
  <c r="C498" i="14"/>
  <c r="F498" i="14"/>
  <c r="E498" i="14" s="1"/>
  <c r="M498" i="14" s="1"/>
  <c r="G498" i="14"/>
  <c r="C499" i="14"/>
  <c r="F499" i="14"/>
  <c r="E499" i="14" s="1"/>
  <c r="G499" i="14"/>
  <c r="C500" i="14"/>
  <c r="F500" i="14"/>
  <c r="E500" i="14" s="1"/>
  <c r="J500" i="14" s="1"/>
  <c r="G500" i="14"/>
  <c r="C501" i="14"/>
  <c r="F501" i="14"/>
  <c r="E501" i="14" s="1"/>
  <c r="U501" i="14" s="1"/>
  <c r="G501" i="14"/>
  <c r="C502" i="14"/>
  <c r="F502" i="14"/>
  <c r="E502" i="14" s="1"/>
  <c r="G502" i="14"/>
  <c r="C503" i="14"/>
  <c r="F503" i="14"/>
  <c r="E503" i="14" s="1"/>
  <c r="Y503" i="14" s="1"/>
  <c r="G503" i="14"/>
  <c r="C504" i="14"/>
  <c r="F504" i="14"/>
  <c r="E504" i="14" s="1"/>
  <c r="S504" i="14" s="1"/>
  <c r="G504" i="14"/>
  <c r="C505" i="14"/>
  <c r="F505" i="14"/>
  <c r="E505" i="14" s="1"/>
  <c r="N505" i="14" s="1"/>
  <c r="G505" i="14"/>
  <c r="C506" i="14"/>
  <c r="F506" i="14"/>
  <c r="E506" i="14" s="1"/>
  <c r="W506" i="14" s="1"/>
  <c r="G506" i="14"/>
  <c r="C511" i="14"/>
  <c r="F511" i="14"/>
  <c r="C512" i="14"/>
  <c r="F512" i="14"/>
  <c r="C513" i="14"/>
  <c r="F513" i="14"/>
  <c r="E513" i="14" s="1"/>
  <c r="T513" i="14" s="1"/>
  <c r="G513" i="14"/>
  <c r="C514" i="14"/>
  <c r="F514" i="14"/>
  <c r="E514" i="14" s="1"/>
  <c r="Y514" i="14" s="1"/>
  <c r="G514" i="14"/>
  <c r="C515" i="14"/>
  <c r="F515" i="14"/>
  <c r="E515" i="14" s="1"/>
  <c r="S515" i="14" s="1"/>
  <c r="G515" i="14"/>
  <c r="C516" i="14"/>
  <c r="F516" i="14"/>
  <c r="E516" i="14" s="1"/>
  <c r="L516" i="14" s="1"/>
  <c r="G516" i="14"/>
  <c r="C517" i="14"/>
  <c r="F517" i="14"/>
  <c r="E517" i="14" s="1"/>
  <c r="G517" i="14"/>
  <c r="C518" i="14"/>
  <c r="F518" i="14"/>
  <c r="E518" i="14" s="1"/>
  <c r="G518" i="14"/>
  <c r="C519" i="14"/>
  <c r="G519" i="14"/>
  <c r="F519" i="14"/>
  <c r="C520" i="14"/>
  <c r="F520" i="14"/>
  <c r="E520" i="14" s="1"/>
  <c r="U520" i="14" s="1"/>
  <c r="G520" i="14"/>
  <c r="C521" i="14"/>
  <c r="F521" i="14"/>
  <c r="E521" i="14" s="1"/>
  <c r="X521" i="14" s="1"/>
  <c r="G521" i="14"/>
  <c r="C522" i="14"/>
  <c r="F522" i="14"/>
  <c r="E522" i="14" s="1"/>
  <c r="G522" i="14"/>
  <c r="C523" i="14"/>
  <c r="F523" i="14"/>
  <c r="E523" i="14" s="1"/>
  <c r="G523" i="14"/>
  <c r="C524" i="14"/>
  <c r="F524" i="14"/>
  <c r="E524" i="14" s="1"/>
  <c r="X524" i="14" s="1"/>
  <c r="G524" i="14"/>
  <c r="C525" i="14"/>
  <c r="F525" i="14"/>
  <c r="E525" i="14" s="1"/>
  <c r="N525" i="14" s="1"/>
  <c r="G525" i="14"/>
  <c r="C526" i="14"/>
  <c r="F526" i="14"/>
  <c r="E526" i="14" s="1"/>
  <c r="P526" i="14" s="1"/>
  <c r="G526" i="14"/>
  <c r="G7" i="11"/>
  <c r="H7" i="11" s="1"/>
  <c r="F8" i="11"/>
  <c r="F10" i="11" s="1"/>
  <c r="F9" i="11"/>
  <c r="G8" i="11" s="1"/>
  <c r="G9" i="11"/>
  <c r="H8" i="11" s="1"/>
  <c r="E11" i="11"/>
  <c r="E13" i="11" s="1"/>
  <c r="O13" i="11"/>
  <c r="G27" i="27" s="1"/>
  <c r="O14" i="11"/>
  <c r="G47" i="30" s="1"/>
  <c r="F15" i="11"/>
  <c r="O15" i="11"/>
  <c r="G67" i="30" s="1"/>
  <c r="F16" i="11"/>
  <c r="O16" i="11"/>
  <c r="G87" i="30" s="1"/>
  <c r="F17" i="11"/>
  <c r="O17" i="11"/>
  <c r="G107" i="29" s="1"/>
  <c r="F18" i="11"/>
  <c r="O18" i="11"/>
  <c r="G127" i="30" s="1"/>
  <c r="F19" i="11"/>
  <c r="O19" i="11"/>
  <c r="G147" i="28" s="1"/>
  <c r="E20" i="11"/>
  <c r="F20" i="11" s="1"/>
  <c r="O20" i="11"/>
  <c r="G167" i="31" s="1"/>
  <c r="O21" i="11"/>
  <c r="G187" i="31" s="1"/>
  <c r="E22" i="11"/>
  <c r="O22" i="11"/>
  <c r="G207" i="28" s="1"/>
  <c r="N23" i="11"/>
  <c r="P23" i="11"/>
  <c r="R23" i="11"/>
  <c r="T23" i="11"/>
  <c r="G29" i="11"/>
  <c r="D31" i="11"/>
  <c r="E31" i="11"/>
  <c r="I31" i="11"/>
  <c r="L31" i="11"/>
  <c r="I32" i="11"/>
  <c r="J32" i="11"/>
  <c r="J33" i="11" s="1"/>
  <c r="I33" i="11"/>
  <c r="I34" i="11"/>
  <c r="D35" i="11"/>
  <c r="E35" i="11"/>
  <c r="I35" i="11"/>
  <c r="L35" i="11"/>
  <c r="I36" i="11"/>
  <c r="J36" i="11"/>
  <c r="J37" i="11" s="1"/>
  <c r="I37" i="11"/>
  <c r="I38" i="11"/>
  <c r="B39" i="11"/>
  <c r="D39" i="11" s="1"/>
  <c r="C39" i="11"/>
  <c r="E39" i="11" s="1"/>
  <c r="I39" i="11"/>
  <c r="J39" i="11"/>
  <c r="J40" i="11" s="1"/>
  <c r="J41" i="11" s="1"/>
  <c r="I40" i="11"/>
  <c r="F41" i="11"/>
  <c r="I41" i="11"/>
  <c r="G8" i="1"/>
  <c r="J8" i="1"/>
  <c r="G10" i="1"/>
  <c r="J10" i="1"/>
  <c r="G11" i="1"/>
  <c r="J11" i="1"/>
  <c r="G12" i="1"/>
  <c r="J12" i="1"/>
  <c r="G13" i="1"/>
  <c r="J13" i="1"/>
  <c r="G14" i="1"/>
  <c r="J14" i="1"/>
  <c r="G15" i="1"/>
  <c r="J15" i="1"/>
  <c r="G16" i="1"/>
  <c r="J16" i="1"/>
  <c r="G17" i="1"/>
  <c r="J17" i="1"/>
  <c r="G18" i="1"/>
  <c r="J18" i="1"/>
  <c r="G23" i="1"/>
  <c r="J23" i="1"/>
  <c r="G24" i="1"/>
  <c r="J24" i="1"/>
  <c r="G25" i="1"/>
  <c r="J25" i="1"/>
  <c r="G26" i="1"/>
  <c r="J26" i="1"/>
  <c r="G27" i="1"/>
  <c r="J27" i="1"/>
  <c r="G28" i="1"/>
  <c r="J28" i="1"/>
  <c r="G29" i="1"/>
  <c r="J29" i="1"/>
  <c r="G30" i="1"/>
  <c r="J30" i="1"/>
  <c r="G31" i="1"/>
  <c r="J31" i="1"/>
  <c r="G35" i="1"/>
  <c r="J35" i="1"/>
  <c r="G36" i="1"/>
  <c r="J36" i="1"/>
  <c r="G38" i="1"/>
  <c r="J38" i="1"/>
  <c r="G39" i="1"/>
  <c r="J39" i="1"/>
  <c r="G40" i="1"/>
  <c r="J40" i="1"/>
  <c r="G41" i="1"/>
  <c r="J41" i="1"/>
  <c r="G42" i="1"/>
  <c r="J42" i="1"/>
  <c r="G43" i="1"/>
  <c r="J43" i="1"/>
  <c r="G44" i="1"/>
  <c r="J44" i="1"/>
  <c r="G49" i="1"/>
  <c r="J49" i="1"/>
  <c r="G50" i="1"/>
  <c r="J50" i="1"/>
  <c r="G51" i="1"/>
  <c r="J51" i="1"/>
  <c r="G52" i="1"/>
  <c r="J52" i="1"/>
  <c r="G53" i="1"/>
  <c r="J53" i="1"/>
  <c r="G54" i="1"/>
  <c r="J54" i="1"/>
  <c r="G55" i="1"/>
  <c r="J55" i="1"/>
  <c r="G56" i="1"/>
  <c r="J56" i="1"/>
  <c r="G57" i="1"/>
  <c r="J57" i="1"/>
  <c r="G58" i="1"/>
  <c r="J58" i="1"/>
  <c r="G59" i="1"/>
  <c r="J59" i="1"/>
  <c r="G60" i="1"/>
  <c r="J60" i="1"/>
  <c r="G61" i="1"/>
  <c r="J61" i="1"/>
  <c r="G62" i="1"/>
  <c r="J62" i="1"/>
  <c r="G63" i="1"/>
  <c r="J63" i="1"/>
  <c r="G64" i="1"/>
  <c r="J64" i="1"/>
  <c r="G65" i="1"/>
  <c r="J65" i="1"/>
  <c r="G66" i="1"/>
  <c r="J66" i="1"/>
  <c r="G67" i="1"/>
  <c r="J67" i="1"/>
  <c r="G68" i="1"/>
  <c r="J68" i="1"/>
  <c r="G69" i="1"/>
  <c r="J69" i="1"/>
  <c r="G70" i="1"/>
  <c r="J70" i="1"/>
  <c r="G71" i="1"/>
  <c r="J71" i="1"/>
  <c r="G72" i="1"/>
  <c r="J72" i="1"/>
  <c r="G73" i="1"/>
  <c r="J73" i="1"/>
  <c r="G74" i="1"/>
  <c r="J74" i="1"/>
  <c r="G75" i="1"/>
  <c r="J75" i="1"/>
  <c r="G76" i="1"/>
  <c r="J76" i="1"/>
  <c r="G77" i="1"/>
  <c r="J77" i="1"/>
  <c r="G78" i="1"/>
  <c r="J78" i="1"/>
  <c r="G79" i="1"/>
  <c r="J79" i="1"/>
  <c r="G80" i="1"/>
  <c r="J80" i="1"/>
  <c r="G81" i="1"/>
  <c r="J81" i="1"/>
  <c r="G82" i="1"/>
  <c r="J82" i="1"/>
  <c r="G83" i="1"/>
  <c r="J83" i="1"/>
  <c r="G84" i="1"/>
  <c r="J84" i="1"/>
  <c r="G85" i="1"/>
  <c r="J85" i="1"/>
  <c r="G86" i="1"/>
  <c r="J86" i="1"/>
  <c r="G87" i="1"/>
  <c r="J87" i="1"/>
  <c r="G88" i="1"/>
  <c r="J88" i="1"/>
  <c r="G89" i="1"/>
  <c r="J89" i="1"/>
  <c r="G90" i="1"/>
  <c r="J90" i="1"/>
  <c r="G91" i="1"/>
  <c r="J91" i="1"/>
  <c r="G92" i="1"/>
  <c r="J92" i="1"/>
  <c r="G93" i="1"/>
  <c r="J93" i="1"/>
  <c r="G94" i="1"/>
  <c r="J94" i="1"/>
  <c r="G95" i="1"/>
  <c r="J95" i="1"/>
  <c r="G96" i="1"/>
  <c r="J96" i="1"/>
  <c r="G97" i="1"/>
  <c r="J97" i="1"/>
  <c r="G98" i="1"/>
  <c r="J98" i="1"/>
  <c r="G99" i="1"/>
  <c r="J99" i="1"/>
  <c r="G100" i="1"/>
  <c r="J100" i="1"/>
  <c r="G101" i="1"/>
  <c r="J101" i="1"/>
  <c r="G102" i="1"/>
  <c r="J102" i="1"/>
  <c r="G103" i="1"/>
  <c r="J103" i="1"/>
  <c r="G104" i="1"/>
  <c r="J104" i="1"/>
  <c r="G105" i="1"/>
  <c r="J105" i="1"/>
  <c r="G106" i="1"/>
  <c r="J106" i="1"/>
  <c r="G107" i="1"/>
  <c r="J107" i="1"/>
  <c r="G111" i="1"/>
  <c r="J111" i="1"/>
  <c r="G112" i="1"/>
  <c r="J112" i="1"/>
  <c r="G113" i="1"/>
  <c r="J113" i="1"/>
  <c r="G114" i="1"/>
  <c r="J114" i="1"/>
  <c r="G115" i="1"/>
  <c r="J115" i="1"/>
  <c r="G116" i="1"/>
  <c r="J116" i="1"/>
  <c r="G117" i="1"/>
  <c r="J117" i="1"/>
  <c r="G118" i="1"/>
  <c r="J118" i="1"/>
  <c r="G122" i="1"/>
  <c r="J122" i="1"/>
  <c r="G123" i="1"/>
  <c r="J123" i="1"/>
  <c r="G124" i="1"/>
  <c r="J124" i="1"/>
  <c r="G125" i="1"/>
  <c r="J125" i="1"/>
  <c r="G126" i="1"/>
  <c r="J126" i="1"/>
  <c r="G127" i="1"/>
  <c r="J127" i="1"/>
  <c r="G128" i="1"/>
  <c r="J128" i="1"/>
  <c r="G129" i="1"/>
  <c r="J129" i="1"/>
  <c r="G130" i="1"/>
  <c r="J130" i="1"/>
  <c r="G131" i="1"/>
  <c r="J131" i="1"/>
  <c r="G132" i="1"/>
  <c r="J132" i="1"/>
  <c r="G133" i="1"/>
  <c r="J133" i="1"/>
  <c r="G134" i="1"/>
  <c r="J134" i="1"/>
  <c r="G135" i="1"/>
  <c r="K534" i="14" s="1"/>
  <c r="J135" i="1"/>
  <c r="G136" i="1"/>
  <c r="J136" i="1"/>
  <c r="G137" i="1"/>
  <c r="J137" i="1"/>
  <c r="G139" i="1"/>
  <c r="J139" i="1"/>
  <c r="G140" i="1"/>
  <c r="J140" i="1"/>
  <c r="G142" i="1"/>
  <c r="J142" i="1"/>
  <c r="G143" i="1"/>
  <c r="J143" i="1"/>
  <c r="G144" i="1"/>
  <c r="J144" i="1"/>
  <c r="G145" i="1"/>
  <c r="J145" i="1"/>
  <c r="G146" i="1"/>
  <c r="J146" i="1"/>
  <c r="G147" i="1"/>
  <c r="J147" i="1"/>
  <c r="G148" i="1"/>
  <c r="J148" i="1"/>
  <c r="G150" i="1"/>
  <c r="J150" i="1"/>
  <c r="G151" i="1"/>
  <c r="J151" i="1"/>
  <c r="G152" i="1"/>
  <c r="J152" i="1"/>
  <c r="G153" i="1"/>
  <c r="J153" i="1"/>
  <c r="G154" i="1"/>
  <c r="J154" i="1"/>
  <c r="G155" i="1"/>
  <c r="J155" i="1"/>
  <c r="G156" i="1"/>
  <c r="J156" i="1"/>
  <c r="G157" i="1"/>
  <c r="J157" i="1"/>
  <c r="G158" i="1"/>
  <c r="J158" i="1"/>
  <c r="G159" i="1"/>
  <c r="J159" i="1"/>
  <c r="G160" i="1"/>
  <c r="J160" i="1"/>
  <c r="G161" i="1"/>
  <c r="J161" i="1"/>
  <c r="G162" i="1"/>
  <c r="J162" i="1"/>
  <c r="G164" i="1"/>
  <c r="J164" i="1"/>
  <c r="G165" i="1"/>
  <c r="J165" i="1"/>
  <c r="G166" i="1"/>
  <c r="J166" i="1"/>
  <c r="G167" i="1"/>
  <c r="J167" i="1"/>
  <c r="G168" i="1"/>
  <c r="J168" i="1"/>
  <c r="G169" i="1"/>
  <c r="J169" i="1"/>
  <c r="G171" i="1"/>
  <c r="J171" i="1"/>
  <c r="G174" i="1"/>
  <c r="J174" i="1"/>
  <c r="G175" i="1"/>
  <c r="J175" i="1"/>
  <c r="G176" i="1"/>
  <c r="J176" i="1"/>
  <c r="G177" i="1"/>
  <c r="J177" i="1"/>
  <c r="G179" i="1"/>
  <c r="J179" i="1"/>
  <c r="G181" i="1"/>
  <c r="J181" i="1"/>
  <c r="G182" i="1"/>
  <c r="J182" i="1"/>
  <c r="G183" i="1"/>
  <c r="J183" i="1"/>
  <c r="G184" i="1"/>
  <c r="J184" i="1"/>
  <c r="G185" i="1"/>
  <c r="J185" i="1"/>
  <c r="G186" i="1"/>
  <c r="J186" i="1"/>
  <c r="G187" i="1"/>
  <c r="J187" i="1"/>
  <c r="G188" i="1"/>
  <c r="J188" i="1"/>
  <c r="G189" i="1"/>
  <c r="J189" i="1"/>
  <c r="G190" i="1"/>
  <c r="J190" i="1"/>
  <c r="G191" i="1"/>
  <c r="J191" i="1"/>
  <c r="G192" i="1"/>
  <c r="J192" i="1"/>
  <c r="G193" i="1"/>
  <c r="J193" i="1"/>
  <c r="G194" i="1"/>
  <c r="J194" i="1"/>
  <c r="G195" i="1"/>
  <c r="J195" i="1"/>
  <c r="G196" i="1"/>
  <c r="J196" i="1"/>
  <c r="G197" i="1"/>
  <c r="J197" i="1"/>
  <c r="G198" i="1"/>
  <c r="J198" i="1"/>
  <c r="G199" i="1"/>
  <c r="J199" i="1"/>
  <c r="G200" i="1"/>
  <c r="J200" i="1"/>
  <c r="G201" i="1"/>
  <c r="J201" i="1"/>
  <c r="G202" i="1"/>
  <c r="J202" i="1"/>
  <c r="G203" i="1"/>
  <c r="J203" i="1"/>
  <c r="G204" i="1"/>
  <c r="J204" i="1"/>
  <c r="G205" i="1"/>
  <c r="J205" i="1"/>
  <c r="G206" i="1"/>
  <c r="J206" i="1"/>
  <c r="G207" i="1"/>
  <c r="J207" i="1"/>
  <c r="G208" i="1"/>
  <c r="J208" i="1"/>
  <c r="G209" i="1"/>
  <c r="J209" i="1"/>
  <c r="G210" i="1"/>
  <c r="J210" i="1"/>
  <c r="G211" i="1"/>
  <c r="J211" i="1"/>
  <c r="G212" i="1"/>
  <c r="J212" i="1"/>
  <c r="G213" i="1"/>
  <c r="J213" i="1"/>
  <c r="G214" i="1"/>
  <c r="J214" i="1"/>
  <c r="G215" i="1"/>
  <c r="J215" i="1"/>
  <c r="G216" i="1"/>
  <c r="J216" i="1"/>
  <c r="G217" i="1"/>
  <c r="J217" i="1"/>
  <c r="G218" i="1"/>
  <c r="J218" i="1"/>
  <c r="G219" i="1"/>
  <c r="J219" i="1"/>
  <c r="G220" i="1"/>
  <c r="J220" i="1"/>
  <c r="G221" i="1"/>
  <c r="J221" i="1"/>
  <c r="G222" i="1"/>
  <c r="J222" i="1"/>
  <c r="G223" i="1"/>
  <c r="J223" i="1"/>
  <c r="G224" i="1"/>
  <c r="J224" i="1"/>
  <c r="G225" i="1"/>
  <c r="J225" i="1"/>
  <c r="G226" i="1"/>
  <c r="J226" i="1"/>
  <c r="G227" i="1"/>
  <c r="J227" i="1"/>
  <c r="G228" i="1"/>
  <c r="J228" i="1"/>
  <c r="G229" i="1"/>
  <c r="J229" i="1"/>
  <c r="G230" i="1"/>
  <c r="J230" i="1"/>
  <c r="G231" i="1"/>
  <c r="J231" i="1"/>
  <c r="G232" i="1"/>
  <c r="J232" i="1"/>
  <c r="G233" i="1"/>
  <c r="J233" i="1"/>
  <c r="G235" i="1"/>
  <c r="J235" i="1"/>
  <c r="G236" i="1"/>
  <c r="J236" i="1"/>
  <c r="G237" i="1"/>
  <c r="J237" i="1"/>
  <c r="G238" i="1"/>
  <c r="J238" i="1"/>
  <c r="G239" i="1"/>
  <c r="J239" i="1"/>
  <c r="G240" i="1"/>
  <c r="J240" i="1"/>
  <c r="G241" i="1"/>
  <c r="J241" i="1"/>
  <c r="G242" i="1"/>
  <c r="J242" i="1"/>
  <c r="G243" i="1"/>
  <c r="J243" i="1"/>
  <c r="G244" i="1"/>
  <c r="J244" i="1"/>
  <c r="G245" i="1"/>
  <c r="J245" i="1"/>
  <c r="G246" i="1"/>
  <c r="J246" i="1"/>
  <c r="G247" i="1"/>
  <c r="J247" i="1"/>
  <c r="G248" i="1"/>
  <c r="J248" i="1"/>
  <c r="G249" i="1"/>
  <c r="J249" i="1"/>
  <c r="G250" i="1"/>
  <c r="J250" i="1"/>
  <c r="G251" i="1"/>
  <c r="J251" i="1"/>
  <c r="G252" i="1"/>
  <c r="J252" i="1"/>
  <c r="G253" i="1"/>
  <c r="J253" i="1"/>
  <c r="G254" i="1"/>
  <c r="J254" i="1"/>
  <c r="G255" i="1"/>
  <c r="J255" i="1"/>
  <c r="G256" i="1"/>
  <c r="J256" i="1"/>
  <c r="G257" i="1"/>
  <c r="J257" i="1"/>
  <c r="G258" i="1"/>
  <c r="J258" i="1"/>
  <c r="G259" i="1"/>
  <c r="J259" i="1"/>
  <c r="G260" i="1"/>
  <c r="J260" i="1"/>
  <c r="G261" i="1"/>
  <c r="J261" i="1"/>
  <c r="G262" i="1"/>
  <c r="J262" i="1"/>
  <c r="G263" i="1"/>
  <c r="J263" i="1"/>
  <c r="G264" i="1"/>
  <c r="J264" i="1"/>
  <c r="G265" i="1"/>
  <c r="J265" i="1"/>
  <c r="G266" i="1"/>
  <c r="J266" i="1"/>
  <c r="G267" i="1"/>
  <c r="J267" i="1"/>
  <c r="G268" i="1"/>
  <c r="J268" i="1"/>
  <c r="G271" i="1"/>
  <c r="J271" i="1"/>
  <c r="G272" i="1"/>
  <c r="J272" i="1"/>
  <c r="G273" i="1"/>
  <c r="J273" i="1"/>
  <c r="G274" i="1"/>
  <c r="J274" i="1"/>
  <c r="G275" i="1"/>
  <c r="J275" i="1"/>
  <c r="G276" i="1"/>
  <c r="J276" i="1"/>
  <c r="G277" i="1"/>
  <c r="J277" i="1"/>
  <c r="G281" i="1"/>
  <c r="J281" i="1"/>
  <c r="G282" i="1"/>
  <c r="J282" i="1"/>
  <c r="G287" i="1"/>
  <c r="J287" i="1"/>
  <c r="G288" i="1"/>
  <c r="J288" i="1"/>
  <c r="G289" i="1"/>
  <c r="J289" i="1"/>
  <c r="G290" i="1"/>
  <c r="J290" i="1"/>
  <c r="G291" i="1"/>
  <c r="J291" i="1"/>
  <c r="G292" i="1"/>
  <c r="J292" i="1"/>
  <c r="G293" i="1"/>
  <c r="J293" i="1"/>
  <c r="G191" i="18"/>
  <c r="G53" i="18"/>
  <c r="L191" i="18"/>
  <c r="F54" i="18"/>
  <c r="F191" i="18"/>
  <c r="T191" i="18"/>
  <c r="O191" i="18"/>
  <c r="J53" i="18"/>
  <c r="F53" i="18"/>
  <c r="V53" i="18"/>
  <c r="Z53" i="18"/>
  <c r="I53" i="18"/>
  <c r="Q53" i="18"/>
  <c r="Y53" i="18"/>
  <c r="G54" i="18"/>
  <c r="G192" i="18"/>
  <c r="Y192" i="18"/>
  <c r="F192" i="18"/>
  <c r="F193" i="18"/>
  <c r="K32" i="11"/>
  <c r="K191" i="18"/>
  <c r="I192" i="18"/>
  <c r="T192" i="18"/>
  <c r="V54" i="18"/>
  <c r="X191" i="18"/>
  <c r="Y191" i="18"/>
  <c r="I191" i="18"/>
  <c r="Z191" i="18"/>
  <c r="X53" i="18"/>
  <c r="H53" i="18"/>
  <c r="K53" i="18"/>
  <c r="W192" i="18"/>
  <c r="N192" i="18"/>
  <c r="Q192" i="18"/>
  <c r="L192" i="18"/>
  <c r="T53" i="18"/>
  <c r="R191" i="18"/>
  <c r="R193" i="18"/>
  <c r="X193" i="18"/>
  <c r="X192" i="18"/>
  <c r="P191" i="18"/>
  <c r="R54" i="18"/>
  <c r="N193" i="18"/>
  <c r="Q193" i="18"/>
  <c r="T193" i="18"/>
  <c r="S193" i="18"/>
  <c r="M192" i="18"/>
  <c r="W193" i="18"/>
  <c r="S192" i="18"/>
  <c r="Z192" i="18"/>
  <c r="J192" i="18"/>
  <c r="O193" i="18"/>
  <c r="N53" i="18"/>
  <c r="W53" i="18"/>
  <c r="S191" i="18"/>
  <c r="U191" i="18"/>
  <c r="R53" i="18"/>
  <c r="W191" i="18"/>
  <c r="U54" i="18"/>
  <c r="O54" i="18"/>
  <c r="I54" i="18"/>
  <c r="M54" i="18"/>
  <c r="L54" i="18"/>
  <c r="N54" i="18"/>
  <c r="V192" i="18"/>
  <c r="U53" i="18"/>
  <c r="P53" i="18"/>
  <c r="S53" i="18"/>
  <c r="N191" i="18"/>
  <c r="Q191" i="18"/>
  <c r="J54" i="18"/>
  <c r="Y54" i="18"/>
  <c r="X54" i="18"/>
  <c r="H54" i="18"/>
  <c r="U193" i="18"/>
  <c r="H193" i="18"/>
  <c r="G193" i="18"/>
  <c r="Z54" i="18"/>
  <c r="P54" i="18"/>
  <c r="Z193" i="18"/>
  <c r="J193" i="18"/>
  <c r="M193" i="18"/>
  <c r="P193" i="18"/>
  <c r="U192" i="18"/>
  <c r="H192" i="18"/>
  <c r="O192" i="18"/>
  <c r="V193" i="18"/>
  <c r="Y193" i="18"/>
  <c r="I193" i="18"/>
  <c r="L193" i="18"/>
  <c r="P192" i="18"/>
  <c r="K193" i="18"/>
  <c r="K192" i="18"/>
  <c r="R192" i="18"/>
  <c r="M53" i="18"/>
  <c r="L53" i="18"/>
  <c r="O53" i="18"/>
  <c r="H191" i="18"/>
  <c r="M191" i="18"/>
  <c r="V191" i="18"/>
  <c r="J191" i="18"/>
  <c r="K54" i="18"/>
  <c r="Q54" i="18"/>
  <c r="S54" i="18"/>
  <c r="W54" i="18"/>
  <c r="T54" i="18"/>
  <c r="F11" i="11"/>
  <c r="F12" i="11" s="1"/>
  <c r="F22" i="11"/>
  <c r="G167" i="18"/>
  <c r="G147" i="18"/>
  <c r="K36" i="11"/>
  <c r="S15" i="11"/>
  <c r="T531" i="14"/>
  <c r="L531" i="14"/>
  <c r="R531" i="14"/>
  <c r="J531" i="14"/>
  <c r="I531" i="14"/>
  <c r="X531" i="14"/>
  <c r="W531" i="14"/>
  <c r="O531" i="14"/>
  <c r="Q537" i="14"/>
  <c r="I537" i="14"/>
  <c r="H537" i="14"/>
  <c r="W537" i="14"/>
  <c r="N537" i="14"/>
  <c r="U537" i="14"/>
  <c r="L537" i="14"/>
  <c r="S537" i="14"/>
  <c r="S540" i="14"/>
  <c r="J540" i="14"/>
  <c r="X540" i="14"/>
  <c r="O540" i="14"/>
  <c r="M540" i="14"/>
  <c r="M541" i="14"/>
  <c r="M533" i="14"/>
  <c r="T533" i="14"/>
  <c r="Z533" i="14"/>
  <c r="R533" i="14"/>
  <c r="Q533" i="14"/>
  <c r="I533" i="14"/>
  <c r="H533" i="14"/>
  <c r="W533" i="14"/>
  <c r="P536" i="14"/>
  <c r="V536" i="14"/>
  <c r="T536" i="14"/>
  <c r="Z536" i="14"/>
  <c r="X546" i="14"/>
  <c r="U531" i="14"/>
  <c r="Z537" i="14"/>
  <c r="I542" i="14"/>
  <c r="X545" i="14"/>
  <c r="P545" i="14"/>
  <c r="O545" i="14"/>
  <c r="V545" i="14"/>
  <c r="M545" i="14"/>
  <c r="T545" i="14"/>
  <c r="K545" i="14"/>
  <c r="Z545" i="14"/>
  <c r="V533" i="14"/>
  <c r="Q536" i="14"/>
  <c r="L541" i="14"/>
  <c r="S541" i="14"/>
  <c r="R541" i="14"/>
  <c r="J541" i="14"/>
  <c r="I541" i="14"/>
  <c r="X541" i="14"/>
  <c r="W541" i="14"/>
  <c r="O541" i="14"/>
  <c r="V544" i="14"/>
  <c r="T544" i="14"/>
  <c r="Z544" i="14"/>
  <c r="Q544" i="14"/>
  <c r="G531" i="14"/>
  <c r="N911" i="14" l="1"/>
  <c r="S712" i="14"/>
  <c r="H867" i="14"/>
  <c r="K732" i="14"/>
  <c r="X609" i="14"/>
  <c r="R823" i="14"/>
  <c r="H824" i="14"/>
  <c r="Z867" i="14"/>
  <c r="J827" i="14"/>
  <c r="O908" i="14"/>
  <c r="V603" i="14"/>
  <c r="G656" i="14"/>
  <c r="E656" i="14"/>
  <c r="J784" i="14"/>
  <c r="K812" i="14"/>
  <c r="W824" i="14"/>
  <c r="J831" i="14"/>
  <c r="K832" i="14"/>
  <c r="J861" i="14"/>
  <c r="J907" i="14"/>
  <c r="K908" i="14"/>
  <c r="R859" i="14"/>
  <c r="J887" i="14"/>
  <c r="Z891" i="14"/>
  <c r="J788" i="14"/>
  <c r="S824" i="14"/>
  <c r="R827" i="14"/>
  <c r="K831" i="14"/>
  <c r="X847" i="14"/>
  <c r="Z859" i="14"/>
  <c r="R861" i="14"/>
  <c r="P867" i="14"/>
  <c r="N887" i="14"/>
  <c r="J911" i="14"/>
  <c r="S708" i="14"/>
  <c r="S827" i="14"/>
  <c r="S831" i="14"/>
  <c r="H851" i="14"/>
  <c r="H859" i="14"/>
  <c r="R867" i="14"/>
  <c r="J869" i="14"/>
  <c r="Z887" i="14"/>
  <c r="K768" i="14"/>
  <c r="Z831" i="14"/>
  <c r="X851" i="14"/>
  <c r="P859" i="14"/>
  <c r="R869" i="14"/>
  <c r="G230" i="14"/>
  <c r="E231" i="14"/>
  <c r="X231" i="14" s="1"/>
  <c r="F230" i="14"/>
  <c r="G122" i="14"/>
  <c r="G114" i="18" s="1"/>
  <c r="G636" i="14"/>
  <c r="Z613" i="14"/>
  <c r="Z607" i="14"/>
  <c r="R603" i="14"/>
  <c r="P601" i="14"/>
  <c r="V599" i="14"/>
  <c r="P597" i="14"/>
  <c r="Z688" i="14"/>
  <c r="W688" i="14"/>
  <c r="S688" i="14"/>
  <c r="O688" i="14"/>
  <c r="K688" i="14"/>
  <c r="W769" i="14"/>
  <c r="P769" i="14"/>
  <c r="U781" i="14"/>
  <c r="H781" i="14"/>
  <c r="W781" i="14"/>
  <c r="X852" i="14"/>
  <c r="P852" i="14"/>
  <c r="K852" i="14"/>
  <c r="U852" i="14"/>
  <c r="O858" i="14"/>
  <c r="Y858" i="14"/>
  <c r="I858" i="14"/>
  <c r="W858" i="14"/>
  <c r="Q858" i="14"/>
  <c r="W870" i="14"/>
  <c r="Q870" i="14"/>
  <c r="O870" i="14"/>
  <c r="Y870" i="14"/>
  <c r="I870" i="14"/>
  <c r="Z884" i="14"/>
  <c r="K884" i="14"/>
  <c r="W884" i="14"/>
  <c r="S884" i="14"/>
  <c r="O884" i="14"/>
  <c r="I906" i="14"/>
  <c r="Y906" i="14"/>
  <c r="E637" i="14"/>
  <c r="W637" i="14" s="1"/>
  <c r="F636" i="14"/>
  <c r="W725" i="14"/>
  <c r="X725" i="14"/>
  <c r="T725" i="14"/>
  <c r="P725" i="14"/>
  <c r="H725" i="14"/>
  <c r="M802" i="14"/>
  <c r="R802" i="14"/>
  <c r="P825" i="14"/>
  <c r="X825" i="14"/>
  <c r="M825" i="14"/>
  <c r="U825" i="14"/>
  <c r="L825" i="14"/>
  <c r="T825" i="14"/>
  <c r="H825" i="14"/>
  <c r="Y910" i="14"/>
  <c r="I910" i="14"/>
  <c r="E123" i="14"/>
  <c r="Z123" i="14" s="1"/>
  <c r="F122" i="14"/>
  <c r="R613" i="14"/>
  <c r="V607" i="14"/>
  <c r="J603" i="14"/>
  <c r="R599" i="14"/>
  <c r="W749" i="14"/>
  <c r="X749" i="14"/>
  <c r="T749" i="14"/>
  <c r="P749" i="14"/>
  <c r="H749" i="14"/>
  <c r="Q785" i="14"/>
  <c r="H785" i="14"/>
  <c r="T805" i="14"/>
  <c r="H805" i="14"/>
  <c r="P809" i="14"/>
  <c r="H809" i="14"/>
  <c r="X809" i="14"/>
  <c r="Z603" i="14"/>
  <c r="F656" i="14"/>
  <c r="T829" i="14"/>
  <c r="H829" i="14"/>
  <c r="P829" i="14"/>
  <c r="X829" i="14"/>
  <c r="M829" i="14"/>
  <c r="U829" i="14"/>
  <c r="L829" i="14"/>
  <c r="X848" i="14"/>
  <c r="U848" i="14"/>
  <c r="H848" i="14"/>
  <c r="S848" i="14"/>
  <c r="M848" i="14"/>
  <c r="L848" i="14"/>
  <c r="W862" i="14"/>
  <c r="Q862" i="14"/>
  <c r="O862" i="14"/>
  <c r="Y862" i="14"/>
  <c r="I862" i="14"/>
  <c r="O866" i="14"/>
  <c r="Y866" i="14"/>
  <c r="I866" i="14"/>
  <c r="W866" i="14"/>
  <c r="Q866" i="14"/>
  <c r="Y882" i="14"/>
  <c r="Q882" i="14"/>
  <c r="Y890" i="14"/>
  <c r="U890" i="14"/>
  <c r="Q890" i="14"/>
  <c r="I890" i="14"/>
  <c r="S700" i="14"/>
  <c r="O728" i="14"/>
  <c r="K792" i="14"/>
  <c r="H804" i="14"/>
  <c r="S807" i="14"/>
  <c r="K808" i="14"/>
  <c r="N811" i="14"/>
  <c r="P821" i="14"/>
  <c r="K823" i="14"/>
  <c r="W823" i="14"/>
  <c r="P824" i="14"/>
  <c r="O827" i="14"/>
  <c r="Z827" i="14"/>
  <c r="H828" i="14"/>
  <c r="S828" i="14"/>
  <c r="R831" i="14"/>
  <c r="X843" i="14"/>
  <c r="P844" i="14"/>
  <c r="S851" i="14"/>
  <c r="N859" i="14"/>
  <c r="X859" i="14"/>
  <c r="H863" i="14"/>
  <c r="R863" i="14"/>
  <c r="R865" i="14"/>
  <c r="N867" i="14"/>
  <c r="X867" i="14"/>
  <c r="H871" i="14"/>
  <c r="V871" i="14"/>
  <c r="F876" i="14"/>
  <c r="H877" i="14"/>
  <c r="W888" i="14"/>
  <c r="H889" i="14"/>
  <c r="W892" i="14"/>
  <c r="V907" i="14"/>
  <c r="Z911" i="14"/>
  <c r="K912" i="14"/>
  <c r="H729" i="14"/>
  <c r="J804" i="14"/>
  <c r="Z811" i="14"/>
  <c r="H821" i="14"/>
  <c r="T821" i="14"/>
  <c r="O823" i="14"/>
  <c r="Z823" i="14"/>
  <c r="K828" i="14"/>
  <c r="W828" i="14"/>
  <c r="H844" i="14"/>
  <c r="S844" i="14"/>
  <c r="J863" i="14"/>
  <c r="V863" i="14"/>
  <c r="Z865" i="14"/>
  <c r="J871" i="14"/>
  <c r="X871" i="14"/>
  <c r="J877" i="14"/>
  <c r="K888" i="14"/>
  <c r="L889" i="14"/>
  <c r="K892" i="14"/>
  <c r="Z907" i="14"/>
  <c r="P729" i="14"/>
  <c r="O804" i="14"/>
  <c r="L821" i="14"/>
  <c r="U821" i="14"/>
  <c r="O828" i="14"/>
  <c r="X828" i="14"/>
  <c r="L844" i="14"/>
  <c r="U844" i="14"/>
  <c r="N863" i="14"/>
  <c r="X863" i="14"/>
  <c r="N871" i="14"/>
  <c r="O888" i="14"/>
  <c r="T889" i="14"/>
  <c r="O892" i="14"/>
  <c r="J727" i="14"/>
  <c r="K728" i="14"/>
  <c r="X729" i="14"/>
  <c r="O768" i="14"/>
  <c r="K772" i="14"/>
  <c r="Z804" i="14"/>
  <c r="M821" i="14"/>
  <c r="J823" i="14"/>
  <c r="O824" i="14"/>
  <c r="K827" i="14"/>
  <c r="M844" i="14"/>
  <c r="W844" i="14"/>
  <c r="N851" i="14"/>
  <c r="J859" i="14"/>
  <c r="P863" i="14"/>
  <c r="J867" i="14"/>
  <c r="P871" i="14"/>
  <c r="S888" i="14"/>
  <c r="J891" i="14"/>
  <c r="S892" i="14"/>
  <c r="X897" i="14"/>
  <c r="T897" i="14"/>
  <c r="M897" i="14"/>
  <c r="L897" i="14"/>
  <c r="U897" i="14"/>
  <c r="S904" i="14"/>
  <c r="O904" i="14"/>
  <c r="W904" i="14"/>
  <c r="K904" i="14"/>
  <c r="P901" i="14"/>
  <c r="T901" i="14"/>
  <c r="O900" i="14"/>
  <c r="X900" i="14"/>
  <c r="P900" i="14"/>
  <c r="H900" i="14"/>
  <c r="S900" i="14"/>
  <c r="K900" i="14"/>
  <c r="R899" i="14"/>
  <c r="W899" i="14"/>
  <c r="J899" i="14"/>
  <c r="Z899" i="14"/>
  <c r="O899" i="14"/>
  <c r="Y898" i="14"/>
  <c r="Q898" i="14"/>
  <c r="I898" i="14"/>
  <c r="G896" i="14"/>
  <c r="X902" i="14"/>
  <c r="T902" i="14"/>
  <c r="P902" i="14"/>
  <c r="L902" i="14"/>
  <c r="H902" i="14"/>
  <c r="W902" i="14"/>
  <c r="S902" i="14"/>
  <c r="O902" i="14"/>
  <c r="K902" i="14"/>
  <c r="Z902" i="14"/>
  <c r="V902" i="14"/>
  <c r="R902" i="14"/>
  <c r="N902" i="14"/>
  <c r="J902" i="14"/>
  <c r="M902" i="14"/>
  <c r="R188" i="28"/>
  <c r="R20" i="28" s="1"/>
  <c r="X898" i="14"/>
  <c r="T898" i="14"/>
  <c r="P898" i="14"/>
  <c r="L898" i="14"/>
  <c r="H898" i="14"/>
  <c r="W898" i="14"/>
  <c r="S898" i="14"/>
  <c r="O898" i="14"/>
  <c r="K898" i="14"/>
  <c r="J898" i="14"/>
  <c r="R898" i="14"/>
  <c r="Z898" i="14"/>
  <c r="Q902" i="14"/>
  <c r="Y903" i="14"/>
  <c r="U903" i="14"/>
  <c r="Q903" i="14"/>
  <c r="M903" i="14"/>
  <c r="I903" i="14"/>
  <c r="X903" i="14"/>
  <c r="T903" i="14"/>
  <c r="P903" i="14"/>
  <c r="L903" i="14"/>
  <c r="H903" i="14"/>
  <c r="W903" i="14"/>
  <c r="S903" i="14"/>
  <c r="O903" i="14"/>
  <c r="K903" i="14"/>
  <c r="R903" i="14"/>
  <c r="W905" i="14"/>
  <c r="S905" i="14"/>
  <c r="O905" i="14"/>
  <c r="K905" i="14"/>
  <c r="Z905" i="14"/>
  <c r="V905" i="14"/>
  <c r="R905" i="14"/>
  <c r="N905" i="14"/>
  <c r="J905" i="14"/>
  <c r="Y905" i="14"/>
  <c r="U905" i="14"/>
  <c r="Q905" i="14"/>
  <c r="M905" i="14"/>
  <c r="I905" i="14"/>
  <c r="P905" i="14"/>
  <c r="X906" i="14"/>
  <c r="T906" i="14"/>
  <c r="P906" i="14"/>
  <c r="L906" i="14"/>
  <c r="H906" i="14"/>
  <c r="W906" i="14"/>
  <c r="S906" i="14"/>
  <c r="O906" i="14"/>
  <c r="K906" i="14"/>
  <c r="Z906" i="14"/>
  <c r="V906" i="14"/>
  <c r="R906" i="14"/>
  <c r="N906" i="14"/>
  <c r="J906" i="14"/>
  <c r="M906" i="14"/>
  <c r="W909" i="14"/>
  <c r="S909" i="14"/>
  <c r="O909" i="14"/>
  <c r="K909" i="14"/>
  <c r="Z909" i="14"/>
  <c r="V909" i="14"/>
  <c r="R909" i="14"/>
  <c r="N909" i="14"/>
  <c r="J909" i="14"/>
  <c r="Y909" i="14"/>
  <c r="U909" i="14"/>
  <c r="Q909" i="14"/>
  <c r="M909" i="14"/>
  <c r="I909" i="14"/>
  <c r="P909" i="14"/>
  <c r="X910" i="14"/>
  <c r="T910" i="14"/>
  <c r="P910" i="14"/>
  <c r="L910" i="14"/>
  <c r="H910" i="14"/>
  <c r="W910" i="14"/>
  <c r="S910" i="14"/>
  <c r="O910" i="14"/>
  <c r="K910" i="14"/>
  <c r="Z910" i="14"/>
  <c r="V910" i="14"/>
  <c r="R910" i="14"/>
  <c r="N910" i="14"/>
  <c r="J910" i="14"/>
  <c r="M910" i="14"/>
  <c r="F896" i="14"/>
  <c r="H897" i="14"/>
  <c r="P897" i="14"/>
  <c r="M898" i="14"/>
  <c r="U898" i="14"/>
  <c r="K899" i="14"/>
  <c r="H901" i="14"/>
  <c r="U902" i="14"/>
  <c r="V903" i="14"/>
  <c r="T905" i="14"/>
  <c r="Q906" i="14"/>
  <c r="Y907" i="14"/>
  <c r="U907" i="14"/>
  <c r="Q907" i="14"/>
  <c r="M907" i="14"/>
  <c r="I907" i="14"/>
  <c r="X907" i="14"/>
  <c r="T907" i="14"/>
  <c r="P907" i="14"/>
  <c r="L907" i="14"/>
  <c r="H907" i="14"/>
  <c r="W907" i="14"/>
  <c r="S907" i="14"/>
  <c r="O907" i="14"/>
  <c r="K907" i="14"/>
  <c r="R907" i="14"/>
  <c r="Z908" i="14"/>
  <c r="V908" i="14"/>
  <c r="R908" i="14"/>
  <c r="N908" i="14"/>
  <c r="J908" i="14"/>
  <c r="Y908" i="14"/>
  <c r="U908" i="14"/>
  <c r="Q908" i="14"/>
  <c r="M908" i="14"/>
  <c r="I908" i="14"/>
  <c r="X908" i="14"/>
  <c r="T908" i="14"/>
  <c r="P908" i="14"/>
  <c r="L908" i="14"/>
  <c r="H908" i="14"/>
  <c r="S908" i="14"/>
  <c r="T909" i="14"/>
  <c r="Q910" i="14"/>
  <c r="Y911" i="14"/>
  <c r="U911" i="14"/>
  <c r="Q911" i="14"/>
  <c r="M911" i="14"/>
  <c r="I911" i="14"/>
  <c r="X911" i="14"/>
  <c r="T911" i="14"/>
  <c r="P911" i="14"/>
  <c r="L911" i="14"/>
  <c r="H911" i="14"/>
  <c r="W911" i="14"/>
  <c r="S911" i="14"/>
  <c r="O911" i="14"/>
  <c r="K911" i="14"/>
  <c r="R911" i="14"/>
  <c r="Z912" i="14"/>
  <c r="V912" i="14"/>
  <c r="R912" i="14"/>
  <c r="N912" i="14"/>
  <c r="J912" i="14"/>
  <c r="Y912" i="14"/>
  <c r="U912" i="14"/>
  <c r="Q912" i="14"/>
  <c r="M912" i="14"/>
  <c r="I912" i="14"/>
  <c r="X912" i="14"/>
  <c r="T912" i="14"/>
  <c r="P912" i="14"/>
  <c r="L912" i="14"/>
  <c r="H912" i="14"/>
  <c r="S912" i="14"/>
  <c r="W897" i="14"/>
  <c r="S897" i="14"/>
  <c r="O897" i="14"/>
  <c r="K897" i="14"/>
  <c r="Z897" i="14"/>
  <c r="V897" i="14"/>
  <c r="R897" i="14"/>
  <c r="N897" i="14"/>
  <c r="J897" i="14"/>
  <c r="E896" i="14"/>
  <c r="I897" i="14"/>
  <c r="Q897" i="14"/>
  <c r="Y897" i="14"/>
  <c r="N898" i="14"/>
  <c r="V898" i="14"/>
  <c r="Y899" i="14"/>
  <c r="U899" i="14"/>
  <c r="Q899" i="14"/>
  <c r="M899" i="14"/>
  <c r="I899" i="14"/>
  <c r="X899" i="14"/>
  <c r="T899" i="14"/>
  <c r="P899" i="14"/>
  <c r="L899" i="14"/>
  <c r="H899" i="14"/>
  <c r="N899" i="14"/>
  <c r="V899" i="14"/>
  <c r="Z900" i="14"/>
  <c r="V900" i="14"/>
  <c r="R900" i="14"/>
  <c r="N900" i="14"/>
  <c r="J900" i="14"/>
  <c r="Y900" i="14"/>
  <c r="U900" i="14"/>
  <c r="Q900" i="14"/>
  <c r="M900" i="14"/>
  <c r="I900" i="14"/>
  <c r="L900" i="14"/>
  <c r="T900" i="14"/>
  <c r="W901" i="14"/>
  <c r="S901" i="14"/>
  <c r="O901" i="14"/>
  <c r="K901" i="14"/>
  <c r="Z901" i="14"/>
  <c r="V901" i="14"/>
  <c r="R901" i="14"/>
  <c r="N901" i="14"/>
  <c r="J901" i="14"/>
  <c r="Y901" i="14"/>
  <c r="U901" i="14"/>
  <c r="Q901" i="14"/>
  <c r="M901" i="14"/>
  <c r="I901" i="14"/>
  <c r="L901" i="14"/>
  <c r="I902" i="14"/>
  <c r="Y902" i="14"/>
  <c r="J903" i="14"/>
  <c r="Z903" i="14"/>
  <c r="H905" i="14"/>
  <c r="X905" i="14"/>
  <c r="U906" i="14"/>
  <c r="H909" i="14"/>
  <c r="X909" i="14"/>
  <c r="U910" i="14"/>
  <c r="W912" i="14"/>
  <c r="H904" i="14"/>
  <c r="L904" i="14"/>
  <c r="P904" i="14"/>
  <c r="T904" i="14"/>
  <c r="X904" i="14"/>
  <c r="I904" i="14"/>
  <c r="M904" i="14"/>
  <c r="Q904" i="14"/>
  <c r="U904" i="14"/>
  <c r="Y904" i="14"/>
  <c r="J904" i="14"/>
  <c r="N904" i="14"/>
  <c r="R904" i="14"/>
  <c r="V904" i="14"/>
  <c r="Z877" i="14"/>
  <c r="P877" i="14"/>
  <c r="R877" i="14"/>
  <c r="W878" i="14"/>
  <c r="M878" i="14"/>
  <c r="O878" i="14"/>
  <c r="U878" i="14"/>
  <c r="G876" i="14"/>
  <c r="T881" i="14"/>
  <c r="Z880" i="14"/>
  <c r="O880" i="14"/>
  <c r="K880" i="14"/>
  <c r="W880" i="14"/>
  <c r="S880" i="14"/>
  <c r="E876" i="14"/>
  <c r="V879" i="14"/>
  <c r="W877" i="14"/>
  <c r="S877" i="14"/>
  <c r="O877" i="14"/>
  <c r="K877" i="14"/>
  <c r="Y877" i="14"/>
  <c r="U877" i="14"/>
  <c r="Q877" i="14"/>
  <c r="M877" i="14"/>
  <c r="I877" i="14"/>
  <c r="L877" i="14"/>
  <c r="T877" i="14"/>
  <c r="I878" i="14"/>
  <c r="Q878" i="14"/>
  <c r="J879" i="14"/>
  <c r="Z879" i="14"/>
  <c r="H881" i="14"/>
  <c r="X881" i="14"/>
  <c r="U882" i="14"/>
  <c r="V883" i="14"/>
  <c r="T885" i="14"/>
  <c r="Q886" i="14"/>
  <c r="Y887" i="14"/>
  <c r="U887" i="14"/>
  <c r="Q887" i="14"/>
  <c r="M887" i="14"/>
  <c r="I887" i="14"/>
  <c r="X887" i="14"/>
  <c r="T887" i="14"/>
  <c r="P887" i="14"/>
  <c r="L887" i="14"/>
  <c r="H887" i="14"/>
  <c r="W887" i="14"/>
  <c r="S887" i="14"/>
  <c r="O887" i="14"/>
  <c r="K887" i="14"/>
  <c r="R887" i="14"/>
  <c r="W889" i="14"/>
  <c r="S889" i="14"/>
  <c r="O889" i="14"/>
  <c r="K889" i="14"/>
  <c r="Z889" i="14"/>
  <c r="V889" i="14"/>
  <c r="R889" i="14"/>
  <c r="N889" i="14"/>
  <c r="J889" i="14"/>
  <c r="Y889" i="14"/>
  <c r="U889" i="14"/>
  <c r="Q889" i="14"/>
  <c r="M889" i="14"/>
  <c r="I889" i="14"/>
  <c r="P889" i="14"/>
  <c r="X890" i="14"/>
  <c r="T890" i="14"/>
  <c r="P890" i="14"/>
  <c r="L890" i="14"/>
  <c r="H890" i="14"/>
  <c r="W890" i="14"/>
  <c r="S890" i="14"/>
  <c r="O890" i="14"/>
  <c r="K890" i="14"/>
  <c r="Z890" i="14"/>
  <c r="V890" i="14"/>
  <c r="R890" i="14"/>
  <c r="N890" i="14"/>
  <c r="J890" i="14"/>
  <c r="M890" i="14"/>
  <c r="N877" i="14"/>
  <c r="V877" i="14"/>
  <c r="X878" i="14"/>
  <c r="T878" i="14"/>
  <c r="P878" i="14"/>
  <c r="L878" i="14"/>
  <c r="H878" i="14"/>
  <c r="Z878" i="14"/>
  <c r="V878" i="14"/>
  <c r="R878" i="14"/>
  <c r="N878" i="14"/>
  <c r="J878" i="14"/>
  <c r="K878" i="14"/>
  <c r="S878" i="14"/>
  <c r="I882" i="14"/>
  <c r="J883" i="14"/>
  <c r="Z883" i="14"/>
  <c r="H885" i="14"/>
  <c r="X885" i="14"/>
  <c r="U886" i="14"/>
  <c r="Y891" i="14"/>
  <c r="U891" i="14"/>
  <c r="Q891" i="14"/>
  <c r="M891" i="14"/>
  <c r="I891" i="14"/>
  <c r="X891" i="14"/>
  <c r="T891" i="14"/>
  <c r="P891" i="14"/>
  <c r="L891" i="14"/>
  <c r="H891" i="14"/>
  <c r="W891" i="14"/>
  <c r="S891" i="14"/>
  <c r="O891" i="14"/>
  <c r="K891" i="14"/>
  <c r="R891" i="14"/>
  <c r="Y879" i="14"/>
  <c r="U879" i="14"/>
  <c r="Q879" i="14"/>
  <c r="M879" i="14"/>
  <c r="I879" i="14"/>
  <c r="X879" i="14"/>
  <c r="T879" i="14"/>
  <c r="P879" i="14"/>
  <c r="L879" i="14"/>
  <c r="H879" i="14"/>
  <c r="W879" i="14"/>
  <c r="S879" i="14"/>
  <c r="O879" i="14"/>
  <c r="K879" i="14"/>
  <c r="R879" i="14"/>
  <c r="W881" i="14"/>
  <c r="S881" i="14"/>
  <c r="O881" i="14"/>
  <c r="K881" i="14"/>
  <c r="Z881" i="14"/>
  <c r="V881" i="14"/>
  <c r="R881" i="14"/>
  <c r="N881" i="14"/>
  <c r="J881" i="14"/>
  <c r="Y881" i="14"/>
  <c r="U881" i="14"/>
  <c r="Q881" i="14"/>
  <c r="M881" i="14"/>
  <c r="I881" i="14"/>
  <c r="P881" i="14"/>
  <c r="X882" i="14"/>
  <c r="T882" i="14"/>
  <c r="P882" i="14"/>
  <c r="L882" i="14"/>
  <c r="H882" i="14"/>
  <c r="W882" i="14"/>
  <c r="S882" i="14"/>
  <c r="O882" i="14"/>
  <c r="K882" i="14"/>
  <c r="Z882" i="14"/>
  <c r="V882" i="14"/>
  <c r="R882" i="14"/>
  <c r="N882" i="14"/>
  <c r="J882" i="14"/>
  <c r="M882" i="14"/>
  <c r="I886" i="14"/>
  <c r="V891" i="14"/>
  <c r="Y883" i="14"/>
  <c r="U883" i="14"/>
  <c r="Q883" i="14"/>
  <c r="M883" i="14"/>
  <c r="I883" i="14"/>
  <c r="X883" i="14"/>
  <c r="T883" i="14"/>
  <c r="P883" i="14"/>
  <c r="L883" i="14"/>
  <c r="H883" i="14"/>
  <c r="W883" i="14"/>
  <c r="S883" i="14"/>
  <c r="O883" i="14"/>
  <c r="K883" i="14"/>
  <c r="R883" i="14"/>
  <c r="W885" i="14"/>
  <c r="S885" i="14"/>
  <c r="O885" i="14"/>
  <c r="K885" i="14"/>
  <c r="Z885" i="14"/>
  <c r="V885" i="14"/>
  <c r="R885" i="14"/>
  <c r="N885" i="14"/>
  <c r="J885" i="14"/>
  <c r="Y885" i="14"/>
  <c r="U885" i="14"/>
  <c r="Q885" i="14"/>
  <c r="M885" i="14"/>
  <c r="I885" i="14"/>
  <c r="P885" i="14"/>
  <c r="X886" i="14"/>
  <c r="T886" i="14"/>
  <c r="P886" i="14"/>
  <c r="L886" i="14"/>
  <c r="H886" i="14"/>
  <c r="W886" i="14"/>
  <c r="S886" i="14"/>
  <c r="O886" i="14"/>
  <c r="K886" i="14"/>
  <c r="Z886" i="14"/>
  <c r="V886" i="14"/>
  <c r="R886" i="14"/>
  <c r="N886" i="14"/>
  <c r="J886" i="14"/>
  <c r="M886" i="14"/>
  <c r="H880" i="14"/>
  <c r="L880" i="14"/>
  <c r="P880" i="14"/>
  <c r="T880" i="14"/>
  <c r="X880" i="14"/>
  <c r="H884" i="14"/>
  <c r="L884" i="14"/>
  <c r="P884" i="14"/>
  <c r="T884" i="14"/>
  <c r="X884" i="14"/>
  <c r="H888" i="14"/>
  <c r="L888" i="14"/>
  <c r="P888" i="14"/>
  <c r="T888" i="14"/>
  <c r="X888" i="14"/>
  <c r="H892" i="14"/>
  <c r="L892" i="14"/>
  <c r="P892" i="14"/>
  <c r="T892" i="14"/>
  <c r="X892" i="14"/>
  <c r="I880" i="14"/>
  <c r="M880" i="14"/>
  <c r="Q880" i="14"/>
  <c r="U880" i="14"/>
  <c r="Y880" i="14"/>
  <c r="I884" i="14"/>
  <c r="M884" i="14"/>
  <c r="Q884" i="14"/>
  <c r="U884" i="14"/>
  <c r="Y884" i="14"/>
  <c r="I888" i="14"/>
  <c r="M888" i="14"/>
  <c r="Q888" i="14"/>
  <c r="U888" i="14"/>
  <c r="Y888" i="14"/>
  <c r="I892" i="14"/>
  <c r="M892" i="14"/>
  <c r="Q892" i="14"/>
  <c r="U892" i="14"/>
  <c r="Y892" i="14"/>
  <c r="J880" i="14"/>
  <c r="N880" i="14"/>
  <c r="R880" i="14"/>
  <c r="V880" i="14"/>
  <c r="J884" i="14"/>
  <c r="N884" i="14"/>
  <c r="R884" i="14"/>
  <c r="V884" i="14"/>
  <c r="J888" i="14"/>
  <c r="N888" i="14"/>
  <c r="R888" i="14"/>
  <c r="V888" i="14"/>
  <c r="J892" i="14"/>
  <c r="N892" i="14"/>
  <c r="R892" i="14"/>
  <c r="V892" i="14"/>
  <c r="W148" i="28"/>
  <c r="W18" i="28" s="1"/>
  <c r="F856" i="14"/>
  <c r="J857" i="14"/>
  <c r="R857" i="14"/>
  <c r="G856" i="14"/>
  <c r="Z860" i="14"/>
  <c r="V860" i="14"/>
  <c r="R860" i="14"/>
  <c r="N860" i="14"/>
  <c r="J860" i="14"/>
  <c r="X860" i="14"/>
  <c r="T860" i="14"/>
  <c r="P860" i="14"/>
  <c r="L860" i="14"/>
  <c r="H860" i="14"/>
  <c r="K860" i="14"/>
  <c r="S860" i="14"/>
  <c r="Z864" i="14"/>
  <c r="V864" i="14"/>
  <c r="R864" i="14"/>
  <c r="N864" i="14"/>
  <c r="J864" i="14"/>
  <c r="X864" i="14"/>
  <c r="T864" i="14"/>
  <c r="P864" i="14"/>
  <c r="L864" i="14"/>
  <c r="H864" i="14"/>
  <c r="K864" i="14"/>
  <c r="S864" i="14"/>
  <c r="Z868" i="14"/>
  <c r="V868" i="14"/>
  <c r="R868" i="14"/>
  <c r="N868" i="14"/>
  <c r="J868" i="14"/>
  <c r="X868" i="14"/>
  <c r="T868" i="14"/>
  <c r="P868" i="14"/>
  <c r="L868" i="14"/>
  <c r="H868" i="14"/>
  <c r="K868" i="14"/>
  <c r="S868" i="14"/>
  <c r="Z872" i="14"/>
  <c r="V872" i="14"/>
  <c r="R872" i="14"/>
  <c r="N872" i="14"/>
  <c r="J872" i="14"/>
  <c r="X872" i="14"/>
  <c r="T872" i="14"/>
  <c r="P872" i="14"/>
  <c r="L872" i="14"/>
  <c r="H872" i="14"/>
  <c r="K872" i="14"/>
  <c r="S872" i="14"/>
  <c r="W857" i="14"/>
  <c r="S857" i="14"/>
  <c r="O857" i="14"/>
  <c r="K857" i="14"/>
  <c r="Y857" i="14"/>
  <c r="U857" i="14"/>
  <c r="Q857" i="14"/>
  <c r="M857" i="14"/>
  <c r="I857" i="14"/>
  <c r="L857" i="14"/>
  <c r="T857" i="14"/>
  <c r="M860" i="14"/>
  <c r="U860" i="14"/>
  <c r="W861" i="14"/>
  <c r="S861" i="14"/>
  <c r="O861" i="14"/>
  <c r="K861" i="14"/>
  <c r="Y861" i="14"/>
  <c r="U861" i="14"/>
  <c r="Q861" i="14"/>
  <c r="M861" i="14"/>
  <c r="I861" i="14"/>
  <c r="L861" i="14"/>
  <c r="T861" i="14"/>
  <c r="M864" i="14"/>
  <c r="U864" i="14"/>
  <c r="W865" i="14"/>
  <c r="S865" i="14"/>
  <c r="O865" i="14"/>
  <c r="K865" i="14"/>
  <c r="Y865" i="14"/>
  <c r="U865" i="14"/>
  <c r="Q865" i="14"/>
  <c r="M865" i="14"/>
  <c r="I865" i="14"/>
  <c r="L865" i="14"/>
  <c r="T865" i="14"/>
  <c r="M868" i="14"/>
  <c r="U868" i="14"/>
  <c r="W869" i="14"/>
  <c r="S869" i="14"/>
  <c r="O869" i="14"/>
  <c r="K869" i="14"/>
  <c r="Y869" i="14"/>
  <c r="U869" i="14"/>
  <c r="Q869" i="14"/>
  <c r="M869" i="14"/>
  <c r="I869" i="14"/>
  <c r="L869" i="14"/>
  <c r="T869" i="14"/>
  <c r="M872" i="14"/>
  <c r="U872" i="14"/>
  <c r="N857" i="14"/>
  <c r="V857" i="14"/>
  <c r="X858" i="14"/>
  <c r="T858" i="14"/>
  <c r="P858" i="14"/>
  <c r="L858" i="14"/>
  <c r="H858" i="14"/>
  <c r="Z858" i="14"/>
  <c r="V858" i="14"/>
  <c r="R858" i="14"/>
  <c r="N858" i="14"/>
  <c r="J858" i="14"/>
  <c r="K858" i="14"/>
  <c r="S858" i="14"/>
  <c r="O860" i="14"/>
  <c r="W860" i="14"/>
  <c r="N861" i="14"/>
  <c r="V861" i="14"/>
  <c r="X862" i="14"/>
  <c r="T862" i="14"/>
  <c r="P862" i="14"/>
  <c r="L862" i="14"/>
  <c r="H862" i="14"/>
  <c r="Z862" i="14"/>
  <c r="V862" i="14"/>
  <c r="R862" i="14"/>
  <c r="N862" i="14"/>
  <c r="J862" i="14"/>
  <c r="K862" i="14"/>
  <c r="S862" i="14"/>
  <c r="O864" i="14"/>
  <c r="W864" i="14"/>
  <c r="N865" i="14"/>
  <c r="V865" i="14"/>
  <c r="X866" i="14"/>
  <c r="T866" i="14"/>
  <c r="P866" i="14"/>
  <c r="L866" i="14"/>
  <c r="H866" i="14"/>
  <c r="Z866" i="14"/>
  <c r="V866" i="14"/>
  <c r="R866" i="14"/>
  <c r="N866" i="14"/>
  <c r="J866" i="14"/>
  <c r="K866" i="14"/>
  <c r="S866" i="14"/>
  <c r="O868" i="14"/>
  <c r="W868" i="14"/>
  <c r="N869" i="14"/>
  <c r="V869" i="14"/>
  <c r="X870" i="14"/>
  <c r="T870" i="14"/>
  <c r="P870" i="14"/>
  <c r="L870" i="14"/>
  <c r="H870" i="14"/>
  <c r="Z870" i="14"/>
  <c r="V870" i="14"/>
  <c r="R870" i="14"/>
  <c r="N870" i="14"/>
  <c r="J870" i="14"/>
  <c r="K870" i="14"/>
  <c r="S870" i="14"/>
  <c r="R871" i="14"/>
  <c r="O872" i="14"/>
  <c r="W872" i="14"/>
  <c r="E856" i="14"/>
  <c r="H857" i="14"/>
  <c r="P857" i="14"/>
  <c r="X857" i="14"/>
  <c r="M858" i="14"/>
  <c r="U858" i="14"/>
  <c r="Y859" i="14"/>
  <c r="U859" i="14"/>
  <c r="Q859" i="14"/>
  <c r="M859" i="14"/>
  <c r="I859" i="14"/>
  <c r="W859" i="14"/>
  <c r="S859" i="14"/>
  <c r="O859" i="14"/>
  <c r="K859" i="14"/>
  <c r="L859" i="14"/>
  <c r="T859" i="14"/>
  <c r="I860" i="14"/>
  <c r="Q860" i="14"/>
  <c r="Y860" i="14"/>
  <c r="H861" i="14"/>
  <c r="P861" i="14"/>
  <c r="X861" i="14"/>
  <c r="M862" i="14"/>
  <c r="U862" i="14"/>
  <c r="Y863" i="14"/>
  <c r="U863" i="14"/>
  <c r="Q863" i="14"/>
  <c r="M863" i="14"/>
  <c r="I863" i="14"/>
  <c r="W863" i="14"/>
  <c r="S863" i="14"/>
  <c r="O863" i="14"/>
  <c r="K863" i="14"/>
  <c r="L863" i="14"/>
  <c r="T863" i="14"/>
  <c r="I864" i="14"/>
  <c r="Q864" i="14"/>
  <c r="Y864" i="14"/>
  <c r="H865" i="14"/>
  <c r="P865" i="14"/>
  <c r="X865" i="14"/>
  <c r="M866" i="14"/>
  <c r="U866" i="14"/>
  <c r="Y867" i="14"/>
  <c r="U867" i="14"/>
  <c r="Q867" i="14"/>
  <c r="M867" i="14"/>
  <c r="I867" i="14"/>
  <c r="W867" i="14"/>
  <c r="S867" i="14"/>
  <c r="O867" i="14"/>
  <c r="K867" i="14"/>
  <c r="L867" i="14"/>
  <c r="T867" i="14"/>
  <c r="I868" i="14"/>
  <c r="Q868" i="14"/>
  <c r="Y868" i="14"/>
  <c r="H869" i="14"/>
  <c r="P869" i="14"/>
  <c r="X869" i="14"/>
  <c r="M870" i="14"/>
  <c r="U870" i="14"/>
  <c r="Y871" i="14"/>
  <c r="U871" i="14"/>
  <c r="Q871" i="14"/>
  <c r="M871" i="14"/>
  <c r="I871" i="14"/>
  <c r="W871" i="14"/>
  <c r="S871" i="14"/>
  <c r="O871" i="14"/>
  <c r="K871" i="14"/>
  <c r="L871" i="14"/>
  <c r="T871" i="14"/>
  <c r="I872" i="14"/>
  <c r="Q872" i="14"/>
  <c r="Y872" i="14"/>
  <c r="O819" i="14"/>
  <c r="Z819" i="14"/>
  <c r="R819" i="14"/>
  <c r="J819" i="14"/>
  <c r="S819" i="14"/>
  <c r="K819" i="14"/>
  <c r="P820" i="14"/>
  <c r="H820" i="14"/>
  <c r="S820" i="14"/>
  <c r="K820" i="14"/>
  <c r="W820" i="14"/>
  <c r="O820" i="14"/>
  <c r="H843" i="14"/>
  <c r="H847" i="14"/>
  <c r="P848" i="14"/>
  <c r="W848" i="14"/>
  <c r="N843" i="14"/>
  <c r="K844" i="14"/>
  <c r="Q844" i="14"/>
  <c r="N847" i="14"/>
  <c r="K848" i="14"/>
  <c r="Q848" i="14"/>
  <c r="S843" i="14"/>
  <c r="S847" i="14"/>
  <c r="S840" i="14"/>
  <c r="L840" i="14"/>
  <c r="X840" i="14"/>
  <c r="Q840" i="14"/>
  <c r="K840" i="14"/>
  <c r="W840" i="14"/>
  <c r="P840" i="14"/>
  <c r="H840" i="14"/>
  <c r="U840" i="14"/>
  <c r="M840" i="14"/>
  <c r="X839" i="14"/>
  <c r="H839" i="14"/>
  <c r="N839" i="14"/>
  <c r="S839" i="14"/>
  <c r="G836" i="14"/>
  <c r="F836" i="14"/>
  <c r="U817" i="14"/>
  <c r="L817" i="14"/>
  <c r="T817" i="14"/>
  <c r="H817" i="14"/>
  <c r="P817" i="14"/>
  <c r="X817" i="14"/>
  <c r="M817" i="14"/>
  <c r="E816" i="14"/>
  <c r="F816" i="14"/>
  <c r="G816" i="14"/>
  <c r="W837" i="14"/>
  <c r="S837" i="14"/>
  <c r="O837" i="14"/>
  <c r="K837" i="14"/>
  <c r="V837" i="14"/>
  <c r="Q837" i="14"/>
  <c r="L837" i="14"/>
  <c r="E836" i="14"/>
  <c r="Z837" i="14"/>
  <c r="U837" i="14"/>
  <c r="P837" i="14"/>
  <c r="J837" i="14"/>
  <c r="Y837" i="14"/>
  <c r="T837" i="14"/>
  <c r="N837" i="14"/>
  <c r="I837" i="14"/>
  <c r="X837" i="14"/>
  <c r="R837" i="14"/>
  <c r="M837" i="14"/>
  <c r="H837" i="14"/>
  <c r="W841" i="14"/>
  <c r="S841" i="14"/>
  <c r="O841" i="14"/>
  <c r="K841" i="14"/>
  <c r="V841" i="14"/>
  <c r="Q841" i="14"/>
  <c r="L841" i="14"/>
  <c r="Z841" i="14"/>
  <c r="U841" i="14"/>
  <c r="P841" i="14"/>
  <c r="J841" i="14"/>
  <c r="Y841" i="14"/>
  <c r="T841" i="14"/>
  <c r="N841" i="14"/>
  <c r="I841" i="14"/>
  <c r="X841" i="14"/>
  <c r="R841" i="14"/>
  <c r="M841" i="14"/>
  <c r="H841" i="14"/>
  <c r="W845" i="14"/>
  <c r="S845" i="14"/>
  <c r="O845" i="14"/>
  <c r="K845" i="14"/>
  <c r="V845" i="14"/>
  <c r="Q845" i="14"/>
  <c r="L845" i="14"/>
  <c r="Z845" i="14"/>
  <c r="U845" i="14"/>
  <c r="P845" i="14"/>
  <c r="J845" i="14"/>
  <c r="Y845" i="14"/>
  <c r="T845" i="14"/>
  <c r="N845" i="14"/>
  <c r="I845" i="14"/>
  <c r="X845" i="14"/>
  <c r="R845" i="14"/>
  <c r="M845" i="14"/>
  <c r="H845" i="14"/>
  <c r="W849" i="14"/>
  <c r="S849" i="14"/>
  <c r="O849" i="14"/>
  <c r="K849" i="14"/>
  <c r="V849" i="14"/>
  <c r="Q849" i="14"/>
  <c r="L849" i="14"/>
  <c r="Z849" i="14"/>
  <c r="U849" i="14"/>
  <c r="P849" i="14"/>
  <c r="J849" i="14"/>
  <c r="Y849" i="14"/>
  <c r="T849" i="14"/>
  <c r="N849" i="14"/>
  <c r="I849" i="14"/>
  <c r="X849" i="14"/>
  <c r="R849" i="14"/>
  <c r="M849" i="14"/>
  <c r="H849" i="14"/>
  <c r="X842" i="14"/>
  <c r="T842" i="14"/>
  <c r="P842" i="14"/>
  <c r="L842" i="14"/>
  <c r="H842" i="14"/>
  <c r="J842" i="14"/>
  <c r="O842" i="14"/>
  <c r="U842" i="14"/>
  <c r="Z842" i="14"/>
  <c r="X846" i="14"/>
  <c r="T846" i="14"/>
  <c r="P846" i="14"/>
  <c r="L846" i="14"/>
  <c r="H846" i="14"/>
  <c r="J846" i="14"/>
  <c r="O846" i="14"/>
  <c r="U846" i="14"/>
  <c r="Z846" i="14"/>
  <c r="X850" i="14"/>
  <c r="T850" i="14"/>
  <c r="P850" i="14"/>
  <c r="L850" i="14"/>
  <c r="H850" i="14"/>
  <c r="J850" i="14"/>
  <c r="O850" i="14"/>
  <c r="U850" i="14"/>
  <c r="Z850" i="14"/>
  <c r="X838" i="14"/>
  <c r="T838" i="14"/>
  <c r="P838" i="14"/>
  <c r="L838" i="14"/>
  <c r="H838" i="14"/>
  <c r="J838" i="14"/>
  <c r="O838" i="14"/>
  <c r="U838" i="14"/>
  <c r="Z838" i="14"/>
  <c r="K838" i="14"/>
  <c r="Q838" i="14"/>
  <c r="V838" i="14"/>
  <c r="J839" i="14"/>
  <c r="O839" i="14"/>
  <c r="T839" i="14"/>
  <c r="K842" i="14"/>
  <c r="Q842" i="14"/>
  <c r="V842" i="14"/>
  <c r="J843" i="14"/>
  <c r="O843" i="14"/>
  <c r="T843" i="14"/>
  <c r="K846" i="14"/>
  <c r="Q846" i="14"/>
  <c r="V846" i="14"/>
  <c r="J847" i="14"/>
  <c r="O847" i="14"/>
  <c r="T847" i="14"/>
  <c r="K850" i="14"/>
  <c r="Q850" i="14"/>
  <c r="V850" i="14"/>
  <c r="J851" i="14"/>
  <c r="O851" i="14"/>
  <c r="T851" i="14"/>
  <c r="L852" i="14"/>
  <c r="Q852" i="14"/>
  <c r="W852" i="14"/>
  <c r="M838" i="14"/>
  <c r="R838" i="14"/>
  <c r="W838" i="14"/>
  <c r="Y839" i="14"/>
  <c r="U839" i="14"/>
  <c r="Q839" i="14"/>
  <c r="M839" i="14"/>
  <c r="I839" i="14"/>
  <c r="K839" i="14"/>
  <c r="P839" i="14"/>
  <c r="V839" i="14"/>
  <c r="M842" i="14"/>
  <c r="R842" i="14"/>
  <c r="W842" i="14"/>
  <c r="Y843" i="14"/>
  <c r="U843" i="14"/>
  <c r="Q843" i="14"/>
  <c r="M843" i="14"/>
  <c r="I843" i="14"/>
  <c r="K843" i="14"/>
  <c r="P843" i="14"/>
  <c r="V843" i="14"/>
  <c r="M846" i="14"/>
  <c r="R846" i="14"/>
  <c r="W846" i="14"/>
  <c r="Y847" i="14"/>
  <c r="U847" i="14"/>
  <c r="Q847" i="14"/>
  <c r="M847" i="14"/>
  <c r="I847" i="14"/>
  <c r="K847" i="14"/>
  <c r="P847" i="14"/>
  <c r="V847" i="14"/>
  <c r="M850" i="14"/>
  <c r="R850" i="14"/>
  <c r="W850" i="14"/>
  <c r="Y851" i="14"/>
  <c r="U851" i="14"/>
  <c r="Q851" i="14"/>
  <c r="M851" i="14"/>
  <c r="I851" i="14"/>
  <c r="K851" i="14"/>
  <c r="P851" i="14"/>
  <c r="V851" i="14"/>
  <c r="H852" i="14"/>
  <c r="M852" i="14"/>
  <c r="S852" i="14"/>
  <c r="I838" i="14"/>
  <c r="N838" i="14"/>
  <c r="S838" i="14"/>
  <c r="Y838" i="14"/>
  <c r="L839" i="14"/>
  <c r="R839" i="14"/>
  <c r="W839" i="14"/>
  <c r="Z840" i="14"/>
  <c r="V840" i="14"/>
  <c r="R840" i="14"/>
  <c r="N840" i="14"/>
  <c r="J840" i="14"/>
  <c r="I840" i="14"/>
  <c r="O840" i="14"/>
  <c r="T840" i="14"/>
  <c r="Y840" i="14"/>
  <c r="I842" i="14"/>
  <c r="N842" i="14"/>
  <c r="S842" i="14"/>
  <c r="Y842" i="14"/>
  <c r="L843" i="14"/>
  <c r="R843" i="14"/>
  <c r="W843" i="14"/>
  <c r="Z844" i="14"/>
  <c r="V844" i="14"/>
  <c r="R844" i="14"/>
  <c r="N844" i="14"/>
  <c r="J844" i="14"/>
  <c r="I844" i="14"/>
  <c r="O844" i="14"/>
  <c r="T844" i="14"/>
  <c r="Y844" i="14"/>
  <c r="I846" i="14"/>
  <c r="N846" i="14"/>
  <c r="S846" i="14"/>
  <c r="Y846" i="14"/>
  <c r="L847" i="14"/>
  <c r="R847" i="14"/>
  <c r="W847" i="14"/>
  <c r="Z848" i="14"/>
  <c r="V848" i="14"/>
  <c r="R848" i="14"/>
  <c r="N848" i="14"/>
  <c r="J848" i="14"/>
  <c r="I848" i="14"/>
  <c r="O848" i="14"/>
  <c r="T848" i="14"/>
  <c r="Y848" i="14"/>
  <c r="I850" i="14"/>
  <c r="N850" i="14"/>
  <c r="S850" i="14"/>
  <c r="Y850" i="14"/>
  <c r="L851" i="14"/>
  <c r="R851" i="14"/>
  <c r="W851" i="14"/>
  <c r="Z852" i="14"/>
  <c r="V852" i="14"/>
  <c r="R852" i="14"/>
  <c r="N852" i="14"/>
  <c r="J852" i="14"/>
  <c r="I852" i="14"/>
  <c r="O852" i="14"/>
  <c r="T852" i="14"/>
  <c r="Y852" i="14"/>
  <c r="X818" i="14"/>
  <c r="T818" i="14"/>
  <c r="P818" i="14"/>
  <c r="L818" i="14"/>
  <c r="H818" i="14"/>
  <c r="W818" i="14"/>
  <c r="S818" i="14"/>
  <c r="O818" i="14"/>
  <c r="K818" i="14"/>
  <c r="J818" i="14"/>
  <c r="R818" i="14"/>
  <c r="Z818" i="14"/>
  <c r="X822" i="14"/>
  <c r="T822" i="14"/>
  <c r="P822" i="14"/>
  <c r="L822" i="14"/>
  <c r="H822" i="14"/>
  <c r="W822" i="14"/>
  <c r="S822" i="14"/>
  <c r="O822" i="14"/>
  <c r="K822" i="14"/>
  <c r="J822" i="14"/>
  <c r="R822" i="14"/>
  <c r="Z822" i="14"/>
  <c r="X826" i="14"/>
  <c r="T826" i="14"/>
  <c r="P826" i="14"/>
  <c r="L826" i="14"/>
  <c r="H826" i="14"/>
  <c r="W826" i="14"/>
  <c r="S826" i="14"/>
  <c r="O826" i="14"/>
  <c r="K826" i="14"/>
  <c r="J826" i="14"/>
  <c r="R826" i="14"/>
  <c r="Z826" i="14"/>
  <c r="X830" i="14"/>
  <c r="T830" i="14"/>
  <c r="P830" i="14"/>
  <c r="L830" i="14"/>
  <c r="H830" i="14"/>
  <c r="W830" i="14"/>
  <c r="S830" i="14"/>
  <c r="O830" i="14"/>
  <c r="K830" i="14"/>
  <c r="J830" i="14"/>
  <c r="R830" i="14"/>
  <c r="Z830" i="14"/>
  <c r="M818" i="14"/>
  <c r="U818" i="14"/>
  <c r="M822" i="14"/>
  <c r="U822" i="14"/>
  <c r="M826" i="14"/>
  <c r="U826" i="14"/>
  <c r="M830" i="14"/>
  <c r="U830" i="14"/>
  <c r="W817" i="14"/>
  <c r="S817" i="14"/>
  <c r="O817" i="14"/>
  <c r="K817" i="14"/>
  <c r="Z817" i="14"/>
  <c r="V817" i="14"/>
  <c r="R817" i="14"/>
  <c r="N817" i="14"/>
  <c r="J817" i="14"/>
  <c r="I817" i="14"/>
  <c r="Q817" i="14"/>
  <c r="Y817" i="14"/>
  <c r="N818" i="14"/>
  <c r="V818" i="14"/>
  <c r="Y819" i="14"/>
  <c r="U819" i="14"/>
  <c r="Q819" i="14"/>
  <c r="M819" i="14"/>
  <c r="I819" i="14"/>
  <c r="X819" i="14"/>
  <c r="T819" i="14"/>
  <c r="P819" i="14"/>
  <c r="L819" i="14"/>
  <c r="H819" i="14"/>
  <c r="N819" i="14"/>
  <c r="V819" i="14"/>
  <c r="Z820" i="14"/>
  <c r="V820" i="14"/>
  <c r="R820" i="14"/>
  <c r="N820" i="14"/>
  <c r="J820" i="14"/>
  <c r="Y820" i="14"/>
  <c r="U820" i="14"/>
  <c r="Q820" i="14"/>
  <c r="M820" i="14"/>
  <c r="I820" i="14"/>
  <c r="L820" i="14"/>
  <c r="T820" i="14"/>
  <c r="W821" i="14"/>
  <c r="S821" i="14"/>
  <c r="O821" i="14"/>
  <c r="K821" i="14"/>
  <c r="Z821" i="14"/>
  <c r="V821" i="14"/>
  <c r="R821" i="14"/>
  <c r="N821" i="14"/>
  <c r="J821" i="14"/>
  <c r="I821" i="14"/>
  <c r="Q821" i="14"/>
  <c r="Y821" i="14"/>
  <c r="N822" i="14"/>
  <c r="V822" i="14"/>
  <c r="Y823" i="14"/>
  <c r="U823" i="14"/>
  <c r="Q823" i="14"/>
  <c r="M823" i="14"/>
  <c r="I823" i="14"/>
  <c r="X823" i="14"/>
  <c r="T823" i="14"/>
  <c r="P823" i="14"/>
  <c r="L823" i="14"/>
  <c r="H823" i="14"/>
  <c r="N823" i="14"/>
  <c r="V823" i="14"/>
  <c r="Z824" i="14"/>
  <c r="V824" i="14"/>
  <c r="R824" i="14"/>
  <c r="N824" i="14"/>
  <c r="J824" i="14"/>
  <c r="Y824" i="14"/>
  <c r="U824" i="14"/>
  <c r="Q824" i="14"/>
  <c r="M824" i="14"/>
  <c r="I824" i="14"/>
  <c r="L824" i="14"/>
  <c r="T824" i="14"/>
  <c r="W825" i="14"/>
  <c r="S825" i="14"/>
  <c r="O825" i="14"/>
  <c r="K825" i="14"/>
  <c r="Z825" i="14"/>
  <c r="V825" i="14"/>
  <c r="R825" i="14"/>
  <c r="N825" i="14"/>
  <c r="J825" i="14"/>
  <c r="I825" i="14"/>
  <c r="Q825" i="14"/>
  <c r="Y825" i="14"/>
  <c r="N826" i="14"/>
  <c r="V826" i="14"/>
  <c r="Y827" i="14"/>
  <c r="U827" i="14"/>
  <c r="Q827" i="14"/>
  <c r="M827" i="14"/>
  <c r="I827" i="14"/>
  <c r="X827" i="14"/>
  <c r="T827" i="14"/>
  <c r="P827" i="14"/>
  <c r="L827" i="14"/>
  <c r="H827" i="14"/>
  <c r="N827" i="14"/>
  <c r="V827" i="14"/>
  <c r="Z828" i="14"/>
  <c r="V828" i="14"/>
  <c r="R828" i="14"/>
  <c r="N828" i="14"/>
  <c r="J828" i="14"/>
  <c r="Y828" i="14"/>
  <c r="U828" i="14"/>
  <c r="Q828" i="14"/>
  <c r="M828" i="14"/>
  <c r="I828" i="14"/>
  <c r="L828" i="14"/>
  <c r="T828" i="14"/>
  <c r="W829" i="14"/>
  <c r="S829" i="14"/>
  <c r="O829" i="14"/>
  <c r="K829" i="14"/>
  <c r="Z829" i="14"/>
  <c r="V829" i="14"/>
  <c r="R829" i="14"/>
  <c r="N829" i="14"/>
  <c r="J829" i="14"/>
  <c r="I829" i="14"/>
  <c r="Q829" i="14"/>
  <c r="Y829" i="14"/>
  <c r="N830" i="14"/>
  <c r="V830" i="14"/>
  <c r="Y831" i="14"/>
  <c r="U831" i="14"/>
  <c r="Q831" i="14"/>
  <c r="M831" i="14"/>
  <c r="I831" i="14"/>
  <c r="X831" i="14"/>
  <c r="T831" i="14"/>
  <c r="P831" i="14"/>
  <c r="L831" i="14"/>
  <c r="H831" i="14"/>
  <c r="N831" i="14"/>
  <c r="V831" i="14"/>
  <c r="Z832" i="14"/>
  <c r="V832" i="14"/>
  <c r="R832" i="14"/>
  <c r="N832" i="14"/>
  <c r="J832" i="14"/>
  <c r="Y832" i="14"/>
  <c r="U832" i="14"/>
  <c r="Q832" i="14"/>
  <c r="M832" i="14"/>
  <c r="I832" i="14"/>
  <c r="X832" i="14"/>
  <c r="T832" i="14"/>
  <c r="P832" i="14"/>
  <c r="L832" i="14"/>
  <c r="H832" i="14"/>
  <c r="S832" i="14"/>
  <c r="I818" i="14"/>
  <c r="Q818" i="14"/>
  <c r="Y818" i="14"/>
  <c r="I822" i="14"/>
  <c r="Q822" i="14"/>
  <c r="Y822" i="14"/>
  <c r="I826" i="14"/>
  <c r="Q826" i="14"/>
  <c r="Y826" i="14"/>
  <c r="I830" i="14"/>
  <c r="Q830" i="14"/>
  <c r="Y830" i="14"/>
  <c r="W831" i="14"/>
  <c r="W832" i="14"/>
  <c r="S148" i="28"/>
  <c r="S18" i="28" s="1"/>
  <c r="Y188" i="27"/>
  <c r="Y20" i="27" s="1"/>
  <c r="R208" i="30"/>
  <c r="R21" i="30" s="1"/>
  <c r="W797" i="14"/>
  <c r="K797" i="14"/>
  <c r="X802" i="14"/>
  <c r="H800" i="14"/>
  <c r="J800" i="14"/>
  <c r="H801" i="14"/>
  <c r="P801" i="14"/>
  <c r="W801" i="14"/>
  <c r="M805" i="14"/>
  <c r="X805" i="14"/>
  <c r="K801" i="14"/>
  <c r="Q801" i="14"/>
  <c r="X801" i="14"/>
  <c r="S804" i="14"/>
  <c r="P805" i="14"/>
  <c r="Y805" i="14"/>
  <c r="S800" i="14"/>
  <c r="L801" i="14"/>
  <c r="S801" i="14"/>
  <c r="H802" i="14"/>
  <c r="T804" i="14"/>
  <c r="K805" i="14"/>
  <c r="Q805" i="14"/>
  <c r="T800" i="14"/>
  <c r="M801" i="14"/>
  <c r="N804" i="14"/>
  <c r="L805" i="14"/>
  <c r="R798" i="14"/>
  <c r="M798" i="14"/>
  <c r="X798" i="14"/>
  <c r="H798" i="14"/>
  <c r="Q797" i="14"/>
  <c r="X797" i="14"/>
  <c r="L797" i="14"/>
  <c r="S797" i="14"/>
  <c r="P148" i="31"/>
  <c r="P18" i="31" s="1"/>
  <c r="G796" i="14"/>
  <c r="M797" i="14"/>
  <c r="U797" i="14"/>
  <c r="N800" i="14"/>
  <c r="X800" i="14"/>
  <c r="H797" i="14"/>
  <c r="P797" i="14"/>
  <c r="F796" i="14"/>
  <c r="O800" i="14"/>
  <c r="X806" i="14"/>
  <c r="T806" i="14"/>
  <c r="P806" i="14"/>
  <c r="L806" i="14"/>
  <c r="H806" i="14"/>
  <c r="W806" i="14"/>
  <c r="S806" i="14"/>
  <c r="O806" i="14"/>
  <c r="K806" i="14"/>
  <c r="Z806" i="14"/>
  <c r="R806" i="14"/>
  <c r="J806" i="14"/>
  <c r="Y806" i="14"/>
  <c r="Q806" i="14"/>
  <c r="I806" i="14"/>
  <c r="U806" i="14"/>
  <c r="V806" i="14"/>
  <c r="N806" i="14"/>
  <c r="M806" i="14"/>
  <c r="X810" i="14"/>
  <c r="T810" i="14"/>
  <c r="P810" i="14"/>
  <c r="L810" i="14"/>
  <c r="H810" i="14"/>
  <c r="W810" i="14"/>
  <c r="S810" i="14"/>
  <c r="O810" i="14"/>
  <c r="K810" i="14"/>
  <c r="Z810" i="14"/>
  <c r="V810" i="14"/>
  <c r="R810" i="14"/>
  <c r="U810" i="14"/>
  <c r="J810" i="14"/>
  <c r="Q810" i="14"/>
  <c r="I810" i="14"/>
  <c r="Y810" i="14"/>
  <c r="N810" i="14"/>
  <c r="M810" i="14"/>
  <c r="X799" i="14"/>
  <c r="T799" i="14"/>
  <c r="P799" i="14"/>
  <c r="L799" i="14"/>
  <c r="H799" i="14"/>
  <c r="J803" i="14"/>
  <c r="O803" i="14"/>
  <c r="E796" i="14"/>
  <c r="W798" i="14"/>
  <c r="S798" i="14"/>
  <c r="O798" i="14"/>
  <c r="K798" i="14"/>
  <c r="I798" i="14"/>
  <c r="N798" i="14"/>
  <c r="T798" i="14"/>
  <c r="Y798" i="14"/>
  <c r="K799" i="14"/>
  <c r="Q799" i="14"/>
  <c r="V799" i="14"/>
  <c r="W802" i="14"/>
  <c r="S802" i="14"/>
  <c r="O802" i="14"/>
  <c r="K802" i="14"/>
  <c r="I802" i="14"/>
  <c r="N802" i="14"/>
  <c r="T802" i="14"/>
  <c r="Y802" i="14"/>
  <c r="K803" i="14"/>
  <c r="Q803" i="14"/>
  <c r="Y807" i="14"/>
  <c r="U807" i="14"/>
  <c r="Q807" i="14"/>
  <c r="M807" i="14"/>
  <c r="I807" i="14"/>
  <c r="X807" i="14"/>
  <c r="T807" i="14"/>
  <c r="P807" i="14"/>
  <c r="L807" i="14"/>
  <c r="H807" i="14"/>
  <c r="N807" i="14"/>
  <c r="V807" i="14"/>
  <c r="Z808" i="14"/>
  <c r="V808" i="14"/>
  <c r="R808" i="14"/>
  <c r="N808" i="14"/>
  <c r="J808" i="14"/>
  <c r="Y808" i="14"/>
  <c r="U808" i="14"/>
  <c r="Q808" i="14"/>
  <c r="M808" i="14"/>
  <c r="I808" i="14"/>
  <c r="L808" i="14"/>
  <c r="T808" i="14"/>
  <c r="W809" i="14"/>
  <c r="S809" i="14"/>
  <c r="O809" i="14"/>
  <c r="K809" i="14"/>
  <c r="Z809" i="14"/>
  <c r="V809" i="14"/>
  <c r="R809" i="14"/>
  <c r="N809" i="14"/>
  <c r="J809" i="14"/>
  <c r="I809" i="14"/>
  <c r="Q809" i="14"/>
  <c r="Y809" i="14"/>
  <c r="V208" i="30"/>
  <c r="V21" i="30" s="1"/>
  <c r="R188" i="31"/>
  <c r="R20" i="31" s="1"/>
  <c r="O799" i="14"/>
  <c r="X803" i="14"/>
  <c r="T803" i="14"/>
  <c r="P803" i="14"/>
  <c r="L803" i="14"/>
  <c r="H803" i="14"/>
  <c r="U803" i="14"/>
  <c r="U168" i="26"/>
  <c r="U19" i="26" s="1"/>
  <c r="J798" i="14"/>
  <c r="P798" i="14"/>
  <c r="U798" i="14"/>
  <c r="Z798" i="14"/>
  <c r="M799" i="14"/>
  <c r="R799" i="14"/>
  <c r="W799" i="14"/>
  <c r="Y800" i="14"/>
  <c r="U800" i="14"/>
  <c r="Q800" i="14"/>
  <c r="M800" i="14"/>
  <c r="I800" i="14"/>
  <c r="K800" i="14"/>
  <c r="P800" i="14"/>
  <c r="V800" i="14"/>
  <c r="J802" i="14"/>
  <c r="P802" i="14"/>
  <c r="U802" i="14"/>
  <c r="Z802" i="14"/>
  <c r="M803" i="14"/>
  <c r="R803" i="14"/>
  <c r="W803" i="14"/>
  <c r="Y804" i="14"/>
  <c r="U804" i="14"/>
  <c r="Q804" i="14"/>
  <c r="M804" i="14"/>
  <c r="I804" i="14"/>
  <c r="K804" i="14"/>
  <c r="P804" i="14"/>
  <c r="V804" i="14"/>
  <c r="O807" i="14"/>
  <c r="W807" i="14"/>
  <c r="O808" i="14"/>
  <c r="W808" i="14"/>
  <c r="L809" i="14"/>
  <c r="T809" i="14"/>
  <c r="Y811" i="14"/>
  <c r="U811" i="14"/>
  <c r="Q811" i="14"/>
  <c r="M811" i="14"/>
  <c r="I811" i="14"/>
  <c r="X811" i="14"/>
  <c r="T811" i="14"/>
  <c r="P811" i="14"/>
  <c r="L811" i="14"/>
  <c r="H811" i="14"/>
  <c r="W811" i="14"/>
  <c r="S811" i="14"/>
  <c r="O811" i="14"/>
  <c r="K811" i="14"/>
  <c r="R811" i="14"/>
  <c r="Z812" i="14"/>
  <c r="V812" i="14"/>
  <c r="R812" i="14"/>
  <c r="N812" i="14"/>
  <c r="J812" i="14"/>
  <c r="Y812" i="14"/>
  <c r="U812" i="14"/>
  <c r="Q812" i="14"/>
  <c r="M812" i="14"/>
  <c r="I812" i="14"/>
  <c r="X812" i="14"/>
  <c r="T812" i="14"/>
  <c r="P812" i="14"/>
  <c r="L812" i="14"/>
  <c r="H812" i="14"/>
  <c r="S812" i="14"/>
  <c r="J799" i="14"/>
  <c r="U799" i="14"/>
  <c r="Z799" i="14"/>
  <c r="Z803" i="14"/>
  <c r="Z797" i="14"/>
  <c r="V797" i="14"/>
  <c r="R797" i="14"/>
  <c r="N797" i="14"/>
  <c r="J797" i="14"/>
  <c r="I797" i="14"/>
  <c r="O797" i="14"/>
  <c r="T797" i="14"/>
  <c r="Y797" i="14"/>
  <c r="L798" i="14"/>
  <c r="Q798" i="14"/>
  <c r="V798" i="14"/>
  <c r="I799" i="14"/>
  <c r="N799" i="14"/>
  <c r="S799" i="14"/>
  <c r="Y799" i="14"/>
  <c r="L800" i="14"/>
  <c r="R800" i="14"/>
  <c r="W800" i="14"/>
  <c r="Z801" i="14"/>
  <c r="V801" i="14"/>
  <c r="R801" i="14"/>
  <c r="N801" i="14"/>
  <c r="J801" i="14"/>
  <c r="I801" i="14"/>
  <c r="O801" i="14"/>
  <c r="T801" i="14"/>
  <c r="Y801" i="14"/>
  <c r="L802" i="14"/>
  <c r="Q802" i="14"/>
  <c r="V802" i="14"/>
  <c r="I803" i="14"/>
  <c r="N803" i="14"/>
  <c r="S803" i="14"/>
  <c r="Y803" i="14"/>
  <c r="L804" i="14"/>
  <c r="R804" i="14"/>
  <c r="W804" i="14"/>
  <c r="W805" i="14"/>
  <c r="S805" i="14"/>
  <c r="Z805" i="14"/>
  <c r="V805" i="14"/>
  <c r="R805" i="14"/>
  <c r="N805" i="14"/>
  <c r="J805" i="14"/>
  <c r="I805" i="14"/>
  <c r="O805" i="14"/>
  <c r="U805" i="14"/>
  <c r="J807" i="14"/>
  <c r="R807" i="14"/>
  <c r="Z807" i="14"/>
  <c r="H808" i="14"/>
  <c r="P808" i="14"/>
  <c r="X808" i="14"/>
  <c r="M809" i="14"/>
  <c r="U809" i="14"/>
  <c r="V811" i="14"/>
  <c r="W812" i="14"/>
  <c r="J148" i="29"/>
  <c r="J18" i="29" s="1"/>
  <c r="S785" i="14"/>
  <c r="Z788" i="14"/>
  <c r="J780" i="14"/>
  <c r="P781" i="14"/>
  <c r="O784" i="14"/>
  <c r="O780" i="14"/>
  <c r="Z784" i="14"/>
  <c r="Z780" i="14"/>
  <c r="X789" i="14"/>
  <c r="M789" i="14"/>
  <c r="Q789" i="14"/>
  <c r="W789" i="14"/>
  <c r="L789" i="14"/>
  <c r="S789" i="14"/>
  <c r="H789" i="14"/>
  <c r="G776" i="14"/>
  <c r="K781" i="14"/>
  <c r="Q781" i="14"/>
  <c r="X781" i="14"/>
  <c r="L785" i="14"/>
  <c r="W785" i="14"/>
  <c r="L781" i="14"/>
  <c r="S781" i="14"/>
  <c r="M785" i="14"/>
  <c r="X785" i="14"/>
  <c r="O788" i="14"/>
  <c r="M781" i="14"/>
  <c r="U777" i="14"/>
  <c r="M777" i="14"/>
  <c r="S777" i="14"/>
  <c r="L777" i="14"/>
  <c r="X777" i="14"/>
  <c r="Q777" i="14"/>
  <c r="K777" i="14"/>
  <c r="W777" i="14"/>
  <c r="P777" i="14"/>
  <c r="H777" i="14"/>
  <c r="X791" i="14"/>
  <c r="T791" i="14"/>
  <c r="P791" i="14"/>
  <c r="L791" i="14"/>
  <c r="H791" i="14"/>
  <c r="Z791" i="14"/>
  <c r="U791" i="14"/>
  <c r="O791" i="14"/>
  <c r="J791" i="14"/>
  <c r="Y791" i="14"/>
  <c r="S791" i="14"/>
  <c r="N791" i="14"/>
  <c r="I791" i="14"/>
  <c r="W791" i="14"/>
  <c r="R791" i="14"/>
  <c r="M791" i="14"/>
  <c r="V791" i="14"/>
  <c r="Q791" i="14"/>
  <c r="K791" i="14"/>
  <c r="X787" i="14"/>
  <c r="T787" i="14"/>
  <c r="P787" i="14"/>
  <c r="L787" i="14"/>
  <c r="H787" i="14"/>
  <c r="Z787" i="14"/>
  <c r="U787" i="14"/>
  <c r="O787" i="14"/>
  <c r="J787" i="14"/>
  <c r="Y787" i="14"/>
  <c r="S787" i="14"/>
  <c r="N787" i="14"/>
  <c r="I787" i="14"/>
  <c r="W787" i="14"/>
  <c r="R787" i="14"/>
  <c r="M787" i="14"/>
  <c r="V787" i="14"/>
  <c r="Q787" i="14"/>
  <c r="K787" i="14"/>
  <c r="X779" i="14"/>
  <c r="T779" i="14"/>
  <c r="P779" i="14"/>
  <c r="L779" i="14"/>
  <c r="H779" i="14"/>
  <c r="Z779" i="14"/>
  <c r="U779" i="14"/>
  <c r="O779" i="14"/>
  <c r="J779" i="14"/>
  <c r="Y779" i="14"/>
  <c r="S779" i="14"/>
  <c r="N779" i="14"/>
  <c r="I779" i="14"/>
  <c r="W779" i="14"/>
  <c r="R779" i="14"/>
  <c r="M779" i="14"/>
  <c r="V779" i="14"/>
  <c r="Q779" i="14"/>
  <c r="K779" i="14"/>
  <c r="E776" i="14"/>
  <c r="X783" i="14"/>
  <c r="T783" i="14"/>
  <c r="P783" i="14"/>
  <c r="L783" i="14"/>
  <c r="H783" i="14"/>
  <c r="Z783" i="14"/>
  <c r="U783" i="14"/>
  <c r="O783" i="14"/>
  <c r="J783" i="14"/>
  <c r="Y783" i="14"/>
  <c r="S783" i="14"/>
  <c r="N783" i="14"/>
  <c r="I783" i="14"/>
  <c r="W783" i="14"/>
  <c r="R783" i="14"/>
  <c r="M783" i="14"/>
  <c r="V783" i="14"/>
  <c r="Q783" i="14"/>
  <c r="K783" i="14"/>
  <c r="W778" i="14"/>
  <c r="S778" i="14"/>
  <c r="O778" i="14"/>
  <c r="K778" i="14"/>
  <c r="I778" i="14"/>
  <c r="N778" i="14"/>
  <c r="T778" i="14"/>
  <c r="Y778" i="14"/>
  <c r="W782" i="14"/>
  <c r="S782" i="14"/>
  <c r="O782" i="14"/>
  <c r="K782" i="14"/>
  <c r="I782" i="14"/>
  <c r="N782" i="14"/>
  <c r="T782" i="14"/>
  <c r="Y782" i="14"/>
  <c r="W786" i="14"/>
  <c r="S786" i="14"/>
  <c r="O786" i="14"/>
  <c r="K786" i="14"/>
  <c r="I786" i="14"/>
  <c r="N786" i="14"/>
  <c r="T786" i="14"/>
  <c r="Y786" i="14"/>
  <c r="W790" i="14"/>
  <c r="S790" i="14"/>
  <c r="O790" i="14"/>
  <c r="K790" i="14"/>
  <c r="I790" i="14"/>
  <c r="N790" i="14"/>
  <c r="T790" i="14"/>
  <c r="Y790" i="14"/>
  <c r="Y148" i="27"/>
  <c r="Y18" i="27" s="1"/>
  <c r="U168" i="29"/>
  <c r="U19" i="29" s="1"/>
  <c r="F776" i="14"/>
  <c r="J778" i="14"/>
  <c r="P778" i="14"/>
  <c r="U778" i="14"/>
  <c r="Z778" i="14"/>
  <c r="Y780" i="14"/>
  <c r="U780" i="14"/>
  <c r="Q780" i="14"/>
  <c r="M780" i="14"/>
  <c r="I780" i="14"/>
  <c r="K780" i="14"/>
  <c r="P780" i="14"/>
  <c r="V780" i="14"/>
  <c r="J782" i="14"/>
  <c r="P782" i="14"/>
  <c r="U782" i="14"/>
  <c r="Z782" i="14"/>
  <c r="Y784" i="14"/>
  <c r="U784" i="14"/>
  <c r="Q784" i="14"/>
  <c r="M784" i="14"/>
  <c r="I784" i="14"/>
  <c r="K784" i="14"/>
  <c r="P784" i="14"/>
  <c r="V784" i="14"/>
  <c r="J786" i="14"/>
  <c r="P786" i="14"/>
  <c r="U786" i="14"/>
  <c r="Z786" i="14"/>
  <c r="Y788" i="14"/>
  <c r="U788" i="14"/>
  <c r="Q788" i="14"/>
  <c r="M788" i="14"/>
  <c r="I788" i="14"/>
  <c r="K788" i="14"/>
  <c r="P788" i="14"/>
  <c r="V788" i="14"/>
  <c r="J790" i="14"/>
  <c r="P790" i="14"/>
  <c r="U790" i="14"/>
  <c r="Z790" i="14"/>
  <c r="Z792" i="14"/>
  <c r="V792" i="14"/>
  <c r="R792" i="14"/>
  <c r="N792" i="14"/>
  <c r="J792" i="14"/>
  <c r="Y792" i="14"/>
  <c r="U792" i="14"/>
  <c r="Q792" i="14"/>
  <c r="M792" i="14"/>
  <c r="I792" i="14"/>
  <c r="L792" i="14"/>
  <c r="T792" i="14"/>
  <c r="Z777" i="14"/>
  <c r="V777" i="14"/>
  <c r="R777" i="14"/>
  <c r="N777" i="14"/>
  <c r="J777" i="14"/>
  <c r="I777" i="14"/>
  <c r="O777" i="14"/>
  <c r="T777" i="14"/>
  <c r="Y777" i="14"/>
  <c r="L778" i="14"/>
  <c r="Q778" i="14"/>
  <c r="V778" i="14"/>
  <c r="L780" i="14"/>
  <c r="R780" i="14"/>
  <c r="W780" i="14"/>
  <c r="Z781" i="14"/>
  <c r="V781" i="14"/>
  <c r="R781" i="14"/>
  <c r="N781" i="14"/>
  <c r="J781" i="14"/>
  <c r="I781" i="14"/>
  <c r="O781" i="14"/>
  <c r="T781" i="14"/>
  <c r="Y781" i="14"/>
  <c r="L782" i="14"/>
  <c r="Q782" i="14"/>
  <c r="V782" i="14"/>
  <c r="L784" i="14"/>
  <c r="R784" i="14"/>
  <c r="W784" i="14"/>
  <c r="Z785" i="14"/>
  <c r="V785" i="14"/>
  <c r="R785" i="14"/>
  <c r="N785" i="14"/>
  <c r="J785" i="14"/>
  <c r="I785" i="14"/>
  <c r="O785" i="14"/>
  <c r="T785" i="14"/>
  <c r="Y785" i="14"/>
  <c r="L786" i="14"/>
  <c r="Q786" i="14"/>
  <c r="V786" i="14"/>
  <c r="L788" i="14"/>
  <c r="R788" i="14"/>
  <c r="W788" i="14"/>
  <c r="Z789" i="14"/>
  <c r="V789" i="14"/>
  <c r="R789" i="14"/>
  <c r="N789" i="14"/>
  <c r="J789" i="14"/>
  <c r="I789" i="14"/>
  <c r="O789" i="14"/>
  <c r="T789" i="14"/>
  <c r="Y789" i="14"/>
  <c r="L790" i="14"/>
  <c r="Q790" i="14"/>
  <c r="V790" i="14"/>
  <c r="O792" i="14"/>
  <c r="W792" i="14"/>
  <c r="H778" i="14"/>
  <c r="M778" i="14"/>
  <c r="R778" i="14"/>
  <c r="X778" i="14"/>
  <c r="H780" i="14"/>
  <c r="N780" i="14"/>
  <c r="S780" i="14"/>
  <c r="X780" i="14"/>
  <c r="H782" i="14"/>
  <c r="M782" i="14"/>
  <c r="R782" i="14"/>
  <c r="X782" i="14"/>
  <c r="H784" i="14"/>
  <c r="N784" i="14"/>
  <c r="S784" i="14"/>
  <c r="X784" i="14"/>
  <c r="K785" i="14"/>
  <c r="P785" i="14"/>
  <c r="U785" i="14"/>
  <c r="H786" i="14"/>
  <c r="M786" i="14"/>
  <c r="R786" i="14"/>
  <c r="X786" i="14"/>
  <c r="H788" i="14"/>
  <c r="N788" i="14"/>
  <c r="S788" i="14"/>
  <c r="X788" i="14"/>
  <c r="K789" i="14"/>
  <c r="P789" i="14"/>
  <c r="U789" i="14"/>
  <c r="H790" i="14"/>
  <c r="M790" i="14"/>
  <c r="R790" i="14"/>
  <c r="X790" i="14"/>
  <c r="H792" i="14"/>
  <c r="P792" i="14"/>
  <c r="X792" i="14"/>
  <c r="T769" i="14"/>
  <c r="U770" i="14"/>
  <c r="H769" i="14"/>
  <c r="X769" i="14"/>
  <c r="Y770" i="14"/>
  <c r="J771" i="14"/>
  <c r="L769" i="14"/>
  <c r="I770" i="14"/>
  <c r="V771" i="14"/>
  <c r="Z771" i="14"/>
  <c r="N767" i="14"/>
  <c r="V767" i="14"/>
  <c r="Z767" i="14"/>
  <c r="W765" i="14"/>
  <c r="X765" i="14"/>
  <c r="H765" i="14"/>
  <c r="T765" i="14"/>
  <c r="P765" i="14"/>
  <c r="L765" i="14"/>
  <c r="E148" i="29"/>
  <c r="E18" i="29" s="1"/>
  <c r="G756" i="14"/>
  <c r="F756" i="14"/>
  <c r="Y762" i="14"/>
  <c r="Q762" i="14"/>
  <c r="Q758" i="14"/>
  <c r="L757" i="14"/>
  <c r="Y758" i="14"/>
  <c r="T757" i="14"/>
  <c r="I758" i="14"/>
  <c r="T761" i="14"/>
  <c r="Y759" i="14"/>
  <c r="U759" i="14"/>
  <c r="Q759" i="14"/>
  <c r="M759" i="14"/>
  <c r="I759" i="14"/>
  <c r="X759" i="14"/>
  <c r="T759" i="14"/>
  <c r="P759" i="14"/>
  <c r="L759" i="14"/>
  <c r="H759" i="14"/>
  <c r="W759" i="14"/>
  <c r="S759" i="14"/>
  <c r="O759" i="14"/>
  <c r="K759" i="14"/>
  <c r="R759" i="14"/>
  <c r="Z760" i="14"/>
  <c r="V760" i="14"/>
  <c r="R760" i="14"/>
  <c r="N760" i="14"/>
  <c r="J760" i="14"/>
  <c r="Y760" i="14"/>
  <c r="U760" i="14"/>
  <c r="Q760" i="14"/>
  <c r="M760" i="14"/>
  <c r="I760" i="14"/>
  <c r="X760" i="14"/>
  <c r="T760" i="14"/>
  <c r="P760" i="14"/>
  <c r="L760" i="14"/>
  <c r="H760" i="14"/>
  <c r="S760" i="14"/>
  <c r="Y763" i="14"/>
  <c r="U763" i="14"/>
  <c r="Q763" i="14"/>
  <c r="M763" i="14"/>
  <c r="I763" i="14"/>
  <c r="X763" i="14"/>
  <c r="T763" i="14"/>
  <c r="P763" i="14"/>
  <c r="L763" i="14"/>
  <c r="H763" i="14"/>
  <c r="W763" i="14"/>
  <c r="S763" i="14"/>
  <c r="O763" i="14"/>
  <c r="K763" i="14"/>
  <c r="R763" i="14"/>
  <c r="Z764" i="14"/>
  <c r="V764" i="14"/>
  <c r="R764" i="14"/>
  <c r="N764" i="14"/>
  <c r="J764" i="14"/>
  <c r="Y764" i="14"/>
  <c r="U764" i="14"/>
  <c r="Q764" i="14"/>
  <c r="M764" i="14"/>
  <c r="I764" i="14"/>
  <c r="X764" i="14"/>
  <c r="T764" i="14"/>
  <c r="P764" i="14"/>
  <c r="L764" i="14"/>
  <c r="H764" i="14"/>
  <c r="S764" i="14"/>
  <c r="X766" i="14"/>
  <c r="T766" i="14"/>
  <c r="P766" i="14"/>
  <c r="L766" i="14"/>
  <c r="H766" i="14"/>
  <c r="W766" i="14"/>
  <c r="S766" i="14"/>
  <c r="O766" i="14"/>
  <c r="K766" i="14"/>
  <c r="Z766" i="14"/>
  <c r="V766" i="14"/>
  <c r="R766" i="14"/>
  <c r="N766" i="14"/>
  <c r="J766" i="14"/>
  <c r="M766" i="14"/>
  <c r="H757" i="14"/>
  <c r="V759" i="14"/>
  <c r="W760" i="14"/>
  <c r="H761" i="14"/>
  <c r="X761" i="14"/>
  <c r="U762" i="14"/>
  <c r="V763" i="14"/>
  <c r="W764" i="14"/>
  <c r="Q766" i="14"/>
  <c r="Y767" i="14"/>
  <c r="U767" i="14"/>
  <c r="Q767" i="14"/>
  <c r="M767" i="14"/>
  <c r="I767" i="14"/>
  <c r="X767" i="14"/>
  <c r="T767" i="14"/>
  <c r="P767" i="14"/>
  <c r="L767" i="14"/>
  <c r="H767" i="14"/>
  <c r="W767" i="14"/>
  <c r="S767" i="14"/>
  <c r="O767" i="14"/>
  <c r="K767" i="14"/>
  <c r="R767" i="14"/>
  <c r="Z768" i="14"/>
  <c r="V768" i="14"/>
  <c r="R768" i="14"/>
  <c r="N768" i="14"/>
  <c r="J768" i="14"/>
  <c r="Y768" i="14"/>
  <c r="U768" i="14"/>
  <c r="Q768" i="14"/>
  <c r="M768" i="14"/>
  <c r="I768" i="14"/>
  <c r="X768" i="14"/>
  <c r="T768" i="14"/>
  <c r="P768" i="14"/>
  <c r="L768" i="14"/>
  <c r="H768" i="14"/>
  <c r="S768" i="14"/>
  <c r="X770" i="14"/>
  <c r="T770" i="14"/>
  <c r="P770" i="14"/>
  <c r="L770" i="14"/>
  <c r="H770" i="14"/>
  <c r="W770" i="14"/>
  <c r="S770" i="14"/>
  <c r="O770" i="14"/>
  <c r="K770" i="14"/>
  <c r="Z770" i="14"/>
  <c r="V770" i="14"/>
  <c r="R770" i="14"/>
  <c r="N770" i="14"/>
  <c r="J770" i="14"/>
  <c r="M770" i="14"/>
  <c r="J759" i="14"/>
  <c r="Z759" i="14"/>
  <c r="K760" i="14"/>
  <c r="I762" i="14"/>
  <c r="J763" i="14"/>
  <c r="Z763" i="14"/>
  <c r="K764" i="14"/>
  <c r="U766" i="14"/>
  <c r="Y771" i="14"/>
  <c r="U771" i="14"/>
  <c r="Q771" i="14"/>
  <c r="M771" i="14"/>
  <c r="I771" i="14"/>
  <c r="X771" i="14"/>
  <c r="T771" i="14"/>
  <c r="P771" i="14"/>
  <c r="L771" i="14"/>
  <c r="H771" i="14"/>
  <c r="W771" i="14"/>
  <c r="S771" i="14"/>
  <c r="O771" i="14"/>
  <c r="K771" i="14"/>
  <c r="R771" i="14"/>
  <c r="Z772" i="14"/>
  <c r="V772" i="14"/>
  <c r="R772" i="14"/>
  <c r="N772" i="14"/>
  <c r="J772" i="14"/>
  <c r="Y772" i="14"/>
  <c r="U772" i="14"/>
  <c r="Q772" i="14"/>
  <c r="M772" i="14"/>
  <c r="I772" i="14"/>
  <c r="X772" i="14"/>
  <c r="T772" i="14"/>
  <c r="P772" i="14"/>
  <c r="L772" i="14"/>
  <c r="H772" i="14"/>
  <c r="S772" i="14"/>
  <c r="Q148" i="28"/>
  <c r="Q18" i="28" s="1"/>
  <c r="E756" i="14"/>
  <c r="W757" i="14"/>
  <c r="S757" i="14"/>
  <c r="O757" i="14"/>
  <c r="K757" i="14"/>
  <c r="Z757" i="14"/>
  <c r="V757" i="14"/>
  <c r="R757" i="14"/>
  <c r="N757" i="14"/>
  <c r="J757" i="14"/>
  <c r="Y757" i="14"/>
  <c r="U757" i="14"/>
  <c r="Q757" i="14"/>
  <c r="M757" i="14"/>
  <c r="I757" i="14"/>
  <c r="P757" i="14"/>
  <c r="X758" i="14"/>
  <c r="T758" i="14"/>
  <c r="P758" i="14"/>
  <c r="L758" i="14"/>
  <c r="H758" i="14"/>
  <c r="W758" i="14"/>
  <c r="S758" i="14"/>
  <c r="O758" i="14"/>
  <c r="K758" i="14"/>
  <c r="Z758" i="14"/>
  <c r="V758" i="14"/>
  <c r="R758" i="14"/>
  <c r="N758" i="14"/>
  <c r="J758" i="14"/>
  <c r="M758" i="14"/>
  <c r="N759" i="14"/>
  <c r="O760" i="14"/>
  <c r="W761" i="14"/>
  <c r="S761" i="14"/>
  <c r="O761" i="14"/>
  <c r="K761" i="14"/>
  <c r="Z761" i="14"/>
  <c r="V761" i="14"/>
  <c r="R761" i="14"/>
  <c r="N761" i="14"/>
  <c r="J761" i="14"/>
  <c r="Y761" i="14"/>
  <c r="U761" i="14"/>
  <c r="Q761" i="14"/>
  <c r="M761" i="14"/>
  <c r="I761" i="14"/>
  <c r="P761" i="14"/>
  <c r="X762" i="14"/>
  <c r="T762" i="14"/>
  <c r="P762" i="14"/>
  <c r="L762" i="14"/>
  <c r="H762" i="14"/>
  <c r="W762" i="14"/>
  <c r="S762" i="14"/>
  <c r="O762" i="14"/>
  <c r="K762" i="14"/>
  <c r="Z762" i="14"/>
  <c r="V762" i="14"/>
  <c r="R762" i="14"/>
  <c r="N762" i="14"/>
  <c r="J762" i="14"/>
  <c r="M762" i="14"/>
  <c r="N763" i="14"/>
  <c r="O764" i="14"/>
  <c r="I766" i="14"/>
  <c r="Y766" i="14"/>
  <c r="W772" i="14"/>
  <c r="I765" i="14"/>
  <c r="M765" i="14"/>
  <c r="Q765" i="14"/>
  <c r="U765" i="14"/>
  <c r="Y765" i="14"/>
  <c r="I769" i="14"/>
  <c r="M769" i="14"/>
  <c r="Q769" i="14"/>
  <c r="U769" i="14"/>
  <c r="Y769" i="14"/>
  <c r="J765" i="14"/>
  <c r="N765" i="14"/>
  <c r="R765" i="14"/>
  <c r="V765" i="14"/>
  <c r="Z765" i="14"/>
  <c r="J769" i="14"/>
  <c r="N769" i="14"/>
  <c r="R769" i="14"/>
  <c r="V769" i="14"/>
  <c r="Z769" i="14"/>
  <c r="K765" i="14"/>
  <c r="O765" i="14"/>
  <c r="S765" i="14"/>
  <c r="K769" i="14"/>
  <c r="O769" i="14"/>
  <c r="S769" i="14"/>
  <c r="L208" i="28"/>
  <c r="L21" i="28" s="1"/>
  <c r="L748" i="14"/>
  <c r="T748" i="14"/>
  <c r="L749" i="14"/>
  <c r="K752" i="14"/>
  <c r="N743" i="14"/>
  <c r="O748" i="14"/>
  <c r="W748" i="14"/>
  <c r="O752" i="14"/>
  <c r="H748" i="14"/>
  <c r="P748" i="14"/>
  <c r="X748" i="14"/>
  <c r="S752" i="14"/>
  <c r="K748" i="14"/>
  <c r="S748" i="14"/>
  <c r="W752" i="14"/>
  <c r="Q730" i="14"/>
  <c r="L725" i="14"/>
  <c r="N727" i="14"/>
  <c r="T729" i="14"/>
  <c r="U730" i="14"/>
  <c r="V727" i="14"/>
  <c r="Y730" i="14"/>
  <c r="J731" i="14"/>
  <c r="L729" i="14"/>
  <c r="Z731" i="14"/>
  <c r="M168" i="28"/>
  <c r="M19" i="28" s="1"/>
  <c r="N747" i="14"/>
  <c r="Z744" i="14"/>
  <c r="X744" i="14"/>
  <c r="P744" i="14"/>
  <c r="H744" i="14"/>
  <c r="F736" i="14"/>
  <c r="J743" i="14"/>
  <c r="Y746" i="14"/>
  <c r="I746" i="14"/>
  <c r="W745" i="14"/>
  <c r="P745" i="14"/>
  <c r="L745" i="14"/>
  <c r="X745" i="14"/>
  <c r="H745" i="14"/>
  <c r="T745" i="14"/>
  <c r="U742" i="14"/>
  <c r="I742" i="14"/>
  <c r="Y742" i="14"/>
  <c r="K188" i="31"/>
  <c r="K20" i="31" s="1"/>
  <c r="N738" i="14"/>
  <c r="Q738" i="14"/>
  <c r="K744" i="14"/>
  <c r="S744" i="14"/>
  <c r="Z747" i="14"/>
  <c r="G736" i="14"/>
  <c r="F188" i="29"/>
  <c r="F20" i="29" s="1"/>
  <c r="S168" i="31"/>
  <c r="S19" i="31" s="1"/>
  <c r="V738" i="14"/>
  <c r="V743" i="14"/>
  <c r="L744" i="14"/>
  <c r="T744" i="14"/>
  <c r="I738" i="14"/>
  <c r="O744" i="14"/>
  <c r="W744" i="14"/>
  <c r="W737" i="14"/>
  <c r="S737" i="14"/>
  <c r="O737" i="14"/>
  <c r="K737" i="14"/>
  <c r="Z737" i="14"/>
  <c r="V737" i="14"/>
  <c r="R737" i="14"/>
  <c r="N737" i="14"/>
  <c r="J737" i="14"/>
  <c r="I737" i="14"/>
  <c r="Q737" i="14"/>
  <c r="Y737" i="14"/>
  <c r="Y739" i="14"/>
  <c r="U739" i="14"/>
  <c r="Q739" i="14"/>
  <c r="M739" i="14"/>
  <c r="I739" i="14"/>
  <c r="X739" i="14"/>
  <c r="T739" i="14"/>
  <c r="P739" i="14"/>
  <c r="L739" i="14"/>
  <c r="H739" i="14"/>
  <c r="N739" i="14"/>
  <c r="V739" i="14"/>
  <c r="Z740" i="14"/>
  <c r="V740" i="14"/>
  <c r="R740" i="14"/>
  <c r="N740" i="14"/>
  <c r="J740" i="14"/>
  <c r="Y740" i="14"/>
  <c r="U740" i="14"/>
  <c r="Q740" i="14"/>
  <c r="M740" i="14"/>
  <c r="I740" i="14"/>
  <c r="L740" i="14"/>
  <c r="T740" i="14"/>
  <c r="W741" i="14"/>
  <c r="S741" i="14"/>
  <c r="O741" i="14"/>
  <c r="K741" i="14"/>
  <c r="Z741" i="14"/>
  <c r="V741" i="14"/>
  <c r="R741" i="14"/>
  <c r="N741" i="14"/>
  <c r="J741" i="14"/>
  <c r="I741" i="14"/>
  <c r="Q741" i="14"/>
  <c r="Y741" i="14"/>
  <c r="X750" i="14"/>
  <c r="T750" i="14"/>
  <c r="P750" i="14"/>
  <c r="L750" i="14"/>
  <c r="H750" i="14"/>
  <c r="W750" i="14"/>
  <c r="S750" i="14"/>
  <c r="O750" i="14"/>
  <c r="K750" i="14"/>
  <c r="Z750" i="14"/>
  <c r="V750" i="14"/>
  <c r="R750" i="14"/>
  <c r="N750" i="14"/>
  <c r="J750" i="14"/>
  <c r="M750" i="14"/>
  <c r="Z168" i="29"/>
  <c r="Z19" i="29" s="1"/>
  <c r="L737" i="14"/>
  <c r="T737" i="14"/>
  <c r="O739" i="14"/>
  <c r="W739" i="14"/>
  <c r="O740" i="14"/>
  <c r="W740" i="14"/>
  <c r="L741" i="14"/>
  <c r="T741" i="14"/>
  <c r="X746" i="14"/>
  <c r="T746" i="14"/>
  <c r="P746" i="14"/>
  <c r="L746" i="14"/>
  <c r="H746" i="14"/>
  <c r="W746" i="14"/>
  <c r="S746" i="14"/>
  <c r="O746" i="14"/>
  <c r="K746" i="14"/>
  <c r="Z746" i="14"/>
  <c r="V746" i="14"/>
  <c r="R746" i="14"/>
  <c r="N746" i="14"/>
  <c r="J746" i="14"/>
  <c r="M746" i="14"/>
  <c r="Q750" i="14"/>
  <c r="Y751" i="14"/>
  <c r="U751" i="14"/>
  <c r="Q751" i="14"/>
  <c r="M751" i="14"/>
  <c r="I751" i="14"/>
  <c r="X751" i="14"/>
  <c r="T751" i="14"/>
  <c r="P751" i="14"/>
  <c r="L751" i="14"/>
  <c r="H751" i="14"/>
  <c r="W751" i="14"/>
  <c r="S751" i="14"/>
  <c r="O751" i="14"/>
  <c r="K751" i="14"/>
  <c r="R751" i="14"/>
  <c r="M737" i="14"/>
  <c r="U737" i="14"/>
  <c r="X738" i="14"/>
  <c r="T738" i="14"/>
  <c r="P738" i="14"/>
  <c r="L738" i="14"/>
  <c r="H738" i="14"/>
  <c r="W738" i="14"/>
  <c r="S738" i="14"/>
  <c r="O738" i="14"/>
  <c r="K738" i="14"/>
  <c r="J738" i="14"/>
  <c r="R738" i="14"/>
  <c r="Z738" i="14"/>
  <c r="J739" i="14"/>
  <c r="R739" i="14"/>
  <c r="Z739" i="14"/>
  <c r="H740" i="14"/>
  <c r="P740" i="14"/>
  <c r="X740" i="14"/>
  <c r="M741" i="14"/>
  <c r="U741" i="14"/>
  <c r="X742" i="14"/>
  <c r="T742" i="14"/>
  <c r="P742" i="14"/>
  <c r="L742" i="14"/>
  <c r="H742" i="14"/>
  <c r="W742" i="14"/>
  <c r="S742" i="14"/>
  <c r="O742" i="14"/>
  <c r="K742" i="14"/>
  <c r="Z742" i="14"/>
  <c r="V742" i="14"/>
  <c r="R742" i="14"/>
  <c r="N742" i="14"/>
  <c r="J742" i="14"/>
  <c r="M742" i="14"/>
  <c r="Q746" i="14"/>
  <c r="Y747" i="14"/>
  <c r="U747" i="14"/>
  <c r="Q747" i="14"/>
  <c r="M747" i="14"/>
  <c r="I747" i="14"/>
  <c r="X747" i="14"/>
  <c r="T747" i="14"/>
  <c r="P747" i="14"/>
  <c r="L747" i="14"/>
  <c r="H747" i="14"/>
  <c r="W747" i="14"/>
  <c r="S747" i="14"/>
  <c r="O747" i="14"/>
  <c r="K747" i="14"/>
  <c r="R747" i="14"/>
  <c r="U750" i="14"/>
  <c r="V751" i="14"/>
  <c r="Z148" i="31"/>
  <c r="Z18" i="31" s="1"/>
  <c r="F208" i="31"/>
  <c r="F21" i="31" s="1"/>
  <c r="E736" i="14"/>
  <c r="H737" i="14"/>
  <c r="P737" i="14"/>
  <c r="X737" i="14"/>
  <c r="M738" i="14"/>
  <c r="U738" i="14"/>
  <c r="K739" i="14"/>
  <c r="S739" i="14"/>
  <c r="K740" i="14"/>
  <c r="S740" i="14"/>
  <c r="H741" i="14"/>
  <c r="P741" i="14"/>
  <c r="X741" i="14"/>
  <c r="Q742" i="14"/>
  <c r="Y743" i="14"/>
  <c r="U743" i="14"/>
  <c r="Q743" i="14"/>
  <c r="M743" i="14"/>
  <c r="I743" i="14"/>
  <c r="X743" i="14"/>
  <c r="T743" i="14"/>
  <c r="P743" i="14"/>
  <c r="L743" i="14"/>
  <c r="H743" i="14"/>
  <c r="W743" i="14"/>
  <c r="S743" i="14"/>
  <c r="O743" i="14"/>
  <c r="K743" i="14"/>
  <c r="R743" i="14"/>
  <c r="U746" i="14"/>
  <c r="V747" i="14"/>
  <c r="I750" i="14"/>
  <c r="Y750" i="14"/>
  <c r="J751" i="14"/>
  <c r="Z751" i="14"/>
  <c r="I745" i="14"/>
  <c r="M745" i="14"/>
  <c r="Q745" i="14"/>
  <c r="U745" i="14"/>
  <c r="Y745" i="14"/>
  <c r="I749" i="14"/>
  <c r="M749" i="14"/>
  <c r="Q749" i="14"/>
  <c r="U749" i="14"/>
  <c r="Y749" i="14"/>
  <c r="H752" i="14"/>
  <c r="L752" i="14"/>
  <c r="P752" i="14"/>
  <c r="T752" i="14"/>
  <c r="X752" i="14"/>
  <c r="I744" i="14"/>
  <c r="M744" i="14"/>
  <c r="Q744" i="14"/>
  <c r="U744" i="14"/>
  <c r="Y744" i="14"/>
  <c r="J745" i="14"/>
  <c r="N745" i="14"/>
  <c r="R745" i="14"/>
  <c r="V745" i="14"/>
  <c r="Z745" i="14"/>
  <c r="I748" i="14"/>
  <c r="M748" i="14"/>
  <c r="Q748" i="14"/>
  <c r="U748" i="14"/>
  <c r="Y748" i="14"/>
  <c r="J749" i="14"/>
  <c r="N749" i="14"/>
  <c r="R749" i="14"/>
  <c r="V749" i="14"/>
  <c r="Z749" i="14"/>
  <c r="I752" i="14"/>
  <c r="M752" i="14"/>
  <c r="Q752" i="14"/>
  <c r="U752" i="14"/>
  <c r="Y752" i="14"/>
  <c r="J744" i="14"/>
  <c r="N744" i="14"/>
  <c r="R744" i="14"/>
  <c r="V744" i="14"/>
  <c r="K745" i="14"/>
  <c r="O745" i="14"/>
  <c r="S745" i="14"/>
  <c r="J748" i="14"/>
  <c r="N748" i="14"/>
  <c r="R748" i="14"/>
  <c r="V748" i="14"/>
  <c r="K749" i="14"/>
  <c r="O749" i="14"/>
  <c r="S749" i="14"/>
  <c r="J752" i="14"/>
  <c r="N752" i="14"/>
  <c r="R752" i="14"/>
  <c r="V752" i="14"/>
  <c r="S704" i="14"/>
  <c r="P188" i="26"/>
  <c r="P20" i="26" s="1"/>
  <c r="W721" i="14"/>
  <c r="X721" i="14"/>
  <c r="H721" i="14"/>
  <c r="N719" i="14"/>
  <c r="V148" i="28"/>
  <c r="V18" i="28" s="1"/>
  <c r="Y722" i="14"/>
  <c r="Q722" i="14"/>
  <c r="W717" i="14"/>
  <c r="T717" i="14"/>
  <c r="P717" i="14"/>
  <c r="L717" i="14"/>
  <c r="X717" i="14"/>
  <c r="H717" i="14"/>
  <c r="U718" i="14"/>
  <c r="G716" i="14"/>
  <c r="L721" i="14"/>
  <c r="V719" i="14"/>
  <c r="O720" i="14"/>
  <c r="P721" i="14"/>
  <c r="W720" i="14"/>
  <c r="T721" i="14"/>
  <c r="Y723" i="14"/>
  <c r="U723" i="14"/>
  <c r="Q723" i="14"/>
  <c r="M723" i="14"/>
  <c r="I723" i="14"/>
  <c r="X723" i="14"/>
  <c r="T723" i="14"/>
  <c r="P723" i="14"/>
  <c r="L723" i="14"/>
  <c r="H723" i="14"/>
  <c r="W723" i="14"/>
  <c r="S723" i="14"/>
  <c r="O723" i="14"/>
  <c r="K723" i="14"/>
  <c r="R723" i="14"/>
  <c r="Z724" i="14"/>
  <c r="V724" i="14"/>
  <c r="R724" i="14"/>
  <c r="N724" i="14"/>
  <c r="J724" i="14"/>
  <c r="Y724" i="14"/>
  <c r="U724" i="14"/>
  <c r="Q724" i="14"/>
  <c r="M724" i="14"/>
  <c r="I724" i="14"/>
  <c r="X724" i="14"/>
  <c r="T724" i="14"/>
  <c r="P724" i="14"/>
  <c r="L724" i="14"/>
  <c r="H724" i="14"/>
  <c r="S724" i="14"/>
  <c r="X726" i="14"/>
  <c r="T726" i="14"/>
  <c r="P726" i="14"/>
  <c r="L726" i="14"/>
  <c r="H726" i="14"/>
  <c r="W726" i="14"/>
  <c r="S726" i="14"/>
  <c r="O726" i="14"/>
  <c r="K726" i="14"/>
  <c r="Z726" i="14"/>
  <c r="V726" i="14"/>
  <c r="R726" i="14"/>
  <c r="N726" i="14"/>
  <c r="J726" i="14"/>
  <c r="M726" i="14"/>
  <c r="E716" i="14"/>
  <c r="I718" i="14"/>
  <c r="J719" i="14"/>
  <c r="U722" i="14"/>
  <c r="V723" i="14"/>
  <c r="W724" i="14"/>
  <c r="Q726" i="14"/>
  <c r="Y727" i="14"/>
  <c r="U727" i="14"/>
  <c r="Q727" i="14"/>
  <c r="M727" i="14"/>
  <c r="I727" i="14"/>
  <c r="X727" i="14"/>
  <c r="T727" i="14"/>
  <c r="P727" i="14"/>
  <c r="L727" i="14"/>
  <c r="H727" i="14"/>
  <c r="W727" i="14"/>
  <c r="S727" i="14"/>
  <c r="O727" i="14"/>
  <c r="K727" i="14"/>
  <c r="R727" i="14"/>
  <c r="Z728" i="14"/>
  <c r="V728" i="14"/>
  <c r="R728" i="14"/>
  <c r="N728" i="14"/>
  <c r="J728" i="14"/>
  <c r="Y728" i="14"/>
  <c r="U728" i="14"/>
  <c r="Q728" i="14"/>
  <c r="M728" i="14"/>
  <c r="I728" i="14"/>
  <c r="X728" i="14"/>
  <c r="T728" i="14"/>
  <c r="P728" i="14"/>
  <c r="L728" i="14"/>
  <c r="H728" i="14"/>
  <c r="S728" i="14"/>
  <c r="X730" i="14"/>
  <c r="T730" i="14"/>
  <c r="P730" i="14"/>
  <c r="L730" i="14"/>
  <c r="H730" i="14"/>
  <c r="W730" i="14"/>
  <c r="S730" i="14"/>
  <c r="O730" i="14"/>
  <c r="K730" i="14"/>
  <c r="Z730" i="14"/>
  <c r="V730" i="14"/>
  <c r="R730" i="14"/>
  <c r="N730" i="14"/>
  <c r="J730" i="14"/>
  <c r="M730" i="14"/>
  <c r="F716" i="14"/>
  <c r="X718" i="14"/>
  <c r="T718" i="14"/>
  <c r="P718" i="14"/>
  <c r="L718" i="14"/>
  <c r="H718" i="14"/>
  <c r="W718" i="14"/>
  <c r="S718" i="14"/>
  <c r="O718" i="14"/>
  <c r="K718" i="14"/>
  <c r="Z718" i="14"/>
  <c r="V718" i="14"/>
  <c r="R718" i="14"/>
  <c r="N718" i="14"/>
  <c r="J718" i="14"/>
  <c r="M718" i="14"/>
  <c r="I722" i="14"/>
  <c r="J723" i="14"/>
  <c r="Z723" i="14"/>
  <c r="K724" i="14"/>
  <c r="U726" i="14"/>
  <c r="Y731" i="14"/>
  <c r="U731" i="14"/>
  <c r="Q731" i="14"/>
  <c r="M731" i="14"/>
  <c r="I731" i="14"/>
  <c r="X731" i="14"/>
  <c r="T731" i="14"/>
  <c r="P731" i="14"/>
  <c r="L731" i="14"/>
  <c r="H731" i="14"/>
  <c r="W731" i="14"/>
  <c r="S731" i="14"/>
  <c r="O731" i="14"/>
  <c r="K731" i="14"/>
  <c r="R731" i="14"/>
  <c r="Z732" i="14"/>
  <c r="V732" i="14"/>
  <c r="R732" i="14"/>
  <c r="N732" i="14"/>
  <c r="J732" i="14"/>
  <c r="Y732" i="14"/>
  <c r="U732" i="14"/>
  <c r="Q732" i="14"/>
  <c r="M732" i="14"/>
  <c r="I732" i="14"/>
  <c r="X732" i="14"/>
  <c r="T732" i="14"/>
  <c r="P732" i="14"/>
  <c r="L732" i="14"/>
  <c r="H732" i="14"/>
  <c r="S732" i="14"/>
  <c r="Q718" i="14"/>
  <c r="Y719" i="14"/>
  <c r="U719" i="14"/>
  <c r="Q719" i="14"/>
  <c r="M719" i="14"/>
  <c r="I719" i="14"/>
  <c r="X719" i="14"/>
  <c r="T719" i="14"/>
  <c r="P719" i="14"/>
  <c r="L719" i="14"/>
  <c r="H719" i="14"/>
  <c r="W719" i="14"/>
  <c r="S719" i="14"/>
  <c r="O719" i="14"/>
  <c r="K719" i="14"/>
  <c r="R719" i="14"/>
  <c r="Z720" i="14"/>
  <c r="V720" i="14"/>
  <c r="R720" i="14"/>
  <c r="N720" i="14"/>
  <c r="J720" i="14"/>
  <c r="Y720" i="14"/>
  <c r="U720" i="14"/>
  <c r="Q720" i="14"/>
  <c r="M720" i="14"/>
  <c r="I720" i="14"/>
  <c r="X720" i="14"/>
  <c r="T720" i="14"/>
  <c r="P720" i="14"/>
  <c r="L720" i="14"/>
  <c r="H720" i="14"/>
  <c r="S720" i="14"/>
  <c r="X722" i="14"/>
  <c r="T722" i="14"/>
  <c r="P722" i="14"/>
  <c r="L722" i="14"/>
  <c r="H722" i="14"/>
  <c r="W722" i="14"/>
  <c r="S722" i="14"/>
  <c r="O722" i="14"/>
  <c r="K722" i="14"/>
  <c r="Z722" i="14"/>
  <c r="V722" i="14"/>
  <c r="R722" i="14"/>
  <c r="N722" i="14"/>
  <c r="J722" i="14"/>
  <c r="M722" i="14"/>
  <c r="N723" i="14"/>
  <c r="O724" i="14"/>
  <c r="I726" i="14"/>
  <c r="Y726" i="14"/>
  <c r="V731" i="14"/>
  <c r="W732" i="14"/>
  <c r="I717" i="14"/>
  <c r="M717" i="14"/>
  <c r="Q717" i="14"/>
  <c r="U717" i="14"/>
  <c r="Y717" i="14"/>
  <c r="I721" i="14"/>
  <c r="M721" i="14"/>
  <c r="Q721" i="14"/>
  <c r="U721" i="14"/>
  <c r="Y721" i="14"/>
  <c r="I725" i="14"/>
  <c r="M725" i="14"/>
  <c r="Q725" i="14"/>
  <c r="U725" i="14"/>
  <c r="Y725" i="14"/>
  <c r="I729" i="14"/>
  <c r="M729" i="14"/>
  <c r="Q729" i="14"/>
  <c r="U729" i="14"/>
  <c r="Y729" i="14"/>
  <c r="J717" i="14"/>
  <c r="N717" i="14"/>
  <c r="R717" i="14"/>
  <c r="V717" i="14"/>
  <c r="Z717" i="14"/>
  <c r="J721" i="14"/>
  <c r="N721" i="14"/>
  <c r="R721" i="14"/>
  <c r="V721" i="14"/>
  <c r="Z721" i="14"/>
  <c r="J725" i="14"/>
  <c r="N725" i="14"/>
  <c r="R725" i="14"/>
  <c r="V725" i="14"/>
  <c r="Z725" i="14"/>
  <c r="J729" i="14"/>
  <c r="N729" i="14"/>
  <c r="R729" i="14"/>
  <c r="V729" i="14"/>
  <c r="Z729" i="14"/>
  <c r="K717" i="14"/>
  <c r="O717" i="14"/>
  <c r="S717" i="14"/>
  <c r="K721" i="14"/>
  <c r="O721" i="14"/>
  <c r="S721" i="14"/>
  <c r="K725" i="14"/>
  <c r="O725" i="14"/>
  <c r="S725" i="14"/>
  <c r="K729" i="14"/>
  <c r="O729" i="14"/>
  <c r="S729" i="14"/>
  <c r="I168" i="29"/>
  <c r="I19" i="29" s="1"/>
  <c r="X705" i="14"/>
  <c r="P705" i="14"/>
  <c r="H705" i="14"/>
  <c r="X709" i="14"/>
  <c r="P709" i="14"/>
  <c r="H709" i="14"/>
  <c r="K703" i="14"/>
  <c r="K707" i="14"/>
  <c r="K711" i="14"/>
  <c r="X697" i="14"/>
  <c r="H697" i="14"/>
  <c r="G696" i="14"/>
  <c r="X701" i="14"/>
  <c r="P701" i="14"/>
  <c r="H701" i="14"/>
  <c r="P697" i="14"/>
  <c r="K699" i="14"/>
  <c r="F696" i="14"/>
  <c r="X148" i="28"/>
  <c r="X18" i="28" s="1"/>
  <c r="V208" i="27"/>
  <c r="V21" i="27" s="1"/>
  <c r="X698" i="14"/>
  <c r="T698" i="14"/>
  <c r="P698" i="14"/>
  <c r="L698" i="14"/>
  <c r="H698" i="14"/>
  <c r="W698" i="14"/>
  <c r="S698" i="14"/>
  <c r="O698" i="14"/>
  <c r="K698" i="14"/>
  <c r="Z698" i="14"/>
  <c r="R698" i="14"/>
  <c r="J698" i="14"/>
  <c r="Y698" i="14"/>
  <c r="Q698" i="14"/>
  <c r="I698" i="14"/>
  <c r="V698" i="14"/>
  <c r="N698" i="14"/>
  <c r="U698" i="14"/>
  <c r="M698" i="14"/>
  <c r="X702" i="14"/>
  <c r="T702" i="14"/>
  <c r="P702" i="14"/>
  <c r="L702" i="14"/>
  <c r="H702" i="14"/>
  <c r="W702" i="14"/>
  <c r="S702" i="14"/>
  <c r="O702" i="14"/>
  <c r="K702" i="14"/>
  <c r="Z702" i="14"/>
  <c r="R702" i="14"/>
  <c r="J702" i="14"/>
  <c r="Y702" i="14"/>
  <c r="Q702" i="14"/>
  <c r="I702" i="14"/>
  <c r="V702" i="14"/>
  <c r="N702" i="14"/>
  <c r="U702" i="14"/>
  <c r="M702" i="14"/>
  <c r="X706" i="14"/>
  <c r="T706" i="14"/>
  <c r="P706" i="14"/>
  <c r="L706" i="14"/>
  <c r="H706" i="14"/>
  <c r="W706" i="14"/>
  <c r="S706" i="14"/>
  <c r="O706" i="14"/>
  <c r="K706" i="14"/>
  <c r="Z706" i="14"/>
  <c r="R706" i="14"/>
  <c r="J706" i="14"/>
  <c r="Y706" i="14"/>
  <c r="Q706" i="14"/>
  <c r="I706" i="14"/>
  <c r="V706" i="14"/>
  <c r="N706" i="14"/>
  <c r="U706" i="14"/>
  <c r="M706" i="14"/>
  <c r="X710" i="14"/>
  <c r="T710" i="14"/>
  <c r="P710" i="14"/>
  <c r="L710" i="14"/>
  <c r="H710" i="14"/>
  <c r="W710" i="14"/>
  <c r="S710" i="14"/>
  <c r="O710" i="14"/>
  <c r="K710" i="14"/>
  <c r="Z710" i="14"/>
  <c r="R710" i="14"/>
  <c r="J710" i="14"/>
  <c r="Y710" i="14"/>
  <c r="Q710" i="14"/>
  <c r="I710" i="14"/>
  <c r="V710" i="14"/>
  <c r="N710" i="14"/>
  <c r="U710" i="14"/>
  <c r="M710" i="14"/>
  <c r="W697" i="14"/>
  <c r="S697" i="14"/>
  <c r="O697" i="14"/>
  <c r="K697" i="14"/>
  <c r="Z697" i="14"/>
  <c r="V697" i="14"/>
  <c r="R697" i="14"/>
  <c r="N697" i="14"/>
  <c r="J697" i="14"/>
  <c r="I697" i="14"/>
  <c r="Q697" i="14"/>
  <c r="Y697" i="14"/>
  <c r="Y699" i="14"/>
  <c r="U699" i="14"/>
  <c r="Q699" i="14"/>
  <c r="M699" i="14"/>
  <c r="I699" i="14"/>
  <c r="X699" i="14"/>
  <c r="T699" i="14"/>
  <c r="P699" i="14"/>
  <c r="L699" i="14"/>
  <c r="H699" i="14"/>
  <c r="N699" i="14"/>
  <c r="V699" i="14"/>
  <c r="Z700" i="14"/>
  <c r="V700" i="14"/>
  <c r="R700" i="14"/>
  <c r="N700" i="14"/>
  <c r="J700" i="14"/>
  <c r="Y700" i="14"/>
  <c r="U700" i="14"/>
  <c r="Q700" i="14"/>
  <c r="M700" i="14"/>
  <c r="I700" i="14"/>
  <c r="L700" i="14"/>
  <c r="T700" i="14"/>
  <c r="W701" i="14"/>
  <c r="S701" i="14"/>
  <c r="O701" i="14"/>
  <c r="K701" i="14"/>
  <c r="Z701" i="14"/>
  <c r="V701" i="14"/>
  <c r="R701" i="14"/>
  <c r="N701" i="14"/>
  <c r="J701" i="14"/>
  <c r="I701" i="14"/>
  <c r="Q701" i="14"/>
  <c r="Y701" i="14"/>
  <c r="Y703" i="14"/>
  <c r="U703" i="14"/>
  <c r="Q703" i="14"/>
  <c r="M703" i="14"/>
  <c r="I703" i="14"/>
  <c r="X703" i="14"/>
  <c r="T703" i="14"/>
  <c r="P703" i="14"/>
  <c r="L703" i="14"/>
  <c r="H703" i="14"/>
  <c r="N703" i="14"/>
  <c r="V703" i="14"/>
  <c r="Z704" i="14"/>
  <c r="V704" i="14"/>
  <c r="R704" i="14"/>
  <c r="N704" i="14"/>
  <c r="J704" i="14"/>
  <c r="Y704" i="14"/>
  <c r="U704" i="14"/>
  <c r="Q704" i="14"/>
  <c r="M704" i="14"/>
  <c r="I704" i="14"/>
  <c r="L704" i="14"/>
  <c r="T704" i="14"/>
  <c r="W705" i="14"/>
  <c r="S705" i="14"/>
  <c r="O705" i="14"/>
  <c r="K705" i="14"/>
  <c r="Z705" i="14"/>
  <c r="V705" i="14"/>
  <c r="R705" i="14"/>
  <c r="N705" i="14"/>
  <c r="J705" i="14"/>
  <c r="I705" i="14"/>
  <c r="Q705" i="14"/>
  <c r="Y705" i="14"/>
  <c r="Y707" i="14"/>
  <c r="U707" i="14"/>
  <c r="Q707" i="14"/>
  <c r="M707" i="14"/>
  <c r="I707" i="14"/>
  <c r="X707" i="14"/>
  <c r="T707" i="14"/>
  <c r="P707" i="14"/>
  <c r="L707" i="14"/>
  <c r="H707" i="14"/>
  <c r="N707" i="14"/>
  <c r="V707" i="14"/>
  <c r="Z708" i="14"/>
  <c r="V708" i="14"/>
  <c r="R708" i="14"/>
  <c r="N708" i="14"/>
  <c r="J708" i="14"/>
  <c r="Y708" i="14"/>
  <c r="U708" i="14"/>
  <c r="Q708" i="14"/>
  <c r="M708" i="14"/>
  <c r="I708" i="14"/>
  <c r="L708" i="14"/>
  <c r="T708" i="14"/>
  <c r="W709" i="14"/>
  <c r="S709" i="14"/>
  <c r="O709" i="14"/>
  <c r="K709" i="14"/>
  <c r="Z709" i="14"/>
  <c r="V709" i="14"/>
  <c r="R709" i="14"/>
  <c r="N709" i="14"/>
  <c r="J709" i="14"/>
  <c r="I709" i="14"/>
  <c r="Q709" i="14"/>
  <c r="Y709" i="14"/>
  <c r="Y711" i="14"/>
  <c r="U711" i="14"/>
  <c r="Q711" i="14"/>
  <c r="M711" i="14"/>
  <c r="I711" i="14"/>
  <c r="X711" i="14"/>
  <c r="T711" i="14"/>
  <c r="P711" i="14"/>
  <c r="L711" i="14"/>
  <c r="H711" i="14"/>
  <c r="N711" i="14"/>
  <c r="V711" i="14"/>
  <c r="Z712" i="14"/>
  <c r="V712" i="14"/>
  <c r="R712" i="14"/>
  <c r="N712" i="14"/>
  <c r="J712" i="14"/>
  <c r="Y712" i="14"/>
  <c r="U712" i="14"/>
  <c r="Q712" i="14"/>
  <c r="M712" i="14"/>
  <c r="I712" i="14"/>
  <c r="L712" i="14"/>
  <c r="T712" i="14"/>
  <c r="L697" i="14"/>
  <c r="T697" i="14"/>
  <c r="O699" i="14"/>
  <c r="W699" i="14"/>
  <c r="O700" i="14"/>
  <c r="W700" i="14"/>
  <c r="L701" i="14"/>
  <c r="T701" i="14"/>
  <c r="O703" i="14"/>
  <c r="W703" i="14"/>
  <c r="O704" i="14"/>
  <c r="W704" i="14"/>
  <c r="L705" i="14"/>
  <c r="T705" i="14"/>
  <c r="O707" i="14"/>
  <c r="W707" i="14"/>
  <c r="O708" i="14"/>
  <c r="W708" i="14"/>
  <c r="L709" i="14"/>
  <c r="T709" i="14"/>
  <c r="O711" i="14"/>
  <c r="W711" i="14"/>
  <c r="O712" i="14"/>
  <c r="W712" i="14"/>
  <c r="E188" i="31"/>
  <c r="E20" i="31" s="1"/>
  <c r="E696" i="14"/>
  <c r="M697" i="14"/>
  <c r="U697" i="14"/>
  <c r="J699" i="14"/>
  <c r="R699" i="14"/>
  <c r="Z699" i="14"/>
  <c r="H700" i="14"/>
  <c r="P700" i="14"/>
  <c r="X700" i="14"/>
  <c r="M701" i="14"/>
  <c r="U701" i="14"/>
  <c r="J703" i="14"/>
  <c r="R703" i="14"/>
  <c r="Z703" i="14"/>
  <c r="H704" i="14"/>
  <c r="P704" i="14"/>
  <c r="X704" i="14"/>
  <c r="M705" i="14"/>
  <c r="U705" i="14"/>
  <c r="J707" i="14"/>
  <c r="R707" i="14"/>
  <c r="Z707" i="14"/>
  <c r="H708" i="14"/>
  <c r="P708" i="14"/>
  <c r="X708" i="14"/>
  <c r="M709" i="14"/>
  <c r="U709" i="14"/>
  <c r="J711" i="14"/>
  <c r="R711" i="14"/>
  <c r="Z711" i="14"/>
  <c r="H712" i="14"/>
  <c r="P712" i="14"/>
  <c r="X712" i="14"/>
  <c r="Z188" i="26"/>
  <c r="Z20" i="26" s="1"/>
  <c r="Y679" i="14"/>
  <c r="I679" i="14"/>
  <c r="H678" i="14"/>
  <c r="T682" i="14"/>
  <c r="L678" i="14"/>
  <c r="Y683" i="14"/>
  <c r="U683" i="14"/>
  <c r="Q683" i="14"/>
  <c r="O677" i="14"/>
  <c r="Z677" i="14"/>
  <c r="R677" i="14"/>
  <c r="Q679" i="14"/>
  <c r="X682" i="14"/>
  <c r="J677" i="14"/>
  <c r="S677" i="14"/>
  <c r="T678" i="14"/>
  <c r="U679" i="14"/>
  <c r="K677" i="14"/>
  <c r="V680" i="14"/>
  <c r="W681" i="14"/>
  <c r="H682" i="14"/>
  <c r="V684" i="14"/>
  <c r="W685" i="14"/>
  <c r="Q208" i="28"/>
  <c r="Q21" i="28" s="1"/>
  <c r="T168" i="28"/>
  <c r="T19" i="28" s="1"/>
  <c r="Z208" i="26"/>
  <c r="Z21" i="26" s="1"/>
  <c r="O188" i="31"/>
  <c r="O20" i="31" s="1"/>
  <c r="Z188" i="27"/>
  <c r="Z20" i="27" s="1"/>
  <c r="N208" i="29"/>
  <c r="N21" i="29" s="1"/>
  <c r="O208" i="30"/>
  <c r="O21" i="30" s="1"/>
  <c r="G168" i="26"/>
  <c r="G19" i="26" s="1"/>
  <c r="W689" i="14"/>
  <c r="S689" i="14"/>
  <c r="O689" i="14"/>
  <c r="K689" i="14"/>
  <c r="Z689" i="14"/>
  <c r="V689" i="14"/>
  <c r="R689" i="14"/>
  <c r="N689" i="14"/>
  <c r="J689" i="14"/>
  <c r="Y689" i="14"/>
  <c r="U689" i="14"/>
  <c r="Q689" i="14"/>
  <c r="M689" i="14"/>
  <c r="I689" i="14"/>
  <c r="X689" i="14"/>
  <c r="T689" i="14"/>
  <c r="P689" i="14"/>
  <c r="L689" i="14"/>
  <c r="H689" i="14"/>
  <c r="E676" i="14"/>
  <c r="F114" i="27" s="1"/>
  <c r="J680" i="14"/>
  <c r="Z680" i="14"/>
  <c r="K681" i="14"/>
  <c r="I683" i="14"/>
  <c r="J684" i="14"/>
  <c r="Z684" i="14"/>
  <c r="K685" i="14"/>
  <c r="Y687" i="14"/>
  <c r="U687" i="14"/>
  <c r="Q687" i="14"/>
  <c r="M687" i="14"/>
  <c r="I687" i="14"/>
  <c r="X687" i="14"/>
  <c r="T687" i="14"/>
  <c r="P687" i="14"/>
  <c r="L687" i="14"/>
  <c r="H687" i="14"/>
  <c r="W687" i="14"/>
  <c r="S687" i="14"/>
  <c r="O687" i="14"/>
  <c r="K687" i="14"/>
  <c r="Z687" i="14"/>
  <c r="V687" i="14"/>
  <c r="R687" i="14"/>
  <c r="N687" i="14"/>
  <c r="J687" i="14"/>
  <c r="F676" i="14"/>
  <c r="Y677" i="14"/>
  <c r="U677" i="14"/>
  <c r="Q677" i="14"/>
  <c r="M677" i="14"/>
  <c r="I677" i="14"/>
  <c r="X677" i="14"/>
  <c r="T677" i="14"/>
  <c r="P677" i="14"/>
  <c r="L677" i="14"/>
  <c r="H677" i="14"/>
  <c r="N677" i="14"/>
  <c r="V677" i="14"/>
  <c r="W678" i="14"/>
  <c r="S678" i="14"/>
  <c r="O678" i="14"/>
  <c r="K678" i="14"/>
  <c r="Z678" i="14"/>
  <c r="V678" i="14"/>
  <c r="R678" i="14"/>
  <c r="N678" i="14"/>
  <c r="J678" i="14"/>
  <c r="Y678" i="14"/>
  <c r="U678" i="14"/>
  <c r="Q678" i="14"/>
  <c r="M678" i="14"/>
  <c r="I678" i="14"/>
  <c r="P678" i="14"/>
  <c r="X679" i="14"/>
  <c r="T679" i="14"/>
  <c r="P679" i="14"/>
  <c r="L679" i="14"/>
  <c r="H679" i="14"/>
  <c r="W679" i="14"/>
  <c r="S679" i="14"/>
  <c r="O679" i="14"/>
  <c r="K679" i="14"/>
  <c r="Z679" i="14"/>
  <c r="V679" i="14"/>
  <c r="R679" i="14"/>
  <c r="N679" i="14"/>
  <c r="J679" i="14"/>
  <c r="M679" i="14"/>
  <c r="W682" i="14"/>
  <c r="S682" i="14"/>
  <c r="O682" i="14"/>
  <c r="K682" i="14"/>
  <c r="Z682" i="14"/>
  <c r="V682" i="14"/>
  <c r="R682" i="14"/>
  <c r="N682" i="14"/>
  <c r="J682" i="14"/>
  <c r="Y682" i="14"/>
  <c r="U682" i="14"/>
  <c r="Q682" i="14"/>
  <c r="M682" i="14"/>
  <c r="I682" i="14"/>
  <c r="P682" i="14"/>
  <c r="X683" i="14"/>
  <c r="T683" i="14"/>
  <c r="P683" i="14"/>
  <c r="L683" i="14"/>
  <c r="H683" i="14"/>
  <c r="W683" i="14"/>
  <c r="S683" i="14"/>
  <c r="O683" i="14"/>
  <c r="K683" i="14"/>
  <c r="Z683" i="14"/>
  <c r="V683" i="14"/>
  <c r="R683" i="14"/>
  <c r="N683" i="14"/>
  <c r="J683" i="14"/>
  <c r="M683" i="14"/>
  <c r="X686" i="14"/>
  <c r="T686" i="14"/>
  <c r="P686" i="14"/>
  <c r="L686" i="14"/>
  <c r="H686" i="14"/>
  <c r="W686" i="14"/>
  <c r="S686" i="14"/>
  <c r="O686" i="14"/>
  <c r="K686" i="14"/>
  <c r="Z686" i="14"/>
  <c r="V686" i="14"/>
  <c r="R686" i="14"/>
  <c r="N686" i="14"/>
  <c r="J686" i="14"/>
  <c r="Y686" i="14"/>
  <c r="U686" i="14"/>
  <c r="Q686" i="14"/>
  <c r="M686" i="14"/>
  <c r="I686" i="14"/>
  <c r="Z692" i="14"/>
  <c r="V692" i="14"/>
  <c r="R692" i="14"/>
  <c r="N692" i="14"/>
  <c r="J692" i="14"/>
  <c r="Y692" i="14"/>
  <c r="U692" i="14"/>
  <c r="Q692" i="14"/>
  <c r="M692" i="14"/>
  <c r="I692" i="14"/>
  <c r="X692" i="14"/>
  <c r="T692" i="14"/>
  <c r="P692" i="14"/>
  <c r="L692" i="14"/>
  <c r="H692" i="14"/>
  <c r="W692" i="14"/>
  <c r="S692" i="14"/>
  <c r="O692" i="14"/>
  <c r="K692" i="14"/>
  <c r="G676" i="14"/>
  <c r="G114" i="27" s="1"/>
  <c r="Y680" i="14"/>
  <c r="U680" i="14"/>
  <c r="Q680" i="14"/>
  <c r="M680" i="14"/>
  <c r="I680" i="14"/>
  <c r="X680" i="14"/>
  <c r="T680" i="14"/>
  <c r="P680" i="14"/>
  <c r="L680" i="14"/>
  <c r="H680" i="14"/>
  <c r="W680" i="14"/>
  <c r="S680" i="14"/>
  <c r="O680" i="14"/>
  <c r="K680" i="14"/>
  <c r="R680" i="14"/>
  <c r="Z681" i="14"/>
  <c r="V681" i="14"/>
  <c r="R681" i="14"/>
  <c r="N681" i="14"/>
  <c r="J681" i="14"/>
  <c r="Y681" i="14"/>
  <c r="U681" i="14"/>
  <c r="Q681" i="14"/>
  <c r="M681" i="14"/>
  <c r="I681" i="14"/>
  <c r="X681" i="14"/>
  <c r="T681" i="14"/>
  <c r="P681" i="14"/>
  <c r="L681" i="14"/>
  <c r="H681" i="14"/>
  <c r="S681" i="14"/>
  <c r="Y684" i="14"/>
  <c r="U684" i="14"/>
  <c r="Q684" i="14"/>
  <c r="M684" i="14"/>
  <c r="I684" i="14"/>
  <c r="X684" i="14"/>
  <c r="T684" i="14"/>
  <c r="P684" i="14"/>
  <c r="L684" i="14"/>
  <c r="H684" i="14"/>
  <c r="W684" i="14"/>
  <c r="S684" i="14"/>
  <c r="O684" i="14"/>
  <c r="K684" i="14"/>
  <c r="R684" i="14"/>
  <c r="Z685" i="14"/>
  <c r="V685" i="14"/>
  <c r="R685" i="14"/>
  <c r="N685" i="14"/>
  <c r="J685" i="14"/>
  <c r="Y685" i="14"/>
  <c r="U685" i="14"/>
  <c r="Q685" i="14"/>
  <c r="M685" i="14"/>
  <c r="I685" i="14"/>
  <c r="X685" i="14"/>
  <c r="T685" i="14"/>
  <c r="P685" i="14"/>
  <c r="L685" i="14"/>
  <c r="H685" i="14"/>
  <c r="S685" i="14"/>
  <c r="Y691" i="14"/>
  <c r="U691" i="14"/>
  <c r="Q691" i="14"/>
  <c r="M691" i="14"/>
  <c r="I691" i="14"/>
  <c r="X691" i="14"/>
  <c r="T691" i="14"/>
  <c r="P691" i="14"/>
  <c r="L691" i="14"/>
  <c r="H691" i="14"/>
  <c r="W691" i="14"/>
  <c r="S691" i="14"/>
  <c r="O691" i="14"/>
  <c r="K691" i="14"/>
  <c r="Z691" i="14"/>
  <c r="V691" i="14"/>
  <c r="R691" i="14"/>
  <c r="N691" i="14"/>
  <c r="J691" i="14"/>
  <c r="I690" i="14"/>
  <c r="M690" i="14"/>
  <c r="Q690" i="14"/>
  <c r="U690" i="14"/>
  <c r="Y690" i="14"/>
  <c r="H688" i="14"/>
  <c r="L688" i="14"/>
  <c r="P688" i="14"/>
  <c r="T688" i="14"/>
  <c r="X688" i="14"/>
  <c r="J690" i="14"/>
  <c r="N690" i="14"/>
  <c r="R690" i="14"/>
  <c r="V690" i="14"/>
  <c r="Z690" i="14"/>
  <c r="I688" i="14"/>
  <c r="M688" i="14"/>
  <c r="Q688" i="14"/>
  <c r="U688" i="14"/>
  <c r="Y688" i="14"/>
  <c r="K690" i="14"/>
  <c r="O690" i="14"/>
  <c r="S690" i="14"/>
  <c r="W690" i="14"/>
  <c r="J688" i="14"/>
  <c r="N688" i="14"/>
  <c r="R688" i="14"/>
  <c r="V688" i="14"/>
  <c r="H690" i="14"/>
  <c r="L690" i="14"/>
  <c r="P690" i="14"/>
  <c r="T690" i="14"/>
  <c r="J188" i="28"/>
  <c r="J20" i="28" s="1"/>
  <c r="X188" i="29"/>
  <c r="X20" i="29" s="1"/>
  <c r="N208" i="26"/>
  <c r="N21" i="26" s="1"/>
  <c r="T148" i="27"/>
  <c r="T18" i="27" s="1"/>
  <c r="L188" i="26"/>
  <c r="L20" i="26" s="1"/>
  <c r="H208" i="27"/>
  <c r="H21" i="27" s="1"/>
  <c r="V611" i="14"/>
  <c r="T609" i="14"/>
  <c r="P609" i="14"/>
  <c r="W608" i="14"/>
  <c r="P605" i="14"/>
  <c r="W604" i="14"/>
  <c r="Y613" i="14"/>
  <c r="Q613" i="14"/>
  <c r="V613" i="14"/>
  <c r="N613" i="14"/>
  <c r="U613" i="14"/>
  <c r="L609" i="14"/>
  <c r="L613" i="14"/>
  <c r="H612" i="14"/>
  <c r="I612" i="14"/>
  <c r="M612" i="14"/>
  <c r="Q612" i="14"/>
  <c r="U612" i="14"/>
  <c r="Y612" i="14"/>
  <c r="J612" i="14"/>
  <c r="N612" i="14"/>
  <c r="R612" i="14"/>
  <c r="V612" i="14"/>
  <c r="Z612" i="14"/>
  <c r="K612" i="14"/>
  <c r="O612" i="14"/>
  <c r="S612" i="14"/>
  <c r="W612" i="14"/>
  <c r="L612" i="14"/>
  <c r="P612" i="14"/>
  <c r="T612" i="14"/>
  <c r="X612" i="14"/>
  <c r="H208" i="29"/>
  <c r="H21" i="29" s="1"/>
  <c r="J607" i="14"/>
  <c r="L601" i="14"/>
  <c r="J599" i="14"/>
  <c r="X601" i="14"/>
  <c r="H601" i="14"/>
  <c r="W600" i="14"/>
  <c r="Z611" i="14"/>
  <c r="Q606" i="14"/>
  <c r="M606" i="14"/>
  <c r="Q598" i="14"/>
  <c r="M598" i="14"/>
  <c r="S604" i="14"/>
  <c r="G596" i="14"/>
  <c r="R607" i="14"/>
  <c r="K604" i="14"/>
  <c r="I610" i="14"/>
  <c r="Y610" i="14"/>
  <c r="M610" i="14"/>
  <c r="U610" i="14"/>
  <c r="Q610" i="14"/>
  <c r="I602" i="14"/>
  <c r="Y602" i="14"/>
  <c r="M602" i="14"/>
  <c r="Q602" i="14"/>
  <c r="U602" i="14"/>
  <c r="T148" i="29"/>
  <c r="T18" i="29" s="1"/>
  <c r="F596" i="14"/>
  <c r="S608" i="14"/>
  <c r="Y606" i="14"/>
  <c r="I606" i="14"/>
  <c r="L605" i="14"/>
  <c r="S600" i="14"/>
  <c r="Y598" i="14"/>
  <c r="I598" i="14"/>
  <c r="L597" i="14"/>
  <c r="E596" i="14"/>
  <c r="R611" i="14"/>
  <c r="K608" i="14"/>
  <c r="U606" i="14"/>
  <c r="X605" i="14"/>
  <c r="H605" i="14"/>
  <c r="K600" i="14"/>
  <c r="U598" i="14"/>
  <c r="X597" i="14"/>
  <c r="H597" i="14"/>
  <c r="J611" i="14"/>
  <c r="Q168" i="29"/>
  <c r="Q19" i="29" s="1"/>
  <c r="Y168" i="29"/>
  <c r="Y19" i="29" s="1"/>
  <c r="X208" i="28"/>
  <c r="X21" i="28" s="1"/>
  <c r="R208" i="26"/>
  <c r="R21" i="26" s="1"/>
  <c r="T208" i="26"/>
  <c r="T21" i="26" s="1"/>
  <c r="K188" i="27"/>
  <c r="K20" i="27" s="1"/>
  <c r="I614" i="14"/>
  <c r="M614" i="14"/>
  <c r="Q614" i="14"/>
  <c r="U614" i="14"/>
  <c r="Y614" i="14"/>
  <c r="J614" i="14"/>
  <c r="N614" i="14"/>
  <c r="R614" i="14"/>
  <c r="V614" i="14"/>
  <c r="Z614" i="14"/>
  <c r="K614" i="14"/>
  <c r="O614" i="14"/>
  <c r="S614" i="14"/>
  <c r="W614" i="14"/>
  <c r="H614" i="14"/>
  <c r="L614" i="14"/>
  <c r="P614" i="14"/>
  <c r="T614" i="14"/>
  <c r="X614" i="14"/>
  <c r="J615" i="14"/>
  <c r="N615" i="14"/>
  <c r="R615" i="14"/>
  <c r="V615" i="14"/>
  <c r="Z615" i="14"/>
  <c r="K615" i="14"/>
  <c r="O615" i="14"/>
  <c r="S615" i="14"/>
  <c r="W615" i="14"/>
  <c r="H615" i="14"/>
  <c r="L615" i="14"/>
  <c r="P615" i="14"/>
  <c r="T615" i="14"/>
  <c r="X615" i="14"/>
  <c r="I615" i="14"/>
  <c r="M615" i="14"/>
  <c r="Q615" i="14"/>
  <c r="U615" i="14"/>
  <c r="Y615" i="14"/>
  <c r="J671" i="14"/>
  <c r="W613" i="14"/>
  <c r="S613" i="14"/>
  <c r="J610" i="14"/>
  <c r="N610" i="14"/>
  <c r="R610" i="14"/>
  <c r="V610" i="14"/>
  <c r="Z610" i="14"/>
  <c r="K610" i="14"/>
  <c r="O610" i="14"/>
  <c r="S610" i="14"/>
  <c r="W610" i="14"/>
  <c r="H610" i="14"/>
  <c r="L610" i="14"/>
  <c r="P610" i="14"/>
  <c r="T610" i="14"/>
  <c r="X610" i="14"/>
  <c r="I609" i="14"/>
  <c r="M609" i="14"/>
  <c r="Q609" i="14"/>
  <c r="U609" i="14"/>
  <c r="Y609" i="14"/>
  <c r="J609" i="14"/>
  <c r="N609" i="14"/>
  <c r="R609" i="14"/>
  <c r="V609" i="14"/>
  <c r="Z609" i="14"/>
  <c r="K609" i="14"/>
  <c r="O609" i="14"/>
  <c r="S609" i="14"/>
  <c r="W609" i="14"/>
  <c r="J606" i="14"/>
  <c r="N606" i="14"/>
  <c r="R606" i="14"/>
  <c r="V606" i="14"/>
  <c r="Z606" i="14"/>
  <c r="K606" i="14"/>
  <c r="O606" i="14"/>
  <c r="S606" i="14"/>
  <c r="W606" i="14"/>
  <c r="H606" i="14"/>
  <c r="L606" i="14"/>
  <c r="P606" i="14"/>
  <c r="T606" i="14"/>
  <c r="X606" i="14"/>
  <c r="I605" i="14"/>
  <c r="M605" i="14"/>
  <c r="Q605" i="14"/>
  <c r="U605" i="14"/>
  <c r="Y605" i="14"/>
  <c r="J605" i="14"/>
  <c r="N605" i="14"/>
  <c r="R605" i="14"/>
  <c r="V605" i="14"/>
  <c r="Z605" i="14"/>
  <c r="K605" i="14"/>
  <c r="O605" i="14"/>
  <c r="S605" i="14"/>
  <c r="W605" i="14"/>
  <c r="J602" i="14"/>
  <c r="N602" i="14"/>
  <c r="R602" i="14"/>
  <c r="V602" i="14"/>
  <c r="Z602" i="14"/>
  <c r="K602" i="14"/>
  <c r="O602" i="14"/>
  <c r="S602" i="14"/>
  <c r="W602" i="14"/>
  <c r="H602" i="14"/>
  <c r="L602" i="14"/>
  <c r="P602" i="14"/>
  <c r="T602" i="14"/>
  <c r="X602" i="14"/>
  <c r="I601" i="14"/>
  <c r="M601" i="14"/>
  <c r="Q601" i="14"/>
  <c r="U601" i="14"/>
  <c r="Y601" i="14"/>
  <c r="J601" i="14"/>
  <c r="N601" i="14"/>
  <c r="R601" i="14"/>
  <c r="V601" i="14"/>
  <c r="Z601" i="14"/>
  <c r="K601" i="14"/>
  <c r="O601" i="14"/>
  <c r="S601" i="14"/>
  <c r="W601" i="14"/>
  <c r="J598" i="14"/>
  <c r="N598" i="14"/>
  <c r="R598" i="14"/>
  <c r="V598" i="14"/>
  <c r="Z598" i="14"/>
  <c r="K598" i="14"/>
  <c r="O598" i="14"/>
  <c r="S598" i="14"/>
  <c r="W598" i="14"/>
  <c r="H598" i="14"/>
  <c r="L598" i="14"/>
  <c r="P598" i="14"/>
  <c r="T598" i="14"/>
  <c r="X598" i="14"/>
  <c r="I597" i="14"/>
  <c r="M597" i="14"/>
  <c r="Q597" i="14"/>
  <c r="U597" i="14"/>
  <c r="Y597" i="14"/>
  <c r="J597" i="14"/>
  <c r="N597" i="14"/>
  <c r="R597" i="14"/>
  <c r="V597" i="14"/>
  <c r="Z597" i="14"/>
  <c r="K597" i="14"/>
  <c r="O597" i="14"/>
  <c r="S597" i="14"/>
  <c r="W597" i="14"/>
  <c r="I613" i="14"/>
  <c r="M613" i="14"/>
  <c r="J613" i="14"/>
  <c r="K613" i="14"/>
  <c r="X613" i="14"/>
  <c r="T613" i="14"/>
  <c r="P613" i="14"/>
  <c r="H613" i="14"/>
  <c r="K611" i="14"/>
  <c r="O611" i="14"/>
  <c r="S611" i="14"/>
  <c r="W611" i="14"/>
  <c r="H611" i="14"/>
  <c r="L611" i="14"/>
  <c r="P611" i="14"/>
  <c r="T611" i="14"/>
  <c r="X611" i="14"/>
  <c r="I611" i="14"/>
  <c r="M611" i="14"/>
  <c r="Q611" i="14"/>
  <c r="U611" i="14"/>
  <c r="Y611" i="14"/>
  <c r="H608" i="14"/>
  <c r="L608" i="14"/>
  <c r="P608" i="14"/>
  <c r="T608" i="14"/>
  <c r="X608" i="14"/>
  <c r="I608" i="14"/>
  <c r="M608" i="14"/>
  <c r="Q608" i="14"/>
  <c r="U608" i="14"/>
  <c r="Y608" i="14"/>
  <c r="J608" i="14"/>
  <c r="N608" i="14"/>
  <c r="R608" i="14"/>
  <c r="V608" i="14"/>
  <c r="Z608" i="14"/>
  <c r="K607" i="14"/>
  <c r="O607" i="14"/>
  <c r="S607" i="14"/>
  <c r="W607" i="14"/>
  <c r="H607" i="14"/>
  <c r="L607" i="14"/>
  <c r="P607" i="14"/>
  <c r="T607" i="14"/>
  <c r="X607" i="14"/>
  <c r="I607" i="14"/>
  <c r="M607" i="14"/>
  <c r="Q607" i="14"/>
  <c r="U607" i="14"/>
  <c r="Y607" i="14"/>
  <c r="H604" i="14"/>
  <c r="L604" i="14"/>
  <c r="P604" i="14"/>
  <c r="T604" i="14"/>
  <c r="X604" i="14"/>
  <c r="I604" i="14"/>
  <c r="M604" i="14"/>
  <c r="Q604" i="14"/>
  <c r="U604" i="14"/>
  <c r="Y604" i="14"/>
  <c r="J604" i="14"/>
  <c r="N604" i="14"/>
  <c r="R604" i="14"/>
  <c r="V604" i="14"/>
  <c r="Z604" i="14"/>
  <c r="K603" i="14"/>
  <c r="O603" i="14"/>
  <c r="S603" i="14"/>
  <c r="W603" i="14"/>
  <c r="H603" i="14"/>
  <c r="L603" i="14"/>
  <c r="P603" i="14"/>
  <c r="T603" i="14"/>
  <c r="X603" i="14"/>
  <c r="I603" i="14"/>
  <c r="M603" i="14"/>
  <c r="Q603" i="14"/>
  <c r="U603" i="14"/>
  <c r="Y603" i="14"/>
  <c r="H600" i="14"/>
  <c r="L600" i="14"/>
  <c r="P600" i="14"/>
  <c r="T600" i="14"/>
  <c r="X600" i="14"/>
  <c r="I600" i="14"/>
  <c r="M600" i="14"/>
  <c r="Q600" i="14"/>
  <c r="U600" i="14"/>
  <c r="Y600" i="14"/>
  <c r="J600" i="14"/>
  <c r="N600" i="14"/>
  <c r="R600" i="14"/>
  <c r="V600" i="14"/>
  <c r="Z600" i="14"/>
  <c r="K599" i="14"/>
  <c r="O599" i="14"/>
  <c r="S599" i="14"/>
  <c r="W599" i="14"/>
  <c r="H599" i="14"/>
  <c r="L599" i="14"/>
  <c r="P599" i="14"/>
  <c r="T599" i="14"/>
  <c r="X599" i="14"/>
  <c r="I599" i="14"/>
  <c r="M599" i="14"/>
  <c r="Q599" i="14"/>
  <c r="U599" i="14"/>
  <c r="Y599" i="14"/>
  <c r="Q670" i="14"/>
  <c r="I670" i="14"/>
  <c r="Y670" i="14"/>
  <c r="U670" i="14"/>
  <c r="M188" i="31"/>
  <c r="M20" i="31" s="1"/>
  <c r="M544" i="14"/>
  <c r="K536" i="14"/>
  <c r="X536" i="14"/>
  <c r="U540" i="14"/>
  <c r="H544" i="14"/>
  <c r="S668" i="14"/>
  <c r="X669" i="14"/>
  <c r="K544" i="14"/>
  <c r="O536" i="14"/>
  <c r="W540" i="14"/>
  <c r="R540" i="14"/>
  <c r="J544" i="14"/>
  <c r="S544" i="14"/>
  <c r="U544" i="14"/>
  <c r="W544" i="14"/>
  <c r="L540" i="14"/>
  <c r="J536" i="14"/>
  <c r="S536" i="14"/>
  <c r="U536" i="14"/>
  <c r="W536" i="14"/>
  <c r="P544" i="14"/>
  <c r="N540" i="14"/>
  <c r="H540" i="14"/>
  <c r="Q540" i="14"/>
  <c r="Z540" i="14"/>
  <c r="W668" i="14"/>
  <c r="H669" i="14"/>
  <c r="V671" i="14"/>
  <c r="O668" i="14"/>
  <c r="T669" i="14"/>
  <c r="Y544" i="14"/>
  <c r="O544" i="14"/>
  <c r="I536" i="14"/>
  <c r="M536" i="14"/>
  <c r="I540" i="14"/>
  <c r="I544" i="14"/>
  <c r="R544" i="14"/>
  <c r="L544" i="14"/>
  <c r="N544" i="14"/>
  <c r="Y536" i="14"/>
  <c r="T540" i="14"/>
  <c r="R536" i="14"/>
  <c r="L536" i="14"/>
  <c r="N536" i="14"/>
  <c r="V540" i="14"/>
  <c r="P540" i="14"/>
  <c r="Y540" i="14"/>
  <c r="K668" i="14"/>
  <c r="Z671" i="14"/>
  <c r="K672" i="14"/>
  <c r="H188" i="31"/>
  <c r="H20" i="31" s="1"/>
  <c r="T188" i="31"/>
  <c r="T20" i="31" s="1"/>
  <c r="P168" i="28"/>
  <c r="P19" i="28" s="1"/>
  <c r="X168" i="28"/>
  <c r="X19" i="28" s="1"/>
  <c r="L148" i="28"/>
  <c r="L18" i="28" s="1"/>
  <c r="U208" i="29"/>
  <c r="U21" i="29" s="1"/>
  <c r="F188" i="31"/>
  <c r="F20" i="31" s="1"/>
  <c r="I188" i="29"/>
  <c r="I20" i="29" s="1"/>
  <c r="X148" i="27"/>
  <c r="X18" i="27" s="1"/>
  <c r="V188" i="26"/>
  <c r="V20" i="26" s="1"/>
  <c r="N657" i="14"/>
  <c r="T148" i="28"/>
  <c r="T18" i="28" s="1"/>
  <c r="Z657" i="14"/>
  <c r="J657" i="14"/>
  <c r="Q662" i="14"/>
  <c r="K664" i="14"/>
  <c r="Y658" i="14"/>
  <c r="W658" i="14"/>
  <c r="O658" i="14"/>
  <c r="V667" i="14"/>
  <c r="O664" i="14"/>
  <c r="Z667" i="14"/>
  <c r="R657" i="14"/>
  <c r="N659" i="14"/>
  <c r="S664" i="14"/>
  <c r="J667" i="14"/>
  <c r="V659" i="14"/>
  <c r="T661" i="14"/>
  <c r="W664" i="14"/>
  <c r="R148" i="27"/>
  <c r="R18" i="27" s="1"/>
  <c r="Z660" i="14"/>
  <c r="V660" i="14"/>
  <c r="R660" i="14"/>
  <c r="N660" i="14"/>
  <c r="J660" i="14"/>
  <c r="Y660" i="14"/>
  <c r="U660" i="14"/>
  <c r="X660" i="14"/>
  <c r="T660" i="14"/>
  <c r="P660" i="14"/>
  <c r="L660" i="14"/>
  <c r="H660" i="14"/>
  <c r="K660" i="14"/>
  <c r="S660" i="14"/>
  <c r="Y663" i="14"/>
  <c r="U663" i="14"/>
  <c r="Q663" i="14"/>
  <c r="M663" i="14"/>
  <c r="I663" i="14"/>
  <c r="X663" i="14"/>
  <c r="T663" i="14"/>
  <c r="P663" i="14"/>
  <c r="L663" i="14"/>
  <c r="H663" i="14"/>
  <c r="W663" i="14"/>
  <c r="S663" i="14"/>
  <c r="O663" i="14"/>
  <c r="K663" i="14"/>
  <c r="R663" i="14"/>
  <c r="W665" i="14"/>
  <c r="S665" i="14"/>
  <c r="O665" i="14"/>
  <c r="K665" i="14"/>
  <c r="Z665" i="14"/>
  <c r="V665" i="14"/>
  <c r="R665" i="14"/>
  <c r="N665" i="14"/>
  <c r="J665" i="14"/>
  <c r="Y665" i="14"/>
  <c r="U665" i="14"/>
  <c r="Q665" i="14"/>
  <c r="M665" i="14"/>
  <c r="I665" i="14"/>
  <c r="P665" i="14"/>
  <c r="X666" i="14"/>
  <c r="T666" i="14"/>
  <c r="P666" i="14"/>
  <c r="L666" i="14"/>
  <c r="H666" i="14"/>
  <c r="W666" i="14"/>
  <c r="S666" i="14"/>
  <c r="O666" i="14"/>
  <c r="K666" i="14"/>
  <c r="Z666" i="14"/>
  <c r="V666" i="14"/>
  <c r="R666" i="14"/>
  <c r="N666" i="14"/>
  <c r="J666" i="14"/>
  <c r="M666" i="14"/>
  <c r="W657" i="14"/>
  <c r="S657" i="14"/>
  <c r="O657" i="14"/>
  <c r="K657" i="14"/>
  <c r="Y657" i="14"/>
  <c r="U657" i="14"/>
  <c r="Q657" i="14"/>
  <c r="M657" i="14"/>
  <c r="I657" i="14"/>
  <c r="L657" i="14"/>
  <c r="T657" i="14"/>
  <c r="I658" i="14"/>
  <c r="Q658" i="14"/>
  <c r="H659" i="14"/>
  <c r="P659" i="14"/>
  <c r="X659" i="14"/>
  <c r="M660" i="14"/>
  <c r="W660" i="14"/>
  <c r="H661" i="14"/>
  <c r="X661" i="14"/>
  <c r="U662" i="14"/>
  <c r="V663" i="14"/>
  <c r="T665" i="14"/>
  <c r="Q666" i="14"/>
  <c r="Y667" i="14"/>
  <c r="U667" i="14"/>
  <c r="Q667" i="14"/>
  <c r="M667" i="14"/>
  <c r="I667" i="14"/>
  <c r="X667" i="14"/>
  <c r="T667" i="14"/>
  <c r="P667" i="14"/>
  <c r="L667" i="14"/>
  <c r="H667" i="14"/>
  <c r="W667" i="14"/>
  <c r="S667" i="14"/>
  <c r="O667" i="14"/>
  <c r="K667" i="14"/>
  <c r="R667" i="14"/>
  <c r="W669" i="14"/>
  <c r="S669" i="14"/>
  <c r="O669" i="14"/>
  <c r="K669" i="14"/>
  <c r="Z669" i="14"/>
  <c r="V669" i="14"/>
  <c r="R669" i="14"/>
  <c r="N669" i="14"/>
  <c r="J669" i="14"/>
  <c r="Y669" i="14"/>
  <c r="U669" i="14"/>
  <c r="Q669" i="14"/>
  <c r="M669" i="14"/>
  <c r="I669" i="14"/>
  <c r="P669" i="14"/>
  <c r="X670" i="14"/>
  <c r="T670" i="14"/>
  <c r="P670" i="14"/>
  <c r="L670" i="14"/>
  <c r="H670" i="14"/>
  <c r="W670" i="14"/>
  <c r="S670" i="14"/>
  <c r="O670" i="14"/>
  <c r="K670" i="14"/>
  <c r="Z670" i="14"/>
  <c r="V670" i="14"/>
  <c r="R670" i="14"/>
  <c r="N670" i="14"/>
  <c r="J670" i="14"/>
  <c r="M670" i="14"/>
  <c r="X658" i="14"/>
  <c r="T658" i="14"/>
  <c r="P658" i="14"/>
  <c r="L658" i="14"/>
  <c r="H658" i="14"/>
  <c r="Z658" i="14"/>
  <c r="V658" i="14"/>
  <c r="R658" i="14"/>
  <c r="N658" i="14"/>
  <c r="J658" i="14"/>
  <c r="K658" i="14"/>
  <c r="S658" i="14"/>
  <c r="J659" i="14"/>
  <c r="R659" i="14"/>
  <c r="O660" i="14"/>
  <c r="I662" i="14"/>
  <c r="J663" i="14"/>
  <c r="Z663" i="14"/>
  <c r="H665" i="14"/>
  <c r="X665" i="14"/>
  <c r="U666" i="14"/>
  <c r="Y671" i="14"/>
  <c r="U671" i="14"/>
  <c r="Q671" i="14"/>
  <c r="M671" i="14"/>
  <c r="I671" i="14"/>
  <c r="X671" i="14"/>
  <c r="T671" i="14"/>
  <c r="P671" i="14"/>
  <c r="L671" i="14"/>
  <c r="H671" i="14"/>
  <c r="W671" i="14"/>
  <c r="S671" i="14"/>
  <c r="O671" i="14"/>
  <c r="K671" i="14"/>
  <c r="R671" i="14"/>
  <c r="Z672" i="14"/>
  <c r="V672" i="14"/>
  <c r="R672" i="14"/>
  <c r="N672" i="14"/>
  <c r="J672" i="14"/>
  <c r="Y672" i="14"/>
  <c r="U672" i="14"/>
  <c r="Q672" i="14"/>
  <c r="M672" i="14"/>
  <c r="I672" i="14"/>
  <c r="X672" i="14"/>
  <c r="T672" i="14"/>
  <c r="P672" i="14"/>
  <c r="L672" i="14"/>
  <c r="H672" i="14"/>
  <c r="S672" i="14"/>
  <c r="H657" i="14"/>
  <c r="P657" i="14"/>
  <c r="X657" i="14"/>
  <c r="M658" i="14"/>
  <c r="U658" i="14"/>
  <c r="Y659" i="14"/>
  <c r="U659" i="14"/>
  <c r="Q659" i="14"/>
  <c r="M659" i="14"/>
  <c r="I659" i="14"/>
  <c r="W659" i="14"/>
  <c r="S659" i="14"/>
  <c r="O659" i="14"/>
  <c r="K659" i="14"/>
  <c r="L659" i="14"/>
  <c r="T659" i="14"/>
  <c r="I660" i="14"/>
  <c r="Q660" i="14"/>
  <c r="W661" i="14"/>
  <c r="S661" i="14"/>
  <c r="O661" i="14"/>
  <c r="K661" i="14"/>
  <c r="Z661" i="14"/>
  <c r="V661" i="14"/>
  <c r="R661" i="14"/>
  <c r="N661" i="14"/>
  <c r="J661" i="14"/>
  <c r="Y661" i="14"/>
  <c r="U661" i="14"/>
  <c r="Q661" i="14"/>
  <c r="M661" i="14"/>
  <c r="I661" i="14"/>
  <c r="P661" i="14"/>
  <c r="X662" i="14"/>
  <c r="T662" i="14"/>
  <c r="P662" i="14"/>
  <c r="L662" i="14"/>
  <c r="H662" i="14"/>
  <c r="W662" i="14"/>
  <c r="S662" i="14"/>
  <c r="O662" i="14"/>
  <c r="K662" i="14"/>
  <c r="Z662" i="14"/>
  <c r="V662" i="14"/>
  <c r="R662" i="14"/>
  <c r="N662" i="14"/>
  <c r="J662" i="14"/>
  <c r="M662" i="14"/>
  <c r="N663" i="14"/>
  <c r="L665" i="14"/>
  <c r="I666" i="14"/>
  <c r="Y666" i="14"/>
  <c r="W672" i="14"/>
  <c r="H664" i="14"/>
  <c r="L664" i="14"/>
  <c r="P664" i="14"/>
  <c r="T664" i="14"/>
  <c r="X664" i="14"/>
  <c r="H668" i="14"/>
  <c r="L668" i="14"/>
  <c r="P668" i="14"/>
  <c r="T668" i="14"/>
  <c r="X668" i="14"/>
  <c r="I664" i="14"/>
  <c r="M664" i="14"/>
  <c r="Q664" i="14"/>
  <c r="U664" i="14"/>
  <c r="Y664" i="14"/>
  <c r="I668" i="14"/>
  <c r="M668" i="14"/>
  <c r="Q668" i="14"/>
  <c r="U668" i="14"/>
  <c r="Y668" i="14"/>
  <c r="J664" i="14"/>
  <c r="N664" i="14"/>
  <c r="R664" i="14"/>
  <c r="V664" i="14"/>
  <c r="J668" i="14"/>
  <c r="N668" i="14"/>
  <c r="R668" i="14"/>
  <c r="V668" i="14"/>
  <c r="G208" i="28"/>
  <c r="G21" i="28" s="1"/>
  <c r="W208" i="28"/>
  <c r="W21" i="28" s="1"/>
  <c r="E208" i="29"/>
  <c r="E21" i="29" s="1"/>
  <c r="S148" i="26"/>
  <c r="S18" i="26" s="1"/>
  <c r="W148" i="26"/>
  <c r="W18" i="26" s="1"/>
  <c r="K152" i="14"/>
  <c r="K318" i="14"/>
  <c r="K139" i="14"/>
  <c r="J148" i="26"/>
  <c r="J18" i="26" s="1"/>
  <c r="N29" i="14"/>
  <c r="N198" i="14"/>
  <c r="N77" i="14"/>
  <c r="N155" i="14"/>
  <c r="J59" i="14"/>
  <c r="U59" i="14"/>
  <c r="Q59" i="14"/>
  <c r="J55" i="14"/>
  <c r="Q55" i="14"/>
  <c r="U55" i="14"/>
  <c r="Y55" i="14"/>
  <c r="J62" i="14"/>
  <c r="O62" i="14"/>
  <c r="I62" i="14"/>
  <c r="T62" i="14"/>
  <c r="Y62" i="14"/>
  <c r="J58" i="14"/>
  <c r="M58" i="14"/>
  <c r="Y58" i="14"/>
  <c r="J54" i="14"/>
  <c r="I54" i="14"/>
  <c r="T54" i="14"/>
  <c r="M54" i="14"/>
  <c r="W54" i="14"/>
  <c r="O54" i="14"/>
  <c r="X54" i="14"/>
  <c r="H54" i="14"/>
  <c r="S54" i="14"/>
  <c r="Y54" i="14"/>
  <c r="Z168" i="30"/>
  <c r="Z19" i="30" s="1"/>
  <c r="Z188" i="31"/>
  <c r="Z20" i="31" s="1"/>
  <c r="Z208" i="31"/>
  <c r="Z21" i="31" s="1"/>
  <c r="Z208" i="27"/>
  <c r="Z21" i="27" s="1"/>
  <c r="P208" i="28"/>
  <c r="P21" i="28" s="1"/>
  <c r="R168" i="29"/>
  <c r="R19" i="29" s="1"/>
  <c r="K43" i="14"/>
  <c r="V22" i="14"/>
  <c r="J66" i="14"/>
  <c r="Q66" i="14"/>
  <c r="X66" i="14"/>
  <c r="I66" i="14"/>
  <c r="S66" i="14"/>
  <c r="Y66" i="14"/>
  <c r="L66" i="14"/>
  <c r="T66" i="14"/>
  <c r="O66" i="14"/>
  <c r="W66" i="14"/>
  <c r="U66" i="14"/>
  <c r="P66" i="14"/>
  <c r="K66" i="14"/>
  <c r="S58" i="14"/>
  <c r="M66" i="14"/>
  <c r="H66" i="14"/>
  <c r="X58" i="14"/>
  <c r="I58" i="14"/>
  <c r="T58" i="14"/>
  <c r="X62" i="14"/>
  <c r="S62" i="14"/>
  <c r="M62" i="14"/>
  <c r="H62" i="14"/>
  <c r="W62" i="14"/>
  <c r="Q62" i="14"/>
  <c r="L62" i="14"/>
  <c r="M59" i="14"/>
  <c r="H58" i="14"/>
  <c r="M63" i="14"/>
  <c r="U62" i="14"/>
  <c r="P62" i="14"/>
  <c r="K62" i="14"/>
  <c r="O58" i="14"/>
  <c r="Y63" i="14"/>
  <c r="I63" i="14"/>
  <c r="W58" i="14"/>
  <c r="Q58" i="14"/>
  <c r="L58" i="14"/>
  <c r="Q54" i="14"/>
  <c r="L54" i="14"/>
  <c r="U63" i="14"/>
  <c r="Y59" i="14"/>
  <c r="I59" i="14"/>
  <c r="U58" i="14"/>
  <c r="P58" i="14"/>
  <c r="K58" i="14"/>
  <c r="M55" i="14"/>
  <c r="U54" i="14"/>
  <c r="P54" i="14"/>
  <c r="K54" i="14"/>
  <c r="Q63" i="14"/>
  <c r="K60" i="14"/>
  <c r="O60" i="14"/>
  <c r="S60" i="14"/>
  <c r="W60" i="14"/>
  <c r="H60" i="14"/>
  <c r="L60" i="14"/>
  <c r="P60" i="14"/>
  <c r="T60" i="14"/>
  <c r="X60" i="14"/>
  <c r="I60" i="14"/>
  <c r="M60" i="14"/>
  <c r="Q60" i="14"/>
  <c r="U60" i="14"/>
  <c r="Y60" i="14"/>
  <c r="J60" i="14"/>
  <c r="N60" i="14"/>
  <c r="R60" i="14"/>
  <c r="V60" i="14"/>
  <c r="Z60" i="14"/>
  <c r="H61" i="14"/>
  <c r="L61" i="14"/>
  <c r="P61" i="14"/>
  <c r="T61" i="14"/>
  <c r="X61" i="14"/>
  <c r="I61" i="14"/>
  <c r="M61" i="14"/>
  <c r="Q61" i="14"/>
  <c r="U61" i="14"/>
  <c r="Y61" i="14"/>
  <c r="J61" i="14"/>
  <c r="N61" i="14"/>
  <c r="R61" i="14"/>
  <c r="V61" i="14"/>
  <c r="Z61" i="14"/>
  <c r="K61" i="14"/>
  <c r="O61" i="14"/>
  <c r="S61" i="14"/>
  <c r="W61" i="14"/>
  <c r="K56" i="14"/>
  <c r="O56" i="14"/>
  <c r="S56" i="14"/>
  <c r="W56" i="14"/>
  <c r="H56" i="14"/>
  <c r="L56" i="14"/>
  <c r="P56" i="14"/>
  <c r="T56" i="14"/>
  <c r="X56" i="14"/>
  <c r="V56" i="14"/>
  <c r="I56" i="14"/>
  <c r="M56" i="14"/>
  <c r="Q56" i="14"/>
  <c r="U56" i="14"/>
  <c r="Y56" i="14"/>
  <c r="J56" i="14"/>
  <c r="N56" i="14"/>
  <c r="R56" i="14"/>
  <c r="Z56" i="14"/>
  <c r="H57" i="14"/>
  <c r="L57" i="14"/>
  <c r="P57" i="14"/>
  <c r="T57" i="14"/>
  <c r="X57" i="14"/>
  <c r="I57" i="14"/>
  <c r="M57" i="14"/>
  <c r="Q57" i="14"/>
  <c r="U57" i="14"/>
  <c r="Y57" i="14"/>
  <c r="K57" i="14"/>
  <c r="O57" i="14"/>
  <c r="S57" i="14"/>
  <c r="W57" i="14"/>
  <c r="J57" i="14"/>
  <c r="N57" i="14"/>
  <c r="R57" i="14"/>
  <c r="V57" i="14"/>
  <c r="Z57" i="14"/>
  <c r="H53" i="14"/>
  <c r="L53" i="14"/>
  <c r="P53" i="14"/>
  <c r="T53" i="14"/>
  <c r="X53" i="14"/>
  <c r="I53" i="14"/>
  <c r="M53" i="14"/>
  <c r="Q53" i="14"/>
  <c r="U53" i="14"/>
  <c r="Y53" i="14"/>
  <c r="K53" i="14"/>
  <c r="O53" i="14"/>
  <c r="S53" i="14"/>
  <c r="W53" i="14"/>
  <c r="J53" i="14"/>
  <c r="N53" i="14"/>
  <c r="R53" i="14"/>
  <c r="V53" i="14"/>
  <c r="Z53" i="14"/>
  <c r="H65" i="14"/>
  <c r="L65" i="14"/>
  <c r="P65" i="14"/>
  <c r="T65" i="14"/>
  <c r="X65" i="14"/>
  <c r="I65" i="14"/>
  <c r="M65" i="14"/>
  <c r="Q65" i="14"/>
  <c r="U65" i="14"/>
  <c r="Y65" i="14"/>
  <c r="J65" i="14"/>
  <c r="N65" i="14"/>
  <c r="R65" i="14"/>
  <c r="V65" i="14"/>
  <c r="Z65" i="14"/>
  <c r="K65" i="14"/>
  <c r="O65" i="14"/>
  <c r="S65" i="14"/>
  <c r="W65" i="14"/>
  <c r="K64" i="14"/>
  <c r="O64" i="14"/>
  <c r="S64" i="14"/>
  <c r="W64" i="14"/>
  <c r="H64" i="14"/>
  <c r="L64" i="14"/>
  <c r="P64" i="14"/>
  <c r="T64" i="14"/>
  <c r="X64" i="14"/>
  <c r="I64" i="14"/>
  <c r="M64" i="14"/>
  <c r="Q64" i="14"/>
  <c r="U64" i="14"/>
  <c r="Y64" i="14"/>
  <c r="J64" i="14"/>
  <c r="N64" i="14"/>
  <c r="R64" i="14"/>
  <c r="V64" i="14"/>
  <c r="Z64" i="14"/>
  <c r="I55" i="14"/>
  <c r="X63" i="14"/>
  <c r="T63" i="14"/>
  <c r="P63" i="14"/>
  <c r="L63" i="14"/>
  <c r="H63" i="14"/>
  <c r="X59" i="14"/>
  <c r="T59" i="14"/>
  <c r="P59" i="14"/>
  <c r="L59" i="14"/>
  <c r="H59" i="14"/>
  <c r="X55" i="14"/>
  <c r="T55" i="14"/>
  <c r="P55" i="14"/>
  <c r="L55" i="14"/>
  <c r="H55" i="14"/>
  <c r="Z66" i="14"/>
  <c r="V66" i="14"/>
  <c r="R66" i="14"/>
  <c r="N66" i="14"/>
  <c r="W63" i="14"/>
  <c r="S63" i="14"/>
  <c r="O63" i="14"/>
  <c r="K63" i="14"/>
  <c r="Z62" i="14"/>
  <c r="V62" i="14"/>
  <c r="R62" i="14"/>
  <c r="N62" i="14"/>
  <c r="W59" i="14"/>
  <c r="S59" i="14"/>
  <c r="O59" i="14"/>
  <c r="K59" i="14"/>
  <c r="Z58" i="14"/>
  <c r="V58" i="14"/>
  <c r="R58" i="14"/>
  <c r="N58" i="14"/>
  <c r="W55" i="14"/>
  <c r="S55" i="14"/>
  <c r="O55" i="14"/>
  <c r="K55" i="14"/>
  <c r="Z54" i="14"/>
  <c r="V54" i="14"/>
  <c r="R54" i="14"/>
  <c r="N54" i="14"/>
  <c r="Z63" i="14"/>
  <c r="V63" i="14"/>
  <c r="R63" i="14"/>
  <c r="N63" i="14"/>
  <c r="Z59" i="14"/>
  <c r="V59" i="14"/>
  <c r="R59" i="14"/>
  <c r="N59" i="14"/>
  <c r="Z55" i="14"/>
  <c r="V55" i="14"/>
  <c r="R55" i="14"/>
  <c r="N55" i="14"/>
  <c r="N541" i="14"/>
  <c r="H541" i="14"/>
  <c r="Q541" i="14"/>
  <c r="Z541" i="14"/>
  <c r="T541" i="14"/>
  <c r="J545" i="14"/>
  <c r="S545" i="14"/>
  <c r="U545" i="14"/>
  <c r="W545" i="14"/>
  <c r="P533" i="14"/>
  <c r="Y533" i="14"/>
  <c r="S533" i="14"/>
  <c r="U533" i="14"/>
  <c r="T537" i="14"/>
  <c r="V537" i="14"/>
  <c r="P537" i="14"/>
  <c r="Y537" i="14"/>
  <c r="H531" i="14"/>
  <c r="Q531" i="14"/>
  <c r="Z531" i="14"/>
  <c r="K533" i="14"/>
  <c r="K477" i="14"/>
  <c r="V541" i="14"/>
  <c r="P541" i="14"/>
  <c r="Y541" i="14"/>
  <c r="K541" i="14"/>
  <c r="R545" i="14"/>
  <c r="L545" i="14"/>
  <c r="N545" i="14"/>
  <c r="R537" i="14"/>
  <c r="O533" i="14"/>
  <c r="X533" i="14"/>
  <c r="J533" i="14"/>
  <c r="K537" i="14"/>
  <c r="M537" i="14"/>
  <c r="O537" i="14"/>
  <c r="X537" i="14"/>
  <c r="V531" i="14"/>
  <c r="P531" i="14"/>
  <c r="Y531" i="14"/>
  <c r="S531" i="14"/>
  <c r="N136" i="14"/>
  <c r="N153" i="14"/>
  <c r="N209" i="14"/>
  <c r="N127" i="14"/>
  <c r="N200" i="14"/>
  <c r="N174" i="14"/>
  <c r="K208" i="27"/>
  <c r="K21" i="27" s="1"/>
  <c r="G168" i="28"/>
  <c r="G19" i="28" s="1"/>
  <c r="K208" i="28"/>
  <c r="K21" i="28" s="1"/>
  <c r="S168" i="28"/>
  <c r="S19" i="28" s="1"/>
  <c r="M148" i="26"/>
  <c r="M18" i="26" s="1"/>
  <c r="N35" i="14"/>
  <c r="G188" i="26"/>
  <c r="G20" i="26" s="1"/>
  <c r="O188" i="26"/>
  <c r="O20" i="26" s="1"/>
  <c r="I148" i="26"/>
  <c r="I18" i="26" s="1"/>
  <c r="L148" i="30"/>
  <c r="L18" i="30" s="1"/>
  <c r="W148" i="29"/>
  <c r="W18" i="29" s="1"/>
  <c r="E168" i="28"/>
  <c r="E19" i="28" s="1"/>
  <c r="G148" i="29"/>
  <c r="G18" i="29" s="1"/>
  <c r="L36" i="11"/>
  <c r="U4" i="31"/>
  <c r="T4" i="31"/>
  <c r="S4" i="31"/>
  <c r="M4" i="28" a="1"/>
  <c r="S4" i="28" s="1"/>
  <c r="F208" i="26"/>
  <c r="F21" i="26" s="1"/>
  <c r="M4" i="27" a="1"/>
  <c r="G187" i="18"/>
  <c r="T4" i="25"/>
  <c r="G67" i="18"/>
  <c r="M4" i="18" a="1"/>
  <c r="M4" i="30" a="1"/>
  <c r="R4" i="30" s="1"/>
  <c r="R208" i="27"/>
  <c r="R21" i="27" s="1"/>
  <c r="M4" i="29" a="1"/>
  <c r="G87" i="18"/>
  <c r="G127" i="18"/>
  <c r="M168" i="29"/>
  <c r="M19" i="29" s="1"/>
  <c r="O651" i="14"/>
  <c r="S651" i="14"/>
  <c r="O643" i="14"/>
  <c r="H651" i="14"/>
  <c r="T651" i="14"/>
  <c r="Z643" i="14"/>
  <c r="J651" i="14"/>
  <c r="Z651" i="14"/>
  <c r="W629" i="14"/>
  <c r="H629" i="14"/>
  <c r="U644" i="14"/>
  <c r="M644" i="14"/>
  <c r="S644" i="14"/>
  <c r="L644" i="14"/>
  <c r="X644" i="14"/>
  <c r="Q644" i="14"/>
  <c r="K644" i="14"/>
  <c r="W644" i="14"/>
  <c r="P644" i="14"/>
  <c r="H644" i="14"/>
  <c r="H649" i="14"/>
  <c r="X649" i="14"/>
  <c r="R649" i="14"/>
  <c r="M649" i="14"/>
  <c r="S648" i="14"/>
  <c r="L648" i="14"/>
  <c r="X648" i="14"/>
  <c r="Q648" i="14"/>
  <c r="K648" i="14"/>
  <c r="W648" i="14"/>
  <c r="P648" i="14"/>
  <c r="H648" i="14"/>
  <c r="U648" i="14"/>
  <c r="M648" i="14"/>
  <c r="H643" i="14"/>
  <c r="S643" i="14"/>
  <c r="R645" i="14"/>
  <c r="O647" i="14"/>
  <c r="Z647" i="14"/>
  <c r="N651" i="14"/>
  <c r="P652" i="14"/>
  <c r="J643" i="14"/>
  <c r="T643" i="14"/>
  <c r="X645" i="14"/>
  <c r="H647" i="14"/>
  <c r="S647" i="14"/>
  <c r="Q652" i="14"/>
  <c r="N643" i="14"/>
  <c r="H645" i="14"/>
  <c r="J647" i="14"/>
  <c r="T647" i="14"/>
  <c r="K652" i="14"/>
  <c r="U652" i="14"/>
  <c r="N647" i="14"/>
  <c r="L652" i="14"/>
  <c r="W652" i="14"/>
  <c r="W625" i="14"/>
  <c r="H625" i="14"/>
  <c r="H621" i="14"/>
  <c r="X621" i="14"/>
  <c r="Y208" i="26"/>
  <c r="Y21" i="26" s="1"/>
  <c r="L148" i="29"/>
  <c r="L18" i="29" s="1"/>
  <c r="R641" i="14"/>
  <c r="M641" i="14"/>
  <c r="H641" i="14"/>
  <c r="X641" i="14"/>
  <c r="U148" i="28"/>
  <c r="U18" i="28" s="1"/>
  <c r="K640" i="14"/>
  <c r="Q640" i="14"/>
  <c r="X640" i="14"/>
  <c r="L640" i="14"/>
  <c r="S640" i="14"/>
  <c r="M640" i="14"/>
  <c r="U640" i="14"/>
  <c r="H640" i="14"/>
  <c r="P640" i="14"/>
  <c r="J639" i="14"/>
  <c r="T639" i="14"/>
  <c r="N639" i="14"/>
  <c r="X639" i="14"/>
  <c r="O639" i="14"/>
  <c r="Z639" i="14"/>
  <c r="H639" i="14"/>
  <c r="L208" i="26"/>
  <c r="L21" i="26" s="1"/>
  <c r="R637" i="14"/>
  <c r="V168" i="27"/>
  <c r="V19" i="27" s="1"/>
  <c r="P629" i="14"/>
  <c r="T629" i="14"/>
  <c r="X629" i="14"/>
  <c r="L629" i="14"/>
  <c r="L625" i="14"/>
  <c r="P625" i="14"/>
  <c r="T625" i="14"/>
  <c r="X625" i="14"/>
  <c r="P148" i="28"/>
  <c r="P18" i="28" s="1"/>
  <c r="L621" i="14"/>
  <c r="P621" i="14"/>
  <c r="T621" i="14"/>
  <c r="K148" i="26"/>
  <c r="K18" i="26" s="1"/>
  <c r="K188" i="26"/>
  <c r="K20" i="26" s="1"/>
  <c r="X638" i="14"/>
  <c r="T638" i="14"/>
  <c r="P638" i="14"/>
  <c r="L638" i="14"/>
  <c r="H638" i="14"/>
  <c r="J638" i="14"/>
  <c r="O638" i="14"/>
  <c r="U638" i="14"/>
  <c r="Z638" i="14"/>
  <c r="X642" i="14"/>
  <c r="T642" i="14"/>
  <c r="P642" i="14"/>
  <c r="L642" i="14"/>
  <c r="H642" i="14"/>
  <c r="J642" i="14"/>
  <c r="O642" i="14"/>
  <c r="U642" i="14"/>
  <c r="Z642" i="14"/>
  <c r="X646" i="14"/>
  <c r="T646" i="14"/>
  <c r="P646" i="14"/>
  <c r="L646" i="14"/>
  <c r="H646" i="14"/>
  <c r="J646" i="14"/>
  <c r="O646" i="14"/>
  <c r="U646" i="14"/>
  <c r="Z646" i="14"/>
  <c r="X650" i="14"/>
  <c r="T650" i="14"/>
  <c r="P650" i="14"/>
  <c r="L650" i="14"/>
  <c r="H650" i="14"/>
  <c r="J650" i="14"/>
  <c r="O650" i="14"/>
  <c r="U650" i="14"/>
  <c r="Z650" i="14"/>
  <c r="H168" i="28"/>
  <c r="H19" i="28" s="1"/>
  <c r="K637" i="14"/>
  <c r="Y637" i="14"/>
  <c r="K638" i="14"/>
  <c r="Q638" i="14"/>
  <c r="V638" i="14"/>
  <c r="W641" i="14"/>
  <c r="S641" i="14"/>
  <c r="O641" i="14"/>
  <c r="K641" i="14"/>
  <c r="I641" i="14"/>
  <c r="N641" i="14"/>
  <c r="T641" i="14"/>
  <c r="Y641" i="14"/>
  <c r="K642" i="14"/>
  <c r="Q642" i="14"/>
  <c r="V642" i="14"/>
  <c r="W645" i="14"/>
  <c r="S645" i="14"/>
  <c r="O645" i="14"/>
  <c r="K645" i="14"/>
  <c r="I645" i="14"/>
  <c r="N645" i="14"/>
  <c r="T645" i="14"/>
  <c r="Y645" i="14"/>
  <c r="K646" i="14"/>
  <c r="Q646" i="14"/>
  <c r="V646" i="14"/>
  <c r="W649" i="14"/>
  <c r="S649" i="14"/>
  <c r="O649" i="14"/>
  <c r="K649" i="14"/>
  <c r="I649" i="14"/>
  <c r="N649" i="14"/>
  <c r="T649" i="14"/>
  <c r="Y649" i="14"/>
  <c r="K650" i="14"/>
  <c r="Q650" i="14"/>
  <c r="V650" i="14"/>
  <c r="Z637" i="14"/>
  <c r="M638" i="14"/>
  <c r="R638" i="14"/>
  <c r="W638" i="14"/>
  <c r="Y639" i="14"/>
  <c r="U639" i="14"/>
  <c r="Q639" i="14"/>
  <c r="M639" i="14"/>
  <c r="I639" i="14"/>
  <c r="K639" i="14"/>
  <c r="P639" i="14"/>
  <c r="V639" i="14"/>
  <c r="J641" i="14"/>
  <c r="P641" i="14"/>
  <c r="U641" i="14"/>
  <c r="Z641" i="14"/>
  <c r="M642" i="14"/>
  <c r="R642" i="14"/>
  <c r="W642" i="14"/>
  <c r="Y643" i="14"/>
  <c r="U643" i="14"/>
  <c r="Q643" i="14"/>
  <c r="M643" i="14"/>
  <c r="I643" i="14"/>
  <c r="K643" i="14"/>
  <c r="P643" i="14"/>
  <c r="V643" i="14"/>
  <c r="J645" i="14"/>
  <c r="P645" i="14"/>
  <c r="U645" i="14"/>
  <c r="Z645" i="14"/>
  <c r="M646" i="14"/>
  <c r="R646" i="14"/>
  <c r="W646" i="14"/>
  <c r="Y647" i="14"/>
  <c r="U647" i="14"/>
  <c r="Q647" i="14"/>
  <c r="M647" i="14"/>
  <c r="I647" i="14"/>
  <c r="K647" i="14"/>
  <c r="P647" i="14"/>
  <c r="V647" i="14"/>
  <c r="J649" i="14"/>
  <c r="P649" i="14"/>
  <c r="U649" i="14"/>
  <c r="Z649" i="14"/>
  <c r="M650" i="14"/>
  <c r="R650" i="14"/>
  <c r="W650" i="14"/>
  <c r="Y651" i="14"/>
  <c r="U651" i="14"/>
  <c r="Q651" i="14"/>
  <c r="M651" i="14"/>
  <c r="I651" i="14"/>
  <c r="K651" i="14"/>
  <c r="P651" i="14"/>
  <c r="V651" i="14"/>
  <c r="H652" i="14"/>
  <c r="M652" i="14"/>
  <c r="S652" i="14"/>
  <c r="T208" i="28"/>
  <c r="T21" i="28" s="1"/>
  <c r="I638" i="14"/>
  <c r="N638" i="14"/>
  <c r="S638" i="14"/>
  <c r="Y638" i="14"/>
  <c r="L639" i="14"/>
  <c r="R639" i="14"/>
  <c r="W639" i="14"/>
  <c r="Z640" i="14"/>
  <c r="V640" i="14"/>
  <c r="R640" i="14"/>
  <c r="N640" i="14"/>
  <c r="J640" i="14"/>
  <c r="I640" i="14"/>
  <c r="O640" i="14"/>
  <c r="T640" i="14"/>
  <c r="Y640" i="14"/>
  <c r="L641" i="14"/>
  <c r="Q641" i="14"/>
  <c r="V641" i="14"/>
  <c r="I642" i="14"/>
  <c r="N642" i="14"/>
  <c r="S642" i="14"/>
  <c r="Y642" i="14"/>
  <c r="L643" i="14"/>
  <c r="R643" i="14"/>
  <c r="W643" i="14"/>
  <c r="Z644" i="14"/>
  <c r="V644" i="14"/>
  <c r="R644" i="14"/>
  <c r="N644" i="14"/>
  <c r="J644" i="14"/>
  <c r="I644" i="14"/>
  <c r="O644" i="14"/>
  <c r="T644" i="14"/>
  <c r="Y644" i="14"/>
  <c r="L645" i="14"/>
  <c r="Q645" i="14"/>
  <c r="V645" i="14"/>
  <c r="I646" i="14"/>
  <c r="N646" i="14"/>
  <c r="S646" i="14"/>
  <c r="Y646" i="14"/>
  <c r="L647" i="14"/>
  <c r="R647" i="14"/>
  <c r="W647" i="14"/>
  <c r="Z648" i="14"/>
  <c r="V648" i="14"/>
  <c r="R648" i="14"/>
  <c r="N648" i="14"/>
  <c r="J648" i="14"/>
  <c r="I648" i="14"/>
  <c r="O648" i="14"/>
  <c r="T648" i="14"/>
  <c r="Y648" i="14"/>
  <c r="L649" i="14"/>
  <c r="Q649" i="14"/>
  <c r="V649" i="14"/>
  <c r="I650" i="14"/>
  <c r="N650" i="14"/>
  <c r="S650" i="14"/>
  <c r="Y650" i="14"/>
  <c r="L651" i="14"/>
  <c r="R651" i="14"/>
  <c r="W651" i="14"/>
  <c r="Z652" i="14"/>
  <c r="V652" i="14"/>
  <c r="R652" i="14"/>
  <c r="N652" i="14"/>
  <c r="J652" i="14"/>
  <c r="I652" i="14"/>
  <c r="O652" i="14"/>
  <c r="T652" i="14"/>
  <c r="Y652" i="14"/>
  <c r="G619" i="14"/>
  <c r="Z624" i="14"/>
  <c r="V624" i="14"/>
  <c r="R624" i="14"/>
  <c r="N624" i="14"/>
  <c r="J624" i="14"/>
  <c r="Y624" i="14"/>
  <c r="U624" i="14"/>
  <c r="Q624" i="14"/>
  <c r="M624" i="14"/>
  <c r="I624" i="14"/>
  <c r="X624" i="14"/>
  <c r="T624" i="14"/>
  <c r="P624" i="14"/>
  <c r="L624" i="14"/>
  <c r="H624" i="14"/>
  <c r="W624" i="14"/>
  <c r="S624" i="14"/>
  <c r="O624" i="14"/>
  <c r="K624" i="14"/>
  <c r="Y627" i="14"/>
  <c r="U627" i="14"/>
  <c r="Q627" i="14"/>
  <c r="M627" i="14"/>
  <c r="I627" i="14"/>
  <c r="X627" i="14"/>
  <c r="T627" i="14"/>
  <c r="P627" i="14"/>
  <c r="L627" i="14"/>
  <c r="H627" i="14"/>
  <c r="W627" i="14"/>
  <c r="S627" i="14"/>
  <c r="O627" i="14"/>
  <c r="K627" i="14"/>
  <c r="Z627" i="14"/>
  <c r="V627" i="14"/>
  <c r="R627" i="14"/>
  <c r="N627" i="14"/>
  <c r="J627" i="14"/>
  <c r="Z620" i="14"/>
  <c r="V620" i="14"/>
  <c r="R620" i="14"/>
  <c r="N620" i="14"/>
  <c r="J620" i="14"/>
  <c r="Y620" i="14"/>
  <c r="U620" i="14"/>
  <c r="Q620" i="14"/>
  <c r="M620" i="14"/>
  <c r="I620" i="14"/>
  <c r="X620" i="14"/>
  <c r="T620" i="14"/>
  <c r="P620" i="14"/>
  <c r="L620" i="14"/>
  <c r="H620" i="14"/>
  <c r="S620" i="14"/>
  <c r="Y623" i="14"/>
  <c r="U623" i="14"/>
  <c r="Q623" i="14"/>
  <c r="M623" i="14"/>
  <c r="I623" i="14"/>
  <c r="X623" i="14"/>
  <c r="T623" i="14"/>
  <c r="P623" i="14"/>
  <c r="L623" i="14"/>
  <c r="H623" i="14"/>
  <c r="W623" i="14"/>
  <c r="S623" i="14"/>
  <c r="O623" i="14"/>
  <c r="K623" i="14"/>
  <c r="Z623" i="14"/>
  <c r="V623" i="14"/>
  <c r="R623" i="14"/>
  <c r="N623" i="14"/>
  <c r="J623" i="14"/>
  <c r="P188" i="29"/>
  <c r="P20" i="29" s="1"/>
  <c r="G169" i="31"/>
  <c r="G19" i="31"/>
  <c r="E619" i="14"/>
  <c r="W620" i="14"/>
  <c r="Z632" i="14"/>
  <c r="V632" i="14"/>
  <c r="R632" i="14"/>
  <c r="N632" i="14"/>
  <c r="J632" i="14"/>
  <c r="Y632" i="14"/>
  <c r="U632" i="14"/>
  <c r="Q632" i="14"/>
  <c r="M632" i="14"/>
  <c r="I632" i="14"/>
  <c r="X632" i="14"/>
  <c r="T632" i="14"/>
  <c r="P632" i="14"/>
  <c r="L632" i="14"/>
  <c r="H632" i="14"/>
  <c r="W632" i="14"/>
  <c r="S632" i="14"/>
  <c r="O632" i="14"/>
  <c r="K632" i="14"/>
  <c r="K620" i="14"/>
  <c r="Z628" i="14"/>
  <c r="V628" i="14"/>
  <c r="R628" i="14"/>
  <c r="N628" i="14"/>
  <c r="J628" i="14"/>
  <c r="Y628" i="14"/>
  <c r="U628" i="14"/>
  <c r="Q628" i="14"/>
  <c r="M628" i="14"/>
  <c r="I628" i="14"/>
  <c r="X628" i="14"/>
  <c r="T628" i="14"/>
  <c r="P628" i="14"/>
  <c r="L628" i="14"/>
  <c r="H628" i="14"/>
  <c r="W628" i="14"/>
  <c r="S628" i="14"/>
  <c r="O628" i="14"/>
  <c r="K628" i="14"/>
  <c r="Y631" i="14"/>
  <c r="U631" i="14"/>
  <c r="Q631" i="14"/>
  <c r="M631" i="14"/>
  <c r="I631" i="14"/>
  <c r="X631" i="14"/>
  <c r="T631" i="14"/>
  <c r="P631" i="14"/>
  <c r="L631" i="14"/>
  <c r="H631" i="14"/>
  <c r="W631" i="14"/>
  <c r="S631" i="14"/>
  <c r="O631" i="14"/>
  <c r="K631" i="14"/>
  <c r="Z631" i="14"/>
  <c r="V631" i="14"/>
  <c r="R631" i="14"/>
  <c r="N631" i="14"/>
  <c r="J631" i="14"/>
  <c r="I622" i="14"/>
  <c r="M622" i="14"/>
  <c r="Q622" i="14"/>
  <c r="U622" i="14"/>
  <c r="Y622" i="14"/>
  <c r="I626" i="14"/>
  <c r="M626" i="14"/>
  <c r="Q626" i="14"/>
  <c r="U626" i="14"/>
  <c r="Y626" i="14"/>
  <c r="I630" i="14"/>
  <c r="M630" i="14"/>
  <c r="Q630" i="14"/>
  <c r="U630" i="14"/>
  <c r="Y630" i="14"/>
  <c r="I621" i="14"/>
  <c r="M621" i="14"/>
  <c r="Q621" i="14"/>
  <c r="U621" i="14"/>
  <c r="Y621" i="14"/>
  <c r="J622" i="14"/>
  <c r="N622" i="14"/>
  <c r="R622" i="14"/>
  <c r="V622" i="14"/>
  <c r="Z622" i="14"/>
  <c r="I625" i="14"/>
  <c r="M625" i="14"/>
  <c r="Q625" i="14"/>
  <c r="U625" i="14"/>
  <c r="Y625" i="14"/>
  <c r="J626" i="14"/>
  <c r="N626" i="14"/>
  <c r="R626" i="14"/>
  <c r="V626" i="14"/>
  <c r="Z626" i="14"/>
  <c r="I629" i="14"/>
  <c r="M629" i="14"/>
  <c r="Q629" i="14"/>
  <c r="U629" i="14"/>
  <c r="Y629" i="14"/>
  <c r="J630" i="14"/>
  <c r="N630" i="14"/>
  <c r="R630" i="14"/>
  <c r="V630" i="14"/>
  <c r="Z630" i="14"/>
  <c r="J621" i="14"/>
  <c r="N621" i="14"/>
  <c r="R621" i="14"/>
  <c r="V621" i="14"/>
  <c r="Z621" i="14"/>
  <c r="K622" i="14"/>
  <c r="O622" i="14"/>
  <c r="S622" i="14"/>
  <c r="W622" i="14"/>
  <c r="J625" i="14"/>
  <c r="N625" i="14"/>
  <c r="R625" i="14"/>
  <c r="V625" i="14"/>
  <c r="Z625" i="14"/>
  <c r="K626" i="14"/>
  <c r="O626" i="14"/>
  <c r="S626" i="14"/>
  <c r="W626" i="14"/>
  <c r="J629" i="14"/>
  <c r="N629" i="14"/>
  <c r="R629" i="14"/>
  <c r="V629" i="14"/>
  <c r="Z629" i="14"/>
  <c r="K630" i="14"/>
  <c r="O630" i="14"/>
  <c r="S630" i="14"/>
  <c r="W630" i="14"/>
  <c r="K621" i="14"/>
  <c r="O621" i="14"/>
  <c r="S621" i="14"/>
  <c r="H622" i="14"/>
  <c r="L622" i="14"/>
  <c r="P622" i="14"/>
  <c r="T622" i="14"/>
  <c r="K625" i="14"/>
  <c r="O625" i="14"/>
  <c r="S625" i="14"/>
  <c r="H626" i="14"/>
  <c r="L626" i="14"/>
  <c r="P626" i="14"/>
  <c r="T626" i="14"/>
  <c r="K629" i="14"/>
  <c r="O629" i="14"/>
  <c r="S629" i="14"/>
  <c r="H630" i="14"/>
  <c r="L630" i="14"/>
  <c r="P630" i="14"/>
  <c r="T630" i="14"/>
  <c r="R188" i="26"/>
  <c r="R20" i="26" s="1"/>
  <c r="N188" i="29"/>
  <c r="N20" i="29" s="1"/>
  <c r="Z168" i="27"/>
  <c r="Z19" i="27" s="1"/>
  <c r="J168" i="29"/>
  <c r="J19" i="29" s="1"/>
  <c r="R144" i="14"/>
  <c r="Z168" i="31"/>
  <c r="Z19" i="31" s="1"/>
  <c r="N533" i="14"/>
  <c r="N148" i="30"/>
  <c r="N18" i="30" s="1"/>
  <c r="R47" i="14"/>
  <c r="K531" i="14"/>
  <c r="N531" i="14"/>
  <c r="X208" i="27"/>
  <c r="X21" i="27" s="1"/>
  <c r="H21" i="14"/>
  <c r="T22" i="14"/>
  <c r="H71" i="14"/>
  <c r="M243" i="14"/>
  <c r="U208" i="31"/>
  <c r="U21" i="31" s="1"/>
  <c r="T110" i="14"/>
  <c r="M535" i="14"/>
  <c r="M168" i="26"/>
  <c r="M19" i="26" s="1"/>
  <c r="K543" i="14"/>
  <c r="J144" i="14"/>
  <c r="E208" i="28"/>
  <c r="E21" i="28" s="1"/>
  <c r="P273" i="14"/>
  <c r="T114" i="14"/>
  <c r="P357" i="14"/>
  <c r="L436" i="14"/>
  <c r="X91" i="14"/>
  <c r="N168" i="28"/>
  <c r="N19" i="28" s="1"/>
  <c r="S513" i="14"/>
  <c r="P539" i="14"/>
  <c r="Y535" i="14"/>
  <c r="P543" i="14"/>
  <c r="L168" i="27"/>
  <c r="L19" i="27" s="1"/>
  <c r="T539" i="14"/>
  <c r="Y539" i="14"/>
  <c r="K535" i="14"/>
  <c r="Y543" i="14"/>
  <c r="X148" i="29"/>
  <c r="X18" i="29" s="1"/>
  <c r="R542" i="14"/>
  <c r="N538" i="14"/>
  <c r="L542" i="14"/>
  <c r="M546" i="14"/>
  <c r="V21" i="14"/>
  <c r="Y255" i="14"/>
  <c r="P352" i="14"/>
  <c r="Z17" i="14"/>
  <c r="K546" i="14"/>
  <c r="O534" i="14"/>
  <c r="Q538" i="14"/>
  <c r="W542" i="14"/>
  <c r="O546" i="14"/>
  <c r="P534" i="14"/>
  <c r="W43" i="14"/>
  <c r="I17" i="14"/>
  <c r="P208" i="30"/>
  <c r="P21" i="30" s="1"/>
  <c r="V87" i="14"/>
  <c r="M43" i="14"/>
  <c r="L17" i="14"/>
  <c r="R30" i="14"/>
  <c r="N87" i="14"/>
  <c r="I161" i="14"/>
  <c r="S239" i="14"/>
  <c r="V344" i="14"/>
  <c r="T294" i="14"/>
  <c r="H18" i="14"/>
  <c r="N179" i="14"/>
  <c r="M179" i="14"/>
  <c r="L18" i="14"/>
  <c r="K285" i="14"/>
  <c r="P243" i="14"/>
  <c r="V200" i="14"/>
  <c r="I18" i="14"/>
  <c r="Y88" i="14"/>
  <c r="T277" i="14"/>
  <c r="N97" i="14"/>
  <c r="N79" i="14"/>
  <c r="N140" i="14"/>
  <c r="Y188" i="28"/>
  <c r="Y20" i="28" s="1"/>
  <c r="R179" i="14"/>
  <c r="U157" i="14"/>
  <c r="K110" i="14"/>
  <c r="N239" i="14"/>
  <c r="V386" i="14"/>
  <c r="U526" i="14"/>
  <c r="J294" i="14"/>
  <c r="S35" i="14"/>
  <c r="W110" i="14"/>
  <c r="Q136" i="14"/>
  <c r="X170" i="14"/>
  <c r="U75" i="14"/>
  <c r="T170" i="14"/>
  <c r="J114" i="14"/>
  <c r="T140" i="14"/>
  <c r="P235" i="14"/>
  <c r="H273" i="14"/>
  <c r="T44" i="14"/>
  <c r="M114" i="14"/>
  <c r="L79" i="14"/>
  <c r="Y140" i="14"/>
  <c r="W127" i="14"/>
  <c r="M188" i="28"/>
  <c r="M20" i="28" s="1"/>
  <c r="L538" i="14"/>
  <c r="Z538" i="14"/>
  <c r="J546" i="14"/>
  <c r="Y542" i="14"/>
  <c r="M542" i="14"/>
  <c r="L546" i="14"/>
  <c r="H546" i="14"/>
  <c r="Y534" i="14"/>
  <c r="V157" i="14"/>
  <c r="T18" i="14"/>
  <c r="O174" i="14"/>
  <c r="R136" i="14"/>
  <c r="H285" i="14"/>
  <c r="Y16" i="14"/>
  <c r="H235" i="14"/>
  <c r="T353" i="14"/>
  <c r="L478" i="14"/>
  <c r="L273" i="14"/>
  <c r="T365" i="14"/>
  <c r="K398" i="14"/>
  <c r="S18" i="14"/>
  <c r="R18" i="14"/>
  <c r="I22" i="14"/>
  <c r="I35" i="14"/>
  <c r="U110" i="14"/>
  <c r="J79" i="14"/>
  <c r="Z75" i="14"/>
  <c r="U31" i="14"/>
  <c r="Y179" i="14"/>
  <c r="H538" i="14"/>
  <c r="P542" i="14"/>
  <c r="K542" i="14"/>
  <c r="N546" i="14"/>
  <c r="Q546" i="14"/>
  <c r="M534" i="14"/>
  <c r="O114" i="14"/>
  <c r="L213" i="14"/>
  <c r="R264" i="14"/>
  <c r="L235" i="14"/>
  <c r="V243" i="14"/>
  <c r="K273" i="14"/>
  <c r="S465" i="14"/>
  <c r="W298" i="14"/>
  <c r="R294" i="14"/>
  <c r="Q71" i="14"/>
  <c r="W88" i="14"/>
  <c r="T97" i="14"/>
  <c r="V144" i="14"/>
  <c r="Y192" i="14"/>
  <c r="T153" i="14"/>
  <c r="M208" i="27"/>
  <c r="M21" i="27" s="1"/>
  <c r="J99" i="14"/>
  <c r="Y146" i="14"/>
  <c r="T503" i="14"/>
  <c r="O514" i="14"/>
  <c r="V90" i="14"/>
  <c r="L155" i="14"/>
  <c r="N103" i="14"/>
  <c r="V394" i="14"/>
  <c r="S220" i="14"/>
  <c r="P220" i="14"/>
  <c r="U179" i="14"/>
  <c r="H179" i="14"/>
  <c r="V538" i="14"/>
  <c r="Y538" i="14"/>
  <c r="H542" i="14"/>
  <c r="Q542" i="14"/>
  <c r="Z542" i="14"/>
  <c r="T542" i="14"/>
  <c r="T546" i="14"/>
  <c r="V546" i="14"/>
  <c r="P546" i="14"/>
  <c r="Y546" i="14"/>
  <c r="J534" i="14"/>
  <c r="U534" i="14"/>
  <c r="V174" i="14"/>
  <c r="Z174" i="14"/>
  <c r="T99" i="14"/>
  <c r="Z192" i="14"/>
  <c r="K114" i="14"/>
  <c r="W209" i="14"/>
  <c r="T181" i="14"/>
  <c r="V503" i="14"/>
  <c r="L423" i="14"/>
  <c r="L22" i="14"/>
  <c r="R235" i="14"/>
  <c r="N478" i="14"/>
  <c r="N110" i="14"/>
  <c r="H319" i="14"/>
  <c r="M200" i="14"/>
  <c r="J402" i="14"/>
  <c r="R71" i="14"/>
  <c r="O79" i="14"/>
  <c r="T157" i="14"/>
  <c r="P476" i="14"/>
  <c r="H476" i="14"/>
  <c r="N188" i="26"/>
  <c r="N20" i="26" s="1"/>
  <c r="H148" i="29"/>
  <c r="H18" i="29" s="1"/>
  <c r="H442" i="14"/>
  <c r="I99" i="14"/>
  <c r="N75" i="14"/>
  <c r="N44" i="14"/>
  <c r="N18" i="14"/>
  <c r="N88" i="14"/>
  <c r="I526" i="14"/>
  <c r="H526" i="14"/>
  <c r="M526" i="14"/>
  <c r="G511" i="14"/>
  <c r="G512" i="14"/>
  <c r="Y374" i="14"/>
  <c r="J374" i="14"/>
  <c r="Q344" i="14"/>
  <c r="R344" i="14"/>
  <c r="P298" i="14"/>
  <c r="V298" i="14"/>
  <c r="L239" i="14"/>
  <c r="W239" i="14"/>
  <c r="S235" i="14"/>
  <c r="W235" i="14"/>
  <c r="M174" i="14"/>
  <c r="R174" i="14"/>
  <c r="R161" i="14"/>
  <c r="Z161" i="14"/>
  <c r="U161" i="14"/>
  <c r="O161" i="14"/>
  <c r="Q144" i="14"/>
  <c r="L144" i="14"/>
  <c r="U144" i="14"/>
  <c r="S136" i="14"/>
  <c r="J136" i="14"/>
  <c r="I136" i="14"/>
  <c r="Y136" i="14"/>
  <c r="R114" i="14"/>
  <c r="H114" i="14"/>
  <c r="Z114" i="14"/>
  <c r="Q114" i="14"/>
  <c r="U101" i="14"/>
  <c r="S101" i="14"/>
  <c r="M97" i="14"/>
  <c r="L97" i="14"/>
  <c r="U88" i="14"/>
  <c r="O88" i="14"/>
  <c r="X88" i="14"/>
  <c r="S79" i="14"/>
  <c r="Q79" i="14"/>
  <c r="P79" i="14"/>
  <c r="R79" i="14"/>
  <c r="W71" i="14"/>
  <c r="V71" i="14"/>
  <c r="T71" i="14"/>
  <c r="J71" i="14"/>
  <c r="I44" i="14"/>
  <c r="R44" i="14"/>
  <c r="O44" i="14"/>
  <c r="U44" i="14"/>
  <c r="Z44" i="14"/>
  <c r="O35" i="14"/>
  <c r="T35" i="14"/>
  <c r="Z35" i="14"/>
  <c r="W35" i="14"/>
  <c r="Y35" i="14"/>
  <c r="J18" i="14"/>
  <c r="X18" i="14"/>
  <c r="M18" i="14"/>
  <c r="W46" i="14"/>
  <c r="U46" i="14"/>
  <c r="X73" i="14"/>
  <c r="R90" i="14"/>
  <c r="X522" i="14"/>
  <c r="W522" i="14"/>
  <c r="U499" i="14"/>
  <c r="V499" i="14"/>
  <c r="P444" i="14"/>
  <c r="L444" i="14"/>
  <c r="J436" i="14"/>
  <c r="R436" i="14"/>
  <c r="O398" i="14"/>
  <c r="L398" i="14"/>
  <c r="L357" i="14"/>
  <c r="T357" i="14"/>
  <c r="P294" i="14"/>
  <c r="Q294" i="14"/>
  <c r="U281" i="14"/>
  <c r="H281" i="14"/>
  <c r="U277" i="14"/>
  <c r="Y277" i="14"/>
  <c r="P277" i="14"/>
  <c r="U273" i="14"/>
  <c r="N273" i="14"/>
  <c r="J273" i="14"/>
  <c r="H256" i="14"/>
  <c r="X256" i="14"/>
  <c r="K256" i="14"/>
  <c r="W243" i="14"/>
  <c r="L243" i="14"/>
  <c r="O222" i="14"/>
  <c r="Y222" i="14"/>
  <c r="T209" i="14"/>
  <c r="Q209" i="14"/>
  <c r="X209" i="14"/>
  <c r="U183" i="14"/>
  <c r="H183" i="14"/>
  <c r="M140" i="14"/>
  <c r="L140" i="14"/>
  <c r="H140" i="14"/>
  <c r="Z127" i="14"/>
  <c r="H127" i="14"/>
  <c r="Q127" i="14"/>
  <c r="P127" i="14"/>
  <c r="O118" i="14"/>
  <c r="I118" i="14"/>
  <c r="M110" i="14"/>
  <c r="R110" i="14"/>
  <c r="Y110" i="14"/>
  <c r="P92" i="14"/>
  <c r="Q92" i="14"/>
  <c r="J75" i="14"/>
  <c r="P75" i="14"/>
  <c r="Y31" i="14"/>
  <c r="S31" i="14"/>
  <c r="V31" i="14"/>
  <c r="M22" i="14"/>
  <c r="W22" i="14"/>
  <c r="J22" i="14"/>
  <c r="X22" i="14"/>
  <c r="L179" i="14"/>
  <c r="T538" i="14"/>
  <c r="P538" i="14"/>
  <c r="O542" i="14"/>
  <c r="X542" i="14"/>
  <c r="J542" i="14"/>
  <c r="S542" i="14"/>
  <c r="S546" i="14"/>
  <c r="U546" i="14"/>
  <c r="W546" i="14"/>
  <c r="I546" i="14"/>
  <c r="X534" i="14"/>
  <c r="S534" i="14"/>
  <c r="S110" i="14"/>
  <c r="Z170" i="14"/>
  <c r="S114" i="14"/>
  <c r="V114" i="14"/>
  <c r="O213" i="14"/>
  <c r="K277" i="14"/>
  <c r="L146" i="14"/>
  <c r="K239" i="14"/>
  <c r="R140" i="14"/>
  <c r="N91" i="14"/>
  <c r="X239" i="14"/>
  <c r="W277" i="14"/>
  <c r="Q526" i="14"/>
  <c r="V285" i="14"/>
  <c r="V281" i="14"/>
  <c r="I486" i="14"/>
  <c r="O235" i="14"/>
  <c r="T235" i="14"/>
  <c r="H243" i="14"/>
  <c r="H353" i="14"/>
  <c r="T482" i="14"/>
  <c r="J413" i="14"/>
  <c r="H503" i="14"/>
  <c r="W273" i="14"/>
  <c r="S273" i="14"/>
  <c r="V465" i="14"/>
  <c r="K522" i="14"/>
  <c r="W436" i="14"/>
  <c r="L294" i="14"/>
  <c r="Q398" i="14"/>
  <c r="H514" i="14"/>
  <c r="H22" i="14"/>
  <c r="R35" i="14"/>
  <c r="L44" i="14"/>
  <c r="X71" i="14"/>
  <c r="X79" i="14"/>
  <c r="V88" i="14"/>
  <c r="H144" i="14"/>
  <c r="M131" i="14"/>
  <c r="Y183" i="14"/>
  <c r="I277" i="14"/>
  <c r="R118" i="14"/>
  <c r="Y323" i="14"/>
  <c r="H75" i="14"/>
  <c r="K140" i="14"/>
  <c r="E511" i="14"/>
  <c r="U511" i="14" s="1"/>
  <c r="N283" i="14"/>
  <c r="V283" i="14"/>
  <c r="T151" i="14"/>
  <c r="X151" i="14"/>
  <c r="R103" i="14"/>
  <c r="I103" i="14"/>
  <c r="S24" i="14"/>
  <c r="P24" i="14"/>
  <c r="Y314" i="14"/>
  <c r="M314" i="14"/>
  <c r="K34" i="14"/>
  <c r="H34" i="14"/>
  <c r="S21" i="14"/>
  <c r="X21" i="14"/>
  <c r="I398" i="14"/>
  <c r="T398" i="14"/>
  <c r="S319" i="14"/>
  <c r="M319" i="14"/>
  <c r="P200" i="14"/>
  <c r="R200" i="14"/>
  <c r="I200" i="14"/>
  <c r="H192" i="14"/>
  <c r="S192" i="14"/>
  <c r="M170" i="14"/>
  <c r="R170" i="14"/>
  <c r="O157" i="14"/>
  <c r="M157" i="14"/>
  <c r="H131" i="14"/>
  <c r="V131" i="14"/>
  <c r="Y118" i="14"/>
  <c r="X118" i="14"/>
  <c r="P114" i="14"/>
  <c r="W114" i="14"/>
  <c r="U114" i="14"/>
  <c r="P101" i="14"/>
  <c r="O101" i="14"/>
  <c r="O97" i="14"/>
  <c r="P97" i="14"/>
  <c r="V97" i="14"/>
  <c r="M88" i="14"/>
  <c r="J88" i="14"/>
  <c r="Z88" i="14"/>
  <c r="P88" i="14"/>
  <c r="U79" i="14"/>
  <c r="W79" i="14"/>
  <c r="T79" i="14"/>
  <c r="Y79" i="14"/>
  <c r="O75" i="14"/>
  <c r="I75" i="14"/>
  <c r="V35" i="14"/>
  <c r="H35" i="14"/>
  <c r="X35" i="14"/>
  <c r="J35" i="14"/>
  <c r="U35" i="14"/>
  <c r="U18" i="14"/>
  <c r="V18" i="14"/>
  <c r="P18" i="14"/>
  <c r="L514" i="14"/>
  <c r="N514" i="14"/>
  <c r="U514" i="14"/>
  <c r="S294" i="14"/>
  <c r="M294" i="14"/>
  <c r="N294" i="14"/>
  <c r="U235" i="14"/>
  <c r="Y235" i="14"/>
  <c r="J213" i="14"/>
  <c r="I213" i="14"/>
  <c r="L174" i="14"/>
  <c r="Q174" i="14"/>
  <c r="P140" i="14"/>
  <c r="I140" i="14"/>
  <c r="O110" i="14"/>
  <c r="Q110" i="14"/>
  <c r="O71" i="14"/>
  <c r="L71" i="14"/>
  <c r="N71" i="14"/>
  <c r="Y71" i="14"/>
  <c r="P44" i="14"/>
  <c r="M44" i="14"/>
  <c r="Y44" i="14"/>
  <c r="J44" i="14"/>
  <c r="H31" i="14"/>
  <c r="J31" i="14"/>
  <c r="Q22" i="14"/>
  <c r="R22" i="14"/>
  <c r="P22" i="14"/>
  <c r="W179" i="14"/>
  <c r="S179" i="14"/>
  <c r="V43" i="14"/>
  <c r="J174" i="14"/>
  <c r="V17" i="14"/>
  <c r="W169" i="14"/>
  <c r="T192" i="14"/>
  <c r="I157" i="14"/>
  <c r="V44" i="14"/>
  <c r="L114" i="14"/>
  <c r="X114" i="14"/>
  <c r="O136" i="14"/>
  <c r="V161" i="14"/>
  <c r="W21" i="14"/>
  <c r="Q34" i="14"/>
  <c r="J239" i="14"/>
  <c r="O144" i="14"/>
  <c r="K144" i="14"/>
  <c r="Z140" i="14"/>
  <c r="Z317" i="14"/>
  <c r="T155" i="14"/>
  <c r="L103" i="14"/>
  <c r="H301" i="14"/>
  <c r="P285" i="14"/>
  <c r="Y297" i="14"/>
  <c r="K491" i="14"/>
  <c r="I16" i="14"/>
  <c r="O22" i="14"/>
  <c r="V235" i="14"/>
  <c r="J235" i="14"/>
  <c r="N235" i="14"/>
  <c r="X353" i="14"/>
  <c r="L419" i="14"/>
  <c r="V199" i="14"/>
  <c r="N344" i="14"/>
  <c r="T486" i="14"/>
  <c r="Z503" i="14"/>
  <c r="Z273" i="14"/>
  <c r="R273" i="14"/>
  <c r="X273" i="14"/>
  <c r="J302" i="14"/>
  <c r="H457" i="14"/>
  <c r="U200" i="14"/>
  <c r="T220" i="14"/>
  <c r="O423" i="14"/>
  <c r="Y522" i="14"/>
  <c r="J127" i="14"/>
  <c r="K298" i="14"/>
  <c r="M436" i="14"/>
  <c r="K436" i="14"/>
  <c r="Z294" i="14"/>
  <c r="H294" i="14"/>
  <c r="M398" i="14"/>
  <c r="V398" i="14"/>
  <c r="J21" i="14"/>
  <c r="S22" i="14"/>
  <c r="Z18" i="14"/>
  <c r="Q18" i="14"/>
  <c r="Z22" i="14"/>
  <c r="U22" i="14"/>
  <c r="W30" i="14"/>
  <c r="M35" i="14"/>
  <c r="Q35" i="14"/>
  <c r="L35" i="14"/>
  <c r="X44" i="14"/>
  <c r="W44" i="14"/>
  <c r="Q44" i="14"/>
  <c r="I110" i="14"/>
  <c r="I114" i="14"/>
  <c r="Z101" i="14"/>
  <c r="Z71" i="14"/>
  <c r="I71" i="14"/>
  <c r="P71" i="14"/>
  <c r="Z79" i="14"/>
  <c r="I79" i="14"/>
  <c r="H79" i="14"/>
  <c r="H88" i="14"/>
  <c r="R88" i="14"/>
  <c r="Q88" i="14"/>
  <c r="U97" i="14"/>
  <c r="W97" i="14"/>
  <c r="X136" i="14"/>
  <c r="S144" i="14"/>
  <c r="R75" i="14"/>
  <c r="S75" i="14"/>
  <c r="W174" i="14"/>
  <c r="H29" i="14"/>
  <c r="W144" i="14"/>
  <c r="R127" i="14"/>
  <c r="X131" i="14"/>
  <c r="J157" i="14"/>
  <c r="Q170" i="14"/>
  <c r="U192" i="14"/>
  <c r="Q285" i="14"/>
  <c r="Q31" i="14"/>
  <c r="Y113" i="14"/>
  <c r="X92" i="14"/>
  <c r="H173" i="14"/>
  <c r="R315" i="14"/>
  <c r="K71" i="14"/>
  <c r="Q485" i="14"/>
  <c r="S525" i="14"/>
  <c r="L439" i="14"/>
  <c r="L473" i="14"/>
  <c r="P263" i="14"/>
  <c r="O477" i="14"/>
  <c r="Z352" i="14"/>
  <c r="N314" i="14"/>
  <c r="P377" i="14"/>
  <c r="R87" i="14"/>
  <c r="M47" i="14"/>
  <c r="V91" i="14"/>
  <c r="N422" i="14"/>
  <c r="S521" i="14"/>
  <c r="Q305" i="14"/>
  <c r="U221" i="14"/>
  <c r="Q481" i="14"/>
  <c r="W352" i="14"/>
  <c r="U225" i="14"/>
  <c r="R21" i="14"/>
  <c r="U21" i="14"/>
  <c r="Y305" i="14"/>
  <c r="L481" i="14"/>
  <c r="M431" i="14"/>
  <c r="K225" i="14"/>
  <c r="N377" i="14"/>
  <c r="Z297" i="14"/>
  <c r="T446" i="14"/>
  <c r="Q283" i="14"/>
  <c r="R516" i="14"/>
  <c r="K363" i="14"/>
  <c r="M421" i="14"/>
  <c r="Y90" i="14"/>
  <c r="I155" i="14"/>
  <c r="U112" i="14"/>
  <c r="K254" i="14"/>
  <c r="U90" i="14"/>
  <c r="L438" i="14"/>
  <c r="R155" i="14"/>
  <c r="S103" i="14"/>
  <c r="Z446" i="14"/>
  <c r="X220" i="14"/>
  <c r="P384" i="14"/>
  <c r="Z480" i="14"/>
  <c r="J300" i="14"/>
  <c r="P516" i="14"/>
  <c r="L275" i="14"/>
  <c r="V73" i="14"/>
  <c r="X33" i="14"/>
  <c r="T46" i="14"/>
  <c r="R16" i="14"/>
  <c r="X146" i="14"/>
  <c r="Y77" i="14"/>
  <c r="T224" i="14"/>
  <c r="Z224" i="14"/>
  <c r="K181" i="14"/>
  <c r="W103" i="14"/>
  <c r="P103" i="14"/>
  <c r="T480" i="14"/>
  <c r="V413" i="14"/>
  <c r="L525" i="14"/>
  <c r="Y300" i="14"/>
  <c r="J275" i="14"/>
  <c r="Y73" i="14"/>
  <c r="M46" i="14"/>
  <c r="L16" i="14"/>
  <c r="H73" i="14"/>
  <c r="S29" i="14"/>
  <c r="K138" i="14"/>
  <c r="F208" i="18"/>
  <c r="F21" i="18" s="1"/>
  <c r="J148" i="31"/>
  <c r="J18" i="31" s="1"/>
  <c r="N148" i="31"/>
  <c r="N18" i="31" s="1"/>
  <c r="S168" i="27"/>
  <c r="S19" i="27" s="1"/>
  <c r="W168" i="27"/>
  <c r="W19" i="27" s="1"/>
  <c r="X188" i="27"/>
  <c r="X20" i="27" s="1"/>
  <c r="I188" i="31"/>
  <c r="I20" i="31" s="1"/>
  <c r="Q188" i="31"/>
  <c r="Q20" i="31" s="1"/>
  <c r="N208" i="18"/>
  <c r="N21" i="18" s="1"/>
  <c r="N188" i="31"/>
  <c r="N20" i="31" s="1"/>
  <c r="X208" i="30"/>
  <c r="X21" i="30" s="1"/>
  <c r="Q168" i="26"/>
  <c r="Q19" i="26" s="1"/>
  <c r="L148" i="27"/>
  <c r="L18" i="27" s="1"/>
  <c r="I188" i="30"/>
  <c r="I20" i="30" s="1"/>
  <c r="X208" i="26"/>
  <c r="X21" i="26" s="1"/>
  <c r="J188" i="29"/>
  <c r="J20" i="29" s="1"/>
  <c r="V188" i="29"/>
  <c r="V20" i="29" s="1"/>
  <c r="W543" i="14"/>
  <c r="V539" i="14"/>
  <c r="O535" i="14"/>
  <c r="M543" i="14"/>
  <c r="O169" i="14"/>
  <c r="N21" i="14"/>
  <c r="K360" i="14"/>
  <c r="L485" i="14"/>
  <c r="S305" i="14"/>
  <c r="S414" i="14"/>
  <c r="W503" i="14"/>
  <c r="O464" i="14"/>
  <c r="M522" i="14"/>
  <c r="W481" i="14"/>
  <c r="J499" i="14"/>
  <c r="K503" i="14"/>
  <c r="N394" i="14"/>
  <c r="S457" i="14"/>
  <c r="Q473" i="14"/>
  <c r="K525" i="14"/>
  <c r="K423" i="14"/>
  <c r="T444" i="14"/>
  <c r="T499" i="14"/>
  <c r="O499" i="14"/>
  <c r="I352" i="14"/>
  <c r="Q436" i="14"/>
  <c r="S436" i="14"/>
  <c r="Z513" i="14"/>
  <c r="M225" i="14"/>
  <c r="S314" i="14"/>
  <c r="S398" i="14"/>
  <c r="U398" i="14"/>
  <c r="W514" i="14"/>
  <c r="Q514" i="14"/>
  <c r="X377" i="14"/>
  <c r="Z43" i="14"/>
  <c r="M491" i="14"/>
  <c r="T301" i="14"/>
  <c r="H521" i="14"/>
  <c r="H305" i="14"/>
  <c r="O443" i="14"/>
  <c r="L221" i="14"/>
  <c r="M439" i="14"/>
  <c r="H431" i="14"/>
  <c r="H352" i="14"/>
  <c r="O513" i="14"/>
  <c r="O314" i="14"/>
  <c r="Q377" i="14"/>
  <c r="M238" i="14"/>
  <c r="P373" i="14"/>
  <c r="N168" i="29"/>
  <c r="N19" i="29" s="1"/>
  <c r="H208" i="30"/>
  <c r="H21" i="30" s="1"/>
  <c r="Z148" i="26"/>
  <c r="Z18" i="26" s="1"/>
  <c r="S413" i="14"/>
  <c r="I493" i="14"/>
  <c r="R520" i="14"/>
  <c r="X421" i="14"/>
  <c r="N474" i="14"/>
  <c r="Y474" i="14"/>
  <c r="W491" i="14"/>
  <c r="H522" i="14"/>
  <c r="Y486" i="14"/>
  <c r="K499" i="14"/>
  <c r="R503" i="14"/>
  <c r="O526" i="14"/>
  <c r="S526" i="14"/>
  <c r="P415" i="14"/>
  <c r="L457" i="14"/>
  <c r="V402" i="14"/>
  <c r="T423" i="14"/>
  <c r="I444" i="14"/>
  <c r="O503" i="14"/>
  <c r="L522" i="14"/>
  <c r="Z499" i="14"/>
  <c r="Y436" i="14"/>
  <c r="U436" i="14"/>
  <c r="Z436" i="14"/>
  <c r="O436" i="14"/>
  <c r="W398" i="14"/>
  <c r="R398" i="14"/>
  <c r="P398" i="14"/>
  <c r="H398" i="14"/>
  <c r="Z514" i="14"/>
  <c r="M514" i="14"/>
  <c r="X514" i="14"/>
  <c r="T514" i="14"/>
  <c r="L344" i="14"/>
  <c r="S402" i="14"/>
  <c r="H277" i="14"/>
  <c r="L495" i="14"/>
  <c r="P503" i="14"/>
  <c r="W423" i="14"/>
  <c r="X526" i="14"/>
  <c r="N486" i="14"/>
  <c r="H499" i="14"/>
  <c r="L503" i="14"/>
  <c r="L526" i="14"/>
  <c r="H415" i="14"/>
  <c r="X457" i="14"/>
  <c r="N465" i="14"/>
  <c r="X365" i="14"/>
  <c r="R402" i="14"/>
  <c r="S423" i="14"/>
  <c r="J444" i="14"/>
  <c r="S522" i="14"/>
  <c r="I522" i="14"/>
  <c r="P436" i="14"/>
  <c r="T436" i="14"/>
  <c r="V436" i="14"/>
  <c r="Z398" i="14"/>
  <c r="X398" i="14"/>
  <c r="Y398" i="14"/>
  <c r="N398" i="14"/>
  <c r="I514" i="14"/>
  <c r="J514" i="14"/>
  <c r="V514" i="14"/>
  <c r="Y200" i="14"/>
  <c r="H213" i="14"/>
  <c r="M273" i="14"/>
  <c r="J319" i="14"/>
  <c r="W344" i="14"/>
  <c r="S444" i="14"/>
  <c r="K179" i="14"/>
  <c r="W422" i="14"/>
  <c r="W485" i="14"/>
  <c r="T305" i="14"/>
  <c r="Y485" i="14"/>
  <c r="Q221" i="14"/>
  <c r="P221" i="14"/>
  <c r="I481" i="14"/>
  <c r="X439" i="14"/>
  <c r="T473" i="14"/>
  <c r="Y221" i="14"/>
  <c r="V352" i="14"/>
  <c r="Q513" i="14"/>
  <c r="I314" i="14"/>
  <c r="O377" i="14"/>
  <c r="Q426" i="14"/>
  <c r="K143" i="14"/>
  <c r="K101" i="14"/>
  <c r="K21" i="14"/>
  <c r="K78" i="14"/>
  <c r="K47" i="14"/>
  <c r="K22" i="14"/>
  <c r="K160" i="14"/>
  <c r="O525" i="14"/>
  <c r="V525" i="14"/>
  <c r="Z521" i="14"/>
  <c r="Q521" i="14"/>
  <c r="L513" i="14"/>
  <c r="P513" i="14"/>
  <c r="H513" i="14"/>
  <c r="V513" i="14"/>
  <c r="W513" i="14"/>
  <c r="X513" i="14"/>
  <c r="N513" i="14"/>
  <c r="Y513" i="14"/>
  <c r="J513" i="14"/>
  <c r="U477" i="14"/>
  <c r="W477" i="14"/>
  <c r="L477" i="14"/>
  <c r="O431" i="14"/>
  <c r="T431" i="14"/>
  <c r="Y418" i="14"/>
  <c r="J418" i="14"/>
  <c r="U377" i="14"/>
  <c r="T377" i="14"/>
  <c r="S377" i="14"/>
  <c r="R377" i="14"/>
  <c r="V377" i="14"/>
  <c r="K377" i="14"/>
  <c r="Y377" i="14"/>
  <c r="L377" i="14"/>
  <c r="V356" i="14"/>
  <c r="O356" i="14"/>
  <c r="S352" i="14"/>
  <c r="L352" i="14"/>
  <c r="T352" i="14"/>
  <c r="K352" i="14"/>
  <c r="Q352" i="14"/>
  <c r="Y352" i="14"/>
  <c r="N352" i="14"/>
  <c r="M352" i="14"/>
  <c r="P318" i="14"/>
  <c r="Q318" i="14"/>
  <c r="K301" i="14"/>
  <c r="N301" i="14"/>
  <c r="V301" i="14"/>
  <c r="R301" i="14"/>
  <c r="V297" i="14"/>
  <c r="N297" i="14"/>
  <c r="R297" i="14"/>
  <c r="J297" i="14"/>
  <c r="S276" i="14"/>
  <c r="R276" i="14"/>
  <c r="Q276" i="14"/>
  <c r="U263" i="14"/>
  <c r="R263" i="14"/>
  <c r="S263" i="14"/>
  <c r="Q263" i="14"/>
  <c r="V263" i="14"/>
  <c r="H263" i="14"/>
  <c r="X263" i="14"/>
  <c r="W263" i="14"/>
  <c r="I259" i="14"/>
  <c r="Q259" i="14"/>
  <c r="U255" i="14"/>
  <c r="R255" i="14"/>
  <c r="M255" i="14"/>
  <c r="N255" i="14"/>
  <c r="X255" i="14"/>
  <c r="L255" i="14"/>
  <c r="W255" i="14"/>
  <c r="J255" i="14"/>
  <c r="H255" i="14"/>
  <c r="Q255" i="14"/>
  <c r="R251" i="14"/>
  <c r="H251" i="14"/>
  <c r="W251" i="14"/>
  <c r="X251" i="14"/>
  <c r="L251" i="14"/>
  <c r="V251" i="14"/>
  <c r="J251" i="14"/>
  <c r="M251" i="14"/>
  <c r="Q251" i="14"/>
  <c r="M242" i="14"/>
  <c r="Q242" i="14"/>
  <c r="I242" i="14"/>
  <c r="T238" i="14"/>
  <c r="X238" i="14"/>
  <c r="O238" i="14"/>
  <c r="H238" i="14"/>
  <c r="U238" i="14"/>
  <c r="I238" i="14"/>
  <c r="S238" i="14"/>
  <c r="L234" i="14"/>
  <c r="J234" i="14"/>
  <c r="R225" i="14"/>
  <c r="S225" i="14"/>
  <c r="J225" i="14"/>
  <c r="Z225" i="14"/>
  <c r="X225" i="14"/>
  <c r="V225" i="14"/>
  <c r="T225" i="14"/>
  <c r="W225" i="14"/>
  <c r="H225" i="14"/>
  <c r="Y225" i="14"/>
  <c r="P225" i="14"/>
  <c r="L225" i="14"/>
  <c r="T212" i="14"/>
  <c r="Q212" i="14"/>
  <c r="R212" i="14"/>
  <c r="U212" i="14"/>
  <c r="H212" i="14"/>
  <c r="J212" i="14"/>
  <c r="X212" i="14"/>
  <c r="P208" i="14"/>
  <c r="S208" i="14"/>
  <c r="Z208" i="14"/>
  <c r="M208" i="14"/>
  <c r="J208" i="14"/>
  <c r="R208" i="14"/>
  <c r="Q208" i="14"/>
  <c r="P199" i="14"/>
  <c r="O199" i="14"/>
  <c r="H199" i="14"/>
  <c r="I199" i="14"/>
  <c r="U199" i="14"/>
  <c r="T199" i="14"/>
  <c r="Y199" i="14"/>
  <c r="M199" i="14"/>
  <c r="S199" i="14"/>
  <c r="L199" i="14"/>
  <c r="Z199" i="14"/>
  <c r="X199" i="14"/>
  <c r="W199" i="14"/>
  <c r="V195" i="14"/>
  <c r="I195" i="14"/>
  <c r="J195" i="14"/>
  <c r="L195" i="14"/>
  <c r="Q191" i="14"/>
  <c r="P191" i="14"/>
  <c r="S191" i="14"/>
  <c r="U191" i="14"/>
  <c r="M191" i="14"/>
  <c r="X191" i="14"/>
  <c r="O191" i="14"/>
  <c r="W191" i="14"/>
  <c r="L191" i="14"/>
  <c r="Y191" i="14"/>
  <c r="R191" i="14"/>
  <c r="T191" i="14"/>
  <c r="V191" i="14"/>
  <c r="J191" i="14"/>
  <c r="H191" i="14"/>
  <c r="Z191" i="14"/>
  <c r="V186" i="14"/>
  <c r="R186" i="14"/>
  <c r="H186" i="14"/>
  <c r="P186" i="14"/>
  <c r="W186" i="14"/>
  <c r="Z186" i="14"/>
  <c r="O186" i="14"/>
  <c r="U186" i="14"/>
  <c r="S182" i="14"/>
  <c r="J182" i="14"/>
  <c r="P182" i="14"/>
  <c r="R182" i="14"/>
  <c r="Z182" i="14"/>
  <c r="O182" i="14"/>
  <c r="V182" i="14"/>
  <c r="H182" i="14"/>
  <c r="W182" i="14"/>
  <c r="Z173" i="14"/>
  <c r="P173" i="14"/>
  <c r="S173" i="14"/>
  <c r="J173" i="14"/>
  <c r="R173" i="14"/>
  <c r="X173" i="14"/>
  <c r="V173" i="14"/>
  <c r="U173" i="14"/>
  <c r="L173" i="14"/>
  <c r="Y173" i="14"/>
  <c r="W173" i="14"/>
  <c r="O173" i="14"/>
  <c r="T173" i="14"/>
  <c r="M173" i="14"/>
  <c r="I173" i="14"/>
  <c r="L169" i="14"/>
  <c r="I169" i="14"/>
  <c r="R169" i="14"/>
  <c r="T169" i="14"/>
  <c r="Y169" i="14"/>
  <c r="N169" i="14"/>
  <c r="M169" i="14"/>
  <c r="X169" i="14"/>
  <c r="Z169" i="14"/>
  <c r="P169" i="14"/>
  <c r="U169" i="14"/>
  <c r="V160" i="14"/>
  <c r="U160" i="14"/>
  <c r="J160" i="14"/>
  <c r="P160" i="14"/>
  <c r="Z160" i="14"/>
  <c r="O160" i="14"/>
  <c r="R160" i="14"/>
  <c r="W160" i="14"/>
  <c r="H160" i="14"/>
  <c r="S156" i="14"/>
  <c r="U156" i="14"/>
  <c r="V156" i="14"/>
  <c r="Y152" i="14"/>
  <c r="T152" i="14"/>
  <c r="R152" i="14"/>
  <c r="P152" i="14"/>
  <c r="L152" i="14"/>
  <c r="V152" i="14"/>
  <c r="O152" i="14"/>
  <c r="Z152" i="14"/>
  <c r="H152" i="14"/>
  <c r="Q152" i="14"/>
  <c r="U152" i="14"/>
  <c r="O143" i="14"/>
  <c r="S143" i="14"/>
  <c r="P143" i="14"/>
  <c r="V143" i="14"/>
  <c r="M139" i="14"/>
  <c r="J139" i="14"/>
  <c r="V139" i="14"/>
  <c r="S139" i="14"/>
  <c r="P139" i="14"/>
  <c r="U139" i="14"/>
  <c r="W139" i="14"/>
  <c r="L139" i="14"/>
  <c r="X139" i="14"/>
  <c r="I139" i="14"/>
  <c r="Y139" i="14"/>
  <c r="T139" i="14"/>
  <c r="R139" i="14"/>
  <c r="H139" i="14"/>
  <c r="Z139" i="14"/>
  <c r="Q139" i="14"/>
  <c r="W130" i="14"/>
  <c r="T130" i="14"/>
  <c r="Z130" i="14"/>
  <c r="Y130" i="14"/>
  <c r="J130" i="14"/>
  <c r="M126" i="14"/>
  <c r="Y126" i="14"/>
  <c r="Z126" i="14"/>
  <c r="R126" i="14"/>
  <c r="U126" i="14"/>
  <c r="T126" i="14"/>
  <c r="J126" i="14"/>
  <c r="P126" i="14"/>
  <c r="S126" i="14"/>
  <c r="H117" i="14"/>
  <c r="Y117" i="14"/>
  <c r="U117" i="14"/>
  <c r="X117" i="14"/>
  <c r="O113" i="14"/>
  <c r="L113" i="14"/>
  <c r="M113" i="14"/>
  <c r="N113" i="14"/>
  <c r="J113" i="14"/>
  <c r="Z113" i="14"/>
  <c r="P113" i="14"/>
  <c r="W113" i="14"/>
  <c r="Q113" i="14"/>
  <c r="X113" i="14"/>
  <c r="S113" i="14"/>
  <c r="V113" i="14"/>
  <c r="I113" i="14"/>
  <c r="T113" i="14"/>
  <c r="U113" i="14"/>
  <c r="R113" i="14"/>
  <c r="V109" i="14"/>
  <c r="L109" i="14"/>
  <c r="M109" i="14"/>
  <c r="I109" i="14"/>
  <c r="Z109" i="14"/>
  <c r="P109" i="14"/>
  <c r="W109" i="14"/>
  <c r="O109" i="14"/>
  <c r="X109" i="14"/>
  <c r="S109" i="14"/>
  <c r="J109" i="14"/>
  <c r="T109" i="14"/>
  <c r="Q109" i="14"/>
  <c r="H109" i="14"/>
  <c r="Y109" i="14"/>
  <c r="U104" i="14"/>
  <c r="V104" i="14"/>
  <c r="W104" i="14"/>
  <c r="R104" i="14"/>
  <c r="H104" i="14"/>
  <c r="L104" i="14"/>
  <c r="S104" i="14"/>
  <c r="T104" i="14"/>
  <c r="Q104" i="14"/>
  <c r="I104" i="14"/>
  <c r="J104" i="14"/>
  <c r="X104" i="14"/>
  <c r="Z104" i="14"/>
  <c r="U100" i="14"/>
  <c r="V100" i="14"/>
  <c r="W100" i="14"/>
  <c r="X100" i="14"/>
  <c r="I100" i="14"/>
  <c r="J100" i="14"/>
  <c r="Q100" i="14"/>
  <c r="O100" i="14"/>
  <c r="Z100" i="14"/>
  <c r="M100" i="14"/>
  <c r="P100" i="14"/>
  <c r="S100" i="14"/>
  <c r="L100" i="14"/>
  <c r="T100" i="14"/>
  <c r="H100" i="14"/>
  <c r="S91" i="14"/>
  <c r="L91" i="14"/>
  <c r="I91" i="14"/>
  <c r="Y91" i="14"/>
  <c r="R91" i="14"/>
  <c r="T91" i="14"/>
  <c r="Q91" i="14"/>
  <c r="W91" i="14"/>
  <c r="P91" i="14"/>
  <c r="O91" i="14"/>
  <c r="M91" i="14"/>
  <c r="Z91" i="14"/>
  <c r="H91" i="14"/>
  <c r="U91" i="14"/>
  <c r="S87" i="14"/>
  <c r="P87" i="14"/>
  <c r="M87" i="14"/>
  <c r="O87" i="14"/>
  <c r="Z87" i="14"/>
  <c r="X87" i="14"/>
  <c r="U87" i="14"/>
  <c r="J87" i="14"/>
  <c r="T87" i="14"/>
  <c r="W87" i="14"/>
  <c r="Q87" i="14"/>
  <c r="L87" i="14"/>
  <c r="Y87" i="14"/>
  <c r="Y78" i="14"/>
  <c r="V78" i="14"/>
  <c r="S78" i="14"/>
  <c r="M78" i="14"/>
  <c r="J78" i="14"/>
  <c r="L78" i="14"/>
  <c r="H78" i="14"/>
  <c r="R78" i="14"/>
  <c r="T78" i="14"/>
  <c r="O78" i="14"/>
  <c r="X78" i="14"/>
  <c r="W78" i="14"/>
  <c r="J74" i="14"/>
  <c r="O74" i="14"/>
  <c r="M74" i="14"/>
  <c r="V74" i="14"/>
  <c r="W74" i="14"/>
  <c r="R74" i="14"/>
  <c r="U74" i="14"/>
  <c r="S74" i="14"/>
  <c r="Z52" i="14"/>
  <c r="H52" i="14"/>
  <c r="R52" i="14"/>
  <c r="X52" i="14"/>
  <c r="V52" i="14"/>
  <c r="S52" i="14"/>
  <c r="W47" i="14"/>
  <c r="L47" i="14"/>
  <c r="I47" i="14"/>
  <c r="O47" i="14"/>
  <c r="P47" i="14"/>
  <c r="Y47" i="14"/>
  <c r="X47" i="14"/>
  <c r="U47" i="14"/>
  <c r="Q47" i="14"/>
  <c r="H47" i="14"/>
  <c r="S47" i="14"/>
  <c r="Z47" i="14"/>
  <c r="V47" i="14"/>
  <c r="R43" i="14"/>
  <c r="P43" i="14"/>
  <c r="O43" i="14"/>
  <c r="S43" i="14"/>
  <c r="H43" i="14"/>
  <c r="X43" i="14"/>
  <c r="J43" i="14"/>
  <c r="L43" i="14"/>
  <c r="U43" i="14"/>
  <c r="Y43" i="14"/>
  <c r="I43" i="14"/>
  <c r="R34" i="14"/>
  <c r="O34" i="14"/>
  <c r="T34" i="14"/>
  <c r="P34" i="14"/>
  <c r="I34" i="14"/>
  <c r="Z34" i="14"/>
  <c r="W34" i="14"/>
  <c r="U34" i="14"/>
  <c r="V34" i="14"/>
  <c r="M34" i="14"/>
  <c r="S34" i="14"/>
  <c r="X34" i="14"/>
  <c r="J34" i="14"/>
  <c r="L34" i="14"/>
  <c r="Y30" i="14"/>
  <c r="N30" i="14"/>
  <c r="O30" i="14"/>
  <c r="J30" i="14"/>
  <c r="S30" i="14"/>
  <c r="M30" i="14"/>
  <c r="X30" i="14"/>
  <c r="V30" i="14"/>
  <c r="L30" i="14"/>
  <c r="H30" i="14"/>
  <c r="Z30" i="14"/>
  <c r="T30" i="14"/>
  <c r="P30" i="14"/>
  <c r="T21" i="14"/>
  <c r="Q21" i="14"/>
  <c r="L21" i="14"/>
  <c r="I21" i="14"/>
  <c r="Y21" i="14"/>
  <c r="P21" i="14"/>
  <c r="M21" i="14"/>
  <c r="Z21" i="14"/>
  <c r="O17" i="14"/>
  <c r="H17" i="14"/>
  <c r="X17" i="14"/>
  <c r="U17" i="14"/>
  <c r="S17" i="14"/>
  <c r="P17" i="14"/>
  <c r="M17" i="14"/>
  <c r="R17" i="14"/>
  <c r="T17" i="14"/>
  <c r="Q17" i="14"/>
  <c r="J17" i="14"/>
  <c r="H169" i="14"/>
  <c r="H126" i="14"/>
  <c r="H87" i="14"/>
  <c r="H44" i="14"/>
  <c r="K91" i="14"/>
  <c r="K79" i="14"/>
  <c r="K109" i="14"/>
  <c r="K514" i="14"/>
  <c r="H414" i="14"/>
  <c r="M414" i="14"/>
  <c r="M385" i="14"/>
  <c r="Q385" i="14"/>
  <c r="R314" i="14"/>
  <c r="V314" i="14"/>
  <c r="L314" i="14"/>
  <c r="T314" i="14"/>
  <c r="Q314" i="14"/>
  <c r="H314" i="14"/>
  <c r="J314" i="14"/>
  <c r="U314" i="14"/>
  <c r="K305" i="14"/>
  <c r="J305" i="14"/>
  <c r="R305" i="14"/>
  <c r="Z305" i="14"/>
  <c r="V305" i="14"/>
  <c r="J293" i="14"/>
  <c r="V293" i="14"/>
  <c r="Q272" i="14"/>
  <c r="M272" i="14"/>
  <c r="O272" i="14"/>
  <c r="S272" i="14"/>
  <c r="P272" i="14"/>
  <c r="Y272" i="14"/>
  <c r="T186" i="14"/>
  <c r="N426" i="14"/>
  <c r="K173" i="14"/>
  <c r="V426" i="14"/>
  <c r="V242" i="14"/>
  <c r="Y301" i="14"/>
  <c r="O360" i="14"/>
  <c r="O481" i="14"/>
  <c r="K485" i="14"/>
  <c r="W297" i="14"/>
  <c r="O305" i="14"/>
  <c r="I305" i="14"/>
  <c r="T481" i="14"/>
  <c r="W318" i="14"/>
  <c r="U464" i="14"/>
  <c r="Q199" i="14"/>
  <c r="I221" i="14"/>
  <c r="X525" i="14"/>
  <c r="Y263" i="14"/>
  <c r="O418" i="14"/>
  <c r="M460" i="14"/>
  <c r="T477" i="14"/>
  <c r="J352" i="14"/>
  <c r="O352" i="14"/>
  <c r="R513" i="14"/>
  <c r="O225" i="14"/>
  <c r="Q225" i="14"/>
  <c r="P314" i="14"/>
  <c r="W314" i="14"/>
  <c r="H377" i="14"/>
  <c r="Z377" i="14"/>
  <c r="J52" i="14"/>
  <c r="J47" i="14"/>
  <c r="V126" i="14"/>
  <c r="W152" i="14"/>
  <c r="Z78" i="14"/>
  <c r="J152" i="14"/>
  <c r="R109" i="14"/>
  <c r="J199" i="14"/>
  <c r="Y100" i="14"/>
  <c r="T208" i="14"/>
  <c r="J263" i="14"/>
  <c r="I191" i="14"/>
  <c r="K169" i="14"/>
  <c r="K199" i="14"/>
  <c r="K314" i="14"/>
  <c r="K17" i="14"/>
  <c r="K191" i="14"/>
  <c r="N251" i="14"/>
  <c r="N126" i="14"/>
  <c r="N199" i="14"/>
  <c r="N104" i="14"/>
  <c r="J478" i="14"/>
  <c r="Z478" i="14"/>
  <c r="L394" i="14"/>
  <c r="H394" i="14"/>
  <c r="K357" i="14"/>
  <c r="N357" i="14"/>
  <c r="K323" i="14"/>
  <c r="X323" i="14"/>
  <c r="I323" i="14"/>
  <c r="W311" i="14"/>
  <c r="I311" i="14"/>
  <c r="L285" i="14"/>
  <c r="I285" i="14"/>
  <c r="I281" i="14"/>
  <c r="Y281" i="14"/>
  <c r="Q243" i="14"/>
  <c r="U243" i="14"/>
  <c r="N152" i="14"/>
  <c r="N415" i="14"/>
  <c r="N47" i="14"/>
  <c r="N43" i="14"/>
  <c r="N109" i="14"/>
  <c r="N142" i="14"/>
  <c r="K33" i="14"/>
  <c r="K505" i="14"/>
  <c r="W480" i="14"/>
  <c r="O112" i="14"/>
  <c r="Z301" i="14"/>
  <c r="J301" i="14"/>
  <c r="N305" i="14"/>
  <c r="S251" i="14"/>
  <c r="S255" i="14"/>
  <c r="M263" i="14"/>
  <c r="L116" i="14"/>
  <c r="Z251" i="14"/>
  <c r="Z255" i="14"/>
  <c r="Z263" i="14"/>
  <c r="N238" i="14"/>
  <c r="P238" i="14"/>
  <c r="Z272" i="14"/>
  <c r="W272" i="14"/>
  <c r="L272" i="14"/>
  <c r="L418" i="14"/>
  <c r="H234" i="14"/>
  <c r="Y182" i="14"/>
  <c r="N191" i="14"/>
  <c r="S311" i="14"/>
  <c r="Q319" i="14"/>
  <c r="I394" i="14"/>
  <c r="Z423" i="14"/>
  <c r="J438" i="14"/>
  <c r="O539" i="14"/>
  <c r="J535" i="14"/>
  <c r="W535" i="14"/>
  <c r="J543" i="14"/>
  <c r="X539" i="14"/>
  <c r="S535" i="14"/>
  <c r="X543" i="14"/>
  <c r="U543" i="14"/>
  <c r="Q148" i="27"/>
  <c r="Q18" i="27" s="1"/>
  <c r="U539" i="14"/>
  <c r="W539" i="14"/>
  <c r="I539" i="14"/>
  <c r="R539" i="14"/>
  <c r="I535" i="14"/>
  <c r="R535" i="14"/>
  <c r="L535" i="14"/>
  <c r="N535" i="14"/>
  <c r="I543" i="14"/>
  <c r="R543" i="14"/>
  <c r="L543" i="14"/>
  <c r="N543" i="14"/>
  <c r="Y211" i="14"/>
  <c r="N114" i="14"/>
  <c r="Z155" i="14"/>
  <c r="Z46" i="14"/>
  <c r="W155" i="14"/>
  <c r="P155" i="14"/>
  <c r="P181" i="14"/>
  <c r="V86" i="14"/>
  <c r="X103" i="14"/>
  <c r="J103" i="14"/>
  <c r="Z351" i="14"/>
  <c r="P472" i="14"/>
  <c r="L476" i="14"/>
  <c r="T442" i="14"/>
  <c r="X197" i="14"/>
  <c r="N501" i="14"/>
  <c r="J476" i="14"/>
  <c r="N300" i="14"/>
  <c r="K300" i="14"/>
  <c r="Z283" i="14"/>
  <c r="P520" i="14"/>
  <c r="K421" i="14"/>
  <c r="J33" i="14"/>
  <c r="H46" i="14"/>
  <c r="W16" i="14"/>
  <c r="M138" i="14"/>
  <c r="S90" i="14"/>
  <c r="Y29" i="14"/>
  <c r="K129" i="14"/>
  <c r="S202" i="14"/>
  <c r="M539" i="14"/>
  <c r="J539" i="14"/>
  <c r="U535" i="14"/>
  <c r="S543" i="14"/>
  <c r="L539" i="14"/>
  <c r="N539" i="14"/>
  <c r="H539" i="14"/>
  <c r="Q539" i="14"/>
  <c r="Z539" i="14"/>
  <c r="Q535" i="14"/>
  <c r="Z535" i="14"/>
  <c r="T535" i="14"/>
  <c r="O543" i="14"/>
  <c r="H543" i="14"/>
  <c r="Q543" i="14"/>
  <c r="Z543" i="14"/>
  <c r="T543" i="14"/>
  <c r="K539" i="14"/>
  <c r="Z99" i="14"/>
  <c r="O219" i="14"/>
  <c r="M90" i="14"/>
  <c r="J146" i="14"/>
  <c r="L254" i="14"/>
  <c r="T484" i="14"/>
  <c r="J155" i="14"/>
  <c r="H103" i="14"/>
  <c r="K103" i="14"/>
  <c r="X446" i="14"/>
  <c r="Z472" i="14"/>
  <c r="K476" i="14"/>
  <c r="Q16" i="14"/>
  <c r="L505" i="14"/>
  <c r="T501" i="14"/>
  <c r="Z442" i="14"/>
  <c r="I300" i="14"/>
  <c r="U283" i="14"/>
  <c r="X516" i="14"/>
  <c r="V363" i="14"/>
  <c r="H421" i="14"/>
  <c r="I9" i="14"/>
  <c r="R24" i="14"/>
  <c r="K30" i="14"/>
  <c r="Y46" i="14"/>
  <c r="Z86" i="14"/>
  <c r="U142" i="14"/>
  <c r="T125" i="14"/>
  <c r="T77" i="14"/>
  <c r="U516" i="14"/>
  <c r="M516" i="14"/>
  <c r="H520" i="14"/>
  <c r="M155" i="14"/>
  <c r="J237" i="14"/>
  <c r="K413" i="14"/>
  <c r="K116" i="14"/>
  <c r="K151" i="14"/>
  <c r="Y421" i="14"/>
  <c r="N421" i="14"/>
  <c r="U421" i="14"/>
  <c r="Z300" i="14"/>
  <c r="S300" i="14"/>
  <c r="L300" i="14"/>
  <c r="M300" i="14"/>
  <c r="I283" i="14"/>
  <c r="S283" i="14"/>
  <c r="R283" i="14"/>
  <c r="S275" i="14"/>
  <c r="P275" i="14"/>
  <c r="Q275" i="14"/>
  <c r="T262" i="14"/>
  <c r="Q262" i="14"/>
  <c r="M220" i="14"/>
  <c r="J220" i="14"/>
  <c r="K220" i="14"/>
  <c r="S198" i="14"/>
  <c r="U198" i="14"/>
  <c r="Q185" i="14"/>
  <c r="U185" i="14"/>
  <c r="N181" i="14"/>
  <c r="S181" i="14"/>
  <c r="T172" i="14"/>
  <c r="Z172" i="14"/>
  <c r="Q151" i="14"/>
  <c r="Y151" i="14"/>
  <c r="H142" i="14"/>
  <c r="M142" i="14"/>
  <c r="I142" i="14"/>
  <c r="N138" i="14"/>
  <c r="Z138" i="14"/>
  <c r="H138" i="14"/>
  <c r="H129" i="14"/>
  <c r="R129" i="14"/>
  <c r="O129" i="14"/>
  <c r="V125" i="14"/>
  <c r="Q125" i="14"/>
  <c r="K125" i="14"/>
  <c r="V116" i="14"/>
  <c r="I116" i="14"/>
  <c r="J112" i="14"/>
  <c r="V112" i="14"/>
  <c r="P112" i="14"/>
  <c r="T103" i="14"/>
  <c r="U103" i="14"/>
  <c r="M99" i="14"/>
  <c r="U99" i="14"/>
  <c r="W90" i="14"/>
  <c r="I90" i="14"/>
  <c r="Z90" i="14"/>
  <c r="L90" i="14"/>
  <c r="Q90" i="14"/>
  <c r="I77" i="14"/>
  <c r="J77" i="14"/>
  <c r="W77" i="14"/>
  <c r="L77" i="14"/>
  <c r="M77" i="14"/>
  <c r="R77" i="14"/>
  <c r="H77" i="14"/>
  <c r="L73" i="14"/>
  <c r="P73" i="14"/>
  <c r="M73" i="14"/>
  <c r="J73" i="14"/>
  <c r="Z73" i="14"/>
  <c r="S46" i="14"/>
  <c r="V46" i="14"/>
  <c r="X46" i="14"/>
  <c r="L33" i="14"/>
  <c r="M33" i="14"/>
  <c r="R33" i="14"/>
  <c r="P33" i="14"/>
  <c r="U29" i="14"/>
  <c r="M29" i="14"/>
  <c r="V29" i="14"/>
  <c r="P29" i="14"/>
  <c r="T29" i="14"/>
  <c r="Q29" i="14"/>
  <c r="Z29" i="14"/>
  <c r="X29" i="14"/>
  <c r="S16" i="14"/>
  <c r="T16" i="14"/>
  <c r="U16" i="14"/>
  <c r="Y520" i="14"/>
  <c r="N520" i="14"/>
  <c r="Q520" i="14"/>
  <c r="L400" i="14"/>
  <c r="Y400" i="14"/>
  <c r="T400" i="14"/>
  <c r="O224" i="14"/>
  <c r="W181" i="14"/>
  <c r="T241" i="14"/>
  <c r="H220" i="14"/>
  <c r="W446" i="14"/>
  <c r="P446" i="14"/>
  <c r="W472" i="14"/>
  <c r="V476" i="14"/>
  <c r="V480" i="14"/>
  <c r="U524" i="14"/>
  <c r="P480" i="14"/>
  <c r="R220" i="14"/>
  <c r="O220" i="14"/>
  <c r="V442" i="14"/>
  <c r="Y142" i="14"/>
  <c r="T300" i="14"/>
  <c r="U300" i="14"/>
  <c r="P283" i="14"/>
  <c r="O283" i="14"/>
  <c r="K516" i="14"/>
  <c r="Q516" i="14"/>
  <c r="K520" i="14"/>
  <c r="X520" i="14"/>
  <c r="O520" i="14"/>
  <c r="R421" i="14"/>
  <c r="Q421" i="14"/>
  <c r="K275" i="14"/>
  <c r="V275" i="14"/>
  <c r="R73" i="14"/>
  <c r="Q73" i="14"/>
  <c r="W33" i="14"/>
  <c r="U33" i="14"/>
  <c r="I46" i="14"/>
  <c r="Q46" i="14"/>
  <c r="K46" i="14"/>
  <c r="W73" i="14"/>
  <c r="V16" i="14"/>
  <c r="J16" i="14"/>
  <c r="O16" i="14"/>
  <c r="Y103" i="14"/>
  <c r="T90" i="14"/>
  <c r="Q181" i="14"/>
  <c r="O29" i="14"/>
  <c r="P86" i="14"/>
  <c r="K112" i="14"/>
  <c r="R125" i="14"/>
  <c r="V129" i="14"/>
  <c r="P77" i="14"/>
  <c r="U77" i="14"/>
  <c r="I172" i="14"/>
  <c r="M202" i="14"/>
  <c r="H292" i="14"/>
  <c r="Z334" i="14"/>
  <c r="W241" i="14"/>
  <c r="V516" i="14"/>
  <c r="T516" i="14"/>
  <c r="J516" i="14"/>
  <c r="S254" i="14"/>
  <c r="L484" i="14"/>
  <c r="N351" i="14"/>
  <c r="H446" i="14"/>
  <c r="O524" i="14"/>
  <c r="O480" i="14"/>
  <c r="L220" i="14"/>
  <c r="J442" i="14"/>
  <c r="L142" i="14"/>
  <c r="R300" i="14"/>
  <c r="Q300" i="14"/>
  <c r="W283" i="14"/>
  <c r="L283" i="14"/>
  <c r="O516" i="14"/>
  <c r="W516" i="14"/>
  <c r="L520" i="14"/>
  <c r="T520" i="14"/>
  <c r="J520" i="14"/>
  <c r="O421" i="14"/>
  <c r="P421" i="14"/>
  <c r="R275" i="14"/>
  <c r="N73" i="14"/>
  <c r="I73" i="14"/>
  <c r="O33" i="14"/>
  <c r="Q33" i="14"/>
  <c r="R46" i="14"/>
  <c r="L46" i="14"/>
  <c r="N16" i="14"/>
  <c r="P16" i="14"/>
  <c r="Y99" i="14"/>
  <c r="M103" i="14"/>
  <c r="O138" i="14"/>
  <c r="P90" i="14"/>
  <c r="M181" i="14"/>
  <c r="S185" i="14"/>
  <c r="L29" i="14"/>
  <c r="J29" i="14"/>
  <c r="Q112" i="14"/>
  <c r="O125" i="14"/>
  <c r="U129" i="14"/>
  <c r="Y254" i="14"/>
  <c r="Z77" i="14"/>
  <c r="Y116" i="14"/>
  <c r="S172" i="14"/>
  <c r="K211" i="14"/>
  <c r="V400" i="14"/>
  <c r="I296" i="14"/>
  <c r="Z306" i="14"/>
  <c r="V323" i="14"/>
  <c r="U344" i="14"/>
  <c r="O465" i="14"/>
  <c r="U357" i="14"/>
  <c r="K455" i="14"/>
  <c r="K127" i="14"/>
  <c r="K100" i="14"/>
  <c r="K182" i="14"/>
  <c r="K117" i="14"/>
  <c r="K294" i="14"/>
  <c r="K170" i="14"/>
  <c r="K35" i="14"/>
  <c r="N78" i="14"/>
  <c r="N144" i="14"/>
  <c r="N129" i="14"/>
  <c r="N160" i="14"/>
  <c r="N22" i="14"/>
  <c r="N225" i="14"/>
  <c r="N436" i="14"/>
  <c r="N334" i="14"/>
  <c r="N161" i="14"/>
  <c r="N185" i="14"/>
  <c r="N34" i="14"/>
  <c r="N125" i="14"/>
  <c r="N139" i="14"/>
  <c r="Z520" i="14"/>
  <c r="S520" i="14"/>
  <c r="I520" i="14"/>
  <c r="M520" i="14"/>
  <c r="H516" i="14"/>
  <c r="Z516" i="14"/>
  <c r="S516" i="14"/>
  <c r="Y516" i="14"/>
  <c r="I516" i="14"/>
  <c r="T505" i="14"/>
  <c r="O505" i="14"/>
  <c r="P505" i="14"/>
  <c r="V505" i="14"/>
  <c r="Y505" i="14"/>
  <c r="I505" i="14"/>
  <c r="M501" i="14"/>
  <c r="Q501" i="14"/>
  <c r="Z501" i="14"/>
  <c r="H501" i="14"/>
  <c r="I497" i="14"/>
  <c r="R497" i="14"/>
  <c r="U497" i="14"/>
  <c r="P497" i="14"/>
  <c r="U493" i="14"/>
  <c r="N493" i="14"/>
  <c r="S480" i="14"/>
  <c r="H480" i="14"/>
  <c r="R480" i="14"/>
  <c r="M476" i="14"/>
  <c r="O476" i="14"/>
  <c r="W476" i="14"/>
  <c r="V472" i="14"/>
  <c r="R472" i="14"/>
  <c r="N463" i="14"/>
  <c r="Z463" i="14"/>
  <c r="Q463" i="14"/>
  <c r="J455" i="14"/>
  <c r="L455" i="14"/>
  <c r="M455" i="14"/>
  <c r="Z451" i="14"/>
  <c r="R451" i="14"/>
  <c r="R446" i="14"/>
  <c r="K446" i="14"/>
  <c r="U442" i="14"/>
  <c r="N442" i="14"/>
  <c r="O442" i="14"/>
  <c r="R438" i="14"/>
  <c r="M438" i="14"/>
  <c r="T425" i="14"/>
  <c r="N425" i="14"/>
  <c r="Y425" i="14"/>
  <c r="V421" i="14"/>
  <c r="L421" i="14"/>
  <c r="T421" i="14"/>
  <c r="J421" i="14"/>
  <c r="W421" i="14"/>
  <c r="O413" i="14"/>
  <c r="H413" i="14"/>
  <c r="M413" i="14"/>
  <c r="Z413" i="14"/>
  <c r="W413" i="14"/>
  <c r="Q413" i="14"/>
  <c r="T413" i="14"/>
  <c r="X413" i="14"/>
  <c r="L404" i="14"/>
  <c r="X404" i="14"/>
  <c r="Q404" i="14"/>
  <c r="V404" i="14"/>
  <c r="I404" i="14"/>
  <c r="O404" i="14"/>
  <c r="S404" i="14"/>
  <c r="U404" i="14"/>
  <c r="U400" i="14"/>
  <c r="Q400" i="14"/>
  <c r="Z400" i="14"/>
  <c r="X400" i="14"/>
  <c r="J400" i="14"/>
  <c r="K400" i="14"/>
  <c r="I400" i="14"/>
  <c r="W400" i="14"/>
  <c r="Q396" i="14"/>
  <c r="T396" i="14"/>
  <c r="M392" i="14"/>
  <c r="H392" i="14"/>
  <c r="R392" i="14"/>
  <c r="I392" i="14"/>
  <c r="O392" i="14"/>
  <c r="N384" i="14"/>
  <c r="L384" i="14"/>
  <c r="Q384" i="14"/>
  <c r="O380" i="14"/>
  <c r="N380" i="14"/>
  <c r="X380" i="14"/>
  <c r="N376" i="14"/>
  <c r="L376" i="14"/>
  <c r="X376" i="14"/>
  <c r="U363" i="14"/>
  <c r="Q363" i="14"/>
  <c r="Q359" i="14"/>
  <c r="W359" i="14"/>
  <c r="W351" i="14"/>
  <c r="V351" i="14"/>
  <c r="P334" i="14"/>
  <c r="M334" i="14"/>
  <c r="J334" i="14"/>
  <c r="K334" i="14"/>
  <c r="I334" i="14"/>
  <c r="R334" i="14"/>
  <c r="S334" i="14"/>
  <c r="Y334" i="14"/>
  <c r="W334" i="14"/>
  <c r="T334" i="14"/>
  <c r="V334" i="14"/>
  <c r="V304" i="14"/>
  <c r="R304" i="14"/>
  <c r="K304" i="14"/>
  <c r="L304" i="14"/>
  <c r="M304" i="14"/>
  <c r="H304" i="14"/>
  <c r="W300" i="14"/>
  <c r="V300" i="14"/>
  <c r="X300" i="14"/>
  <c r="O300" i="14"/>
  <c r="H300" i="14"/>
  <c r="Q296" i="14"/>
  <c r="Y296" i="14"/>
  <c r="N296" i="14"/>
  <c r="Z296" i="14"/>
  <c r="M296" i="14"/>
  <c r="H296" i="14"/>
  <c r="L296" i="14"/>
  <c r="O296" i="14"/>
  <c r="P296" i="14"/>
  <c r="W296" i="14"/>
  <c r="Q292" i="14"/>
  <c r="R292" i="14"/>
  <c r="X292" i="14"/>
  <c r="Z292" i="14"/>
  <c r="Y292" i="14"/>
  <c r="S292" i="14"/>
  <c r="U292" i="14"/>
  <c r="J292" i="14"/>
  <c r="L292" i="14"/>
  <c r="O292" i="14"/>
  <c r="J283" i="14"/>
  <c r="Y283" i="14"/>
  <c r="M283" i="14"/>
  <c r="K283" i="14"/>
  <c r="T283" i="14"/>
  <c r="H283" i="14"/>
  <c r="X283" i="14"/>
  <c r="H279" i="14"/>
  <c r="Z279" i="14"/>
  <c r="J279" i="14"/>
  <c r="M279" i="14"/>
  <c r="I275" i="14"/>
  <c r="Y275" i="14"/>
  <c r="N275" i="14"/>
  <c r="U275" i="14"/>
  <c r="V271" i="14"/>
  <c r="S271" i="14"/>
  <c r="M266" i="14"/>
  <c r="T266" i="14"/>
  <c r="W262" i="14"/>
  <c r="I262" i="14"/>
  <c r="Y262" i="14"/>
  <c r="O262" i="14"/>
  <c r="V262" i="14"/>
  <c r="U262" i="14"/>
  <c r="Z262" i="14"/>
  <c r="S262" i="14"/>
  <c r="I258" i="14"/>
  <c r="L258" i="14"/>
  <c r="T258" i="14"/>
  <c r="X254" i="14"/>
  <c r="M254" i="14"/>
  <c r="T254" i="14"/>
  <c r="Q254" i="14"/>
  <c r="U254" i="14"/>
  <c r="Z254" i="14"/>
  <c r="U245" i="14"/>
  <c r="M245" i="14"/>
  <c r="Z245" i="14"/>
  <c r="H245" i="14"/>
  <c r="O245" i="14"/>
  <c r="X245" i="14"/>
  <c r="N241" i="14"/>
  <c r="O241" i="14"/>
  <c r="P241" i="14"/>
  <c r="Q241" i="14"/>
  <c r="R241" i="14"/>
  <c r="I241" i="14"/>
  <c r="J241" i="14"/>
  <c r="V241" i="14"/>
  <c r="U241" i="14"/>
  <c r="M241" i="14"/>
  <c r="K241" i="14"/>
  <c r="Z241" i="14"/>
  <c r="X241" i="14"/>
  <c r="Y241" i="14"/>
  <c r="N237" i="14"/>
  <c r="S237" i="14"/>
  <c r="U237" i="14"/>
  <c r="V237" i="14"/>
  <c r="X237" i="14"/>
  <c r="O237" i="14"/>
  <c r="Z237" i="14"/>
  <c r="M237" i="14"/>
  <c r="P237" i="14"/>
  <c r="R237" i="14"/>
  <c r="K237" i="14"/>
  <c r="L237" i="14"/>
  <c r="Y233" i="14"/>
  <c r="T233" i="14"/>
  <c r="Q224" i="14"/>
  <c r="U224" i="14"/>
  <c r="Y224" i="14"/>
  <c r="K224" i="14"/>
  <c r="I220" i="14"/>
  <c r="Y220" i="14"/>
  <c r="Q220" i="14"/>
  <c r="U220" i="14"/>
  <c r="Z220" i="14"/>
  <c r="V220" i="14"/>
  <c r="W220" i="14"/>
  <c r="I211" i="14"/>
  <c r="S211" i="14"/>
  <c r="P211" i="14"/>
  <c r="R211" i="14"/>
  <c r="V211" i="14"/>
  <c r="O211" i="14"/>
  <c r="T211" i="14"/>
  <c r="M211" i="14"/>
  <c r="H211" i="14"/>
  <c r="Z211" i="14"/>
  <c r="L211" i="14"/>
  <c r="U211" i="14"/>
  <c r="U202" i="14"/>
  <c r="V202" i="14"/>
  <c r="H202" i="14"/>
  <c r="Q202" i="14"/>
  <c r="Z202" i="14"/>
  <c r="X202" i="14"/>
  <c r="Y202" i="14"/>
  <c r="W202" i="14"/>
  <c r="J202" i="14"/>
  <c r="P202" i="14"/>
  <c r="P198" i="14"/>
  <c r="O198" i="14"/>
  <c r="Q198" i="14"/>
  <c r="R198" i="14"/>
  <c r="J198" i="14"/>
  <c r="L198" i="14"/>
  <c r="X198" i="14"/>
  <c r="W198" i="14"/>
  <c r="I198" i="14"/>
  <c r="V198" i="14"/>
  <c r="T198" i="14"/>
  <c r="S194" i="14"/>
  <c r="O194" i="14"/>
  <c r="Q194" i="14"/>
  <c r="R194" i="14"/>
  <c r="R185" i="14"/>
  <c r="I185" i="14"/>
  <c r="Y185" i="14"/>
  <c r="X185" i="14"/>
  <c r="H185" i="14"/>
  <c r="M185" i="14"/>
  <c r="Z185" i="14"/>
  <c r="J181" i="14"/>
  <c r="I181" i="14"/>
  <c r="Y181" i="14"/>
  <c r="X181" i="14"/>
  <c r="U181" i="14"/>
  <c r="H181" i="14"/>
  <c r="V181" i="14"/>
  <c r="O181" i="14"/>
  <c r="P172" i="14"/>
  <c r="K172" i="14"/>
  <c r="L172" i="14"/>
  <c r="O172" i="14"/>
  <c r="V172" i="14"/>
  <c r="H172" i="14"/>
  <c r="X172" i="14"/>
  <c r="Q172" i="14"/>
  <c r="U172" i="14"/>
  <c r="Y172" i="14"/>
  <c r="M172" i="14"/>
  <c r="R172" i="14"/>
  <c r="S168" i="14"/>
  <c r="Q168" i="14"/>
  <c r="X159" i="14"/>
  <c r="M159" i="14"/>
  <c r="Y159" i="14"/>
  <c r="W159" i="14"/>
  <c r="U155" i="14"/>
  <c r="S155" i="14"/>
  <c r="Q155" i="14"/>
  <c r="X155" i="14"/>
  <c r="Y155" i="14"/>
  <c r="V155" i="14"/>
  <c r="O155" i="14"/>
  <c r="J151" i="14"/>
  <c r="P151" i="14"/>
  <c r="U151" i="14"/>
  <c r="S151" i="14"/>
  <c r="I151" i="14"/>
  <c r="H151" i="14"/>
  <c r="M151" i="14"/>
  <c r="L151" i="14"/>
  <c r="P146" i="14"/>
  <c r="O146" i="14"/>
  <c r="W146" i="14"/>
  <c r="M146" i="14"/>
  <c r="P142" i="14"/>
  <c r="Z142" i="14"/>
  <c r="S142" i="14"/>
  <c r="R142" i="14"/>
  <c r="O142" i="14"/>
  <c r="X142" i="14"/>
  <c r="T142" i="14"/>
  <c r="W142" i="14"/>
  <c r="J142" i="14"/>
  <c r="V142" i="14"/>
  <c r="J138" i="14"/>
  <c r="L138" i="14"/>
  <c r="S138" i="14"/>
  <c r="R138" i="14"/>
  <c r="X138" i="14"/>
  <c r="U138" i="14"/>
  <c r="W138" i="14"/>
  <c r="L129" i="14"/>
  <c r="I129" i="14"/>
  <c r="Y129" i="14"/>
  <c r="X129" i="14"/>
  <c r="P129" i="14"/>
  <c r="Z129" i="14"/>
  <c r="M129" i="14"/>
  <c r="J129" i="14"/>
  <c r="Q129" i="14"/>
  <c r="S129" i="14"/>
  <c r="W129" i="14"/>
  <c r="L125" i="14"/>
  <c r="U125" i="14"/>
  <c r="X125" i="14"/>
  <c r="P125" i="14"/>
  <c r="Z125" i="14"/>
  <c r="I125" i="14"/>
  <c r="H125" i="14"/>
  <c r="J125" i="14"/>
  <c r="M125" i="14"/>
  <c r="S125" i="14"/>
  <c r="W125" i="14"/>
  <c r="K75" i="14"/>
  <c r="K126" i="14"/>
  <c r="K99" i="14"/>
  <c r="K44" i="14"/>
  <c r="O254" i="14"/>
  <c r="I254" i="14"/>
  <c r="M262" i="14"/>
  <c r="J172" i="14"/>
  <c r="W172" i="14"/>
  <c r="M198" i="14"/>
  <c r="O202" i="14"/>
  <c r="J211" i="14"/>
  <c r="H237" i="14"/>
  <c r="M292" i="14"/>
  <c r="T404" i="14"/>
  <c r="Z505" i="14"/>
  <c r="U334" i="14"/>
  <c r="R404" i="14"/>
  <c r="H241" i="14"/>
  <c r="J296" i="14"/>
  <c r="X392" i="14"/>
  <c r="O304" i="14"/>
  <c r="L245" i="14"/>
  <c r="W463" i="14"/>
  <c r="K319" i="14"/>
  <c r="K131" i="14"/>
  <c r="K186" i="14"/>
  <c r="Q19" i="14"/>
  <c r="P19" i="14"/>
  <c r="M19" i="14"/>
  <c r="K118" i="14"/>
  <c r="K292" i="14"/>
  <c r="Y244" i="14"/>
  <c r="K87" i="14"/>
  <c r="K221" i="14"/>
  <c r="K18" i="14"/>
  <c r="N33" i="14"/>
  <c r="N46" i="14"/>
  <c r="K142" i="14"/>
  <c r="I224" i="14"/>
  <c r="J262" i="14"/>
  <c r="M258" i="14"/>
  <c r="H198" i="14"/>
  <c r="R202" i="14"/>
  <c r="X211" i="14"/>
  <c r="Q237" i="14"/>
  <c r="T292" i="14"/>
  <c r="I292" i="14"/>
  <c r="U413" i="14"/>
  <c r="Q334" i="14"/>
  <c r="N404" i="14"/>
  <c r="L241" i="14"/>
  <c r="X296" i="14"/>
  <c r="J304" i="14"/>
  <c r="S245" i="14"/>
  <c r="O463" i="14"/>
  <c r="N151" i="14"/>
  <c r="Z116" i="14"/>
  <c r="O116" i="14"/>
  <c r="Q116" i="14"/>
  <c r="U116" i="14"/>
  <c r="J116" i="14"/>
  <c r="M116" i="14"/>
  <c r="W112" i="14"/>
  <c r="Z112" i="14"/>
  <c r="R112" i="14"/>
  <c r="K90" i="14"/>
  <c r="H90" i="14"/>
  <c r="X90" i="14"/>
  <c r="J90" i="14"/>
  <c r="U86" i="14"/>
  <c r="Q86" i="14"/>
  <c r="S77" i="14"/>
  <c r="Q77" i="14"/>
  <c r="O77" i="14"/>
  <c r="X77" i="14"/>
  <c r="Q103" i="14"/>
  <c r="L112" i="14"/>
  <c r="S112" i="14"/>
  <c r="L157" i="14"/>
  <c r="O170" i="14"/>
  <c r="M235" i="14"/>
  <c r="T116" i="14"/>
  <c r="J200" i="14"/>
  <c r="V92" i="14"/>
  <c r="R116" i="14"/>
  <c r="N116" i="14"/>
  <c r="W116" i="14"/>
  <c r="T200" i="14"/>
  <c r="T332" i="14"/>
  <c r="M444" i="14"/>
  <c r="S315" i="14"/>
  <c r="K365" i="14"/>
  <c r="M482" i="14"/>
  <c r="X116" i="14"/>
  <c r="H116" i="14"/>
  <c r="S116" i="14"/>
  <c r="M112" i="14"/>
  <c r="N292" i="14"/>
  <c r="N202" i="14"/>
  <c r="N182" i="14"/>
  <c r="N100" i="14"/>
  <c r="N131" i="14"/>
  <c r="N319" i="14"/>
  <c r="Y491" i="14"/>
  <c r="I491" i="14"/>
  <c r="Y465" i="14"/>
  <c r="T465" i="14"/>
  <c r="J453" i="14"/>
  <c r="Z453" i="14"/>
  <c r="X419" i="14"/>
  <c r="Q419" i="14"/>
  <c r="P402" i="14"/>
  <c r="O402" i="14"/>
  <c r="Q402" i="14"/>
  <c r="T402" i="14"/>
  <c r="K394" i="14"/>
  <c r="W394" i="14"/>
  <c r="Q394" i="14"/>
  <c r="Y394" i="14"/>
  <c r="L374" i="14"/>
  <c r="Q374" i="14"/>
  <c r="M361" i="14"/>
  <c r="P361" i="14"/>
  <c r="V361" i="14"/>
  <c r="I361" i="14"/>
  <c r="L361" i="14"/>
  <c r="J353" i="14"/>
  <c r="S353" i="14"/>
  <c r="L353" i="14"/>
  <c r="W353" i="14"/>
  <c r="S344" i="14"/>
  <c r="I344" i="14"/>
  <c r="T344" i="14"/>
  <c r="P336" i="14"/>
  <c r="M336" i="14"/>
  <c r="Q323" i="14"/>
  <c r="N323" i="14"/>
  <c r="U323" i="14"/>
  <c r="O323" i="14"/>
  <c r="Y319" i="14"/>
  <c r="I319" i="14"/>
  <c r="W319" i="14"/>
  <c r="V319" i="14"/>
  <c r="U311" i="14"/>
  <c r="L311" i="14"/>
  <c r="O311" i="14"/>
  <c r="M311" i="14"/>
  <c r="J311" i="14"/>
  <c r="L306" i="14"/>
  <c r="R306" i="14"/>
  <c r="V294" i="14"/>
  <c r="X294" i="14"/>
  <c r="I294" i="14"/>
  <c r="U285" i="14"/>
  <c r="M285" i="14"/>
  <c r="Q281" i="14"/>
  <c r="M281" i="14"/>
  <c r="M277" i="14"/>
  <c r="Q277" i="14"/>
  <c r="I273" i="14"/>
  <c r="Q273" i="14"/>
  <c r="I256" i="14"/>
  <c r="J256" i="14"/>
  <c r="I252" i="14"/>
  <c r="L252" i="14"/>
  <c r="Q239" i="14"/>
  <c r="M239" i="14"/>
  <c r="V209" i="14"/>
  <c r="S209" i="14"/>
  <c r="I192" i="14"/>
  <c r="W192" i="14"/>
  <c r="S183" i="14"/>
  <c r="J183" i="14"/>
  <c r="L170" i="14"/>
  <c r="U170" i="14"/>
  <c r="J170" i="14"/>
  <c r="H161" i="14"/>
  <c r="T161" i="14"/>
  <c r="H157" i="14"/>
  <c r="K157" i="14"/>
  <c r="X157" i="14"/>
  <c r="Z157" i="14"/>
  <c r="O153" i="14"/>
  <c r="J153" i="14"/>
  <c r="Z144" i="14"/>
  <c r="P144" i="14"/>
  <c r="M144" i="14"/>
  <c r="J140" i="14"/>
  <c r="W140" i="14"/>
  <c r="Q140" i="14"/>
  <c r="X140" i="14"/>
  <c r="W136" i="14"/>
  <c r="U136" i="14"/>
  <c r="W131" i="14"/>
  <c r="J131" i="14"/>
  <c r="O131" i="14"/>
  <c r="T131" i="14"/>
  <c r="S127" i="14"/>
  <c r="L127" i="14"/>
  <c r="V127" i="14"/>
  <c r="Q118" i="14"/>
  <c r="H118" i="14"/>
  <c r="J97" i="14"/>
  <c r="R97" i="14"/>
  <c r="K97" i="14"/>
  <c r="H97" i="14"/>
  <c r="X97" i="14"/>
  <c r="W75" i="14"/>
  <c r="L75" i="14"/>
  <c r="Q75" i="14"/>
  <c r="W31" i="14"/>
  <c r="K31" i="14"/>
  <c r="T31" i="14"/>
  <c r="M31" i="14"/>
  <c r="K198" i="14"/>
  <c r="K155" i="14"/>
  <c r="K313" i="14"/>
  <c r="L402" i="14"/>
  <c r="V419" i="14"/>
  <c r="R423" i="14"/>
  <c r="J457" i="14"/>
  <c r="U482" i="14"/>
  <c r="Y353" i="14"/>
  <c r="Z361" i="14"/>
  <c r="Q365" i="14"/>
  <c r="M465" i="14"/>
  <c r="Z394" i="14"/>
  <c r="R482" i="14"/>
  <c r="K202" i="14"/>
  <c r="N213" i="14"/>
  <c r="K88" i="14"/>
  <c r="N186" i="14"/>
  <c r="K183" i="14"/>
  <c r="Y239" i="14"/>
  <c r="Y273" i="14"/>
  <c r="K113" i="14"/>
  <c r="J161" i="14"/>
  <c r="H196" i="14"/>
  <c r="K77" i="14"/>
  <c r="N194" i="14"/>
  <c r="T311" i="14"/>
  <c r="H311" i="14"/>
  <c r="O318" i="14"/>
  <c r="Z319" i="14"/>
  <c r="S323" i="14"/>
  <c r="R323" i="14"/>
  <c r="Y344" i="14"/>
  <c r="X344" i="14"/>
  <c r="Y373" i="14"/>
  <c r="X394" i="14"/>
  <c r="Y402" i="14"/>
  <c r="I419" i="14"/>
  <c r="X444" i="14"/>
  <c r="O457" i="14"/>
  <c r="H477" i="14"/>
  <c r="O411" i="14"/>
  <c r="P222" i="14"/>
  <c r="Z315" i="14"/>
  <c r="L315" i="14"/>
  <c r="V353" i="14"/>
  <c r="O357" i="14"/>
  <c r="Q357" i="14"/>
  <c r="Y361" i="14"/>
  <c r="R365" i="14"/>
  <c r="O385" i="14"/>
  <c r="Y453" i="14"/>
  <c r="Q482" i="14"/>
  <c r="M306" i="14"/>
  <c r="P365" i="14"/>
  <c r="J465" i="14"/>
  <c r="J486" i="14"/>
  <c r="T315" i="14"/>
  <c r="S361" i="14"/>
  <c r="X302" i="14"/>
  <c r="K415" i="14"/>
  <c r="K457" i="14"/>
  <c r="R525" i="14"/>
  <c r="I525" i="14"/>
  <c r="Z525" i="14"/>
  <c r="Q525" i="14"/>
  <c r="U521" i="14"/>
  <c r="O521" i="14"/>
  <c r="N517" i="14"/>
  <c r="S481" i="14"/>
  <c r="X481" i="14"/>
  <c r="S473" i="14"/>
  <c r="N473" i="14"/>
  <c r="M473" i="14"/>
  <c r="T464" i="14"/>
  <c r="K464" i="14"/>
  <c r="J456" i="14"/>
  <c r="K456" i="14"/>
  <c r="R456" i="14"/>
  <c r="K452" i="14"/>
  <c r="V452" i="14"/>
  <c r="R439" i="14"/>
  <c r="O439" i="14"/>
  <c r="J439" i="14"/>
  <c r="Z435" i="14"/>
  <c r="S435" i="14"/>
  <c r="V431" i="14"/>
  <c r="R431" i="14"/>
  <c r="I426" i="14"/>
  <c r="T426" i="14"/>
  <c r="T422" i="14"/>
  <c r="I422" i="14"/>
  <c r="L422" i="14"/>
  <c r="P418" i="14"/>
  <c r="I418" i="14"/>
  <c r="R385" i="14"/>
  <c r="I385" i="14"/>
  <c r="J377" i="14"/>
  <c r="I377" i="14"/>
  <c r="N373" i="14"/>
  <c r="I373" i="14"/>
  <c r="O343" i="14"/>
  <c r="Q343" i="14"/>
  <c r="P322" i="14"/>
  <c r="Q322" i="14"/>
  <c r="I284" i="14"/>
  <c r="K284" i="14"/>
  <c r="W276" i="14"/>
  <c r="P276" i="14"/>
  <c r="Y276" i="14"/>
  <c r="T276" i="14"/>
  <c r="U276" i="14"/>
  <c r="U495" i="14"/>
  <c r="Q495" i="14"/>
  <c r="V482" i="14"/>
  <c r="Z482" i="14"/>
  <c r="S482" i="14"/>
  <c r="M478" i="14"/>
  <c r="Q478" i="14"/>
  <c r="S478" i="14"/>
  <c r="W478" i="14"/>
  <c r="U478" i="14"/>
  <c r="V478" i="14"/>
  <c r="Q457" i="14"/>
  <c r="T457" i="14"/>
  <c r="I453" i="14"/>
  <c r="U453" i="14"/>
  <c r="O453" i="14"/>
  <c r="J423" i="14"/>
  <c r="M423" i="14"/>
  <c r="T419" i="14"/>
  <c r="Y419" i="14"/>
  <c r="S419" i="14"/>
  <c r="N419" i="14"/>
  <c r="L415" i="14"/>
  <c r="I415" i="14"/>
  <c r="Q415" i="14"/>
  <c r="S415" i="14"/>
  <c r="Y415" i="14"/>
  <c r="T415" i="14"/>
  <c r="N402" i="14"/>
  <c r="Z402" i="14"/>
  <c r="K402" i="14"/>
  <c r="H402" i="14"/>
  <c r="X402" i="14"/>
  <c r="U402" i="14"/>
  <c r="W402" i="14"/>
  <c r="I402" i="14"/>
  <c r="R394" i="14"/>
  <c r="S394" i="14"/>
  <c r="P394" i="14"/>
  <c r="M394" i="14"/>
  <c r="O394" i="14"/>
  <c r="T394" i="14"/>
  <c r="U394" i="14"/>
  <c r="K374" i="14"/>
  <c r="X374" i="14"/>
  <c r="W374" i="14"/>
  <c r="I374" i="14"/>
  <c r="H374" i="14"/>
  <c r="H365" i="14"/>
  <c r="I365" i="14"/>
  <c r="Y365" i="14"/>
  <c r="V365" i="14"/>
  <c r="S365" i="14"/>
  <c r="M365" i="14"/>
  <c r="J365" i="14"/>
  <c r="Z365" i="14"/>
  <c r="W365" i="14"/>
  <c r="L365" i="14"/>
  <c r="U365" i="14"/>
  <c r="O365" i="14"/>
  <c r="T361" i="14"/>
  <c r="H361" i="14"/>
  <c r="Q361" i="14"/>
  <c r="N361" i="14"/>
  <c r="K361" i="14"/>
  <c r="U361" i="14"/>
  <c r="R361" i="14"/>
  <c r="O361" i="14"/>
  <c r="J361" i="14"/>
  <c r="W361" i="14"/>
  <c r="H357" i="14"/>
  <c r="I357" i="14"/>
  <c r="Y357" i="14"/>
  <c r="V357" i="14"/>
  <c r="S357" i="14"/>
  <c r="M357" i="14"/>
  <c r="J357" i="14"/>
  <c r="Z357" i="14"/>
  <c r="W357" i="14"/>
  <c r="R357" i="14"/>
  <c r="P353" i="14"/>
  <c r="Q353" i="14"/>
  <c r="N353" i="14"/>
  <c r="K353" i="14"/>
  <c r="U353" i="14"/>
  <c r="R353" i="14"/>
  <c r="O353" i="14"/>
  <c r="M353" i="14"/>
  <c r="Z353" i="14"/>
  <c r="Z344" i="14"/>
  <c r="K344" i="14"/>
  <c r="H344" i="14"/>
  <c r="O344" i="14"/>
  <c r="P344" i="14"/>
  <c r="M344" i="14"/>
  <c r="T323" i="14"/>
  <c r="L323" i="14"/>
  <c r="M323" i="14"/>
  <c r="J323" i="14"/>
  <c r="Z323" i="14"/>
  <c r="W323" i="14"/>
  <c r="X319" i="14"/>
  <c r="L319" i="14"/>
  <c r="P319" i="14"/>
  <c r="U319" i="14"/>
  <c r="R319" i="14"/>
  <c r="O319" i="14"/>
  <c r="V315" i="14"/>
  <c r="U315" i="14"/>
  <c r="W315" i="14"/>
  <c r="J315" i="14"/>
  <c r="I315" i="14"/>
  <c r="Y315" i="14"/>
  <c r="H315" i="14"/>
  <c r="O315" i="14"/>
  <c r="Q315" i="14"/>
  <c r="X315" i="14"/>
  <c r="P315" i="14"/>
  <c r="P311" i="14"/>
  <c r="Q311" i="14"/>
  <c r="R311" i="14"/>
  <c r="X311" i="14"/>
  <c r="Z311" i="14"/>
  <c r="W306" i="14"/>
  <c r="K306" i="14"/>
  <c r="Q306" i="14"/>
  <c r="X306" i="14"/>
  <c r="J306" i="14"/>
  <c r="O306" i="14"/>
  <c r="V306" i="14"/>
  <c r="N306" i="14"/>
  <c r="P306" i="14"/>
  <c r="U306" i="14"/>
  <c r="S306" i="14"/>
  <c r="T306" i="14"/>
  <c r="U294" i="14"/>
  <c r="W294" i="14"/>
  <c r="Y294" i="14"/>
  <c r="O285" i="14"/>
  <c r="S285" i="14"/>
  <c r="S260" i="14"/>
  <c r="X260" i="14"/>
  <c r="S256" i="14"/>
  <c r="L256" i="14"/>
  <c r="Y226" i="14"/>
  <c r="H226" i="14"/>
  <c r="Q213" i="14"/>
  <c r="M213" i="14"/>
  <c r="Y209" i="14"/>
  <c r="M209" i="14"/>
  <c r="W200" i="14"/>
  <c r="O200" i="14"/>
  <c r="X174" i="14"/>
  <c r="P174" i="14"/>
  <c r="H153" i="14"/>
  <c r="S153" i="14"/>
  <c r="Z153" i="14"/>
  <c r="Z136" i="14"/>
  <c r="T136" i="14"/>
  <c r="I92" i="14"/>
  <c r="Y92" i="14"/>
  <c r="V255" i="14"/>
  <c r="R259" i="14"/>
  <c r="N263" i="14"/>
  <c r="J238" i="14"/>
  <c r="R238" i="14"/>
  <c r="L238" i="14"/>
  <c r="U272" i="14"/>
  <c r="N272" i="14"/>
  <c r="T272" i="14"/>
  <c r="T251" i="14"/>
  <c r="U251" i="14"/>
  <c r="L242" i="14"/>
  <c r="H242" i="14"/>
  <c r="J242" i="14"/>
  <c r="X242" i="14"/>
  <c r="O242" i="14"/>
  <c r="W234" i="14"/>
  <c r="M234" i="14"/>
  <c r="Q234" i="14"/>
  <c r="Y234" i="14"/>
  <c r="X182" i="14"/>
  <c r="T182" i="14"/>
  <c r="Y160" i="14"/>
  <c r="T160" i="14"/>
  <c r="M160" i="14"/>
  <c r="I152" i="14"/>
  <c r="M152" i="14"/>
  <c r="S152" i="14"/>
  <c r="X152" i="14"/>
  <c r="K210" i="14"/>
  <c r="K201" i="14"/>
  <c r="G42" i="14"/>
  <c r="N432" i="14"/>
  <c r="N311" i="14"/>
  <c r="G96" i="14"/>
  <c r="O437" i="14"/>
  <c r="K312" i="14"/>
  <c r="P383" i="14"/>
  <c r="I32" i="14"/>
  <c r="J483" i="14"/>
  <c r="Q210" i="14"/>
  <c r="K162" i="14"/>
  <c r="Q476" i="14"/>
  <c r="U484" i="14"/>
  <c r="Z497" i="14"/>
  <c r="L497" i="14"/>
  <c r="V497" i="14"/>
  <c r="R463" i="14"/>
  <c r="J463" i="14"/>
  <c r="K463" i="14"/>
  <c r="W425" i="14"/>
  <c r="K392" i="14"/>
  <c r="S23" i="14"/>
  <c r="P501" i="14"/>
  <c r="J505" i="14"/>
  <c r="Q497" i="14"/>
  <c r="W505" i="14"/>
  <c r="V501" i="14"/>
  <c r="Y442" i="14"/>
  <c r="O501" i="14"/>
  <c r="M463" i="14"/>
  <c r="Y463" i="14"/>
  <c r="M425" i="14"/>
  <c r="J403" i="14"/>
  <c r="L403" i="14"/>
  <c r="X395" i="14"/>
  <c r="O395" i="14"/>
  <c r="R145" i="14"/>
  <c r="K145" i="14"/>
  <c r="V171" i="14"/>
  <c r="J171" i="14"/>
  <c r="H124" i="14"/>
  <c r="J124" i="14"/>
  <c r="J85" i="14"/>
  <c r="W85" i="14"/>
  <c r="R98" i="14"/>
  <c r="I395" i="14"/>
  <c r="Z383" i="14"/>
  <c r="H9" i="14"/>
  <c r="H32" i="14"/>
  <c r="J167" i="14"/>
  <c r="E96" i="14"/>
  <c r="Z197" i="14"/>
  <c r="U433" i="14"/>
  <c r="W483" i="14"/>
  <c r="I483" i="14"/>
  <c r="Q286" i="14"/>
  <c r="R286" i="14"/>
  <c r="Z154" i="14"/>
  <c r="S154" i="14"/>
  <c r="M115" i="14"/>
  <c r="N115" i="14"/>
  <c r="K115" i="14"/>
  <c r="L102" i="14"/>
  <c r="X102" i="14"/>
  <c r="S158" i="14"/>
  <c r="L454" i="14"/>
  <c r="W462" i="14"/>
  <c r="W466" i="14"/>
  <c r="Q115" i="14"/>
  <c r="M403" i="14"/>
  <c r="T232" i="14"/>
  <c r="X383" i="14"/>
  <c r="T515" i="14"/>
  <c r="Z15" i="14"/>
  <c r="R89" i="14"/>
  <c r="G490" i="14"/>
  <c r="U137" i="14"/>
  <c r="R137" i="14"/>
  <c r="T98" i="14"/>
  <c r="I98" i="14"/>
  <c r="H80" i="14"/>
  <c r="Z80" i="14"/>
  <c r="H76" i="14"/>
  <c r="J76" i="14"/>
  <c r="L76" i="14"/>
  <c r="T72" i="14"/>
  <c r="Z72" i="14"/>
  <c r="G51" i="14"/>
  <c r="R19" i="14"/>
  <c r="Z19" i="14"/>
  <c r="I85" i="14"/>
  <c r="X137" i="14"/>
  <c r="I454" i="14"/>
  <c r="N72" i="14"/>
  <c r="I420" i="14"/>
  <c r="K500" i="14"/>
  <c r="X462" i="14"/>
  <c r="L496" i="14"/>
  <c r="T403" i="14"/>
  <c r="N9" i="14"/>
  <c r="O32" i="14"/>
  <c r="M72" i="14"/>
  <c r="U98" i="14"/>
  <c r="M76" i="14"/>
  <c r="R85" i="14"/>
  <c r="Q291" i="14"/>
  <c r="N414" i="14"/>
  <c r="M418" i="14"/>
  <c r="P422" i="14"/>
  <c r="Y426" i="14"/>
  <c r="P426" i="14"/>
  <c r="Z431" i="14"/>
  <c r="W435" i="14"/>
  <c r="N439" i="14"/>
  <c r="Q464" i="14"/>
  <c r="H473" i="14"/>
  <c r="J521" i="14"/>
  <c r="J525" i="14"/>
  <c r="L464" i="14"/>
  <c r="M318" i="14"/>
  <c r="M322" i="14"/>
  <c r="S373" i="14"/>
  <c r="N385" i="14"/>
  <c r="W464" i="14"/>
  <c r="R473" i="14"/>
  <c r="Y525" i="14"/>
  <c r="Z343" i="14"/>
  <c r="I464" i="14"/>
  <c r="H284" i="14"/>
  <c r="S322" i="14"/>
  <c r="Z238" i="14"/>
  <c r="Y238" i="14"/>
  <c r="W238" i="14"/>
  <c r="J272" i="14"/>
  <c r="I272" i="14"/>
  <c r="X272" i="14"/>
  <c r="H272" i="14"/>
  <c r="Y413" i="14"/>
  <c r="I413" i="14"/>
  <c r="L413" i="14"/>
  <c r="T418" i="14"/>
  <c r="M422" i="14"/>
  <c r="M426" i="14"/>
  <c r="S431" i="14"/>
  <c r="J431" i="14"/>
  <c r="V435" i="14"/>
  <c r="W439" i="14"/>
  <c r="Q456" i="14"/>
  <c r="V460" i="14"/>
  <c r="J497" i="14"/>
  <c r="J501" i="14"/>
  <c r="U505" i="14"/>
  <c r="T521" i="14"/>
  <c r="T525" i="14"/>
  <c r="L501" i="14"/>
  <c r="S400" i="14"/>
  <c r="N400" i="14"/>
  <c r="M400" i="14"/>
  <c r="K404" i="14"/>
  <c r="Y404" i="14"/>
  <c r="S505" i="14"/>
  <c r="N242" i="14"/>
  <c r="Z276" i="14"/>
  <c r="Z318" i="14"/>
  <c r="Z322" i="14"/>
  <c r="X334" i="14"/>
  <c r="M376" i="14"/>
  <c r="H385" i="14"/>
  <c r="L392" i="14"/>
  <c r="N392" i="14"/>
  <c r="M525" i="14"/>
  <c r="S304" i="14"/>
  <c r="Q304" i="14"/>
  <c r="W246" i="14"/>
  <c r="K279" i="14"/>
  <c r="P360" i="14"/>
  <c r="Q442" i="14"/>
  <c r="H505" i="14"/>
  <c r="S501" i="14"/>
  <c r="I455" i="14"/>
  <c r="L463" i="14"/>
  <c r="V496" i="14"/>
  <c r="S496" i="14"/>
  <c r="J496" i="14"/>
  <c r="Z496" i="14"/>
  <c r="M496" i="14"/>
  <c r="H496" i="14"/>
  <c r="P496" i="14"/>
  <c r="I496" i="14"/>
  <c r="N496" i="14"/>
  <c r="L445" i="14"/>
  <c r="R445" i="14"/>
  <c r="J445" i="14"/>
  <c r="I445" i="14"/>
  <c r="K445" i="14"/>
  <c r="U412" i="14"/>
  <c r="Y412" i="14"/>
  <c r="R412" i="14"/>
  <c r="O412" i="14"/>
  <c r="L412" i="14"/>
  <c r="V412" i="14"/>
  <c r="S412" i="14"/>
  <c r="P412" i="14"/>
  <c r="K412" i="14"/>
  <c r="X412" i="14"/>
  <c r="I412" i="14"/>
  <c r="W412" i="14"/>
  <c r="J412" i="14"/>
  <c r="H412" i="14"/>
  <c r="N412" i="14"/>
  <c r="T412" i="14"/>
  <c r="I371" i="14"/>
  <c r="N371" i="14"/>
  <c r="M345" i="14"/>
  <c r="Z345" i="14"/>
  <c r="R341" i="14"/>
  <c r="H341" i="14"/>
  <c r="U341" i="14"/>
  <c r="X333" i="14"/>
  <c r="J333" i="14"/>
  <c r="T333" i="14"/>
  <c r="N333" i="14"/>
  <c r="M333" i="14"/>
  <c r="R333" i="14"/>
  <c r="H333" i="14"/>
  <c r="Q333" i="14"/>
  <c r="Z333" i="14"/>
  <c r="T324" i="14"/>
  <c r="Z324" i="14"/>
  <c r="W324" i="14"/>
  <c r="I316" i="14"/>
  <c r="V316" i="14"/>
  <c r="I282" i="14"/>
  <c r="O282" i="14"/>
  <c r="Y282" i="14"/>
  <c r="U282" i="14"/>
  <c r="T282" i="14"/>
  <c r="R282" i="14"/>
  <c r="H282" i="14"/>
  <c r="W282" i="14"/>
  <c r="Z282" i="14"/>
  <c r="S282" i="14"/>
  <c r="J282" i="14"/>
  <c r="M282" i="14"/>
  <c r="L282" i="14"/>
  <c r="N282" i="14"/>
  <c r="Q274" i="14"/>
  <c r="O274" i="14"/>
  <c r="W274" i="14"/>
  <c r="T274" i="14"/>
  <c r="K274" i="14"/>
  <c r="U274" i="14"/>
  <c r="L274" i="14"/>
  <c r="J274" i="14"/>
  <c r="Z274" i="14"/>
  <c r="S274" i="14"/>
  <c r="Y274" i="14"/>
  <c r="M274" i="14"/>
  <c r="I274" i="14"/>
  <c r="N274" i="14"/>
  <c r="H274" i="14"/>
  <c r="P274" i="14"/>
  <c r="R274" i="14"/>
  <c r="U240" i="14"/>
  <c r="K240" i="14"/>
  <c r="T240" i="14"/>
  <c r="I240" i="14"/>
  <c r="Y240" i="14"/>
  <c r="P240" i="14"/>
  <c r="L240" i="14"/>
  <c r="N240" i="14"/>
  <c r="M240" i="14"/>
  <c r="Z240" i="14"/>
  <c r="X240" i="14"/>
  <c r="O240" i="14"/>
  <c r="J240" i="14"/>
  <c r="S240" i="14"/>
  <c r="W240" i="14"/>
  <c r="R240" i="14"/>
  <c r="H240" i="14"/>
  <c r="M232" i="14"/>
  <c r="V232" i="14"/>
  <c r="H232" i="14"/>
  <c r="Y232" i="14"/>
  <c r="U232" i="14"/>
  <c r="P232" i="14"/>
  <c r="X232" i="14"/>
  <c r="Q219" i="14"/>
  <c r="J219" i="14"/>
  <c r="S219" i="14"/>
  <c r="Y219" i="14"/>
  <c r="P219" i="14"/>
  <c r="M219" i="14"/>
  <c r="W219" i="14"/>
  <c r="X219" i="14"/>
  <c r="H219" i="14"/>
  <c r="I219" i="14"/>
  <c r="L219" i="14"/>
  <c r="R219" i="14"/>
  <c r="U197" i="14"/>
  <c r="R197" i="14"/>
  <c r="W197" i="14"/>
  <c r="Q197" i="14"/>
  <c r="M197" i="14"/>
  <c r="V197" i="14"/>
  <c r="M141" i="14"/>
  <c r="L141" i="14"/>
  <c r="S141" i="14"/>
  <c r="H141" i="14"/>
  <c r="Y141" i="14"/>
  <c r="W141" i="14"/>
  <c r="I141" i="14"/>
  <c r="J141" i="14"/>
  <c r="Z141" i="14"/>
  <c r="N141" i="14"/>
  <c r="K141" i="14"/>
  <c r="H128" i="14"/>
  <c r="X128" i="14"/>
  <c r="Z128" i="14"/>
  <c r="L128" i="14"/>
  <c r="J128" i="14"/>
  <c r="K128" i="14"/>
  <c r="P128" i="14"/>
  <c r="O128" i="14"/>
  <c r="Q111" i="14"/>
  <c r="T111" i="14"/>
  <c r="P111" i="14"/>
  <c r="N111" i="14"/>
  <c r="M111" i="14"/>
  <c r="G70" i="14"/>
  <c r="V32" i="14"/>
  <c r="T32" i="14"/>
  <c r="Q32" i="14"/>
  <c r="W32" i="14"/>
  <c r="K32" i="14"/>
  <c r="Y23" i="14"/>
  <c r="I23" i="14"/>
  <c r="J23" i="14"/>
  <c r="Z23" i="14"/>
  <c r="W23" i="14"/>
  <c r="U23" i="14"/>
  <c r="T15" i="14"/>
  <c r="Y15" i="14"/>
  <c r="Q15" i="14"/>
  <c r="N15" i="14"/>
  <c r="W15" i="14"/>
  <c r="P15" i="14"/>
  <c r="U15" i="14"/>
  <c r="W128" i="14"/>
  <c r="O98" i="14"/>
  <c r="Q137" i="14"/>
  <c r="R162" i="14"/>
  <c r="H454" i="14"/>
  <c r="S454" i="14"/>
  <c r="R291" i="14"/>
  <c r="P420" i="14"/>
  <c r="X312" i="14"/>
  <c r="S337" i="14"/>
  <c r="W500" i="14"/>
  <c r="Q466" i="14"/>
  <c r="Y496" i="14"/>
  <c r="Y197" i="14"/>
  <c r="I197" i="14"/>
  <c r="Q282" i="14"/>
  <c r="U115" i="14"/>
  <c r="U403" i="14"/>
  <c r="I403" i="14"/>
  <c r="R483" i="14"/>
  <c r="Z483" i="14"/>
  <c r="W232" i="14"/>
  <c r="Q232" i="14"/>
  <c r="J395" i="14"/>
  <c r="Q395" i="14"/>
  <c r="O383" i="14"/>
  <c r="M383" i="14"/>
  <c r="H515" i="14"/>
  <c r="K371" i="14"/>
  <c r="Y9" i="14"/>
  <c r="X9" i="14"/>
  <c r="M15" i="14"/>
  <c r="H15" i="14"/>
  <c r="H23" i="14"/>
  <c r="O15" i="14"/>
  <c r="V15" i="14"/>
  <c r="W19" i="14"/>
  <c r="O23" i="14"/>
  <c r="N23" i="14"/>
  <c r="Z32" i="14"/>
  <c r="Y32" i="14"/>
  <c r="X32" i="14"/>
  <c r="X72" i="14"/>
  <c r="W72" i="14"/>
  <c r="V111" i="14"/>
  <c r="Z167" i="14"/>
  <c r="Z171" i="14"/>
  <c r="O76" i="14"/>
  <c r="I76" i="14"/>
  <c r="U85" i="14"/>
  <c r="O85" i="14"/>
  <c r="N85" i="14"/>
  <c r="R102" i="14"/>
  <c r="P141" i="14"/>
  <c r="N197" i="14"/>
  <c r="X124" i="14"/>
  <c r="U128" i="14"/>
  <c r="X89" i="14"/>
  <c r="X274" i="14"/>
  <c r="X282" i="14"/>
  <c r="V236" i="14"/>
  <c r="V274" i="14"/>
  <c r="P333" i="14"/>
  <c r="J345" i="14"/>
  <c r="Q412" i="14"/>
  <c r="Z412" i="14"/>
  <c r="P282" i="14"/>
  <c r="W492" i="14"/>
  <c r="U492" i="14"/>
  <c r="V492" i="14"/>
  <c r="M492" i="14"/>
  <c r="J492" i="14"/>
  <c r="Z492" i="14"/>
  <c r="H492" i="14"/>
  <c r="O492" i="14"/>
  <c r="X492" i="14"/>
  <c r="R492" i="14"/>
  <c r="H483" i="14"/>
  <c r="K483" i="14"/>
  <c r="P483" i="14"/>
  <c r="M483" i="14"/>
  <c r="P479" i="14"/>
  <c r="R479" i="14"/>
  <c r="O479" i="14"/>
  <c r="U462" i="14"/>
  <c r="V462" i="14"/>
  <c r="Y462" i="14"/>
  <c r="H462" i="14"/>
  <c r="T441" i="14"/>
  <c r="N441" i="14"/>
  <c r="W441" i="14"/>
  <c r="Z441" i="14"/>
  <c r="H441" i="14"/>
  <c r="K441" i="14"/>
  <c r="R441" i="14"/>
  <c r="X441" i="14"/>
  <c r="J441" i="14"/>
  <c r="V441" i="14"/>
  <c r="U424" i="14"/>
  <c r="P424" i="14"/>
  <c r="V424" i="14"/>
  <c r="S424" i="14"/>
  <c r="J424" i="14"/>
  <c r="K424" i="14"/>
  <c r="N424" i="14"/>
  <c r="O424" i="14"/>
  <c r="R424" i="14"/>
  <c r="W424" i="14"/>
  <c r="J420" i="14"/>
  <c r="Z420" i="14"/>
  <c r="W420" i="14"/>
  <c r="K420" i="14"/>
  <c r="N420" i="14"/>
  <c r="O420" i="14"/>
  <c r="R420" i="14"/>
  <c r="S420" i="14"/>
  <c r="O403" i="14"/>
  <c r="Q403" i="14"/>
  <c r="K403" i="14"/>
  <c r="N403" i="14"/>
  <c r="V403" i="14"/>
  <c r="H403" i="14"/>
  <c r="R395" i="14"/>
  <c r="Z395" i="14"/>
  <c r="U395" i="14"/>
  <c r="T395" i="14"/>
  <c r="P391" i="14"/>
  <c r="U391" i="14"/>
  <c r="R391" i="14"/>
  <c r="O391" i="14"/>
  <c r="I391" i="14"/>
  <c r="Y391" i="14"/>
  <c r="V391" i="14"/>
  <c r="S391" i="14"/>
  <c r="H391" i="14"/>
  <c r="J391" i="14"/>
  <c r="W391" i="14"/>
  <c r="Z391" i="14"/>
  <c r="M391" i="14"/>
  <c r="K391" i="14"/>
  <c r="Q391" i="14"/>
  <c r="L391" i="14"/>
  <c r="W383" i="14"/>
  <c r="V383" i="14"/>
  <c r="H383" i="14"/>
  <c r="J383" i="14"/>
  <c r="I379" i="14"/>
  <c r="J379" i="14"/>
  <c r="H320" i="14"/>
  <c r="N320" i="14"/>
  <c r="X320" i="14"/>
  <c r="U286" i="14"/>
  <c r="K286" i="14"/>
  <c r="I286" i="14"/>
  <c r="Y286" i="14"/>
  <c r="L286" i="14"/>
  <c r="P286" i="14"/>
  <c r="O286" i="14"/>
  <c r="V286" i="14"/>
  <c r="X286" i="14"/>
  <c r="Z286" i="14"/>
  <c r="M286" i="14"/>
  <c r="T286" i="14"/>
  <c r="J286" i="14"/>
  <c r="H286" i="14"/>
  <c r="W286" i="14"/>
  <c r="N286" i="14"/>
  <c r="O278" i="14"/>
  <c r="T278" i="14"/>
  <c r="W278" i="14"/>
  <c r="U278" i="14"/>
  <c r="I278" i="14"/>
  <c r="N278" i="14"/>
  <c r="M278" i="14"/>
  <c r="Z278" i="14"/>
  <c r="S278" i="14"/>
  <c r="P278" i="14"/>
  <c r="J278" i="14"/>
  <c r="H278" i="14"/>
  <c r="L278" i="14"/>
  <c r="R278" i="14"/>
  <c r="Z265" i="14"/>
  <c r="O265" i="14"/>
  <c r="H265" i="14"/>
  <c r="X265" i="14"/>
  <c r="M265" i="14"/>
  <c r="N265" i="14"/>
  <c r="L265" i="14"/>
  <c r="K265" i="14"/>
  <c r="R265" i="14"/>
  <c r="S265" i="14"/>
  <c r="P265" i="14"/>
  <c r="W265" i="14"/>
  <c r="I265" i="14"/>
  <c r="T265" i="14"/>
  <c r="Y265" i="14"/>
  <c r="J265" i="14"/>
  <c r="U265" i="14"/>
  <c r="Q265" i="14"/>
  <c r="O261" i="14"/>
  <c r="U261" i="14"/>
  <c r="P261" i="14"/>
  <c r="Q261" i="14"/>
  <c r="W261" i="14"/>
  <c r="Y261" i="14"/>
  <c r="J261" i="14"/>
  <c r="H261" i="14"/>
  <c r="K261" i="14"/>
  <c r="I261" i="14"/>
  <c r="L261" i="14"/>
  <c r="V261" i="14"/>
  <c r="N261" i="14"/>
  <c r="T261" i="14"/>
  <c r="S261" i="14"/>
  <c r="X261" i="14"/>
  <c r="M261" i="14"/>
  <c r="X257" i="14"/>
  <c r="L257" i="14"/>
  <c r="N257" i="14"/>
  <c r="S257" i="14"/>
  <c r="P257" i="14"/>
  <c r="U257" i="14"/>
  <c r="M257" i="14"/>
  <c r="Z257" i="14"/>
  <c r="U253" i="14"/>
  <c r="O253" i="14"/>
  <c r="T253" i="14"/>
  <c r="V253" i="14"/>
  <c r="I253" i="14"/>
  <c r="L253" i="14"/>
  <c r="Q253" i="14"/>
  <c r="N253" i="14"/>
  <c r="Z253" i="14"/>
  <c r="P253" i="14"/>
  <c r="M253" i="14"/>
  <c r="S253" i="14"/>
  <c r="J253" i="14"/>
  <c r="X253" i="14"/>
  <c r="R253" i="14"/>
  <c r="Y253" i="14"/>
  <c r="O244" i="14"/>
  <c r="T244" i="14"/>
  <c r="R244" i="14"/>
  <c r="X244" i="14"/>
  <c r="Z244" i="14"/>
  <c r="M244" i="14"/>
  <c r="U244" i="14"/>
  <c r="J244" i="14"/>
  <c r="H244" i="14"/>
  <c r="I244" i="14"/>
  <c r="L244" i="14"/>
  <c r="N244" i="14"/>
  <c r="J214" i="14"/>
  <c r="Z214" i="14"/>
  <c r="W214" i="14"/>
  <c r="M214" i="14"/>
  <c r="K214" i="14"/>
  <c r="H214" i="14"/>
  <c r="U214" i="14"/>
  <c r="N214" i="14"/>
  <c r="O214" i="14"/>
  <c r="R214" i="14"/>
  <c r="S214" i="14"/>
  <c r="X214" i="14"/>
  <c r="J210" i="14"/>
  <c r="Z210" i="14"/>
  <c r="W210" i="14"/>
  <c r="H210" i="14"/>
  <c r="M210" i="14"/>
  <c r="N210" i="14"/>
  <c r="O210" i="14"/>
  <c r="R210" i="14"/>
  <c r="S210" i="14"/>
  <c r="V210" i="14"/>
  <c r="X210" i="14"/>
  <c r="M193" i="14"/>
  <c r="Q193" i="14"/>
  <c r="U193" i="14"/>
  <c r="N193" i="14"/>
  <c r="P193" i="14"/>
  <c r="R193" i="14"/>
  <c r="Y184" i="14"/>
  <c r="L184" i="14"/>
  <c r="J184" i="14"/>
  <c r="W184" i="14"/>
  <c r="T184" i="14"/>
  <c r="Z184" i="14"/>
  <c r="X184" i="14"/>
  <c r="V184" i="14"/>
  <c r="H184" i="14"/>
  <c r="O184" i="14"/>
  <c r="I184" i="14"/>
  <c r="R154" i="14"/>
  <c r="L154" i="14"/>
  <c r="J154" i="14"/>
  <c r="N154" i="14"/>
  <c r="W154" i="14"/>
  <c r="M154" i="14"/>
  <c r="X154" i="14"/>
  <c r="V154" i="14"/>
  <c r="K154" i="14"/>
  <c r="H154" i="14"/>
  <c r="O154" i="14"/>
  <c r="I154" i="14"/>
  <c r="Y154" i="14"/>
  <c r="P154" i="14"/>
  <c r="U154" i="14"/>
  <c r="Q154" i="14"/>
  <c r="L145" i="14"/>
  <c r="Q145" i="14"/>
  <c r="V145" i="14"/>
  <c r="U145" i="14"/>
  <c r="J145" i="14"/>
  <c r="Z145" i="14"/>
  <c r="J137" i="14"/>
  <c r="Z137" i="14"/>
  <c r="N137" i="14"/>
  <c r="K137" i="14"/>
  <c r="L115" i="14"/>
  <c r="J115" i="14"/>
  <c r="Z115" i="14"/>
  <c r="H115" i="14"/>
  <c r="S115" i="14"/>
  <c r="I115" i="14"/>
  <c r="O102" i="14"/>
  <c r="U102" i="14"/>
  <c r="J102" i="14"/>
  <c r="Y102" i="14"/>
  <c r="Z102" i="14"/>
  <c r="P102" i="14"/>
  <c r="Q102" i="14"/>
  <c r="W102" i="14"/>
  <c r="S102" i="14"/>
  <c r="T102" i="14"/>
  <c r="V102" i="14"/>
  <c r="S98" i="14"/>
  <c r="H98" i="14"/>
  <c r="X98" i="14"/>
  <c r="Q98" i="14"/>
  <c r="T80" i="14"/>
  <c r="Q80" i="14"/>
  <c r="W80" i="14"/>
  <c r="V80" i="14"/>
  <c r="L80" i="14"/>
  <c r="M80" i="14"/>
  <c r="J80" i="14"/>
  <c r="N80" i="14"/>
  <c r="P80" i="14"/>
  <c r="U80" i="14"/>
  <c r="R80" i="14"/>
  <c r="S80" i="14"/>
  <c r="Y80" i="14"/>
  <c r="X80" i="14"/>
  <c r="K80" i="14"/>
  <c r="I80" i="14"/>
  <c r="O80" i="14"/>
  <c r="N76" i="14"/>
  <c r="K76" i="14"/>
  <c r="T76" i="14"/>
  <c r="Q76" i="14"/>
  <c r="W76" i="14"/>
  <c r="Y45" i="14"/>
  <c r="J45" i="14"/>
  <c r="T19" i="14"/>
  <c r="V19" i="14"/>
  <c r="S19" i="14"/>
  <c r="X19" i="14"/>
  <c r="U19" i="14"/>
  <c r="G14" i="14"/>
  <c r="O193" i="14"/>
  <c r="Y19" i="14"/>
  <c r="P85" i="14"/>
  <c r="J98" i="14"/>
  <c r="T193" i="14"/>
  <c r="L19" i="14"/>
  <c r="Q128" i="14"/>
  <c r="T210" i="14"/>
  <c r="W124" i="14"/>
  <c r="S333" i="14"/>
  <c r="W98" i="14"/>
  <c r="N98" i="14"/>
  <c r="I137" i="14"/>
  <c r="K184" i="14"/>
  <c r="W333" i="14"/>
  <c r="L236" i="14"/>
  <c r="Y162" i="14"/>
  <c r="K345" i="14"/>
  <c r="O454" i="14"/>
  <c r="Q454" i="14"/>
  <c r="O72" i="14"/>
  <c r="X420" i="14"/>
  <c r="P312" i="14"/>
  <c r="I500" i="14"/>
  <c r="S341" i="14"/>
  <c r="T391" i="14"/>
  <c r="L462" i="14"/>
  <c r="K496" i="14"/>
  <c r="T197" i="14"/>
  <c r="S197" i="14"/>
  <c r="K379" i="14"/>
  <c r="P244" i="14"/>
  <c r="W244" i="14"/>
  <c r="K282" i="14"/>
  <c r="W115" i="14"/>
  <c r="X115" i="14"/>
  <c r="Y115" i="14"/>
  <c r="S403" i="14"/>
  <c r="R403" i="14"/>
  <c r="P403" i="14"/>
  <c r="N483" i="14"/>
  <c r="L483" i="14"/>
  <c r="Z232" i="14"/>
  <c r="L232" i="14"/>
  <c r="P395" i="14"/>
  <c r="M395" i="14"/>
  <c r="K395" i="14"/>
  <c r="N383" i="14"/>
  <c r="U383" i="14"/>
  <c r="I383" i="14"/>
  <c r="K383" i="14"/>
  <c r="J371" i="14"/>
  <c r="V9" i="14"/>
  <c r="U9" i="14"/>
  <c r="Z45" i="14"/>
  <c r="R45" i="14"/>
  <c r="X15" i="14"/>
  <c r="P23" i="14"/>
  <c r="K15" i="14"/>
  <c r="R15" i="14"/>
  <c r="O19" i="14"/>
  <c r="N19" i="14"/>
  <c r="K23" i="14"/>
  <c r="R32" i="14"/>
  <c r="U32" i="14"/>
  <c r="P32" i="14"/>
  <c r="U72" i="14"/>
  <c r="M98" i="14"/>
  <c r="P98" i="14"/>
  <c r="R111" i="14"/>
  <c r="V115" i="14"/>
  <c r="Z76" i="14"/>
  <c r="Y76" i="14"/>
  <c r="X76" i="14"/>
  <c r="T85" i="14"/>
  <c r="K85" i="14"/>
  <c r="M102" i="14"/>
  <c r="H102" i="14"/>
  <c r="R128" i="14"/>
  <c r="P137" i="14"/>
  <c r="V141" i="14"/>
  <c r="N145" i="14"/>
  <c r="V193" i="14"/>
  <c r="J197" i="14"/>
  <c r="T128" i="14"/>
  <c r="U184" i="14"/>
  <c r="U210" i="14"/>
  <c r="P210" i="14"/>
  <c r="V240" i="14"/>
  <c r="V278" i="14"/>
  <c r="T154" i="14"/>
  <c r="K253" i="14"/>
  <c r="S492" i="14"/>
  <c r="X496" i="14"/>
  <c r="V265" i="14"/>
  <c r="N391" i="14"/>
  <c r="P504" i="14"/>
  <c r="J504" i="14"/>
  <c r="Z504" i="14"/>
  <c r="M504" i="14"/>
  <c r="N504" i="14"/>
  <c r="H504" i="14"/>
  <c r="R504" i="14"/>
  <c r="U504" i="14"/>
  <c r="O504" i="14"/>
  <c r="V504" i="14"/>
  <c r="X504" i="14"/>
  <c r="N500" i="14"/>
  <c r="S500" i="14"/>
  <c r="R500" i="14"/>
  <c r="M500" i="14"/>
  <c r="Z500" i="14"/>
  <c r="V500" i="14"/>
  <c r="X500" i="14"/>
  <c r="H500" i="14"/>
  <c r="O466" i="14"/>
  <c r="N466" i="14"/>
  <c r="H466" i="14"/>
  <c r="X466" i="14"/>
  <c r="Z437" i="14"/>
  <c r="T437" i="14"/>
  <c r="I437" i="14"/>
  <c r="R437" i="14"/>
  <c r="H437" i="14"/>
  <c r="X437" i="14"/>
  <c r="Q437" i="14"/>
  <c r="Y437" i="14"/>
  <c r="P437" i="14"/>
  <c r="M437" i="14"/>
  <c r="U437" i="14"/>
  <c r="P433" i="14"/>
  <c r="Q433" i="14"/>
  <c r="T433" i="14"/>
  <c r="M433" i="14"/>
  <c r="Z433" i="14"/>
  <c r="L433" i="14"/>
  <c r="Y433" i="14"/>
  <c r="R433" i="14"/>
  <c r="X433" i="14"/>
  <c r="I433" i="14"/>
  <c r="W416" i="14"/>
  <c r="U416" i="14"/>
  <c r="Y416" i="14"/>
  <c r="L399" i="14"/>
  <c r="Y399" i="14"/>
  <c r="J399" i="14"/>
  <c r="P399" i="14"/>
  <c r="V399" i="14"/>
  <c r="I399" i="14"/>
  <c r="Z399" i="14"/>
  <c r="H366" i="14"/>
  <c r="I366" i="14"/>
  <c r="J358" i="14"/>
  <c r="Y358" i="14"/>
  <c r="L299" i="14"/>
  <c r="T299" i="14"/>
  <c r="S299" i="14"/>
  <c r="U299" i="14"/>
  <c r="V299" i="14"/>
  <c r="W291" i="14"/>
  <c r="H291" i="14"/>
  <c r="X291" i="14"/>
  <c r="Y291" i="14"/>
  <c r="Z291" i="14"/>
  <c r="L291" i="14"/>
  <c r="U291" i="14"/>
  <c r="P291" i="14"/>
  <c r="S291" i="14"/>
  <c r="K291" i="14"/>
  <c r="J291" i="14"/>
  <c r="T291" i="14"/>
  <c r="V291" i="14"/>
  <c r="I291" i="14"/>
  <c r="O291" i="14"/>
  <c r="U236" i="14"/>
  <c r="J236" i="14"/>
  <c r="Z236" i="14"/>
  <c r="X236" i="14"/>
  <c r="N236" i="14"/>
  <c r="S236" i="14"/>
  <c r="R236" i="14"/>
  <c r="M236" i="14"/>
  <c r="K223" i="14"/>
  <c r="P223" i="14"/>
  <c r="R223" i="14"/>
  <c r="S223" i="14"/>
  <c r="U223" i="14"/>
  <c r="T223" i="14"/>
  <c r="W223" i="14"/>
  <c r="Y223" i="14"/>
  <c r="Z223" i="14"/>
  <c r="X223" i="14"/>
  <c r="J223" i="14"/>
  <c r="I223" i="14"/>
  <c r="H223" i="14"/>
  <c r="N223" i="14"/>
  <c r="L223" i="14"/>
  <c r="O223" i="14"/>
  <c r="Q223" i="14"/>
  <c r="S171" i="14"/>
  <c r="U171" i="14"/>
  <c r="Q171" i="14"/>
  <c r="T171" i="14"/>
  <c r="R171" i="14"/>
  <c r="L167" i="14"/>
  <c r="M167" i="14"/>
  <c r="Y167" i="14"/>
  <c r="N167" i="14"/>
  <c r="L162" i="14"/>
  <c r="J162" i="14"/>
  <c r="N162" i="14"/>
  <c r="W162" i="14"/>
  <c r="M162" i="14"/>
  <c r="H162" i="14"/>
  <c r="O162" i="14"/>
  <c r="I162" i="14"/>
  <c r="P162" i="14"/>
  <c r="U162" i="14"/>
  <c r="Q162" i="14"/>
  <c r="T162" i="14"/>
  <c r="Z162" i="14"/>
  <c r="Z158" i="14"/>
  <c r="X158" i="14"/>
  <c r="Q158" i="14"/>
  <c r="Q124" i="14"/>
  <c r="V124" i="14"/>
  <c r="S124" i="14"/>
  <c r="I124" i="14"/>
  <c r="L124" i="14"/>
  <c r="P124" i="14"/>
  <c r="O124" i="14"/>
  <c r="R124" i="14"/>
  <c r="T124" i="14"/>
  <c r="U124" i="14"/>
  <c r="K124" i="14"/>
  <c r="G108" i="14"/>
  <c r="Y89" i="14"/>
  <c r="V89" i="14"/>
  <c r="S89" i="14"/>
  <c r="Z89" i="14"/>
  <c r="L89" i="14"/>
  <c r="P89" i="14"/>
  <c r="I89" i="14"/>
  <c r="J89" i="14"/>
  <c r="K89" i="14"/>
  <c r="T89" i="14"/>
  <c r="Q89" i="14"/>
  <c r="N89" i="14"/>
  <c r="O89" i="14"/>
  <c r="M89" i="14"/>
  <c r="H89" i="14"/>
  <c r="Y85" i="14"/>
  <c r="V85" i="14"/>
  <c r="S85" i="14"/>
  <c r="M85" i="14"/>
  <c r="Q85" i="14"/>
  <c r="E70" i="14"/>
  <c r="J72" i="14"/>
  <c r="L72" i="14"/>
  <c r="I72" i="14"/>
  <c r="Y72" i="14"/>
  <c r="K9" i="14"/>
  <c r="P9" i="14"/>
  <c r="M9" i="14"/>
  <c r="J9" i="14"/>
  <c r="Z9" i="14"/>
  <c r="H193" i="14"/>
  <c r="I19" i="14"/>
  <c r="N128" i="14"/>
  <c r="L210" i="14"/>
  <c r="N32" i="14"/>
  <c r="N124" i="14"/>
  <c r="V98" i="14"/>
  <c r="K98" i="14"/>
  <c r="H137" i="14"/>
  <c r="M158" i="14"/>
  <c r="Y214" i="14"/>
  <c r="Q236" i="14"/>
  <c r="S162" i="14"/>
  <c r="W345" i="14"/>
  <c r="W454" i="14"/>
  <c r="S72" i="14"/>
  <c r="W399" i="14"/>
  <c r="W504" i="14"/>
  <c r="S312" i="14"/>
  <c r="Q500" i="14"/>
  <c r="K341" i="14"/>
  <c r="X454" i="14"/>
  <c r="O462" i="14"/>
  <c r="I466" i="14"/>
  <c r="M466" i="14"/>
  <c r="W496" i="14"/>
  <c r="O197" i="14"/>
  <c r="H197" i="14"/>
  <c r="V223" i="14"/>
  <c r="U366" i="14"/>
  <c r="K244" i="14"/>
  <c r="O115" i="14"/>
  <c r="P115" i="14"/>
  <c r="T115" i="14"/>
  <c r="Y403" i="14"/>
  <c r="Z403" i="14"/>
  <c r="X403" i="14"/>
  <c r="W403" i="14"/>
  <c r="T483" i="14"/>
  <c r="U483" i="14"/>
  <c r="N232" i="14"/>
  <c r="I232" i="14"/>
  <c r="N395" i="14"/>
  <c r="H395" i="14"/>
  <c r="V395" i="14"/>
  <c r="W395" i="14"/>
  <c r="T383" i="14"/>
  <c r="Q383" i="14"/>
  <c r="R383" i="14"/>
  <c r="E270" i="14"/>
  <c r="I515" i="14"/>
  <c r="O371" i="14"/>
  <c r="R9" i="14"/>
  <c r="Q9" i="14"/>
  <c r="L9" i="14"/>
  <c r="M23" i="14"/>
  <c r="E51" i="14"/>
  <c r="H19" i="14"/>
  <c r="X23" i="14"/>
  <c r="J15" i="14"/>
  <c r="K19" i="14"/>
  <c r="J19" i="14"/>
  <c r="V23" i="14"/>
  <c r="E42" i="14"/>
  <c r="J32" i="14"/>
  <c r="M32" i="14"/>
  <c r="L32" i="14"/>
  <c r="Q72" i="14"/>
  <c r="P72" i="14"/>
  <c r="R72" i="14"/>
  <c r="Y98" i="14"/>
  <c r="L98" i="14"/>
  <c r="J111" i="14"/>
  <c r="R115" i="14"/>
  <c r="R167" i="14"/>
  <c r="N171" i="14"/>
  <c r="R76" i="14"/>
  <c r="U76" i="14"/>
  <c r="P76" i="14"/>
  <c r="L85" i="14"/>
  <c r="Z85" i="14"/>
  <c r="K102" i="14"/>
  <c r="Y124" i="14"/>
  <c r="Y128" i="14"/>
  <c r="V137" i="14"/>
  <c r="R141" i="14"/>
  <c r="P145" i="14"/>
  <c r="J193" i="14"/>
  <c r="Z124" i="14"/>
  <c r="W89" i="14"/>
  <c r="P184" i="14"/>
  <c r="K219" i="14"/>
  <c r="S232" i="14"/>
  <c r="S244" i="14"/>
  <c r="X278" i="14"/>
  <c r="S286" i="14"/>
  <c r="X162" i="14"/>
  <c r="P214" i="14"/>
  <c r="V244" i="14"/>
  <c r="V282" i="14"/>
  <c r="V214" i="14"/>
  <c r="H253" i="14"/>
  <c r="M399" i="14"/>
  <c r="M223" i="14"/>
  <c r="R261" i="14"/>
  <c r="Q257" i="14"/>
  <c r="S193" i="14"/>
  <c r="M145" i="14"/>
  <c r="G166" i="14"/>
  <c r="P213" i="14"/>
  <c r="P118" i="14"/>
  <c r="N118" i="14"/>
  <c r="U118" i="14"/>
  <c r="Y161" i="14"/>
  <c r="M161" i="14"/>
  <c r="K161" i="14"/>
  <c r="Y196" i="14"/>
  <c r="L92" i="14"/>
  <c r="H92" i="14"/>
  <c r="N92" i="14"/>
  <c r="M92" i="14"/>
  <c r="L200" i="14"/>
  <c r="E207" i="14"/>
  <c r="J209" i="14"/>
  <c r="I209" i="14"/>
  <c r="Z213" i="14"/>
  <c r="Y213" i="14"/>
  <c r="V153" i="14"/>
  <c r="Y153" i="14"/>
  <c r="M153" i="14"/>
  <c r="K153" i="14"/>
  <c r="W226" i="14"/>
  <c r="Q131" i="14"/>
  <c r="N172" i="14"/>
  <c r="N184" i="14"/>
  <c r="N291" i="14"/>
  <c r="N315" i="14"/>
  <c r="Y524" i="14"/>
  <c r="S524" i="14"/>
  <c r="W524" i="14"/>
  <c r="P524" i="14"/>
  <c r="K524" i="14"/>
  <c r="I524" i="14"/>
  <c r="R524" i="14"/>
  <c r="T524" i="14"/>
  <c r="H524" i="14"/>
  <c r="V524" i="14"/>
  <c r="W520" i="14"/>
  <c r="V520" i="14"/>
  <c r="H136" i="14"/>
  <c r="M136" i="14"/>
  <c r="S140" i="14"/>
  <c r="U140" i="14"/>
  <c r="X144" i="14"/>
  <c r="Y144" i="14"/>
  <c r="I144" i="14"/>
  <c r="Y75" i="14"/>
  <c r="T75" i="14"/>
  <c r="V136" i="14"/>
  <c r="V140" i="14"/>
  <c r="Y174" i="14"/>
  <c r="I174" i="14"/>
  <c r="P136" i="14"/>
  <c r="U127" i="14"/>
  <c r="X127" i="14"/>
  <c r="I131" i="14"/>
  <c r="L131" i="14"/>
  <c r="Q157" i="14"/>
  <c r="V170" i="14"/>
  <c r="T183" i="14"/>
  <c r="X192" i="14"/>
  <c r="R192" i="14"/>
  <c r="P209" i="14"/>
  <c r="X213" i="14"/>
  <c r="Z31" i="14"/>
  <c r="X31" i="14"/>
  <c r="V118" i="14"/>
  <c r="W118" i="14"/>
  <c r="Q161" i="14"/>
  <c r="K209" i="14"/>
  <c r="K213" i="14"/>
  <c r="K92" i="14"/>
  <c r="O92" i="14"/>
  <c r="J92" i="14"/>
  <c r="Z209" i="14"/>
  <c r="V213" i="14"/>
  <c r="U153" i="14"/>
  <c r="Q153" i="14"/>
  <c r="N173" i="14"/>
  <c r="N211" i="14"/>
  <c r="Q524" i="14"/>
  <c r="L524" i="14"/>
  <c r="N168" i="14"/>
  <c r="N192" i="14"/>
  <c r="T226" i="14"/>
  <c r="I226" i="14"/>
  <c r="U226" i="14"/>
  <c r="X226" i="14"/>
  <c r="Q226" i="14"/>
  <c r="N226" i="14"/>
  <c r="O226" i="14"/>
  <c r="V226" i="14"/>
  <c r="P226" i="14"/>
  <c r="Q222" i="14"/>
  <c r="R222" i="14"/>
  <c r="T213" i="14"/>
  <c r="U213" i="14"/>
  <c r="R213" i="14"/>
  <c r="S213" i="14"/>
  <c r="U209" i="14"/>
  <c r="R209" i="14"/>
  <c r="K200" i="14"/>
  <c r="H200" i="14"/>
  <c r="X200" i="14"/>
  <c r="Z200" i="14"/>
  <c r="Q200" i="14"/>
  <c r="V192" i="14"/>
  <c r="K192" i="14"/>
  <c r="M192" i="14"/>
  <c r="L192" i="14"/>
  <c r="W183" i="14"/>
  <c r="R183" i="14"/>
  <c r="S170" i="14"/>
  <c r="N170" i="14"/>
  <c r="I170" i="14"/>
  <c r="Y170" i="14"/>
  <c r="H170" i="14"/>
  <c r="P170" i="14"/>
  <c r="P161" i="14"/>
  <c r="W161" i="14"/>
  <c r="X161" i="14"/>
  <c r="L161" i="14"/>
  <c r="P157" i="14"/>
  <c r="S157" i="14"/>
  <c r="R157" i="14"/>
  <c r="Y157" i="14"/>
  <c r="P153" i="14"/>
  <c r="W153" i="14"/>
  <c r="X153" i="14"/>
  <c r="L153" i="14"/>
  <c r="I153" i="14"/>
  <c r="Y131" i="14"/>
  <c r="S131" i="14"/>
  <c r="R131" i="14"/>
  <c r="Z131" i="14"/>
  <c r="P131" i="14"/>
  <c r="O127" i="14"/>
  <c r="M127" i="14"/>
  <c r="T127" i="14"/>
  <c r="I127" i="14"/>
  <c r="Z118" i="14"/>
  <c r="M118" i="14"/>
  <c r="L118" i="14"/>
  <c r="T118" i="14"/>
  <c r="J118" i="14"/>
  <c r="S118" i="14"/>
  <c r="H101" i="14"/>
  <c r="I101" i="14"/>
  <c r="I97" i="14"/>
  <c r="Y97" i="14"/>
  <c r="Q97" i="14"/>
  <c r="Z97" i="14"/>
  <c r="S92" i="14"/>
  <c r="U92" i="14"/>
  <c r="R92" i="14"/>
  <c r="W92" i="14"/>
  <c r="T92" i="14"/>
  <c r="T88" i="14"/>
  <c r="L88" i="14"/>
  <c r="V75" i="14"/>
  <c r="M75" i="14"/>
  <c r="M71" i="14"/>
  <c r="U71" i="14"/>
  <c r="O31" i="14"/>
  <c r="L31" i="14"/>
  <c r="I31" i="14"/>
  <c r="R31" i="14"/>
  <c r="N31" i="14"/>
  <c r="K437" i="14"/>
  <c r="K136" i="14"/>
  <c r="K180" i="14"/>
  <c r="N516" i="14"/>
  <c r="I463" i="14"/>
  <c r="P463" i="14"/>
  <c r="H463" i="14"/>
  <c r="J446" i="14"/>
  <c r="Q446" i="14"/>
  <c r="S425" i="14"/>
  <c r="Q425" i="14"/>
  <c r="P417" i="14"/>
  <c r="M417" i="14"/>
  <c r="H334" i="14"/>
  <c r="L334" i="14"/>
  <c r="N271" i="14"/>
  <c r="W245" i="14"/>
  <c r="V245" i="14"/>
  <c r="W233" i="14"/>
  <c r="Z233" i="14"/>
  <c r="N157" i="14"/>
  <c r="U502" i="14"/>
  <c r="R502" i="14"/>
  <c r="K473" i="14"/>
  <c r="N570" i="14"/>
  <c r="K583" i="14"/>
  <c r="N220" i="14"/>
  <c r="H99" i="14"/>
  <c r="N90" i="14"/>
  <c r="K24" i="14"/>
  <c r="K16" i="14"/>
  <c r="N578" i="14"/>
  <c r="Q284" i="14"/>
  <c r="K571" i="14"/>
  <c r="K580" i="14"/>
  <c r="W188" i="28"/>
  <c r="W20" i="28" s="1"/>
  <c r="H148" i="27"/>
  <c r="H18" i="27" s="1"/>
  <c r="Y148" i="30"/>
  <c r="Y18" i="30" s="1"/>
  <c r="U148" i="26"/>
  <c r="U18" i="26" s="1"/>
  <c r="Q418" i="14"/>
  <c r="Y422" i="14"/>
  <c r="W431" i="14"/>
  <c r="S439" i="14"/>
  <c r="X477" i="14"/>
  <c r="J318" i="14"/>
  <c r="J322" i="14"/>
  <c r="T373" i="14"/>
  <c r="L385" i="14"/>
  <c r="H485" i="14"/>
  <c r="R485" i="14"/>
  <c r="V481" i="14"/>
  <c r="N481" i="14"/>
  <c r="M481" i="14"/>
  <c r="R481" i="14"/>
  <c r="H481" i="14"/>
  <c r="J477" i="14"/>
  <c r="Z477" i="14"/>
  <c r="M477" i="14"/>
  <c r="N477" i="14"/>
  <c r="H452" i="14"/>
  <c r="R452" i="14"/>
  <c r="Q452" i="14"/>
  <c r="N452" i="14"/>
  <c r="S443" i="14"/>
  <c r="H443" i="14"/>
  <c r="V443" i="14"/>
  <c r="P443" i="14"/>
  <c r="P439" i="14"/>
  <c r="V439" i="14"/>
  <c r="K439" i="14"/>
  <c r="H439" i="14"/>
  <c r="L435" i="14"/>
  <c r="N435" i="14"/>
  <c r="K435" i="14"/>
  <c r="L431" i="14"/>
  <c r="N431" i="14"/>
  <c r="K431" i="14"/>
  <c r="J426" i="14"/>
  <c r="H426" i="14"/>
  <c r="X426" i="14"/>
  <c r="U426" i="14"/>
  <c r="Z426" i="14"/>
  <c r="R422" i="14"/>
  <c r="H422" i="14"/>
  <c r="X422" i="14"/>
  <c r="U422" i="14"/>
  <c r="Z418" i="14"/>
  <c r="H418" i="14"/>
  <c r="X418" i="14"/>
  <c r="U418" i="14"/>
  <c r="V385" i="14"/>
  <c r="S385" i="14"/>
  <c r="P385" i="14"/>
  <c r="Y385" i="14"/>
  <c r="J385" i="14"/>
  <c r="Z385" i="14"/>
  <c r="W385" i="14"/>
  <c r="T385" i="14"/>
  <c r="M373" i="14"/>
  <c r="V373" i="14"/>
  <c r="W373" i="14"/>
  <c r="X373" i="14"/>
  <c r="Z373" i="14"/>
  <c r="H373" i="14"/>
  <c r="Q364" i="14"/>
  <c r="N364" i="14"/>
  <c r="V364" i="14"/>
  <c r="X360" i="14"/>
  <c r="Z360" i="14"/>
  <c r="J360" i="14"/>
  <c r="R360" i="14"/>
  <c r="R352" i="14"/>
  <c r="X352" i="14"/>
  <c r="L343" i="14"/>
  <c r="R343" i="14"/>
  <c r="T343" i="14"/>
  <c r="W322" i="14"/>
  <c r="K322" i="14"/>
  <c r="H322" i="14"/>
  <c r="X322" i="14"/>
  <c r="U322" i="14"/>
  <c r="R322" i="14"/>
  <c r="O322" i="14"/>
  <c r="L322" i="14"/>
  <c r="I322" i="14"/>
  <c r="Y322" i="14"/>
  <c r="V322" i="14"/>
  <c r="S318" i="14"/>
  <c r="H318" i="14"/>
  <c r="X318" i="14"/>
  <c r="U318" i="14"/>
  <c r="R318" i="14"/>
  <c r="L318" i="14"/>
  <c r="I318" i="14"/>
  <c r="Y318" i="14"/>
  <c r="V318" i="14"/>
  <c r="X314" i="14"/>
  <c r="Z314" i="14"/>
  <c r="Q297" i="14"/>
  <c r="L297" i="14"/>
  <c r="T297" i="14"/>
  <c r="R284" i="14"/>
  <c r="U284" i="14"/>
  <c r="P284" i="14"/>
  <c r="J284" i="14"/>
  <c r="X284" i="14"/>
  <c r="H280" i="14"/>
  <c r="R280" i="14"/>
  <c r="Y280" i="14"/>
  <c r="H276" i="14"/>
  <c r="X276" i="14"/>
  <c r="I276" i="14"/>
  <c r="J276" i="14"/>
  <c r="L276" i="14"/>
  <c r="M276" i="14"/>
  <c r="N276" i="14"/>
  <c r="O276" i="14"/>
  <c r="K263" i="14"/>
  <c r="I263" i="14"/>
  <c r="T263" i="14"/>
  <c r="K251" i="14"/>
  <c r="P251" i="14"/>
  <c r="O251" i="14"/>
  <c r="I251" i="14"/>
  <c r="Y251" i="14"/>
  <c r="P242" i="14"/>
  <c r="R242" i="14"/>
  <c r="S242" i="14"/>
  <c r="U242" i="14"/>
  <c r="T242" i="14"/>
  <c r="W242" i="14"/>
  <c r="Y242" i="14"/>
  <c r="Z242" i="14"/>
  <c r="V238" i="14"/>
  <c r="Q238" i="14"/>
  <c r="V234" i="14"/>
  <c r="P234" i="14"/>
  <c r="R234" i="14"/>
  <c r="S234" i="14"/>
  <c r="U234" i="14"/>
  <c r="T234" i="14"/>
  <c r="I234" i="14"/>
  <c r="O234" i="14"/>
  <c r="X234" i="14"/>
  <c r="N234" i="14"/>
  <c r="Z234" i="14"/>
  <c r="K234" i="14"/>
  <c r="L202" i="14"/>
  <c r="T202" i="14"/>
  <c r="V477" i="14"/>
  <c r="I297" i="14"/>
  <c r="J495" i="14"/>
  <c r="O495" i="14"/>
  <c r="I495" i="14"/>
  <c r="Y495" i="14"/>
  <c r="M495" i="14"/>
  <c r="T491" i="14"/>
  <c r="S491" i="14"/>
  <c r="Q491" i="14"/>
  <c r="U491" i="14"/>
  <c r="L486" i="14"/>
  <c r="M486" i="14"/>
  <c r="U486" i="14"/>
  <c r="P486" i="14"/>
  <c r="H482" i="14"/>
  <c r="K482" i="14"/>
  <c r="P482" i="14"/>
  <c r="I482" i="14"/>
  <c r="X482" i="14"/>
  <c r="O482" i="14"/>
  <c r="J482" i="14"/>
  <c r="H478" i="14"/>
  <c r="X478" i="14"/>
  <c r="K478" i="14"/>
  <c r="P478" i="14"/>
  <c r="R478" i="14"/>
  <c r="O478" i="14"/>
  <c r="Z474" i="14"/>
  <c r="K474" i="14"/>
  <c r="R465" i="14"/>
  <c r="Q465" i="14"/>
  <c r="Z465" i="14"/>
  <c r="X465" i="14"/>
  <c r="W465" i="14"/>
  <c r="U465" i="14"/>
  <c r="I457" i="14"/>
  <c r="Y457" i="14"/>
  <c r="Z457" i="14"/>
  <c r="M457" i="14"/>
  <c r="P453" i="14"/>
  <c r="W453" i="14"/>
  <c r="M453" i="14"/>
  <c r="T453" i="14"/>
  <c r="Q453" i="14"/>
  <c r="O435" i="14"/>
  <c r="J435" i="14"/>
  <c r="Z439" i="14"/>
  <c r="S477" i="14"/>
  <c r="N318" i="14"/>
  <c r="T318" i="14"/>
  <c r="N322" i="14"/>
  <c r="T322" i="14"/>
  <c r="K373" i="14"/>
  <c r="W377" i="14"/>
  <c r="X385" i="14"/>
  <c r="K385" i="14"/>
  <c r="R477" i="14"/>
  <c r="I364" i="14"/>
  <c r="S284" i="14"/>
  <c r="O263" i="14"/>
  <c r="U297" i="14"/>
  <c r="W451" i="14"/>
  <c r="H451" i="14"/>
  <c r="K425" i="14"/>
  <c r="H425" i="14"/>
  <c r="X425" i="14"/>
  <c r="I425" i="14"/>
  <c r="R425" i="14"/>
  <c r="T279" i="14"/>
  <c r="S279" i="14"/>
  <c r="V279" i="14"/>
  <c r="K245" i="14"/>
  <c r="J245" i="14"/>
  <c r="I193" i="14"/>
  <c r="W193" i="14"/>
  <c r="K193" i="14"/>
  <c r="R184" i="14"/>
  <c r="M184" i="14"/>
  <c r="H145" i="14"/>
  <c r="Y145" i="14"/>
  <c r="O141" i="14"/>
  <c r="X141" i="14"/>
  <c r="Y137" i="14"/>
  <c r="W137" i="14"/>
  <c r="M128" i="14"/>
  <c r="S128" i="14"/>
  <c r="N102" i="14"/>
  <c r="I102" i="14"/>
  <c r="Y112" i="14"/>
  <c r="I112" i="14"/>
  <c r="X464" i="14"/>
  <c r="H464" i="14"/>
  <c r="O376" i="14"/>
  <c r="K384" i="14"/>
  <c r="T392" i="14"/>
  <c r="W392" i="14"/>
  <c r="Z392" i="14"/>
  <c r="J392" i="14"/>
  <c r="W456" i="14"/>
  <c r="Z473" i="14"/>
  <c r="J473" i="14"/>
  <c r="Z168" i="14"/>
  <c r="O168" i="14"/>
  <c r="Q351" i="14"/>
  <c r="M442" i="14"/>
  <c r="Y417" i="14"/>
  <c r="Z425" i="14"/>
  <c r="U425" i="14"/>
  <c r="P425" i="14"/>
  <c r="O425" i="14"/>
  <c r="U451" i="14"/>
  <c r="T73" i="14"/>
  <c r="Z219" i="14"/>
  <c r="K185" i="14"/>
  <c r="Q496" i="14"/>
  <c r="U496" i="14"/>
  <c r="L386" i="14"/>
  <c r="K386" i="14"/>
  <c r="R374" i="14"/>
  <c r="O374" i="14"/>
  <c r="T374" i="14"/>
  <c r="U374" i="14"/>
  <c r="N434" i="14"/>
  <c r="Z438" i="14"/>
  <c r="V456" i="14"/>
  <c r="V464" i="14"/>
  <c r="X473" i="14"/>
  <c r="O400" i="14"/>
  <c r="R400" i="14"/>
  <c r="W404" i="14"/>
  <c r="Z404" i="14"/>
  <c r="J404" i="14"/>
  <c r="M404" i="14"/>
  <c r="T296" i="14"/>
  <c r="S296" i="14"/>
  <c r="R296" i="14"/>
  <c r="P392" i="14"/>
  <c r="S392" i="14"/>
  <c r="V392" i="14"/>
  <c r="H396" i="14"/>
  <c r="V473" i="14"/>
  <c r="T304" i="14"/>
  <c r="N304" i="14"/>
  <c r="Y304" i="14"/>
  <c r="T168" i="14"/>
  <c r="R245" i="14"/>
  <c r="Q245" i="14"/>
  <c r="P245" i="14"/>
  <c r="U279" i="14"/>
  <c r="X438" i="14"/>
  <c r="I442" i="14"/>
  <c r="K396" i="14"/>
  <c r="V417" i="14"/>
  <c r="J425" i="14"/>
  <c r="V425" i="14"/>
  <c r="L425" i="14"/>
  <c r="T451" i="14"/>
  <c r="K73" i="14"/>
  <c r="X193" i="14"/>
  <c r="P185" i="14"/>
  <c r="T137" i="14"/>
  <c r="L193" i="14"/>
  <c r="T245" i="14"/>
  <c r="Q141" i="14"/>
  <c r="T141" i="14"/>
  <c r="W145" i="14"/>
  <c r="Q138" i="14"/>
  <c r="W442" i="14"/>
  <c r="W501" i="14"/>
  <c r="X501" i="14"/>
  <c r="I306" i="14"/>
  <c r="H306" i="14"/>
  <c r="T23" i="14"/>
  <c r="X45" i="14"/>
  <c r="L414" i="14"/>
  <c r="I414" i="14"/>
  <c r="Y414" i="14"/>
  <c r="V414" i="14"/>
  <c r="Q405" i="14"/>
  <c r="T405" i="14"/>
  <c r="R401" i="14"/>
  <c r="W401" i="14"/>
  <c r="X401" i="14"/>
  <c r="Z401" i="14"/>
  <c r="H401" i="14"/>
  <c r="Y401" i="14"/>
  <c r="J401" i="14"/>
  <c r="K401" i="14"/>
  <c r="L401" i="14"/>
  <c r="I401" i="14"/>
  <c r="J397" i="14"/>
  <c r="U397" i="14"/>
  <c r="W397" i="14"/>
  <c r="S293" i="14"/>
  <c r="M86" i="14"/>
  <c r="E84" i="14"/>
  <c r="N86" i="14"/>
  <c r="R86" i="14"/>
  <c r="I86" i="14"/>
  <c r="L86" i="14"/>
  <c r="O86" i="14"/>
  <c r="R293" i="14"/>
  <c r="Z194" i="14"/>
  <c r="U194" i="14"/>
  <c r="M194" i="14"/>
  <c r="L194" i="14"/>
  <c r="K194" i="14"/>
  <c r="Q397" i="14"/>
  <c r="Q401" i="14"/>
  <c r="J414" i="14"/>
  <c r="X414" i="14"/>
  <c r="O401" i="14"/>
  <c r="Z475" i="14"/>
  <c r="P475" i="14"/>
  <c r="N475" i="14"/>
  <c r="H471" i="14"/>
  <c r="J471" i="14"/>
  <c r="X471" i="14"/>
  <c r="K471" i="14"/>
  <c r="S466" i="14"/>
  <c r="R466" i="14"/>
  <c r="V466" i="14"/>
  <c r="K462" i="14"/>
  <c r="Z462" i="14"/>
  <c r="J462" i="14"/>
  <c r="R462" i="14"/>
  <c r="V454" i="14"/>
  <c r="K454" i="14"/>
  <c r="J454" i="14"/>
  <c r="Z454" i="14"/>
  <c r="U454" i="14"/>
  <c r="N454" i="14"/>
  <c r="Y444" i="14"/>
  <c r="W444" i="14"/>
  <c r="R444" i="14"/>
  <c r="Z444" i="14"/>
  <c r="K444" i="14"/>
  <c r="U444" i="14"/>
  <c r="O444" i="14"/>
  <c r="H444" i="14"/>
  <c r="O440" i="14"/>
  <c r="H440" i="14"/>
  <c r="Y440" i="14"/>
  <c r="H436" i="14"/>
  <c r="I436" i="14"/>
  <c r="H423" i="14"/>
  <c r="Q423" i="14"/>
  <c r="N423" i="14"/>
  <c r="X423" i="14"/>
  <c r="P423" i="14"/>
  <c r="I423" i="14"/>
  <c r="Y423" i="14"/>
  <c r="V423" i="14"/>
  <c r="O419" i="14"/>
  <c r="K419" i="14"/>
  <c r="P419" i="14"/>
  <c r="M419" i="14"/>
  <c r="J419" i="14"/>
  <c r="Z419" i="14"/>
  <c r="U419" i="14"/>
  <c r="R419" i="14"/>
  <c r="U415" i="14"/>
  <c r="R415" i="14"/>
  <c r="O415" i="14"/>
  <c r="X415" i="14"/>
  <c r="M415" i="14"/>
  <c r="J415" i="14"/>
  <c r="Z415" i="14"/>
  <c r="W415" i="14"/>
  <c r="J285" i="14"/>
  <c r="N285" i="14"/>
  <c r="W281" i="14"/>
  <c r="T281" i="14"/>
  <c r="S281" i="14"/>
  <c r="V277" i="14"/>
  <c r="O277" i="14"/>
  <c r="P264" i="14"/>
  <c r="O264" i="14"/>
  <c r="Y264" i="14"/>
  <c r="L264" i="14"/>
  <c r="T260" i="14"/>
  <c r="U260" i="14"/>
  <c r="H260" i="14"/>
  <c r="T252" i="14"/>
  <c r="J252" i="14"/>
  <c r="K252" i="14"/>
  <c r="X86" i="14"/>
  <c r="N293" i="14"/>
  <c r="P194" i="14"/>
  <c r="J194" i="14"/>
  <c r="H194" i="14"/>
  <c r="W194" i="14"/>
  <c r="Z414" i="14"/>
  <c r="U414" i="14"/>
  <c r="T414" i="14"/>
  <c r="U401" i="14"/>
  <c r="N401" i="14"/>
  <c r="X484" i="14"/>
  <c r="I484" i="14"/>
  <c r="Y484" i="14"/>
  <c r="Z484" i="14"/>
  <c r="K484" i="14"/>
  <c r="O484" i="14"/>
  <c r="Q484" i="14"/>
  <c r="J366" i="14"/>
  <c r="K366" i="14"/>
  <c r="P366" i="14"/>
  <c r="N366" i="14"/>
  <c r="S366" i="14"/>
  <c r="T366" i="14"/>
  <c r="V366" i="14"/>
  <c r="W366" i="14"/>
  <c r="X366" i="14"/>
  <c r="R358" i="14"/>
  <c r="Z358" i="14"/>
  <c r="W358" i="14"/>
  <c r="T358" i="14"/>
  <c r="H345" i="14"/>
  <c r="P345" i="14"/>
  <c r="P341" i="14"/>
  <c r="X341" i="14"/>
  <c r="O333" i="14"/>
  <c r="L333" i="14"/>
  <c r="I333" i="14"/>
  <c r="Y333" i="14"/>
  <c r="V333" i="14"/>
  <c r="O324" i="14"/>
  <c r="J324" i="14"/>
  <c r="V320" i="14"/>
  <c r="K320" i="14"/>
  <c r="J312" i="14"/>
  <c r="U312" i="14"/>
  <c r="N295" i="14"/>
  <c r="J295" i="14"/>
  <c r="Q295" i="14"/>
  <c r="J86" i="14"/>
  <c r="H86" i="14"/>
  <c r="K86" i="14"/>
  <c r="Y293" i="14"/>
  <c r="Y86" i="14"/>
  <c r="T86" i="14"/>
  <c r="W86" i="14"/>
  <c r="Z293" i="14"/>
  <c r="Y194" i="14"/>
  <c r="X194" i="14"/>
  <c r="V194" i="14"/>
  <c r="Y366" i="14"/>
  <c r="R414" i="14"/>
  <c r="Q414" i="14"/>
  <c r="P414" i="14"/>
  <c r="Q480" i="14"/>
  <c r="Z366" i="14"/>
  <c r="T397" i="14"/>
  <c r="Y454" i="14"/>
  <c r="K523" i="14"/>
  <c r="U523" i="14"/>
  <c r="S503" i="14"/>
  <c r="I503" i="14"/>
  <c r="S494" i="14"/>
  <c r="P494" i="14"/>
  <c r="R494" i="14"/>
  <c r="U494" i="14"/>
  <c r="O485" i="14"/>
  <c r="V485" i="14"/>
  <c r="X485" i="14"/>
  <c r="J485" i="14"/>
  <c r="Z485" i="14"/>
  <c r="I485" i="14"/>
  <c r="N485" i="14"/>
  <c r="M485" i="14"/>
  <c r="U384" i="14"/>
  <c r="R384" i="14"/>
  <c r="O384" i="14"/>
  <c r="I384" i="14"/>
  <c r="Y384" i="14"/>
  <c r="V384" i="14"/>
  <c r="S384" i="14"/>
  <c r="M384" i="14"/>
  <c r="J384" i="14"/>
  <c r="Z384" i="14"/>
  <c r="W384" i="14"/>
  <c r="T380" i="14"/>
  <c r="P380" i="14"/>
  <c r="Q380" i="14"/>
  <c r="R380" i="14"/>
  <c r="W380" i="14"/>
  <c r="U380" i="14"/>
  <c r="Z380" i="14"/>
  <c r="J380" i="14"/>
  <c r="K380" i="14"/>
  <c r="L380" i="14"/>
  <c r="P376" i="14"/>
  <c r="Q376" i="14"/>
  <c r="R376" i="14"/>
  <c r="W376" i="14"/>
  <c r="H376" i="14"/>
  <c r="U376" i="14"/>
  <c r="Z376" i="14"/>
  <c r="J376" i="14"/>
  <c r="K376" i="14"/>
  <c r="H85" i="14"/>
  <c r="X85" i="14"/>
  <c r="M168" i="14"/>
  <c r="Y168" i="14"/>
  <c r="P168" i="14"/>
  <c r="L168" i="14"/>
  <c r="K168" i="14"/>
  <c r="S497" i="14"/>
  <c r="R151" i="14"/>
  <c r="O103" i="14"/>
  <c r="O151" i="14"/>
  <c r="R181" i="14"/>
  <c r="W185" i="14"/>
  <c r="W151" i="14"/>
  <c r="Q78" i="14"/>
  <c r="T112" i="14"/>
  <c r="P138" i="14"/>
  <c r="X391" i="14"/>
  <c r="U168" i="14"/>
  <c r="R168" i="14"/>
  <c r="I168" i="14"/>
  <c r="W168" i="14"/>
  <c r="Z151" i="14"/>
  <c r="Z103" i="14"/>
  <c r="V151" i="14"/>
  <c r="Z181" i="14"/>
  <c r="N112" i="14"/>
  <c r="V138" i="14"/>
  <c r="Y138" i="14"/>
  <c r="H168" i="14"/>
  <c r="J168" i="14"/>
  <c r="V168" i="14"/>
  <c r="X112" i="14"/>
  <c r="I138" i="14"/>
  <c r="X375" i="14"/>
  <c r="M375" i="14"/>
  <c r="H375" i="14"/>
  <c r="M37" i="14"/>
  <c r="J37" i="14"/>
  <c r="Z37" i="14"/>
  <c r="P37" i="14"/>
  <c r="L37" i="14"/>
  <c r="Q37" i="14"/>
  <c r="N37" i="14"/>
  <c r="O37" i="14"/>
  <c r="X37" i="14"/>
  <c r="T37" i="14"/>
  <c r="U37" i="14"/>
  <c r="R37" i="14"/>
  <c r="W37" i="14"/>
  <c r="K37" i="14"/>
  <c r="I37" i="14"/>
  <c r="Y37" i="14"/>
  <c r="V37" i="14"/>
  <c r="H37" i="14"/>
  <c r="S37" i="14"/>
  <c r="I38" i="14"/>
  <c r="J38" i="14"/>
  <c r="Z38" i="14"/>
  <c r="W38" i="14"/>
  <c r="U38" i="14"/>
  <c r="Q38" i="14"/>
  <c r="N38" i="14"/>
  <c r="K38" i="14"/>
  <c r="L38" i="14"/>
  <c r="H38" i="14"/>
  <c r="R38" i="14"/>
  <c r="O38" i="14"/>
  <c r="T38" i="14"/>
  <c r="P38" i="14"/>
  <c r="Y38" i="14"/>
  <c r="V38" i="14"/>
  <c r="S38" i="14"/>
  <c r="M38" i="14"/>
  <c r="X38" i="14"/>
  <c r="T381" i="14"/>
  <c r="Q381" i="14"/>
  <c r="O381" i="14"/>
  <c r="J381" i="14"/>
  <c r="H381" i="14"/>
  <c r="V381" i="14"/>
  <c r="T382" i="14"/>
  <c r="W382" i="14"/>
  <c r="Y382" i="14"/>
  <c r="Z382" i="14"/>
  <c r="V382" i="14"/>
  <c r="L36" i="14"/>
  <c r="I36" i="14"/>
  <c r="Y36" i="14"/>
  <c r="R36" i="14"/>
  <c r="V36" i="14"/>
  <c r="P36" i="14"/>
  <c r="M36" i="14"/>
  <c r="O36" i="14"/>
  <c r="Z36" i="14"/>
  <c r="T36" i="14"/>
  <c r="Q36" i="14"/>
  <c r="W36" i="14"/>
  <c r="K36" i="14"/>
  <c r="N36" i="14"/>
  <c r="E28" i="14"/>
  <c r="H36" i="14"/>
  <c r="X36" i="14"/>
  <c r="U36" i="14"/>
  <c r="J36" i="14"/>
  <c r="S36" i="14"/>
  <c r="G190" i="14"/>
  <c r="I532" i="14"/>
  <c r="S438" i="14"/>
  <c r="G218" i="14"/>
  <c r="G208" i="30"/>
  <c r="G21" i="30" s="1"/>
  <c r="O208" i="27"/>
  <c r="O21" i="27" s="1"/>
  <c r="S208" i="27"/>
  <c r="S21" i="27" s="1"/>
  <c r="W208" i="27"/>
  <c r="W21" i="27" s="1"/>
  <c r="N472" i="14"/>
  <c r="U472" i="14"/>
  <c r="X472" i="14"/>
  <c r="M472" i="14"/>
  <c r="I271" i="14"/>
  <c r="Y271" i="14"/>
  <c r="T271" i="14"/>
  <c r="O271" i="14"/>
  <c r="P271" i="14"/>
  <c r="Q271" i="14"/>
  <c r="R271" i="14"/>
  <c r="W271" i="14"/>
  <c r="Z271" i="14"/>
  <c r="H271" i="14"/>
  <c r="T221" i="14"/>
  <c r="J221" i="14"/>
  <c r="Z221" i="14"/>
  <c r="R221" i="14"/>
  <c r="P203" i="14"/>
  <c r="O203" i="14"/>
  <c r="V146" i="14"/>
  <c r="I146" i="14"/>
  <c r="P74" i="14"/>
  <c r="L74" i="14"/>
  <c r="I74" i="14"/>
  <c r="H74" i="14"/>
  <c r="X74" i="14"/>
  <c r="L52" i="14"/>
  <c r="O52" i="14"/>
  <c r="K52" i="14"/>
  <c r="J472" i="14"/>
  <c r="L472" i="14"/>
  <c r="W221" i="14"/>
  <c r="O221" i="14"/>
  <c r="U358" i="14"/>
  <c r="Q522" i="14"/>
  <c r="Y483" i="14"/>
  <c r="Q483" i="14"/>
  <c r="V483" i="14"/>
  <c r="K513" i="14"/>
  <c r="I513" i="14"/>
  <c r="M513" i="14"/>
  <c r="U513" i="14"/>
  <c r="E218" i="14"/>
  <c r="O275" i="14"/>
  <c r="X275" i="14"/>
  <c r="M275" i="14"/>
  <c r="W275" i="14"/>
  <c r="T275" i="14"/>
  <c r="N45" i="14"/>
  <c r="M52" i="14"/>
  <c r="N52" i="14"/>
  <c r="N24" i="14"/>
  <c r="K74" i="14"/>
  <c r="N74" i="14"/>
  <c r="S33" i="14"/>
  <c r="H33" i="14"/>
  <c r="V33" i="14"/>
  <c r="Y33" i="14"/>
  <c r="I33" i="14"/>
  <c r="T74" i="14"/>
  <c r="M16" i="14"/>
  <c r="X16" i="14"/>
  <c r="H16" i="14"/>
  <c r="H146" i="14"/>
  <c r="K146" i="14"/>
  <c r="K29" i="14"/>
  <c r="W29" i="14"/>
  <c r="R29" i="14"/>
  <c r="N146" i="14"/>
  <c r="L183" i="14"/>
  <c r="X183" i="14"/>
  <c r="M221" i="14"/>
  <c r="V221" i="14"/>
  <c r="U256" i="14"/>
  <c r="L271" i="14"/>
  <c r="K271" i="14"/>
  <c r="J299" i="14"/>
  <c r="P320" i="14"/>
  <c r="I337" i="14"/>
  <c r="J341" i="14"/>
  <c r="U345" i="14"/>
  <c r="Y472" i="14"/>
  <c r="V252" i="14"/>
  <c r="Z303" i="14"/>
  <c r="Z354" i="14"/>
  <c r="L358" i="14"/>
  <c r="W443" i="14"/>
  <c r="Q479" i="14"/>
  <c r="T33" i="14"/>
  <c r="U146" i="14"/>
  <c r="S221" i="14"/>
  <c r="N221" i="14"/>
  <c r="X271" i="14"/>
  <c r="U271" i="14"/>
  <c r="Q472" i="14"/>
  <c r="T203" i="14"/>
  <c r="Z275" i="14"/>
  <c r="Y74" i="14"/>
  <c r="Q146" i="14"/>
  <c r="W526" i="14"/>
  <c r="V526" i="14"/>
  <c r="Z522" i="14"/>
  <c r="J522" i="14"/>
  <c r="I506" i="14"/>
  <c r="T506" i="14"/>
  <c r="U506" i="14"/>
  <c r="M502" i="14"/>
  <c r="O502" i="14"/>
  <c r="L502" i="14"/>
  <c r="Y502" i="14"/>
  <c r="Q502" i="14"/>
  <c r="I502" i="14"/>
  <c r="P502" i="14"/>
  <c r="V502" i="14"/>
  <c r="X493" i="14"/>
  <c r="V493" i="14"/>
  <c r="Z493" i="14"/>
  <c r="L493" i="14"/>
  <c r="E490" i="14"/>
  <c r="P493" i="14"/>
  <c r="S483" i="14"/>
  <c r="X483" i="14"/>
  <c r="L479" i="14"/>
  <c r="M479" i="14"/>
  <c r="I479" i="14"/>
  <c r="J479" i="14"/>
  <c r="K479" i="14"/>
  <c r="T479" i="14"/>
  <c r="W479" i="14"/>
  <c r="S479" i="14"/>
  <c r="U479" i="14"/>
  <c r="X479" i="14"/>
  <c r="Y479" i="14"/>
  <c r="H479" i="14"/>
  <c r="V479" i="14"/>
  <c r="Z479" i="14"/>
  <c r="T475" i="14"/>
  <c r="K475" i="14"/>
  <c r="Y475" i="14"/>
  <c r="H475" i="14"/>
  <c r="R475" i="14"/>
  <c r="I475" i="14"/>
  <c r="O475" i="14"/>
  <c r="V475" i="14"/>
  <c r="X475" i="14"/>
  <c r="J475" i="14"/>
  <c r="T474" i="14"/>
  <c r="V474" i="14"/>
  <c r="O474" i="14"/>
  <c r="J474" i="14"/>
  <c r="W474" i="14"/>
  <c r="U474" i="14"/>
  <c r="I443" i="14"/>
  <c r="M443" i="14"/>
  <c r="R443" i="14"/>
  <c r="U443" i="14"/>
  <c r="X443" i="14"/>
  <c r="Q443" i="14"/>
  <c r="J443" i="14"/>
  <c r="Z443" i="14"/>
  <c r="K443" i="14"/>
  <c r="O438" i="14"/>
  <c r="K438" i="14"/>
  <c r="W438" i="14"/>
  <c r="H438" i="14"/>
  <c r="P438" i="14"/>
  <c r="I438" i="14"/>
  <c r="Y438" i="14"/>
  <c r="V438" i="14"/>
  <c r="Q438" i="14"/>
  <c r="N438" i="14"/>
  <c r="J362" i="14"/>
  <c r="V362" i="14"/>
  <c r="M358" i="14"/>
  <c r="N358" i="14"/>
  <c r="K358" i="14"/>
  <c r="H358" i="14"/>
  <c r="X358" i="14"/>
  <c r="V358" i="14"/>
  <c r="S358" i="14"/>
  <c r="P358" i="14"/>
  <c r="I358" i="14"/>
  <c r="T345" i="14"/>
  <c r="Q345" i="14"/>
  <c r="N345" i="14"/>
  <c r="L345" i="14"/>
  <c r="I345" i="14"/>
  <c r="Y345" i="14"/>
  <c r="V345" i="14"/>
  <c r="O341" i="14"/>
  <c r="L341" i="14"/>
  <c r="I341" i="14"/>
  <c r="Y341" i="14"/>
  <c r="V341" i="14"/>
  <c r="T341" i="14"/>
  <c r="Q341" i="14"/>
  <c r="N341" i="14"/>
  <c r="M324" i="14"/>
  <c r="I324" i="14"/>
  <c r="Q324" i="14"/>
  <c r="V324" i="14"/>
  <c r="S324" i="14"/>
  <c r="P324" i="14"/>
  <c r="Y324" i="14"/>
  <c r="N324" i="14"/>
  <c r="K324" i="14"/>
  <c r="H324" i="14"/>
  <c r="X324" i="14"/>
  <c r="U320" i="14"/>
  <c r="M320" i="14"/>
  <c r="Q320" i="14"/>
  <c r="R320" i="14"/>
  <c r="O320" i="14"/>
  <c r="L320" i="14"/>
  <c r="J320" i="14"/>
  <c r="Z320" i="14"/>
  <c r="W320" i="14"/>
  <c r="T320" i="14"/>
  <c r="K316" i="14"/>
  <c r="S316" i="14"/>
  <c r="R316" i="14"/>
  <c r="Q316" i="14"/>
  <c r="J316" i="14"/>
  <c r="Z316" i="14"/>
  <c r="W312" i="14"/>
  <c r="O312" i="14"/>
  <c r="H312" i="14"/>
  <c r="N312" i="14"/>
  <c r="V312" i="14"/>
  <c r="P299" i="14"/>
  <c r="N299" i="14"/>
  <c r="O299" i="14"/>
  <c r="Q299" i="14"/>
  <c r="H299" i="14"/>
  <c r="X299" i="14"/>
  <c r="Y299" i="14"/>
  <c r="Z299" i="14"/>
  <c r="P295" i="14"/>
  <c r="Y295" i="14"/>
  <c r="K295" i="14"/>
  <c r="M295" i="14"/>
  <c r="H295" i="14"/>
  <c r="I295" i="14"/>
  <c r="O295" i="14"/>
  <c r="W264" i="14"/>
  <c r="J264" i="14"/>
  <c r="Q264" i="14"/>
  <c r="K264" i="14"/>
  <c r="N264" i="14"/>
  <c r="Z264" i="14"/>
  <c r="R260" i="14"/>
  <c r="O260" i="14"/>
  <c r="N260" i="14"/>
  <c r="P260" i="14"/>
  <c r="Q260" i="14"/>
  <c r="W260" i="14"/>
  <c r="Y260" i="14"/>
  <c r="Z260" i="14"/>
  <c r="I260" i="14"/>
  <c r="L260" i="14"/>
  <c r="M260" i="14"/>
  <c r="K260" i="14"/>
  <c r="J260" i="14"/>
  <c r="M256" i="14"/>
  <c r="W256" i="14"/>
  <c r="Y256" i="14"/>
  <c r="Z256" i="14"/>
  <c r="O256" i="14"/>
  <c r="N256" i="14"/>
  <c r="P256" i="14"/>
  <c r="Q256" i="14"/>
  <c r="W252" i="14"/>
  <c r="Y252" i="14"/>
  <c r="Z252" i="14"/>
  <c r="O252" i="14"/>
  <c r="N252" i="14"/>
  <c r="P252" i="14"/>
  <c r="Q252" i="14"/>
  <c r="I243" i="14"/>
  <c r="Y243" i="14"/>
  <c r="Z239" i="14"/>
  <c r="U239" i="14"/>
  <c r="Z235" i="14"/>
  <c r="Q235" i="14"/>
  <c r="P183" i="14"/>
  <c r="V183" i="14"/>
  <c r="N183" i="14"/>
  <c r="H45" i="14"/>
  <c r="I45" i="14"/>
  <c r="K45" i="14"/>
  <c r="Q45" i="14"/>
  <c r="S45" i="14"/>
  <c r="T45" i="14"/>
  <c r="U45" i="14"/>
  <c r="L45" i="14"/>
  <c r="O45" i="14"/>
  <c r="M45" i="14"/>
  <c r="P45" i="14"/>
  <c r="R146" i="14"/>
  <c r="S146" i="14"/>
  <c r="Z146" i="14"/>
  <c r="Z183" i="14"/>
  <c r="Q183" i="14"/>
  <c r="M183" i="14"/>
  <c r="O183" i="14"/>
  <c r="X221" i="14"/>
  <c r="I235" i="14"/>
  <c r="I239" i="14"/>
  <c r="Z312" i="14"/>
  <c r="N316" i="14"/>
  <c r="M252" i="14"/>
  <c r="V256" i="14"/>
  <c r="T256" i="14"/>
  <c r="M271" i="14"/>
  <c r="J271" i="14"/>
  <c r="K299" i="14"/>
  <c r="I299" i="14"/>
  <c r="S320" i="14"/>
  <c r="L324" i="14"/>
  <c r="R324" i="14"/>
  <c r="Z341" i="14"/>
  <c r="M341" i="14"/>
  <c r="R345" i="14"/>
  <c r="X345" i="14"/>
  <c r="U438" i="14"/>
  <c r="I472" i="14"/>
  <c r="J493" i="14"/>
  <c r="N443" i="14"/>
  <c r="S474" i="14"/>
  <c r="R203" i="14"/>
  <c r="U252" i="14"/>
  <c r="S252" i="14"/>
  <c r="O358" i="14"/>
  <c r="Q493" i="14"/>
  <c r="Z295" i="14"/>
  <c r="L295" i="14"/>
  <c r="I264" i="14"/>
  <c r="S472" i="14"/>
  <c r="V260" i="14"/>
  <c r="S493" i="14"/>
  <c r="W475" i="14"/>
  <c r="N479" i="14"/>
  <c r="W45" i="14"/>
  <c r="Q74" i="14"/>
  <c r="T312" i="14"/>
  <c r="U324" i="14"/>
  <c r="R442" i="14"/>
  <c r="S442" i="14"/>
  <c r="P442" i="14"/>
  <c r="W437" i="14"/>
  <c r="S437" i="14"/>
  <c r="V437" i="14"/>
  <c r="N433" i="14"/>
  <c r="S433" i="14"/>
  <c r="I424" i="14"/>
  <c r="Y424" i="14"/>
  <c r="M420" i="14"/>
  <c r="Q420" i="14"/>
  <c r="U293" i="14"/>
  <c r="T293" i="14"/>
  <c r="V284" i="14"/>
  <c r="T284" i="14"/>
  <c r="W284" i="14"/>
  <c r="Y284" i="14"/>
  <c r="Z284" i="14"/>
  <c r="L284" i="14"/>
  <c r="M284" i="14"/>
  <c r="N284" i="14"/>
  <c r="O284" i="14"/>
  <c r="K272" i="14"/>
  <c r="V272" i="14"/>
  <c r="S186" i="14"/>
  <c r="Y186" i="14"/>
  <c r="M182" i="14"/>
  <c r="I182" i="14"/>
  <c r="L182" i="14"/>
  <c r="Q182" i="14"/>
  <c r="X126" i="14"/>
  <c r="Q126" i="14"/>
  <c r="X442" i="14"/>
  <c r="L442" i="14"/>
  <c r="M454" i="14"/>
  <c r="P454" i="14"/>
  <c r="T454" i="14"/>
  <c r="N444" i="14"/>
  <c r="Q444" i="14"/>
  <c r="M171" i="14"/>
  <c r="P171" i="14"/>
  <c r="L171" i="14"/>
  <c r="O171" i="14"/>
  <c r="U167" i="14"/>
  <c r="T167" i="14"/>
  <c r="H167" i="14"/>
  <c r="T145" i="14"/>
  <c r="I145" i="14"/>
  <c r="S145" i="14"/>
  <c r="O145" i="14"/>
  <c r="X145" i="14"/>
  <c r="G330" i="14"/>
  <c r="U219" i="14"/>
  <c r="I435" i="14"/>
  <c r="I148" i="27"/>
  <c r="I18" i="27" s="1"/>
  <c r="E168" i="27"/>
  <c r="E19" i="27" s="1"/>
  <c r="S188" i="26"/>
  <c r="S20" i="26" s="1"/>
  <c r="Y168" i="28"/>
  <c r="Y19" i="28" s="1"/>
  <c r="U148" i="27"/>
  <c r="U18" i="27" s="1"/>
  <c r="G188" i="29"/>
  <c r="G20" i="29" s="1"/>
  <c r="E148" i="28"/>
  <c r="E18" i="28" s="1"/>
  <c r="I148" i="28"/>
  <c r="I18" i="28" s="1"/>
  <c r="L20" i="14"/>
  <c r="O20" i="14"/>
  <c r="T20" i="14"/>
  <c r="N20" i="14"/>
  <c r="S20" i="14"/>
  <c r="J20" i="14"/>
  <c r="Q20" i="14"/>
  <c r="W20" i="14"/>
  <c r="Z20" i="14"/>
  <c r="Y20" i="14"/>
  <c r="U532" i="14"/>
  <c r="Y532" i="14"/>
  <c r="M538" i="14"/>
  <c r="O538" i="14"/>
  <c r="X538" i="14"/>
  <c r="J538" i="14"/>
  <c r="I534" i="14"/>
  <c r="R534" i="14"/>
  <c r="L534" i="14"/>
  <c r="N534" i="14"/>
  <c r="U24" i="14"/>
  <c r="J24" i="14"/>
  <c r="L24" i="14"/>
  <c r="O24" i="14"/>
  <c r="P20" i="14"/>
  <c r="S523" i="14"/>
  <c r="J523" i="14"/>
  <c r="Q523" i="14"/>
  <c r="X523" i="14"/>
  <c r="I523" i="14"/>
  <c r="P523" i="14"/>
  <c r="V523" i="14"/>
  <c r="O523" i="14"/>
  <c r="L523" i="14"/>
  <c r="N523" i="14"/>
  <c r="M523" i="14"/>
  <c r="T523" i="14"/>
  <c r="R523" i="14"/>
  <c r="X518" i="14"/>
  <c r="W518" i="14"/>
  <c r="Y518" i="14"/>
  <c r="J503" i="14"/>
  <c r="N503" i="14"/>
  <c r="M503" i="14"/>
  <c r="Q503" i="14"/>
  <c r="X503" i="14"/>
  <c r="U503" i="14"/>
  <c r="X499" i="14"/>
  <c r="I499" i="14"/>
  <c r="Y499" i="14"/>
  <c r="M499" i="14"/>
  <c r="Q499" i="14"/>
  <c r="N480" i="14"/>
  <c r="I480" i="14"/>
  <c r="Y480" i="14"/>
  <c r="M480" i="14"/>
  <c r="X480" i="14"/>
  <c r="N476" i="14"/>
  <c r="U476" i="14"/>
  <c r="I476" i="14"/>
  <c r="Y476" i="14"/>
  <c r="X476" i="14"/>
  <c r="K399" i="14"/>
  <c r="S399" i="14"/>
  <c r="T399" i="14"/>
  <c r="Q399" i="14"/>
  <c r="N399" i="14"/>
  <c r="H399" i="14"/>
  <c r="X399" i="14"/>
  <c r="U399" i="14"/>
  <c r="R399" i="14"/>
  <c r="L395" i="14"/>
  <c r="Y395" i="14"/>
  <c r="M372" i="14"/>
  <c r="R372" i="14"/>
  <c r="W372" i="14"/>
  <c r="R359" i="14"/>
  <c r="K359" i="14"/>
  <c r="H359" i="14"/>
  <c r="X359" i="14"/>
  <c r="U359" i="14"/>
  <c r="O359" i="14"/>
  <c r="L359" i="14"/>
  <c r="I359" i="14"/>
  <c r="Y359" i="14"/>
  <c r="S359" i="14"/>
  <c r="P359" i="14"/>
  <c r="M359" i="14"/>
  <c r="V355" i="14"/>
  <c r="P355" i="14"/>
  <c r="G350" i="14"/>
  <c r="G92" i="31" s="1"/>
  <c r="J351" i="14"/>
  <c r="K351" i="14"/>
  <c r="H351" i="14"/>
  <c r="X351" i="14"/>
  <c r="U351" i="14"/>
  <c r="O351" i="14"/>
  <c r="L351" i="14"/>
  <c r="I351" i="14"/>
  <c r="Y351" i="14"/>
  <c r="S351" i="14"/>
  <c r="P351" i="14"/>
  <c r="M351" i="14"/>
  <c r="Y346" i="14"/>
  <c r="V346" i="14"/>
  <c r="U342" i="14"/>
  <c r="P342" i="14"/>
  <c r="Y342" i="14"/>
  <c r="X342" i="14"/>
  <c r="K342" i="14"/>
  <c r="I338" i="14"/>
  <c r="N338" i="14"/>
  <c r="S338" i="14"/>
  <c r="H337" i="14"/>
  <c r="V337" i="14"/>
  <c r="L337" i="14"/>
  <c r="O336" i="14"/>
  <c r="S336" i="14"/>
  <c r="K335" i="14"/>
  <c r="Q335" i="14"/>
  <c r="S335" i="14"/>
  <c r="U335" i="14"/>
  <c r="V332" i="14"/>
  <c r="W332" i="14"/>
  <c r="N331" i="14"/>
  <c r="X331" i="14"/>
  <c r="M331" i="14"/>
  <c r="R331" i="14"/>
  <c r="L326" i="14"/>
  <c r="R326" i="14"/>
  <c r="O326" i="14"/>
  <c r="H326" i="14"/>
  <c r="X326" i="14"/>
  <c r="J325" i="14"/>
  <c r="R325" i="14"/>
  <c r="Y325" i="14"/>
  <c r="O325" i="14"/>
  <c r="L325" i="14"/>
  <c r="W321" i="14"/>
  <c r="K321" i="14"/>
  <c r="H321" i="14"/>
  <c r="X321" i="14"/>
  <c r="K317" i="14"/>
  <c r="T317" i="14"/>
  <c r="Q317" i="14"/>
  <c r="O232" i="14"/>
  <c r="J232" i="14"/>
  <c r="R232" i="14"/>
  <c r="S222" i="14"/>
  <c r="U222" i="14"/>
  <c r="V222" i="14"/>
  <c r="X222" i="14"/>
  <c r="I222" i="14"/>
  <c r="N222" i="14"/>
  <c r="W222" i="14"/>
  <c r="Z222" i="14"/>
  <c r="H222" i="14"/>
  <c r="K222" i="14"/>
  <c r="J222" i="14"/>
  <c r="L222" i="14"/>
  <c r="M222" i="14"/>
  <c r="V212" i="14"/>
  <c r="O212" i="14"/>
  <c r="L212" i="14"/>
  <c r="I212" i="14"/>
  <c r="Y212" i="14"/>
  <c r="S212" i="14"/>
  <c r="N212" i="14"/>
  <c r="P212" i="14"/>
  <c r="M212" i="14"/>
  <c r="K212" i="14"/>
  <c r="H208" i="14"/>
  <c r="X208" i="14"/>
  <c r="U208" i="14"/>
  <c r="K208" i="14"/>
  <c r="L208" i="14"/>
  <c r="I208" i="14"/>
  <c r="Y208" i="14"/>
  <c r="V203" i="14"/>
  <c r="S203" i="14"/>
  <c r="M203" i="14"/>
  <c r="X203" i="14"/>
  <c r="J203" i="14"/>
  <c r="Z203" i="14"/>
  <c r="W203" i="14"/>
  <c r="U203" i="14"/>
  <c r="I203" i="14"/>
  <c r="N203" i="14"/>
  <c r="K203" i="14"/>
  <c r="L203" i="14"/>
  <c r="H203" i="14"/>
  <c r="T201" i="14"/>
  <c r="V201" i="14"/>
  <c r="Q201" i="14"/>
  <c r="N201" i="14"/>
  <c r="W201" i="14"/>
  <c r="K197" i="14"/>
  <c r="P197" i="14"/>
  <c r="Q101" i="14"/>
  <c r="Y101" i="14"/>
  <c r="N101" i="14"/>
  <c r="X101" i="14"/>
  <c r="M101" i="14"/>
  <c r="V101" i="14"/>
  <c r="L101" i="14"/>
  <c r="R101" i="14"/>
  <c r="J101" i="14"/>
  <c r="T101" i="14"/>
  <c r="V532" i="14"/>
  <c r="R532" i="14"/>
  <c r="G530" i="14"/>
  <c r="U538" i="14"/>
  <c r="W538" i="14"/>
  <c r="I538" i="14"/>
  <c r="R538" i="14"/>
  <c r="K538" i="14"/>
  <c r="H534" i="14"/>
  <c r="Q534" i="14"/>
  <c r="Z534" i="14"/>
  <c r="T534" i="14"/>
  <c r="V534" i="14"/>
  <c r="M24" i="14"/>
  <c r="X24" i="14"/>
  <c r="H24" i="14"/>
  <c r="U480" i="14"/>
  <c r="T351" i="14"/>
  <c r="T359" i="14"/>
  <c r="S476" i="14"/>
  <c r="Z518" i="14"/>
  <c r="Z359" i="14"/>
  <c r="V359" i="14"/>
  <c r="Y24" i="14"/>
  <c r="Q24" i="14"/>
  <c r="W532" i="14"/>
  <c r="L532" i="14"/>
  <c r="E530" i="14"/>
  <c r="E14" i="14"/>
  <c r="V24" i="14"/>
  <c r="Z24" i="14"/>
  <c r="T24" i="14"/>
  <c r="W24" i="14"/>
  <c r="Y464" i="14"/>
  <c r="Z464" i="14"/>
  <c r="K451" i="14"/>
  <c r="I451" i="14"/>
  <c r="J451" i="14"/>
  <c r="L451" i="14"/>
  <c r="M451" i="14"/>
  <c r="O451" i="14"/>
  <c r="N451" i="14"/>
  <c r="V418" i="14"/>
  <c r="S418" i="14"/>
  <c r="N413" i="14"/>
  <c r="R413" i="14"/>
  <c r="H404" i="14"/>
  <c r="P404" i="14"/>
  <c r="Y245" i="14"/>
  <c r="I245" i="14"/>
  <c r="W111" i="14"/>
  <c r="X111" i="14"/>
  <c r="Y111" i="14"/>
  <c r="H111" i="14"/>
  <c r="I111" i="14"/>
  <c r="K111" i="14"/>
  <c r="V72" i="14"/>
  <c r="K72" i="14"/>
  <c r="I52" i="14"/>
  <c r="Q52" i="14"/>
  <c r="P52" i="14"/>
  <c r="Y52" i="14"/>
  <c r="P46" i="14"/>
  <c r="J46" i="14"/>
  <c r="G28" i="14"/>
  <c r="W17" i="14"/>
  <c r="N17" i="14"/>
  <c r="Z481" i="14"/>
  <c r="J481" i="14"/>
  <c r="Q486" i="14"/>
  <c r="N375" i="14"/>
  <c r="Y452" i="14"/>
  <c r="N464" i="14"/>
  <c r="P481" i="14"/>
  <c r="X452" i="14"/>
  <c r="Q440" i="14"/>
  <c r="V451" i="14"/>
  <c r="P451" i="14"/>
  <c r="S451" i="14"/>
  <c r="W52" i="14"/>
  <c r="N245" i="14"/>
  <c r="N418" i="14"/>
  <c r="V422" i="14"/>
  <c r="O111" i="14"/>
  <c r="L111" i="14"/>
  <c r="Q435" i="14"/>
  <c r="Y478" i="14"/>
  <c r="T478" i="14"/>
  <c r="P465" i="14"/>
  <c r="L465" i="14"/>
  <c r="H465" i="14"/>
  <c r="K465" i="14"/>
  <c r="L441" i="14"/>
  <c r="U441" i="14"/>
  <c r="Q441" i="14"/>
  <c r="I441" i="14"/>
  <c r="V311" i="14"/>
  <c r="K311" i="14"/>
  <c r="P99" i="14"/>
  <c r="N99" i="14"/>
  <c r="I78" i="14"/>
  <c r="P78" i="14"/>
  <c r="V486" i="14"/>
  <c r="R418" i="14"/>
  <c r="R426" i="14"/>
  <c r="U435" i="14"/>
  <c r="T452" i="14"/>
  <c r="U440" i="14"/>
  <c r="P440" i="14"/>
  <c r="X451" i="14"/>
  <c r="Q451" i="14"/>
  <c r="Y451" i="14"/>
  <c r="T52" i="14"/>
  <c r="U52" i="14"/>
  <c r="V128" i="14"/>
  <c r="W418" i="14"/>
  <c r="U111" i="14"/>
  <c r="S111" i="14"/>
  <c r="M517" i="14"/>
  <c r="U517" i="14"/>
  <c r="T502" i="14"/>
  <c r="W502" i="14"/>
  <c r="S502" i="14"/>
  <c r="Z502" i="14"/>
  <c r="H502" i="14"/>
  <c r="X502" i="14"/>
  <c r="N502" i="14"/>
  <c r="J502" i="14"/>
  <c r="K502" i="14"/>
  <c r="L312" i="14"/>
  <c r="M312" i="14"/>
  <c r="Y312" i="14"/>
  <c r="Q312" i="14"/>
  <c r="I312" i="14"/>
  <c r="K293" i="14"/>
  <c r="P293" i="14"/>
  <c r="I293" i="14"/>
  <c r="O243" i="14"/>
  <c r="S243" i="14"/>
  <c r="J243" i="14"/>
  <c r="N243" i="14"/>
  <c r="W171" i="14"/>
  <c r="X171" i="14"/>
  <c r="Y171" i="14"/>
  <c r="H171" i="14"/>
  <c r="I171" i="14"/>
  <c r="K171" i="14"/>
  <c r="I167" i="14"/>
  <c r="K167" i="14"/>
  <c r="Q167" i="14"/>
  <c r="S167" i="14"/>
  <c r="O167" i="14"/>
  <c r="P167" i="14"/>
  <c r="W167" i="14"/>
  <c r="X167" i="14"/>
  <c r="L126" i="14"/>
  <c r="W126" i="14"/>
  <c r="O126" i="14"/>
  <c r="I126" i="14"/>
  <c r="G588" i="14"/>
  <c r="M412" i="14"/>
  <c r="K315" i="14"/>
  <c r="Z261" i="14"/>
  <c r="Y193" i="14"/>
  <c r="G576" i="14"/>
  <c r="S583" i="14"/>
  <c r="U208" i="30"/>
  <c r="U21" i="30" s="1"/>
  <c r="Y208" i="30"/>
  <c r="Y21" i="30" s="1"/>
  <c r="J148" i="27"/>
  <c r="J18" i="27" s="1"/>
  <c r="P567" i="14"/>
  <c r="E168" i="26"/>
  <c r="E19" i="26" s="1"/>
  <c r="I168" i="26"/>
  <c r="I19" i="26" s="1"/>
  <c r="Y168" i="26"/>
  <c r="Y19" i="26" s="1"/>
  <c r="R386" i="14"/>
  <c r="N386" i="14"/>
  <c r="S386" i="14"/>
  <c r="P386" i="14"/>
  <c r="M386" i="14"/>
  <c r="H379" i="14"/>
  <c r="X379" i="14"/>
  <c r="U379" i="14"/>
  <c r="R379" i="14"/>
  <c r="V302" i="14"/>
  <c r="Y302" i="14"/>
  <c r="K280" i="14"/>
  <c r="L280" i="14"/>
  <c r="M280" i="14"/>
  <c r="N280" i="14"/>
  <c r="O280" i="14"/>
  <c r="V325" i="14"/>
  <c r="S375" i="14"/>
  <c r="R258" i="14"/>
  <c r="R382" i="14"/>
  <c r="J386" i="14"/>
  <c r="N332" i="14"/>
  <c r="S379" i="14"/>
  <c r="Z302" i="14"/>
  <c r="X298" i="14"/>
  <c r="J298" i="14"/>
  <c r="T298" i="14"/>
  <c r="U298" i="14"/>
  <c r="R363" i="14"/>
  <c r="W363" i="14"/>
  <c r="O363" i="14"/>
  <c r="T363" i="14"/>
  <c r="P371" i="14"/>
  <c r="T371" i="14"/>
  <c r="U371" i="14"/>
  <c r="M371" i="14"/>
  <c r="W371" i="14"/>
  <c r="X381" i="14"/>
  <c r="L381" i="14"/>
  <c r="N381" i="14"/>
  <c r="S381" i="14"/>
  <c r="Z258" i="14"/>
  <c r="Y258" i="14"/>
  <c r="N321" i="14"/>
  <c r="Q331" i="14"/>
  <c r="M332" i="14"/>
  <c r="P332" i="14"/>
  <c r="S332" i="14"/>
  <c r="Y336" i="14"/>
  <c r="I336" i="14"/>
  <c r="L336" i="14"/>
  <c r="R337" i="14"/>
  <c r="U337" i="14"/>
  <c r="X337" i="14"/>
  <c r="R298" i="14"/>
  <c r="M317" i="14"/>
  <c r="P317" i="14"/>
  <c r="S317" i="14"/>
  <c r="Q321" i="14"/>
  <c r="T321" i="14"/>
  <c r="U325" i="14"/>
  <c r="X325" i="14"/>
  <c r="H325" i="14"/>
  <c r="K325" i="14"/>
  <c r="N326" i="14"/>
  <c r="Q326" i="14"/>
  <c r="T326" i="14"/>
  <c r="U331" i="14"/>
  <c r="H338" i="14"/>
  <c r="O372" i="14"/>
  <c r="N372" i="14"/>
  <c r="K338" i="14"/>
  <c r="J338" i="14"/>
  <c r="V342" i="14"/>
  <c r="Z280" i="14"/>
  <c r="S280" i="14"/>
  <c r="X280" i="14"/>
  <c r="M302" i="14"/>
  <c r="Y331" i="14"/>
  <c r="H363" i="14"/>
  <c r="J375" i="14"/>
  <c r="Z379" i="14"/>
  <c r="Y379" i="14"/>
  <c r="T379" i="14"/>
  <c r="Q382" i="14"/>
  <c r="O382" i="14"/>
  <c r="I386" i="14"/>
  <c r="H386" i="14"/>
  <c r="W257" i="14"/>
  <c r="K257" i="14"/>
  <c r="H257" i="14"/>
  <c r="T331" i="14"/>
  <c r="O331" i="14"/>
  <c r="L452" i="14"/>
  <c r="S486" i="14"/>
  <c r="Z440" i="14"/>
  <c r="N440" i="14"/>
  <c r="S440" i="14"/>
  <c r="Y498" i="14"/>
  <c r="S137" i="14"/>
  <c r="I236" i="14"/>
  <c r="I160" i="14"/>
  <c r="L160" i="14"/>
  <c r="P262" i="14"/>
  <c r="R332" i="14"/>
  <c r="K262" i="14"/>
  <c r="S277" i="14"/>
  <c r="I279" i="14"/>
  <c r="X297" i="14"/>
  <c r="P435" i="14"/>
  <c r="J524" i="14"/>
  <c r="Z524" i="14"/>
  <c r="N524" i="14"/>
  <c r="Y504" i="14"/>
  <c r="K504" i="14"/>
  <c r="I504" i="14"/>
  <c r="T476" i="14"/>
  <c r="Z476" i="14"/>
  <c r="L475" i="14"/>
  <c r="M475" i="14"/>
  <c r="Q475" i="14"/>
  <c r="S475" i="14"/>
  <c r="U475" i="14"/>
  <c r="L474" i="14"/>
  <c r="H474" i="14"/>
  <c r="Q474" i="14"/>
  <c r="T466" i="14"/>
  <c r="Y466" i="14"/>
  <c r="J466" i="14"/>
  <c r="Z466" i="14"/>
  <c r="S462" i="14"/>
  <c r="Q462" i="14"/>
  <c r="I462" i="14"/>
  <c r="M462" i="14"/>
  <c r="N462" i="14"/>
  <c r="J433" i="14"/>
  <c r="V433" i="14"/>
  <c r="O433" i="14"/>
  <c r="M401" i="14"/>
  <c r="V401" i="14"/>
  <c r="S401" i="14"/>
  <c r="P401" i="14"/>
  <c r="N396" i="14"/>
  <c r="X396" i="14"/>
  <c r="G393" i="14"/>
  <c r="G390" i="14" s="1"/>
  <c r="E393" i="14"/>
  <c r="U393" i="14" s="1"/>
  <c r="L383" i="14"/>
  <c r="Y383" i="14"/>
  <c r="H380" i="14"/>
  <c r="I380" i="14"/>
  <c r="Y380" i="14"/>
  <c r="V380" i="14"/>
  <c r="S380" i="14"/>
  <c r="I376" i="14"/>
  <c r="Y376" i="14"/>
  <c r="V376" i="14"/>
  <c r="S376" i="14"/>
  <c r="V374" i="14"/>
  <c r="S374" i="14"/>
  <c r="P374" i="14"/>
  <c r="M374" i="14"/>
  <c r="R373" i="14"/>
  <c r="O373" i="14"/>
  <c r="L373" i="14"/>
  <c r="M366" i="14"/>
  <c r="R366" i="14"/>
  <c r="O366" i="14"/>
  <c r="L366" i="14"/>
  <c r="L364" i="14"/>
  <c r="Y364" i="14"/>
  <c r="W360" i="14"/>
  <c r="H360" i="14"/>
  <c r="U360" i="14"/>
  <c r="J343" i="14"/>
  <c r="W343" i="14"/>
  <c r="U343" i="14"/>
  <c r="M299" i="14"/>
  <c r="R299" i="14"/>
  <c r="W295" i="14"/>
  <c r="R295" i="14"/>
  <c r="T295" i="14"/>
  <c r="S295" i="14"/>
  <c r="U295" i="14"/>
  <c r="V295" i="14"/>
  <c r="W285" i="14"/>
  <c r="Z285" i="14"/>
  <c r="T285" i="14"/>
  <c r="X285" i="14"/>
  <c r="K281" i="14"/>
  <c r="R281" i="14"/>
  <c r="Z281" i="14"/>
  <c r="X281" i="14"/>
  <c r="L281" i="14"/>
  <c r="O281" i="14"/>
  <c r="N281" i="14"/>
  <c r="X264" i="14"/>
  <c r="M264" i="14"/>
  <c r="S264" i="14"/>
  <c r="T264" i="14"/>
  <c r="U264" i="14"/>
  <c r="V264" i="14"/>
  <c r="N254" i="14"/>
  <c r="H254" i="14"/>
  <c r="R254" i="14"/>
  <c r="V254" i="14"/>
  <c r="W224" i="14"/>
  <c r="S224" i="14"/>
  <c r="L224" i="14"/>
  <c r="K563" i="14"/>
  <c r="X563" i="14"/>
  <c r="H563" i="14"/>
  <c r="S563" i="14"/>
  <c r="M563" i="14"/>
  <c r="K375" i="14"/>
  <c r="W375" i="14"/>
  <c r="L375" i="14"/>
  <c r="I375" i="14"/>
  <c r="Y375" i="14"/>
  <c r="V375" i="14"/>
  <c r="I372" i="14"/>
  <c r="Y372" i="14"/>
  <c r="V372" i="14"/>
  <c r="S372" i="14"/>
  <c r="L342" i="14"/>
  <c r="M342" i="14"/>
  <c r="J342" i="14"/>
  <c r="Z342" i="14"/>
  <c r="W342" i="14"/>
  <c r="L338" i="14"/>
  <c r="P338" i="14"/>
  <c r="U338" i="14"/>
  <c r="R338" i="14"/>
  <c r="O338" i="14"/>
  <c r="K337" i="14"/>
  <c r="W337" i="14"/>
  <c r="N336" i="14"/>
  <c r="Z336" i="14"/>
  <c r="V335" i="14"/>
  <c r="P335" i="14"/>
  <c r="V331" i="14"/>
  <c r="S331" i="14"/>
  <c r="P331" i="14"/>
  <c r="I331" i="14"/>
  <c r="V321" i="14"/>
  <c r="J321" i="14"/>
  <c r="V258" i="14"/>
  <c r="W258" i="14"/>
  <c r="P532" i="14"/>
  <c r="K532" i="14"/>
  <c r="N382" i="14"/>
  <c r="J332" i="14"/>
  <c r="V280" i="14"/>
  <c r="P302" i="14"/>
  <c r="T372" i="14"/>
  <c r="S298" i="14"/>
  <c r="H298" i="14"/>
  <c r="Q298" i="14"/>
  <c r="Z298" i="14"/>
  <c r="E310" i="14"/>
  <c r="Y363" i="14"/>
  <c r="M363" i="14"/>
  <c r="J363" i="14"/>
  <c r="Z363" i="14"/>
  <c r="R371" i="14"/>
  <c r="Y371" i="14"/>
  <c r="H371" i="14"/>
  <c r="V371" i="14"/>
  <c r="S371" i="14"/>
  <c r="K381" i="14"/>
  <c r="R381" i="14"/>
  <c r="Y381" i="14"/>
  <c r="U381" i="14"/>
  <c r="J258" i="14"/>
  <c r="U258" i="14"/>
  <c r="Y332" i="14"/>
  <c r="I332" i="14"/>
  <c r="L332" i="14"/>
  <c r="O332" i="14"/>
  <c r="U336" i="14"/>
  <c r="X336" i="14"/>
  <c r="H336" i="14"/>
  <c r="K336" i="14"/>
  <c r="N337" i="14"/>
  <c r="Q337" i="14"/>
  <c r="T337" i="14"/>
  <c r="T338" i="14"/>
  <c r="L372" i="14"/>
  <c r="O298" i="14"/>
  <c r="Y317" i="14"/>
  <c r="I317" i="14"/>
  <c r="L317" i="14"/>
  <c r="O317" i="14"/>
  <c r="M321" i="14"/>
  <c r="P321" i="14"/>
  <c r="S321" i="14"/>
  <c r="Q325" i="14"/>
  <c r="T325" i="14"/>
  <c r="W325" i="14"/>
  <c r="Z326" i="14"/>
  <c r="J326" i="14"/>
  <c r="M326" i="14"/>
  <c r="P326" i="14"/>
  <c r="X338" i="14"/>
  <c r="K372" i="14"/>
  <c r="J372" i="14"/>
  <c r="W452" i="14"/>
  <c r="X335" i="14"/>
  <c r="N335" i="14"/>
  <c r="Z338" i="14"/>
  <c r="Y338" i="14"/>
  <c r="S342" i="14"/>
  <c r="R342" i="14"/>
  <c r="Q342" i="14"/>
  <c r="R226" i="14"/>
  <c r="Z226" i="14"/>
  <c r="S226" i="14"/>
  <c r="J257" i="14"/>
  <c r="X279" i="14"/>
  <c r="L279" i="14"/>
  <c r="W279" i="14"/>
  <c r="U280" i="14"/>
  <c r="I280" i="14"/>
  <c r="T280" i="14"/>
  <c r="L302" i="14"/>
  <c r="Z332" i="14"/>
  <c r="Z375" i="14"/>
  <c r="U375" i="14"/>
  <c r="T375" i="14"/>
  <c r="V379" i="14"/>
  <c r="Q379" i="14"/>
  <c r="P379" i="14"/>
  <c r="I382" i="14"/>
  <c r="Y386" i="14"/>
  <c r="X386" i="14"/>
  <c r="W386" i="14"/>
  <c r="I452" i="14"/>
  <c r="V20" i="14"/>
  <c r="R20" i="14"/>
  <c r="Y257" i="14"/>
  <c r="R257" i="14"/>
  <c r="L331" i="14"/>
  <c r="K331" i="14"/>
  <c r="J331" i="14"/>
  <c r="J440" i="14"/>
  <c r="X440" i="14"/>
  <c r="O137" i="14"/>
  <c r="R336" i="14"/>
  <c r="Z374" i="14"/>
  <c r="W433" i="14"/>
  <c r="J281" i="14"/>
  <c r="W379" i="14"/>
  <c r="N262" i="14"/>
  <c r="R285" i="14"/>
  <c r="K433" i="14"/>
  <c r="Q504" i="14"/>
  <c r="M524" i="14"/>
  <c r="T462" i="14"/>
  <c r="P525" i="14"/>
  <c r="H525" i="14"/>
  <c r="W525" i="14"/>
  <c r="U525" i="14"/>
  <c r="N521" i="14"/>
  <c r="K521" i="14"/>
  <c r="M521" i="14"/>
  <c r="I501" i="14"/>
  <c r="Y501" i="14"/>
  <c r="K501" i="14"/>
  <c r="R501" i="14"/>
  <c r="S463" i="14"/>
  <c r="T463" i="14"/>
  <c r="U463" i="14"/>
  <c r="V463" i="14"/>
  <c r="X463" i="14"/>
  <c r="T439" i="14"/>
  <c r="Y439" i="14"/>
  <c r="I439" i="14"/>
  <c r="U439" i="14"/>
  <c r="M424" i="14"/>
  <c r="X424" i="14"/>
  <c r="Q424" i="14"/>
  <c r="T424" i="14"/>
  <c r="H424" i="14"/>
  <c r="L424" i="14"/>
  <c r="Z397" i="14"/>
  <c r="I397" i="14"/>
  <c r="O337" i="14"/>
  <c r="Z386" i="14"/>
  <c r="O379" i="14"/>
  <c r="Q280" i="14"/>
  <c r="X372" i="14"/>
  <c r="I298" i="14"/>
  <c r="M298" i="14"/>
  <c r="Y298" i="14"/>
  <c r="N298" i="14"/>
  <c r="E290" i="14"/>
  <c r="P363" i="14"/>
  <c r="L363" i="14"/>
  <c r="S363" i="14"/>
  <c r="X363" i="14"/>
  <c r="N363" i="14"/>
  <c r="X371" i="14"/>
  <c r="L371" i="14"/>
  <c r="Q371" i="14"/>
  <c r="Z381" i="14"/>
  <c r="P381" i="14"/>
  <c r="I381" i="14"/>
  <c r="W381" i="14"/>
  <c r="M381" i="14"/>
  <c r="O258" i="14"/>
  <c r="Q258" i="14"/>
  <c r="N317" i="14"/>
  <c r="N325" i="14"/>
  <c r="U332" i="14"/>
  <c r="X332" i="14"/>
  <c r="H332" i="14"/>
  <c r="K332" i="14"/>
  <c r="Q336" i="14"/>
  <c r="T336" i="14"/>
  <c r="W336" i="14"/>
  <c r="Z337" i="14"/>
  <c r="J337" i="14"/>
  <c r="M337" i="14"/>
  <c r="P337" i="14"/>
  <c r="T342" i="14"/>
  <c r="U317" i="14"/>
  <c r="X317" i="14"/>
  <c r="H317" i="14"/>
  <c r="Y321" i="14"/>
  <c r="I321" i="14"/>
  <c r="L321" i="14"/>
  <c r="O321" i="14"/>
  <c r="M325" i="14"/>
  <c r="P325" i="14"/>
  <c r="S325" i="14"/>
  <c r="V326" i="14"/>
  <c r="Y326" i="14"/>
  <c r="I326" i="14"/>
  <c r="H342" i="14"/>
  <c r="Z372" i="14"/>
  <c r="U372" i="14"/>
  <c r="H335" i="14"/>
  <c r="W338" i="14"/>
  <c r="V338" i="14"/>
  <c r="Q338" i="14"/>
  <c r="O342" i="14"/>
  <c r="N342" i="14"/>
  <c r="I342" i="14"/>
  <c r="J280" i="14"/>
  <c r="W280" i="14"/>
  <c r="P280" i="14"/>
  <c r="N302" i="14"/>
  <c r="S302" i="14"/>
  <c r="R375" i="14"/>
  <c r="Q375" i="14"/>
  <c r="P375" i="14"/>
  <c r="N379" i="14"/>
  <c r="M379" i="14"/>
  <c r="L379" i="14"/>
  <c r="L382" i="14"/>
  <c r="U386" i="14"/>
  <c r="T386" i="14"/>
  <c r="O386" i="14"/>
  <c r="H331" i="14"/>
  <c r="Z331" i="14"/>
  <c r="L498" i="14"/>
  <c r="U498" i="14"/>
  <c r="N498" i="14"/>
  <c r="M464" i="14"/>
  <c r="J464" i="14"/>
  <c r="S464" i="14"/>
  <c r="R464" i="14"/>
  <c r="Z456" i="14"/>
  <c r="S456" i="14"/>
  <c r="M456" i="14"/>
  <c r="U452" i="14"/>
  <c r="Z452" i="14"/>
  <c r="P452" i="14"/>
  <c r="S452" i="14"/>
  <c r="M452" i="14"/>
  <c r="W440" i="14"/>
  <c r="T440" i="14"/>
  <c r="I440" i="14"/>
  <c r="K440" i="14"/>
  <c r="L440" i="14"/>
  <c r="V440" i="14"/>
  <c r="R440" i="14"/>
  <c r="M435" i="14"/>
  <c r="Y435" i="14"/>
  <c r="H435" i="14"/>
  <c r="X435" i="14"/>
  <c r="T435" i="14"/>
  <c r="Y320" i="14"/>
  <c r="I320" i="14"/>
  <c r="P297" i="14"/>
  <c r="M297" i="14"/>
  <c r="O297" i="14"/>
  <c r="K297" i="14"/>
  <c r="S297" i="14"/>
  <c r="V292" i="14"/>
  <c r="P292" i="14"/>
  <c r="Y279" i="14"/>
  <c r="N279" i="14"/>
  <c r="O279" i="14"/>
  <c r="P279" i="14"/>
  <c r="Q279" i="14"/>
  <c r="R279" i="14"/>
  <c r="X277" i="14"/>
  <c r="Z277" i="14"/>
  <c r="N277" i="14"/>
  <c r="O257" i="14"/>
  <c r="T257" i="14"/>
  <c r="V257" i="14"/>
  <c r="I257" i="14"/>
  <c r="H252" i="14"/>
  <c r="R252" i="14"/>
  <c r="K243" i="14"/>
  <c r="T243" i="14"/>
  <c r="X243" i="14"/>
  <c r="Z243" i="14"/>
  <c r="T236" i="14"/>
  <c r="Y236" i="14"/>
  <c r="W236" i="14"/>
  <c r="O236" i="14"/>
  <c r="P236" i="14"/>
  <c r="K226" i="14"/>
  <c r="J226" i="14"/>
  <c r="L226" i="14"/>
  <c r="M226" i="14"/>
  <c r="I210" i="14"/>
  <c r="Y210" i="14"/>
  <c r="V169" i="14"/>
  <c r="E166" i="14"/>
  <c r="X160" i="14"/>
  <c r="S160" i="14"/>
  <c r="Q160" i="14"/>
  <c r="L137" i="14"/>
  <c r="M137" i="14"/>
  <c r="K20" i="14"/>
  <c r="H20" i="14"/>
  <c r="X20" i="14"/>
  <c r="M20" i="14"/>
  <c r="I20" i="14"/>
  <c r="L15" i="14"/>
  <c r="I15" i="14"/>
  <c r="W9" i="14"/>
  <c r="O9" i="14"/>
  <c r="W523" i="14"/>
  <c r="Y523" i="14"/>
  <c r="Z523" i="14"/>
  <c r="H523" i="14"/>
  <c r="R499" i="14"/>
  <c r="P499" i="14"/>
  <c r="N482" i="14"/>
  <c r="L482" i="14"/>
  <c r="T472" i="14"/>
  <c r="O472" i="14"/>
  <c r="L443" i="14"/>
  <c r="T443" i="14"/>
  <c r="P441" i="14"/>
  <c r="O441" i="14"/>
  <c r="Y441" i="14"/>
  <c r="M441" i="14"/>
  <c r="S441" i="14"/>
  <c r="J480" i="14"/>
  <c r="K480" i="14"/>
  <c r="J437" i="14"/>
  <c r="N437" i="14"/>
  <c r="K426" i="14"/>
  <c r="O426" i="14"/>
  <c r="W426" i="14"/>
  <c r="S73" i="14"/>
  <c r="O73" i="14"/>
  <c r="W18" i="14"/>
  <c r="O18" i="14"/>
  <c r="W584" i="14"/>
  <c r="S584" i="14"/>
  <c r="K584" i="14"/>
  <c r="Y592" i="14"/>
  <c r="I592" i="14"/>
  <c r="U592" i="14"/>
  <c r="Q592" i="14"/>
  <c r="M592" i="14"/>
  <c r="T185" i="14"/>
  <c r="L185" i="14"/>
  <c r="T174" i="14"/>
  <c r="K174" i="14"/>
  <c r="W590" i="14"/>
  <c r="Y590" i="14"/>
  <c r="I590" i="14"/>
  <c r="U590" i="14"/>
  <c r="E588" i="14"/>
  <c r="Q590" i="14"/>
  <c r="M590" i="14"/>
  <c r="R553" i="14"/>
  <c r="K553" i="14"/>
  <c r="J553" i="14"/>
  <c r="Z567" i="14"/>
  <c r="W567" i="14"/>
  <c r="O567" i="14"/>
  <c r="T567" i="14"/>
  <c r="L567" i="14"/>
  <c r="S567" i="14"/>
  <c r="K567" i="14"/>
  <c r="X567" i="14"/>
  <c r="Z571" i="14"/>
  <c r="X571" i="14"/>
  <c r="P571" i="14"/>
  <c r="H571" i="14"/>
  <c r="W571" i="14"/>
  <c r="O571" i="14"/>
  <c r="T571" i="14"/>
  <c r="L571" i="14"/>
  <c r="S571" i="14"/>
  <c r="H572" i="14"/>
  <c r="T581" i="14"/>
  <c r="X581" i="14"/>
  <c r="P581" i="14"/>
  <c r="E519" i="14"/>
  <c r="W519" i="14" s="1"/>
  <c r="X361" i="14"/>
  <c r="G290" i="14"/>
  <c r="Q23" i="14"/>
  <c r="L23" i="14"/>
  <c r="P535" i="14"/>
  <c r="X535" i="14"/>
  <c r="G410" i="14"/>
  <c r="G250" i="14"/>
  <c r="I194" i="14"/>
  <c r="T194" i="14"/>
  <c r="P192" i="14"/>
  <c r="J192" i="14"/>
  <c r="O192" i="14"/>
  <c r="W572" i="14"/>
  <c r="T572" i="14"/>
  <c r="P572" i="14"/>
  <c r="L572" i="14"/>
  <c r="Y578" i="14"/>
  <c r="I578" i="14"/>
  <c r="V578" i="14"/>
  <c r="Q578" i="14"/>
  <c r="Z580" i="14"/>
  <c r="X580" i="14"/>
  <c r="P580" i="14"/>
  <c r="H580" i="14"/>
  <c r="W580" i="14"/>
  <c r="O580" i="14"/>
  <c r="T580" i="14"/>
  <c r="L580" i="14"/>
  <c r="S580" i="14"/>
  <c r="H581" i="14"/>
  <c r="Q43" i="14"/>
  <c r="H568" i="14"/>
  <c r="G559" i="14"/>
  <c r="P568" i="14"/>
  <c r="G84" i="14"/>
  <c r="K554" i="14"/>
  <c r="X554" i="14"/>
  <c r="O168" i="29"/>
  <c r="O19" i="29" s="1"/>
  <c r="S553" i="14"/>
  <c r="Z553" i="14"/>
  <c r="H554" i="14"/>
  <c r="U555" i="14"/>
  <c r="P555" i="14"/>
  <c r="M555" i="14"/>
  <c r="X555" i="14"/>
  <c r="H555" i="14"/>
  <c r="S168" i="26"/>
  <c r="S19" i="26" s="1"/>
  <c r="P554" i="14"/>
  <c r="E148" i="26"/>
  <c r="E18" i="26" s="1"/>
  <c r="P168" i="30"/>
  <c r="P19" i="30" s="1"/>
  <c r="X168" i="26"/>
  <c r="X19" i="26" s="1"/>
  <c r="O188" i="27"/>
  <c r="O20" i="27" s="1"/>
  <c r="J208" i="29"/>
  <c r="J21" i="29" s="1"/>
  <c r="Y148" i="26"/>
  <c r="Y18" i="26" s="1"/>
  <c r="H208" i="28"/>
  <c r="H21" i="28" s="1"/>
  <c r="R188" i="29"/>
  <c r="R20" i="29" s="1"/>
  <c r="J589" i="14"/>
  <c r="R589" i="14"/>
  <c r="O590" i="14"/>
  <c r="N591" i="14"/>
  <c r="V591" i="14"/>
  <c r="Z592" i="14"/>
  <c r="V592" i="14"/>
  <c r="R592" i="14"/>
  <c r="N592" i="14"/>
  <c r="J592" i="14"/>
  <c r="X592" i="14"/>
  <c r="T592" i="14"/>
  <c r="P592" i="14"/>
  <c r="L592" i="14"/>
  <c r="H592" i="14"/>
  <c r="K592" i="14"/>
  <c r="S592" i="14"/>
  <c r="W589" i="14"/>
  <c r="S589" i="14"/>
  <c r="O589" i="14"/>
  <c r="K589" i="14"/>
  <c r="Y589" i="14"/>
  <c r="U589" i="14"/>
  <c r="Q589" i="14"/>
  <c r="M589" i="14"/>
  <c r="I589" i="14"/>
  <c r="L589" i="14"/>
  <c r="T589" i="14"/>
  <c r="H591" i="14"/>
  <c r="P591" i="14"/>
  <c r="X591" i="14"/>
  <c r="N589" i="14"/>
  <c r="V589" i="14"/>
  <c r="X590" i="14"/>
  <c r="T590" i="14"/>
  <c r="P590" i="14"/>
  <c r="L590" i="14"/>
  <c r="H590" i="14"/>
  <c r="Z590" i="14"/>
  <c r="V590" i="14"/>
  <c r="R590" i="14"/>
  <c r="N590" i="14"/>
  <c r="J590" i="14"/>
  <c r="K590" i="14"/>
  <c r="S590" i="14"/>
  <c r="J591" i="14"/>
  <c r="R591" i="14"/>
  <c r="O592" i="14"/>
  <c r="W592" i="14"/>
  <c r="H589" i="14"/>
  <c r="P589" i="14"/>
  <c r="X589" i="14"/>
  <c r="Y591" i="14"/>
  <c r="U591" i="14"/>
  <c r="Q591" i="14"/>
  <c r="M591" i="14"/>
  <c r="I591" i="14"/>
  <c r="W591" i="14"/>
  <c r="S591" i="14"/>
  <c r="O591" i="14"/>
  <c r="K591" i="14"/>
  <c r="L591" i="14"/>
  <c r="T591" i="14"/>
  <c r="X582" i="14"/>
  <c r="T582" i="14"/>
  <c r="P582" i="14"/>
  <c r="L582" i="14"/>
  <c r="H582" i="14"/>
  <c r="W582" i="14"/>
  <c r="S582" i="14"/>
  <c r="O582" i="14"/>
  <c r="K582" i="14"/>
  <c r="Z582" i="14"/>
  <c r="R582" i="14"/>
  <c r="J582" i="14"/>
  <c r="V582" i="14"/>
  <c r="N582" i="14"/>
  <c r="M582" i="14"/>
  <c r="Y582" i="14"/>
  <c r="Q582" i="14"/>
  <c r="I582" i="14"/>
  <c r="U582" i="14"/>
  <c r="W577" i="14"/>
  <c r="S577" i="14"/>
  <c r="O577" i="14"/>
  <c r="K577" i="14"/>
  <c r="Z577" i="14"/>
  <c r="V577" i="14"/>
  <c r="R577" i="14"/>
  <c r="N577" i="14"/>
  <c r="J577" i="14"/>
  <c r="N579" i="14"/>
  <c r="T577" i="14"/>
  <c r="O579" i="14"/>
  <c r="W579" i="14"/>
  <c r="Y583" i="14"/>
  <c r="U583" i="14"/>
  <c r="Q583" i="14"/>
  <c r="M583" i="14"/>
  <c r="I583" i="14"/>
  <c r="X583" i="14"/>
  <c r="T583" i="14"/>
  <c r="P583" i="14"/>
  <c r="L583" i="14"/>
  <c r="H583" i="14"/>
  <c r="V583" i="14"/>
  <c r="T584" i="14"/>
  <c r="M577" i="14"/>
  <c r="U577" i="14"/>
  <c r="X578" i="14"/>
  <c r="T578" i="14"/>
  <c r="P578" i="14"/>
  <c r="L578" i="14"/>
  <c r="H578" i="14"/>
  <c r="W578" i="14"/>
  <c r="S578" i="14"/>
  <c r="O578" i="14"/>
  <c r="K578" i="14"/>
  <c r="J578" i="14"/>
  <c r="R578" i="14"/>
  <c r="Z578" i="14"/>
  <c r="J579" i="14"/>
  <c r="R579" i="14"/>
  <c r="L581" i="14"/>
  <c r="O583" i="14"/>
  <c r="W583" i="14"/>
  <c r="O584" i="14"/>
  <c r="I577" i="14"/>
  <c r="Q577" i="14"/>
  <c r="Y577" i="14"/>
  <c r="Y579" i="14"/>
  <c r="U579" i="14"/>
  <c r="Q579" i="14"/>
  <c r="M579" i="14"/>
  <c r="I579" i="14"/>
  <c r="X579" i="14"/>
  <c r="T579" i="14"/>
  <c r="P579" i="14"/>
  <c r="L579" i="14"/>
  <c r="H579" i="14"/>
  <c r="V579" i="14"/>
  <c r="Q148" i="26"/>
  <c r="Q18" i="26" s="1"/>
  <c r="L577" i="14"/>
  <c r="W581" i="14"/>
  <c r="S581" i="14"/>
  <c r="O581" i="14"/>
  <c r="K581" i="14"/>
  <c r="Z581" i="14"/>
  <c r="V581" i="14"/>
  <c r="R581" i="14"/>
  <c r="N581" i="14"/>
  <c r="J581" i="14"/>
  <c r="I581" i="14"/>
  <c r="Q581" i="14"/>
  <c r="Y581" i="14"/>
  <c r="N583" i="14"/>
  <c r="Z584" i="14"/>
  <c r="V584" i="14"/>
  <c r="R584" i="14"/>
  <c r="N584" i="14"/>
  <c r="J584" i="14"/>
  <c r="Y584" i="14"/>
  <c r="U584" i="14"/>
  <c r="Q584" i="14"/>
  <c r="M584" i="14"/>
  <c r="I584" i="14"/>
  <c r="L584" i="14"/>
  <c r="W168" i="18"/>
  <c r="W19" i="18" s="1"/>
  <c r="O168" i="18"/>
  <c r="O19" i="18" s="1"/>
  <c r="E576" i="14"/>
  <c r="H577" i="14"/>
  <c r="P577" i="14"/>
  <c r="X577" i="14"/>
  <c r="M578" i="14"/>
  <c r="U578" i="14"/>
  <c r="K579" i="14"/>
  <c r="S579" i="14"/>
  <c r="M581" i="14"/>
  <c r="U581" i="14"/>
  <c r="J583" i="14"/>
  <c r="R583" i="14"/>
  <c r="Z583" i="14"/>
  <c r="H584" i="14"/>
  <c r="P584" i="14"/>
  <c r="X584" i="14"/>
  <c r="I580" i="14"/>
  <c r="M580" i="14"/>
  <c r="Q580" i="14"/>
  <c r="U580" i="14"/>
  <c r="Y580" i="14"/>
  <c r="J580" i="14"/>
  <c r="N580" i="14"/>
  <c r="R580" i="14"/>
  <c r="V580" i="14"/>
  <c r="W564" i="14"/>
  <c r="S564" i="14"/>
  <c r="O564" i="14"/>
  <c r="K564" i="14"/>
  <c r="Y564" i="14"/>
  <c r="T564" i="14"/>
  <c r="N564" i="14"/>
  <c r="I564" i="14"/>
  <c r="X564" i="14"/>
  <c r="R564" i="14"/>
  <c r="M564" i="14"/>
  <c r="H564" i="14"/>
  <c r="V564" i="14"/>
  <c r="Q564" i="14"/>
  <c r="L564" i="14"/>
  <c r="Z564" i="14"/>
  <c r="U564" i="14"/>
  <c r="P564" i="14"/>
  <c r="J564" i="14"/>
  <c r="X561" i="14"/>
  <c r="T561" i="14"/>
  <c r="P561" i="14"/>
  <c r="L561" i="14"/>
  <c r="H561" i="14"/>
  <c r="V561" i="14"/>
  <c r="Q561" i="14"/>
  <c r="K561" i="14"/>
  <c r="Z561" i="14"/>
  <c r="U561" i="14"/>
  <c r="O561" i="14"/>
  <c r="J561" i="14"/>
  <c r="Y561" i="14"/>
  <c r="S561" i="14"/>
  <c r="N561" i="14"/>
  <c r="I561" i="14"/>
  <c r="W561" i="14"/>
  <c r="R561" i="14"/>
  <c r="M561" i="14"/>
  <c r="X569" i="14"/>
  <c r="T569" i="14"/>
  <c r="P569" i="14"/>
  <c r="L569" i="14"/>
  <c r="H569" i="14"/>
  <c r="W569" i="14"/>
  <c r="S569" i="14"/>
  <c r="O569" i="14"/>
  <c r="K569" i="14"/>
  <c r="Z569" i="14"/>
  <c r="V569" i="14"/>
  <c r="R569" i="14"/>
  <c r="N569" i="14"/>
  <c r="Y569" i="14"/>
  <c r="J569" i="14"/>
  <c r="U569" i="14"/>
  <c r="I569" i="14"/>
  <c r="Q569" i="14"/>
  <c r="M569" i="14"/>
  <c r="W560" i="14"/>
  <c r="S560" i="14"/>
  <c r="O560" i="14"/>
  <c r="K560" i="14"/>
  <c r="Y560" i="14"/>
  <c r="T560" i="14"/>
  <c r="N560" i="14"/>
  <c r="I560" i="14"/>
  <c r="X560" i="14"/>
  <c r="R560" i="14"/>
  <c r="M560" i="14"/>
  <c r="H560" i="14"/>
  <c r="E559" i="14"/>
  <c r="V560" i="14"/>
  <c r="Q560" i="14"/>
  <c r="L560" i="14"/>
  <c r="Z560" i="14"/>
  <c r="U560" i="14"/>
  <c r="P560" i="14"/>
  <c r="J560" i="14"/>
  <c r="X565" i="14"/>
  <c r="T565" i="14"/>
  <c r="P565" i="14"/>
  <c r="L565" i="14"/>
  <c r="H565" i="14"/>
  <c r="W565" i="14"/>
  <c r="S565" i="14"/>
  <c r="O565" i="14"/>
  <c r="K565" i="14"/>
  <c r="U565" i="14"/>
  <c r="M565" i="14"/>
  <c r="Z565" i="14"/>
  <c r="R565" i="14"/>
  <c r="J565" i="14"/>
  <c r="Y565" i="14"/>
  <c r="Q565" i="14"/>
  <c r="I565" i="14"/>
  <c r="V565" i="14"/>
  <c r="N565" i="14"/>
  <c r="Y562" i="14"/>
  <c r="U562" i="14"/>
  <c r="Q562" i="14"/>
  <c r="M562" i="14"/>
  <c r="I562" i="14"/>
  <c r="K562" i="14"/>
  <c r="P562" i="14"/>
  <c r="V562" i="14"/>
  <c r="Y566" i="14"/>
  <c r="U566" i="14"/>
  <c r="Q566" i="14"/>
  <c r="M566" i="14"/>
  <c r="I566" i="14"/>
  <c r="X566" i="14"/>
  <c r="T566" i="14"/>
  <c r="P566" i="14"/>
  <c r="L566" i="14"/>
  <c r="H566" i="14"/>
  <c r="N566" i="14"/>
  <c r="V566" i="14"/>
  <c r="L562" i="14"/>
  <c r="R562" i="14"/>
  <c r="W562" i="14"/>
  <c r="Z563" i="14"/>
  <c r="V563" i="14"/>
  <c r="R563" i="14"/>
  <c r="N563" i="14"/>
  <c r="J563" i="14"/>
  <c r="I563" i="14"/>
  <c r="O563" i="14"/>
  <c r="T563" i="14"/>
  <c r="Y563" i="14"/>
  <c r="O566" i="14"/>
  <c r="W566" i="14"/>
  <c r="W568" i="14"/>
  <c r="S568" i="14"/>
  <c r="O568" i="14"/>
  <c r="K568" i="14"/>
  <c r="Z568" i="14"/>
  <c r="V568" i="14"/>
  <c r="R568" i="14"/>
  <c r="N568" i="14"/>
  <c r="J568" i="14"/>
  <c r="I568" i="14"/>
  <c r="Q568" i="14"/>
  <c r="Y568" i="14"/>
  <c r="Y570" i="14"/>
  <c r="U570" i="14"/>
  <c r="Q570" i="14"/>
  <c r="M570" i="14"/>
  <c r="I570" i="14"/>
  <c r="X570" i="14"/>
  <c r="T570" i="14"/>
  <c r="P570" i="14"/>
  <c r="L570" i="14"/>
  <c r="H570" i="14"/>
  <c r="W570" i="14"/>
  <c r="S570" i="14"/>
  <c r="O570" i="14"/>
  <c r="K570" i="14"/>
  <c r="R570" i="14"/>
  <c r="H562" i="14"/>
  <c r="N562" i="14"/>
  <c r="S562" i="14"/>
  <c r="X562" i="14"/>
  <c r="P563" i="14"/>
  <c r="U563" i="14"/>
  <c r="J566" i="14"/>
  <c r="R566" i="14"/>
  <c r="Z566" i="14"/>
  <c r="L568" i="14"/>
  <c r="T568" i="14"/>
  <c r="V570" i="14"/>
  <c r="J562" i="14"/>
  <c r="O562" i="14"/>
  <c r="T562" i="14"/>
  <c r="Z562" i="14"/>
  <c r="L563" i="14"/>
  <c r="Q563" i="14"/>
  <c r="W563" i="14"/>
  <c r="K566" i="14"/>
  <c r="S566" i="14"/>
  <c r="M568" i="14"/>
  <c r="U568" i="14"/>
  <c r="J570" i="14"/>
  <c r="Z570" i="14"/>
  <c r="I572" i="14"/>
  <c r="M572" i="14"/>
  <c r="Q572" i="14"/>
  <c r="U572" i="14"/>
  <c r="Y572" i="14"/>
  <c r="I567" i="14"/>
  <c r="M567" i="14"/>
  <c r="Q567" i="14"/>
  <c r="U567" i="14"/>
  <c r="Y567" i="14"/>
  <c r="I571" i="14"/>
  <c r="M571" i="14"/>
  <c r="Q571" i="14"/>
  <c r="U571" i="14"/>
  <c r="Y571" i="14"/>
  <c r="J572" i="14"/>
  <c r="N572" i="14"/>
  <c r="R572" i="14"/>
  <c r="V572" i="14"/>
  <c r="Z572" i="14"/>
  <c r="J567" i="14"/>
  <c r="N567" i="14"/>
  <c r="R567" i="14"/>
  <c r="V567" i="14"/>
  <c r="J571" i="14"/>
  <c r="N571" i="14"/>
  <c r="R571" i="14"/>
  <c r="V571" i="14"/>
  <c r="K572" i="14"/>
  <c r="O572" i="14"/>
  <c r="S572" i="14"/>
  <c r="L168" i="18"/>
  <c r="L19" i="18" s="1"/>
  <c r="Z148" i="18"/>
  <c r="Z18" i="18" s="1"/>
  <c r="V148" i="18"/>
  <c r="V18" i="18" s="1"/>
  <c r="H551" i="14"/>
  <c r="X551" i="14"/>
  <c r="M551" i="14"/>
  <c r="G550" i="14"/>
  <c r="P551" i="14"/>
  <c r="X552" i="14"/>
  <c r="T552" i="14"/>
  <c r="P552" i="14"/>
  <c r="L552" i="14"/>
  <c r="H552" i="14"/>
  <c r="W552" i="14"/>
  <c r="S552" i="14"/>
  <c r="O552" i="14"/>
  <c r="K552" i="14"/>
  <c r="J552" i="14"/>
  <c r="R552" i="14"/>
  <c r="Z552" i="14"/>
  <c r="M552" i="14"/>
  <c r="U552" i="14"/>
  <c r="E550" i="14"/>
  <c r="W551" i="14"/>
  <c r="S551" i="14"/>
  <c r="O551" i="14"/>
  <c r="K551" i="14"/>
  <c r="Z551" i="14"/>
  <c r="V551" i="14"/>
  <c r="R551" i="14"/>
  <c r="N551" i="14"/>
  <c r="J551" i="14"/>
  <c r="I551" i="14"/>
  <c r="Q551" i="14"/>
  <c r="Y551" i="14"/>
  <c r="N552" i="14"/>
  <c r="V552" i="14"/>
  <c r="Y553" i="14"/>
  <c r="U553" i="14"/>
  <c r="Q553" i="14"/>
  <c r="M553" i="14"/>
  <c r="I553" i="14"/>
  <c r="X553" i="14"/>
  <c r="T553" i="14"/>
  <c r="P553" i="14"/>
  <c r="L553" i="14"/>
  <c r="H553" i="14"/>
  <c r="N553" i="14"/>
  <c r="V553" i="14"/>
  <c r="Z554" i="14"/>
  <c r="V554" i="14"/>
  <c r="R554" i="14"/>
  <c r="N554" i="14"/>
  <c r="J554" i="14"/>
  <c r="Y554" i="14"/>
  <c r="U554" i="14"/>
  <c r="Q554" i="14"/>
  <c r="M554" i="14"/>
  <c r="I554" i="14"/>
  <c r="L554" i="14"/>
  <c r="T554" i="14"/>
  <c r="W555" i="14"/>
  <c r="S555" i="14"/>
  <c r="O555" i="14"/>
  <c r="K555" i="14"/>
  <c r="Z555" i="14"/>
  <c r="V555" i="14"/>
  <c r="R555" i="14"/>
  <c r="N555" i="14"/>
  <c r="J555" i="14"/>
  <c r="I555" i="14"/>
  <c r="Q555" i="14"/>
  <c r="Y555" i="14"/>
  <c r="R168" i="30"/>
  <c r="R19" i="30" s="1"/>
  <c r="L551" i="14"/>
  <c r="T551" i="14"/>
  <c r="I552" i="14"/>
  <c r="Q552" i="14"/>
  <c r="Y552" i="14"/>
  <c r="O553" i="14"/>
  <c r="W553" i="14"/>
  <c r="O554" i="14"/>
  <c r="W554" i="14"/>
  <c r="L555" i="14"/>
  <c r="T555" i="14"/>
  <c r="Z406" i="14"/>
  <c r="W406" i="14"/>
  <c r="T406" i="14"/>
  <c r="Q406" i="14"/>
  <c r="J406" i="14"/>
  <c r="K406" i="14"/>
  <c r="H406" i="14"/>
  <c r="X406" i="14"/>
  <c r="U406" i="14"/>
  <c r="N406" i="14"/>
  <c r="O406" i="14"/>
  <c r="L406" i="14"/>
  <c r="I406" i="14"/>
  <c r="Y406" i="14"/>
  <c r="R406" i="14"/>
  <c r="J378" i="14"/>
  <c r="O378" i="14"/>
  <c r="L378" i="14"/>
  <c r="I378" i="14"/>
  <c r="Y378" i="14"/>
  <c r="W378" i="14"/>
  <c r="T378" i="14"/>
  <c r="Q378" i="14"/>
  <c r="S378" i="14"/>
  <c r="M378" i="14"/>
  <c r="R378" i="14"/>
  <c r="Z378" i="14"/>
  <c r="H378" i="14"/>
  <c r="U378" i="14"/>
  <c r="P378" i="14"/>
  <c r="E370" i="14"/>
  <c r="G370" i="14"/>
  <c r="J340" i="14"/>
  <c r="N340" i="14"/>
  <c r="Z340" i="14"/>
  <c r="R340" i="14"/>
  <c r="O340" i="14"/>
  <c r="L340" i="14"/>
  <c r="I340" i="14"/>
  <c r="Y340" i="14"/>
  <c r="V340" i="14"/>
  <c r="S340" i="14"/>
  <c r="P340" i="14"/>
  <c r="M340" i="14"/>
  <c r="W340" i="14"/>
  <c r="T340" i="14"/>
  <c r="Q340" i="14"/>
  <c r="J339" i="14"/>
  <c r="Z339" i="14"/>
  <c r="W339" i="14"/>
  <c r="T339" i="14"/>
  <c r="N339" i="14"/>
  <c r="K339" i="14"/>
  <c r="H339" i="14"/>
  <c r="X339" i="14"/>
  <c r="R339" i="14"/>
  <c r="O339" i="14"/>
  <c r="L339" i="14"/>
  <c r="I339" i="14"/>
  <c r="P339" i="14"/>
  <c r="Y339" i="14"/>
  <c r="Q339" i="14"/>
  <c r="V339" i="14"/>
  <c r="M339" i="14"/>
  <c r="J313" i="14"/>
  <c r="Z313" i="14"/>
  <c r="P313" i="14"/>
  <c r="U313" i="14"/>
  <c r="O313" i="14"/>
  <c r="Q313" i="14"/>
  <c r="R313" i="14"/>
  <c r="T313" i="14"/>
  <c r="S313" i="14"/>
  <c r="V313" i="14"/>
  <c r="X313" i="14"/>
  <c r="Y313" i="14"/>
  <c r="W313" i="14"/>
  <c r="H313" i="14"/>
  <c r="I313" i="14"/>
  <c r="N313" i="14"/>
  <c r="K340" i="14"/>
  <c r="Y303" i="14"/>
  <c r="G470" i="14"/>
  <c r="N461" i="14"/>
  <c r="X461" i="14"/>
  <c r="L461" i="14"/>
  <c r="H461" i="14"/>
  <c r="P461" i="14"/>
  <c r="K461" i="14"/>
  <c r="W461" i="14"/>
  <c r="V461" i="14"/>
  <c r="R461" i="14"/>
  <c r="I461" i="14"/>
  <c r="Y461" i="14"/>
  <c r="T461" i="14"/>
  <c r="M461" i="14"/>
  <c r="O461" i="14"/>
  <c r="Q461" i="14"/>
  <c r="J461" i="14"/>
  <c r="Z460" i="14"/>
  <c r="S460" i="14"/>
  <c r="N460" i="14"/>
  <c r="I460" i="14"/>
  <c r="T460" i="14"/>
  <c r="Q460" i="14"/>
  <c r="O460" i="14"/>
  <c r="J460" i="14"/>
  <c r="W460" i="14"/>
  <c r="H460" i="14"/>
  <c r="X460" i="14"/>
  <c r="K460" i="14"/>
  <c r="U460" i="14"/>
  <c r="Y460" i="14"/>
  <c r="R460" i="14"/>
  <c r="L460" i="14"/>
  <c r="S459" i="14"/>
  <c r="T459" i="14"/>
  <c r="U459" i="14"/>
  <c r="V459" i="14"/>
  <c r="X459" i="14"/>
  <c r="W459" i="14"/>
  <c r="Y459" i="14"/>
  <c r="Z459" i="14"/>
  <c r="H459" i="14"/>
  <c r="K459" i="14"/>
  <c r="I459" i="14"/>
  <c r="J459" i="14"/>
  <c r="L459" i="14"/>
  <c r="M459" i="14"/>
  <c r="O459" i="14"/>
  <c r="R459" i="14"/>
  <c r="N459" i="14"/>
  <c r="P459" i="14"/>
  <c r="K458" i="14"/>
  <c r="M458" i="14"/>
  <c r="M416" i="14"/>
  <c r="N416" i="14"/>
  <c r="K416" i="14"/>
  <c r="H416" i="14"/>
  <c r="X416" i="14"/>
  <c r="R416" i="14"/>
  <c r="O416" i="14"/>
  <c r="L416" i="14"/>
  <c r="V416" i="14"/>
  <c r="S416" i="14"/>
  <c r="P416" i="14"/>
  <c r="I416" i="14"/>
  <c r="Q416" i="14"/>
  <c r="J416" i="14"/>
  <c r="T416" i="14"/>
  <c r="Z416" i="14"/>
  <c r="L411" i="14"/>
  <c r="I411" i="14"/>
  <c r="Y411" i="14"/>
  <c r="V411" i="14"/>
  <c r="S411" i="14"/>
  <c r="T411" i="14"/>
  <c r="H411" i="14"/>
  <c r="M411" i="14"/>
  <c r="J411" i="14"/>
  <c r="Z411" i="14"/>
  <c r="W411" i="14"/>
  <c r="E410" i="14"/>
  <c r="Q411" i="14"/>
  <c r="N411" i="14"/>
  <c r="K411" i="14"/>
  <c r="P411" i="14"/>
  <c r="P362" i="14"/>
  <c r="M362" i="14"/>
  <c r="W362" i="14"/>
  <c r="R362" i="14"/>
  <c r="Y362" i="14"/>
  <c r="O362" i="14"/>
  <c r="N362" i="14"/>
  <c r="L362" i="14"/>
  <c r="K362" i="14"/>
  <c r="S362" i="14"/>
  <c r="H362" i="14"/>
  <c r="Z362" i="14"/>
  <c r="X362" i="14"/>
  <c r="H356" i="14"/>
  <c r="X356" i="14"/>
  <c r="U356" i="14"/>
  <c r="R356" i="14"/>
  <c r="K356" i="14"/>
  <c r="P356" i="14"/>
  <c r="M356" i="14"/>
  <c r="J356" i="14"/>
  <c r="Z356" i="14"/>
  <c r="Q356" i="14"/>
  <c r="S356" i="14"/>
  <c r="L356" i="14"/>
  <c r="Y356" i="14"/>
  <c r="W356" i="14"/>
  <c r="T356" i="14"/>
  <c r="N356" i="14"/>
  <c r="N355" i="14"/>
  <c r="O355" i="14"/>
  <c r="L355" i="14"/>
  <c r="I355" i="14"/>
  <c r="Y355" i="14"/>
  <c r="W355" i="14"/>
  <c r="T355" i="14"/>
  <c r="Q355" i="14"/>
  <c r="K355" i="14"/>
  <c r="X355" i="14"/>
  <c r="Z355" i="14"/>
  <c r="S355" i="14"/>
  <c r="M355" i="14"/>
  <c r="J355" i="14"/>
  <c r="H355" i="14"/>
  <c r="U355" i="14"/>
  <c r="R355" i="14"/>
  <c r="M354" i="14"/>
  <c r="N354" i="14"/>
  <c r="K354" i="14"/>
  <c r="H354" i="14"/>
  <c r="X354" i="14"/>
  <c r="R354" i="14"/>
  <c r="O354" i="14"/>
  <c r="L354" i="14"/>
  <c r="Y354" i="14"/>
  <c r="E350" i="14"/>
  <c r="F92" i="31" s="1"/>
  <c r="V354" i="14"/>
  <c r="S354" i="14"/>
  <c r="P354" i="14"/>
  <c r="I354" i="14"/>
  <c r="U354" i="14"/>
  <c r="H346" i="14"/>
  <c r="P346" i="14"/>
  <c r="M346" i="14"/>
  <c r="J346" i="14"/>
  <c r="Z346" i="14"/>
  <c r="W346" i="14"/>
  <c r="T346" i="14"/>
  <c r="Q346" i="14"/>
  <c r="N346" i="14"/>
  <c r="K346" i="14"/>
  <c r="U346" i="14"/>
  <c r="R346" i="14"/>
  <c r="O346" i="14"/>
  <c r="I362" i="14"/>
  <c r="Q362" i="14"/>
  <c r="M313" i="14"/>
  <c r="U340" i="14"/>
  <c r="M406" i="14"/>
  <c r="Z461" i="14"/>
  <c r="I346" i="14"/>
  <c r="U411" i="14"/>
  <c r="T354" i="14"/>
  <c r="I356" i="14"/>
  <c r="X378" i="14"/>
  <c r="V378" i="14"/>
  <c r="L515" i="14"/>
  <c r="Y515" i="14"/>
  <c r="W515" i="14"/>
  <c r="M515" i="14"/>
  <c r="P515" i="14"/>
  <c r="O515" i="14"/>
  <c r="J515" i="14"/>
  <c r="K515" i="14"/>
  <c r="N515" i="14"/>
  <c r="R515" i="14"/>
  <c r="Q515" i="14"/>
  <c r="Z515" i="14"/>
  <c r="U515" i="14"/>
  <c r="X515" i="14"/>
  <c r="V515" i="14"/>
  <c r="P259" i="14"/>
  <c r="O259" i="14"/>
  <c r="Y259" i="14"/>
  <c r="U259" i="14"/>
  <c r="T259" i="14"/>
  <c r="V259" i="14"/>
  <c r="X259" i="14"/>
  <c r="L259" i="14"/>
  <c r="K259" i="14"/>
  <c r="J259" i="14"/>
  <c r="Z259" i="14"/>
  <c r="S259" i="14"/>
  <c r="W259" i="14"/>
  <c r="N259" i="14"/>
  <c r="M259" i="14"/>
  <c r="E250" i="14"/>
  <c r="Q246" i="14"/>
  <c r="V246" i="14"/>
  <c r="P246" i="14"/>
  <c r="R246" i="14"/>
  <c r="S246" i="14"/>
  <c r="U246" i="14"/>
  <c r="K246" i="14"/>
  <c r="H246" i="14"/>
  <c r="X246" i="14"/>
  <c r="I246" i="14"/>
  <c r="J246" i="14"/>
  <c r="L246" i="14"/>
  <c r="N246" i="14"/>
  <c r="T246" i="14"/>
  <c r="Y246" i="14"/>
  <c r="M246" i="14"/>
  <c r="O246" i="14"/>
  <c r="O196" i="14"/>
  <c r="Z196" i="14"/>
  <c r="T196" i="14"/>
  <c r="M196" i="14"/>
  <c r="L196" i="14"/>
  <c r="N196" i="14"/>
  <c r="V196" i="14"/>
  <c r="J196" i="14"/>
  <c r="Q196" i="14"/>
  <c r="R196" i="14"/>
  <c r="S196" i="14"/>
  <c r="K196" i="14"/>
  <c r="U196" i="14"/>
  <c r="W196" i="14"/>
  <c r="X196" i="14"/>
  <c r="P196" i="14"/>
  <c r="M195" i="14"/>
  <c r="Q195" i="14"/>
  <c r="P195" i="14"/>
  <c r="N195" i="14"/>
  <c r="O195" i="14"/>
  <c r="R195" i="14"/>
  <c r="T195" i="14"/>
  <c r="S195" i="14"/>
  <c r="U195" i="14"/>
  <c r="E190" i="14"/>
  <c r="H195" i="14"/>
  <c r="X195" i="14"/>
  <c r="Y195" i="14"/>
  <c r="Z195" i="14"/>
  <c r="K195" i="14"/>
  <c r="W195" i="14"/>
  <c r="R180" i="14"/>
  <c r="H180" i="14"/>
  <c r="X180" i="14"/>
  <c r="Z180" i="14"/>
  <c r="Q180" i="14"/>
  <c r="Y180" i="14"/>
  <c r="P180" i="14"/>
  <c r="O180" i="14"/>
  <c r="V180" i="14"/>
  <c r="S180" i="14"/>
  <c r="L180" i="14"/>
  <c r="N180" i="14"/>
  <c r="M180" i="14"/>
  <c r="T180" i="14"/>
  <c r="I180" i="14"/>
  <c r="J180" i="14"/>
  <c r="W180" i="14"/>
  <c r="P179" i="14"/>
  <c r="X179" i="14"/>
  <c r="Q179" i="14"/>
  <c r="E178" i="14"/>
  <c r="J179" i="14"/>
  <c r="T179" i="14"/>
  <c r="O179" i="14"/>
  <c r="I179" i="14"/>
  <c r="V179" i="14"/>
  <c r="T159" i="14"/>
  <c r="Z159" i="14"/>
  <c r="R159" i="14"/>
  <c r="Q159" i="14"/>
  <c r="H159" i="14"/>
  <c r="P159" i="14"/>
  <c r="N159" i="14"/>
  <c r="J159" i="14"/>
  <c r="V159" i="14"/>
  <c r="I159" i="14"/>
  <c r="U159" i="14"/>
  <c r="S159" i="14"/>
  <c r="L159" i="14"/>
  <c r="K159" i="14"/>
  <c r="L158" i="14"/>
  <c r="J158" i="14"/>
  <c r="N158" i="14"/>
  <c r="W158" i="14"/>
  <c r="P158" i="14"/>
  <c r="O158" i="14"/>
  <c r="V158" i="14"/>
  <c r="K158" i="14"/>
  <c r="Y158" i="14"/>
  <c r="T158" i="14"/>
  <c r="U158" i="14"/>
  <c r="I158" i="14"/>
  <c r="R158" i="14"/>
  <c r="Q156" i="14"/>
  <c r="L156" i="14"/>
  <c r="Y156" i="14"/>
  <c r="T156" i="14"/>
  <c r="M156" i="14"/>
  <c r="I156" i="14"/>
  <c r="J156" i="14"/>
  <c r="Z156" i="14"/>
  <c r="W156" i="14"/>
  <c r="E150" i="14"/>
  <c r="N156" i="14"/>
  <c r="K156" i="14"/>
  <c r="O156" i="14"/>
  <c r="X156" i="14"/>
  <c r="R156" i="14"/>
  <c r="P156" i="14"/>
  <c r="H156" i="14"/>
  <c r="G150" i="14"/>
  <c r="T143" i="14"/>
  <c r="U143" i="14"/>
  <c r="I143" i="14"/>
  <c r="R143" i="14"/>
  <c r="H143" i="14"/>
  <c r="X143" i="14"/>
  <c r="Z143" i="14"/>
  <c r="Q143" i="14"/>
  <c r="Y143" i="14"/>
  <c r="L143" i="14"/>
  <c r="J143" i="14"/>
  <c r="N143" i="14"/>
  <c r="W143" i="14"/>
  <c r="M143" i="14"/>
  <c r="E135" i="14"/>
  <c r="G135" i="14"/>
  <c r="L130" i="14"/>
  <c r="I130" i="14"/>
  <c r="Q130" i="14"/>
  <c r="X130" i="14"/>
  <c r="H130" i="14"/>
  <c r="O130" i="14"/>
  <c r="M130" i="14"/>
  <c r="S130" i="14"/>
  <c r="N130" i="14"/>
  <c r="K130" i="14"/>
  <c r="R130" i="14"/>
  <c r="P130" i="14"/>
  <c r="V130" i="14"/>
  <c r="U130" i="14"/>
  <c r="L117" i="14"/>
  <c r="I117" i="14"/>
  <c r="J117" i="14"/>
  <c r="R117" i="14"/>
  <c r="E108" i="14"/>
  <c r="P117" i="14"/>
  <c r="N117" i="14"/>
  <c r="Q117" i="14"/>
  <c r="Z117" i="14"/>
  <c r="T117" i="14"/>
  <c r="S117" i="14"/>
  <c r="W117" i="14"/>
  <c r="M117" i="14"/>
  <c r="O117" i="14"/>
  <c r="H434" i="14"/>
  <c r="X434" i="14"/>
  <c r="L434" i="14"/>
  <c r="T434" i="14"/>
  <c r="K434" i="14"/>
  <c r="U434" i="14"/>
  <c r="R434" i="14"/>
  <c r="W434" i="14"/>
  <c r="S434" i="14"/>
  <c r="I434" i="14"/>
  <c r="Y434" i="14"/>
  <c r="V434" i="14"/>
  <c r="P434" i="14"/>
  <c r="M434" i="14"/>
  <c r="J434" i="14"/>
  <c r="Z434" i="14"/>
  <c r="O434" i="14"/>
  <c r="S432" i="14"/>
  <c r="L432" i="14"/>
  <c r="V432" i="14"/>
  <c r="Q432" i="14"/>
  <c r="Z432" i="14"/>
  <c r="W432" i="14"/>
  <c r="P432" i="14"/>
  <c r="M432" i="14"/>
  <c r="Y432" i="14"/>
  <c r="K432" i="14"/>
  <c r="X432" i="14"/>
  <c r="T432" i="14"/>
  <c r="U432" i="14"/>
  <c r="J432" i="14"/>
  <c r="I432" i="14"/>
  <c r="O432" i="14"/>
  <c r="R432" i="14"/>
  <c r="E430" i="14"/>
  <c r="F114" i="28" s="1"/>
  <c r="H432" i="14"/>
  <c r="N405" i="14"/>
  <c r="K405" i="14"/>
  <c r="H405" i="14"/>
  <c r="X405" i="14"/>
  <c r="R405" i="14"/>
  <c r="O405" i="14"/>
  <c r="L405" i="14"/>
  <c r="M405" i="14"/>
  <c r="V405" i="14"/>
  <c r="S405" i="14"/>
  <c r="P405" i="14"/>
  <c r="I405" i="14"/>
  <c r="J405" i="14"/>
  <c r="U405" i="14"/>
  <c r="Z405" i="14"/>
  <c r="Y405" i="14"/>
  <c r="W405" i="14"/>
  <c r="M303" i="14"/>
  <c r="W303" i="14"/>
  <c r="L303" i="14"/>
  <c r="I303" i="14"/>
  <c r="J303" i="14"/>
  <c r="K303" i="14"/>
  <c r="P303" i="14"/>
  <c r="N303" i="14"/>
  <c r="O303" i="14"/>
  <c r="Q303" i="14"/>
  <c r="T303" i="14"/>
  <c r="S303" i="14"/>
  <c r="U303" i="14"/>
  <c r="V303" i="14"/>
  <c r="M532" i="14"/>
  <c r="N532" i="14"/>
  <c r="O532" i="14"/>
  <c r="H532" i="14"/>
  <c r="X532" i="14"/>
  <c r="Q532" i="14"/>
  <c r="J532" i="14"/>
  <c r="Z532" i="14"/>
  <c r="S532" i="14"/>
  <c r="V406" i="14"/>
  <c r="Q354" i="14"/>
  <c r="T362" i="14"/>
  <c r="R303" i="14"/>
  <c r="L313" i="14"/>
  <c r="X340" i="14"/>
  <c r="P406" i="14"/>
  <c r="S346" i="14"/>
  <c r="H303" i="14"/>
  <c r="U339" i="14"/>
  <c r="X346" i="14"/>
  <c r="W354" i="14"/>
  <c r="X411" i="14"/>
  <c r="U461" i="14"/>
  <c r="L346" i="14"/>
  <c r="K378" i="14"/>
  <c r="N458" i="14"/>
  <c r="N266" i="14"/>
  <c r="W266" i="14"/>
  <c r="H266" i="14"/>
  <c r="R266" i="14"/>
  <c r="X266" i="14"/>
  <c r="K266" i="14"/>
  <c r="P266" i="14"/>
  <c r="Q266" i="14"/>
  <c r="O266" i="14"/>
  <c r="L266" i="14"/>
  <c r="V266" i="14"/>
  <c r="U266" i="14"/>
  <c r="J266" i="14"/>
  <c r="S266" i="14"/>
  <c r="I266" i="14"/>
  <c r="Y266" i="14"/>
  <c r="Z266" i="14"/>
  <c r="K518" i="14"/>
  <c r="I518" i="14"/>
  <c r="J518" i="14"/>
  <c r="H518" i="14"/>
  <c r="L518" i="14"/>
  <c r="O518" i="14"/>
  <c r="N518" i="14"/>
  <c r="P518" i="14"/>
  <c r="M518" i="14"/>
  <c r="Q518" i="14"/>
  <c r="S518" i="14"/>
  <c r="T518" i="14"/>
  <c r="U518" i="14"/>
  <c r="R518" i="14"/>
  <c r="V518" i="14"/>
  <c r="S517" i="14"/>
  <c r="T517" i="14"/>
  <c r="L517" i="14"/>
  <c r="R517" i="14"/>
  <c r="X517" i="14"/>
  <c r="Y517" i="14"/>
  <c r="Q517" i="14"/>
  <c r="V517" i="14"/>
  <c r="K517" i="14"/>
  <c r="H517" i="14"/>
  <c r="I517" i="14"/>
  <c r="P517" i="14"/>
  <c r="W517" i="14"/>
  <c r="J517" i="14"/>
  <c r="Z517" i="14"/>
  <c r="X505" i="14"/>
  <c r="Q505" i="14"/>
  <c r="R505" i="14"/>
  <c r="M505" i="14"/>
  <c r="L499" i="14"/>
  <c r="S499" i="14"/>
  <c r="N499" i="14"/>
  <c r="W499" i="14"/>
  <c r="P498" i="14"/>
  <c r="R498" i="14"/>
  <c r="K498" i="14"/>
  <c r="S498" i="14"/>
  <c r="Z498" i="14"/>
  <c r="T498" i="14"/>
  <c r="W498" i="14"/>
  <c r="Q498" i="14"/>
  <c r="J498" i="14"/>
  <c r="H498" i="14"/>
  <c r="X498" i="14"/>
  <c r="I498" i="14"/>
  <c r="V498" i="14"/>
  <c r="O498" i="14"/>
  <c r="P477" i="14"/>
  <c r="Q477" i="14"/>
  <c r="Y477" i="14"/>
  <c r="X474" i="14"/>
  <c r="R474" i="14"/>
  <c r="I474" i="14"/>
  <c r="M474" i="14"/>
  <c r="I473" i="14"/>
  <c r="U473" i="14"/>
  <c r="W473" i="14"/>
  <c r="P473" i="14"/>
  <c r="O473" i="14"/>
  <c r="L471" i="14"/>
  <c r="M471" i="14"/>
  <c r="Q471" i="14"/>
  <c r="N471" i="14"/>
  <c r="O471" i="14"/>
  <c r="P471" i="14"/>
  <c r="R471" i="14"/>
  <c r="V471" i="14"/>
  <c r="S471" i="14"/>
  <c r="U471" i="14"/>
  <c r="T471" i="14"/>
  <c r="W471" i="14"/>
  <c r="E470" i="14"/>
  <c r="Y471" i="14"/>
  <c r="Z471" i="14"/>
  <c r="W417" i="14"/>
  <c r="T417" i="14"/>
  <c r="U417" i="14"/>
  <c r="J417" i="14"/>
  <c r="K417" i="14"/>
  <c r="H417" i="14"/>
  <c r="X417" i="14"/>
  <c r="I417" i="14"/>
  <c r="R417" i="14"/>
  <c r="O417" i="14"/>
  <c r="L417" i="14"/>
  <c r="N417" i="14"/>
  <c r="Q417" i="14"/>
  <c r="Z417" i="14"/>
  <c r="P396" i="14"/>
  <c r="U396" i="14"/>
  <c r="R396" i="14"/>
  <c r="O396" i="14"/>
  <c r="I396" i="14"/>
  <c r="Y396" i="14"/>
  <c r="V396" i="14"/>
  <c r="S396" i="14"/>
  <c r="M396" i="14"/>
  <c r="J396" i="14"/>
  <c r="Z396" i="14"/>
  <c r="W396" i="14"/>
  <c r="L396" i="14"/>
  <c r="J382" i="14"/>
  <c r="S382" i="14"/>
  <c r="P382" i="14"/>
  <c r="M382" i="14"/>
  <c r="K382" i="14"/>
  <c r="H382" i="14"/>
  <c r="X382" i="14"/>
  <c r="U382" i="14"/>
  <c r="H372" i="14"/>
  <c r="P372" i="14"/>
  <c r="I343" i="14"/>
  <c r="V343" i="14"/>
  <c r="S343" i="14"/>
  <c r="P343" i="14"/>
  <c r="M343" i="14"/>
  <c r="N343" i="14"/>
  <c r="K343" i="14"/>
  <c r="H343" i="14"/>
  <c r="X343" i="14"/>
  <c r="R317" i="14"/>
  <c r="V317" i="14"/>
  <c r="J317" i="14"/>
  <c r="O316" i="14"/>
  <c r="P316" i="14"/>
  <c r="W316" i="14"/>
  <c r="X316" i="14"/>
  <c r="T316" i="14"/>
  <c r="U316" i="14"/>
  <c r="H316" i="14"/>
  <c r="Y316" i="14"/>
  <c r="L316" i="14"/>
  <c r="M316" i="14"/>
  <c r="P304" i="14"/>
  <c r="U304" i="14"/>
  <c r="W304" i="14"/>
  <c r="X304" i="14"/>
  <c r="Z304" i="14"/>
  <c r="V296" i="14"/>
  <c r="K296" i="14"/>
  <c r="T237" i="14"/>
  <c r="Y237" i="14"/>
  <c r="I237" i="14"/>
  <c r="W208" i="14"/>
  <c r="V208" i="14"/>
  <c r="N208" i="14"/>
  <c r="O208" i="14"/>
  <c r="Y203" i="14"/>
  <c r="Q203" i="14"/>
  <c r="H201" i="14"/>
  <c r="X201" i="14"/>
  <c r="U201" i="14"/>
  <c r="J201" i="14"/>
  <c r="S201" i="14"/>
  <c r="L201" i="14"/>
  <c r="I201" i="14"/>
  <c r="Y201" i="14"/>
  <c r="R201" i="14"/>
  <c r="P201" i="14"/>
  <c r="M201" i="14"/>
  <c r="O201" i="14"/>
  <c r="Z201" i="14"/>
  <c r="K526" i="14"/>
  <c r="T526" i="14"/>
  <c r="J526" i="14"/>
  <c r="Z526" i="14"/>
  <c r="Y526" i="14"/>
  <c r="N526" i="14"/>
  <c r="R526" i="14"/>
  <c r="H506" i="14"/>
  <c r="X506" i="14"/>
  <c r="N506" i="14"/>
  <c r="S506" i="14"/>
  <c r="Z506" i="14"/>
  <c r="L506" i="14"/>
  <c r="M506" i="14"/>
  <c r="Y506" i="14"/>
  <c r="J506" i="14"/>
  <c r="K506" i="14"/>
  <c r="P506" i="14"/>
  <c r="R506" i="14"/>
  <c r="Q506" i="14"/>
  <c r="O506" i="14"/>
  <c r="V506" i="14"/>
  <c r="O500" i="14"/>
  <c r="Y500" i="14"/>
  <c r="U500" i="14"/>
  <c r="T500" i="14"/>
  <c r="P500" i="14"/>
  <c r="Y497" i="14"/>
  <c r="N497" i="14"/>
  <c r="W497" i="14"/>
  <c r="M497" i="14"/>
  <c r="K497" i="14"/>
  <c r="H497" i="14"/>
  <c r="O497" i="14"/>
  <c r="X497" i="14"/>
  <c r="L492" i="14"/>
  <c r="P492" i="14"/>
  <c r="I492" i="14"/>
  <c r="Y492" i="14"/>
  <c r="K492" i="14"/>
  <c r="T492" i="14"/>
  <c r="Q492" i="14"/>
  <c r="Z491" i="14"/>
  <c r="P491" i="14"/>
  <c r="N491" i="14"/>
  <c r="H491" i="14"/>
  <c r="V491" i="14"/>
  <c r="R491" i="14"/>
  <c r="J491" i="14"/>
  <c r="O491" i="14"/>
  <c r="X491" i="14"/>
  <c r="W486" i="14"/>
  <c r="H486" i="14"/>
  <c r="K486" i="14"/>
  <c r="X486" i="14"/>
  <c r="O486" i="14"/>
  <c r="R486" i="14"/>
  <c r="Y481" i="14"/>
  <c r="U481" i="14"/>
  <c r="U456" i="14"/>
  <c r="H456" i="14"/>
  <c r="X456" i="14"/>
  <c r="N456" i="14"/>
  <c r="L456" i="14"/>
  <c r="I456" i="14"/>
  <c r="O456" i="14"/>
  <c r="P456" i="14"/>
  <c r="Y456" i="14"/>
  <c r="O455" i="14"/>
  <c r="N455" i="14"/>
  <c r="P455" i="14"/>
  <c r="Q455" i="14"/>
  <c r="R455" i="14"/>
  <c r="S455" i="14"/>
  <c r="T455" i="14"/>
  <c r="U455" i="14"/>
  <c r="V455" i="14"/>
  <c r="X455" i="14"/>
  <c r="W455" i="14"/>
  <c r="Y455" i="14"/>
  <c r="Z455" i="14"/>
  <c r="H455" i="14"/>
  <c r="X453" i="14"/>
  <c r="N453" i="14"/>
  <c r="L453" i="14"/>
  <c r="H453" i="14"/>
  <c r="R453" i="14"/>
  <c r="K453" i="14"/>
  <c r="S453" i="14"/>
  <c r="V453" i="14"/>
  <c r="P445" i="14"/>
  <c r="O445" i="14"/>
  <c r="N445" i="14"/>
  <c r="Q445" i="14"/>
  <c r="W445" i="14"/>
  <c r="T445" i="14"/>
  <c r="U445" i="14"/>
  <c r="S445" i="14"/>
  <c r="V445" i="14"/>
  <c r="H445" i="14"/>
  <c r="X445" i="14"/>
  <c r="Z445" i="14"/>
  <c r="Y445" i="14"/>
  <c r="M445" i="14"/>
  <c r="G430" i="14"/>
  <c r="G114" i="28" s="1"/>
  <c r="K414" i="14"/>
  <c r="O414" i="14"/>
  <c r="M397" i="14"/>
  <c r="N397" i="14"/>
  <c r="K397" i="14"/>
  <c r="H397" i="14"/>
  <c r="X397" i="14"/>
  <c r="Y397" i="14"/>
  <c r="R397" i="14"/>
  <c r="O397" i="14"/>
  <c r="L397" i="14"/>
  <c r="V397" i="14"/>
  <c r="S397" i="14"/>
  <c r="P397" i="14"/>
  <c r="Q392" i="14"/>
  <c r="U392" i="14"/>
  <c r="Q373" i="14"/>
  <c r="U373" i="14"/>
  <c r="O364" i="14"/>
  <c r="W364" i="14"/>
  <c r="P364" i="14"/>
  <c r="M364" i="14"/>
  <c r="J364" i="14"/>
  <c r="Z364" i="14"/>
  <c r="S364" i="14"/>
  <c r="K364" i="14"/>
  <c r="H364" i="14"/>
  <c r="X364" i="14"/>
  <c r="U364" i="14"/>
  <c r="R364" i="14"/>
  <c r="V336" i="14"/>
  <c r="J336" i="14"/>
  <c r="I335" i="14"/>
  <c r="Y335" i="14"/>
  <c r="J335" i="14"/>
  <c r="Z335" i="14"/>
  <c r="W335" i="14"/>
  <c r="T335" i="14"/>
  <c r="M335" i="14"/>
  <c r="R335" i="14"/>
  <c r="O335" i="14"/>
  <c r="L335" i="14"/>
  <c r="W326" i="14"/>
  <c r="K326" i="14"/>
  <c r="S326" i="14"/>
  <c r="W305" i="14"/>
  <c r="M305" i="14"/>
  <c r="U305" i="14"/>
  <c r="X305" i="14"/>
  <c r="P305" i="14"/>
  <c r="I255" i="14"/>
  <c r="P255" i="14"/>
  <c r="T255" i="14"/>
  <c r="K255" i="14"/>
  <c r="H239" i="14"/>
  <c r="V239" i="14"/>
  <c r="P239" i="14"/>
  <c r="O239" i="14"/>
  <c r="T239" i="14"/>
  <c r="G207" i="14"/>
  <c r="O209" i="14"/>
  <c r="L209" i="14"/>
  <c r="I186" i="14"/>
  <c r="Q186" i="14"/>
  <c r="X186" i="14"/>
  <c r="M186" i="14"/>
  <c r="L186" i="14"/>
  <c r="X110" i="14"/>
  <c r="Z110" i="14"/>
  <c r="L110" i="14"/>
  <c r="H110" i="14"/>
  <c r="J110" i="14"/>
  <c r="V110" i="14"/>
  <c r="K104" i="14"/>
  <c r="O104" i="14"/>
  <c r="Y104" i="14"/>
  <c r="P104" i="14"/>
  <c r="I30" i="14"/>
  <c r="Q30" i="14"/>
  <c r="O517" i="14"/>
  <c r="L500" i="14"/>
  <c r="U522" i="14"/>
  <c r="N522" i="14"/>
  <c r="O522" i="14"/>
  <c r="P522" i="14"/>
  <c r="R522" i="14"/>
  <c r="T522" i="14"/>
  <c r="V522" i="14"/>
  <c r="P521" i="14"/>
  <c r="W521" i="14"/>
  <c r="I521" i="14"/>
  <c r="Y521" i="14"/>
  <c r="L521" i="14"/>
  <c r="R521" i="14"/>
  <c r="V521" i="14"/>
  <c r="S514" i="14"/>
  <c r="P514" i="14"/>
  <c r="R514" i="14"/>
  <c r="T497" i="14"/>
  <c r="K495" i="14"/>
  <c r="R495" i="14"/>
  <c r="X495" i="14"/>
  <c r="H495" i="14"/>
  <c r="V495" i="14"/>
  <c r="W495" i="14"/>
  <c r="S495" i="14"/>
  <c r="Z495" i="14"/>
  <c r="P495" i="14"/>
  <c r="N495" i="14"/>
  <c r="T494" i="14"/>
  <c r="W494" i="14"/>
  <c r="Y494" i="14"/>
  <c r="Z494" i="14"/>
  <c r="H494" i="14"/>
  <c r="X494" i="14"/>
  <c r="N494" i="14"/>
  <c r="J494" i="14"/>
  <c r="K494" i="14"/>
  <c r="L494" i="14"/>
  <c r="M494" i="14"/>
  <c r="I494" i="14"/>
  <c r="O494" i="14"/>
  <c r="Q494" i="14"/>
  <c r="Y493" i="14"/>
  <c r="W493" i="14"/>
  <c r="R493" i="14"/>
  <c r="K493" i="14"/>
  <c r="M493" i="14"/>
  <c r="O493" i="14"/>
  <c r="H493" i="14"/>
  <c r="T485" i="14"/>
  <c r="U485" i="14"/>
  <c r="P485" i="14"/>
  <c r="P484" i="14"/>
  <c r="S484" i="14"/>
  <c r="J484" i="14"/>
  <c r="R484" i="14"/>
  <c r="N484" i="14"/>
  <c r="H484" i="14"/>
  <c r="W484" i="14"/>
  <c r="V484" i="14"/>
  <c r="P457" i="14"/>
  <c r="W457" i="14"/>
  <c r="N457" i="14"/>
  <c r="R457" i="14"/>
  <c r="V457" i="14"/>
  <c r="L446" i="14"/>
  <c r="V446" i="14"/>
  <c r="O446" i="14"/>
  <c r="U446" i="14"/>
  <c r="S446" i="14"/>
  <c r="I446" i="14"/>
  <c r="Y446" i="14"/>
  <c r="M446" i="14"/>
  <c r="U431" i="14"/>
  <c r="I431" i="14"/>
  <c r="Y431" i="14"/>
  <c r="X431" i="14"/>
  <c r="P431" i="14"/>
  <c r="J422" i="14"/>
  <c r="S422" i="14"/>
  <c r="K422" i="14"/>
  <c r="O422" i="14"/>
  <c r="Z422" i="14"/>
  <c r="Z421" i="14"/>
  <c r="S421" i="14"/>
  <c r="L420" i="14"/>
  <c r="T420" i="14"/>
  <c r="U420" i="14"/>
  <c r="Y420" i="14"/>
  <c r="H420" i="14"/>
  <c r="P400" i="14"/>
  <c r="H400" i="14"/>
  <c r="T384" i="14"/>
  <c r="X384" i="14"/>
  <c r="S360" i="14"/>
  <c r="L360" i="14"/>
  <c r="I360" i="14"/>
  <c r="Y360" i="14"/>
  <c r="V360" i="14"/>
  <c r="T360" i="14"/>
  <c r="Q360" i="14"/>
  <c r="N360" i="14"/>
  <c r="O345" i="14"/>
  <c r="S345" i="14"/>
  <c r="K333" i="14"/>
  <c r="E330" i="14"/>
  <c r="W302" i="14"/>
  <c r="H302" i="14"/>
  <c r="I302" i="14"/>
  <c r="U302" i="14"/>
  <c r="O302" i="14"/>
  <c r="Q302" i="14"/>
  <c r="R302" i="14"/>
  <c r="T302" i="14"/>
  <c r="I301" i="14"/>
  <c r="W301" i="14"/>
  <c r="X301" i="14"/>
  <c r="Q301" i="14"/>
  <c r="U301" i="14"/>
  <c r="S301" i="14"/>
  <c r="L301" i="14"/>
  <c r="P301" i="14"/>
  <c r="M301" i="14"/>
  <c r="V273" i="14"/>
  <c r="T273" i="14"/>
  <c r="S258" i="14"/>
  <c r="K258" i="14"/>
  <c r="N258" i="14"/>
  <c r="H258" i="14"/>
  <c r="X258" i="14"/>
  <c r="P258" i="14"/>
  <c r="N233" i="14"/>
  <c r="K233" i="14"/>
  <c r="J233" i="14"/>
  <c r="L233" i="14"/>
  <c r="M233" i="14"/>
  <c r="O233" i="14"/>
  <c r="P233" i="14"/>
  <c r="Q233" i="14"/>
  <c r="R233" i="14"/>
  <c r="S233" i="14"/>
  <c r="U233" i="14"/>
  <c r="V233" i="14"/>
  <c r="X233" i="14"/>
  <c r="I233" i="14"/>
  <c r="S76" i="14"/>
  <c r="V76" i="14"/>
  <c r="L504" i="14"/>
  <c r="T496" i="14"/>
  <c r="Y482" i="14"/>
  <c r="R476" i="14"/>
  <c r="K472" i="14"/>
  <c r="O452" i="14"/>
  <c r="S426" i="14"/>
  <c r="H419" i="14"/>
  <c r="O375" i="14"/>
  <c r="J359" i="14"/>
  <c r="Z325" i="14"/>
  <c r="P323" i="14"/>
  <c r="G310" i="14"/>
  <c r="O293" i="14"/>
  <c r="R262" i="14"/>
  <c r="L262" i="14"/>
  <c r="Q214" i="14"/>
  <c r="L214" i="14"/>
  <c r="W212" i="14"/>
  <c r="Q211" i="14"/>
  <c r="Z198" i="14"/>
  <c r="J185" i="14"/>
  <c r="O185" i="14"/>
  <c r="S88" i="14"/>
  <c r="V79" i="14"/>
  <c r="K466" i="14"/>
  <c r="L466" i="14"/>
  <c r="X293" i="14"/>
  <c r="H293" i="14"/>
  <c r="Q293" i="14"/>
  <c r="M293" i="14"/>
  <c r="W293" i="14"/>
  <c r="G270" i="14"/>
  <c r="H224" i="14"/>
  <c r="R224" i="14"/>
  <c r="X224" i="14"/>
  <c r="J224" i="14"/>
  <c r="N224" i="14"/>
  <c r="V224" i="14"/>
  <c r="S174" i="14"/>
  <c r="H174" i="14"/>
  <c r="Q169" i="14"/>
  <c r="J169" i="14"/>
  <c r="O99" i="14"/>
  <c r="R99" i="14"/>
  <c r="X99" i="14"/>
  <c r="S99" i="14"/>
  <c r="L99" i="14"/>
  <c r="V99" i="14"/>
  <c r="O496" i="14"/>
  <c r="T504" i="14"/>
  <c r="U466" i="14"/>
  <c r="G450" i="14"/>
  <c r="D390" i="14"/>
  <c r="N359" i="14"/>
  <c r="R321" i="14"/>
  <c r="Z321" i="14"/>
  <c r="P281" i="14"/>
  <c r="Y278" i="14"/>
  <c r="Q278" i="14"/>
  <c r="J277" i="14"/>
  <c r="R277" i="14"/>
  <c r="K276" i="14"/>
  <c r="V276" i="14"/>
  <c r="X262" i="14"/>
  <c r="R256" i="14"/>
  <c r="P254" i="14"/>
  <c r="W254" i="14"/>
  <c r="K236" i="14"/>
  <c r="K235" i="14"/>
  <c r="P224" i="14"/>
  <c r="N219" i="14"/>
  <c r="V219" i="14"/>
  <c r="T214" i="14"/>
  <c r="S184" i="14"/>
  <c r="G178" i="14"/>
  <c r="W99" i="14"/>
  <c r="I24" i="14"/>
  <c r="S9" i="14"/>
  <c r="E10" i="14"/>
  <c r="D8" i="14"/>
  <c r="A28" i="14"/>
  <c r="G10" i="14"/>
  <c r="G8" i="14" s="1"/>
  <c r="Y545" i="14"/>
  <c r="Q545" i="14"/>
  <c r="I545" i="14"/>
  <c r="R546" i="14"/>
  <c r="V542" i="14"/>
  <c r="N542" i="14"/>
  <c r="H535" i="14"/>
  <c r="P148" i="27"/>
  <c r="P18" i="27" s="1"/>
  <c r="U168" i="18"/>
  <c r="U19" i="18" s="1"/>
  <c r="X208" i="18"/>
  <c r="X21" i="18" s="1"/>
  <c r="M168" i="18"/>
  <c r="M19" i="18" s="1"/>
  <c r="I168" i="18"/>
  <c r="I19" i="18" s="1"/>
  <c r="E168" i="18"/>
  <c r="E19" i="18" s="1"/>
  <c r="G148" i="18"/>
  <c r="G18" i="18" s="1"/>
  <c r="Z208" i="18"/>
  <c r="Z21" i="18" s="1"/>
  <c r="V208" i="18"/>
  <c r="V21" i="18" s="1"/>
  <c r="R208" i="18"/>
  <c r="R21" i="18" s="1"/>
  <c r="G168" i="18"/>
  <c r="G19" i="18" s="1"/>
  <c r="I148" i="18"/>
  <c r="I18" i="18" s="1"/>
  <c r="Y148" i="18"/>
  <c r="Y18" i="18" s="1"/>
  <c r="N188" i="18"/>
  <c r="N20" i="18" s="1"/>
  <c r="S148" i="18"/>
  <c r="S18" i="18" s="1"/>
  <c r="H208" i="18"/>
  <c r="H21" i="18" s="1"/>
  <c r="L208" i="18"/>
  <c r="L21" i="18" s="1"/>
  <c r="H188" i="27"/>
  <c r="H20" i="27" s="1"/>
  <c r="P188" i="27"/>
  <c r="P20" i="27" s="1"/>
  <c r="T188" i="27"/>
  <c r="T20" i="27" s="1"/>
  <c r="U148" i="31"/>
  <c r="U18" i="31" s="1"/>
  <c r="T148" i="31"/>
  <c r="T18" i="31" s="1"/>
  <c r="M208" i="31"/>
  <c r="M21" i="31" s="1"/>
  <c r="T208" i="31"/>
  <c r="T21" i="31" s="1"/>
  <c r="X208" i="31"/>
  <c r="X21" i="31" s="1"/>
  <c r="M148" i="31"/>
  <c r="M18" i="31" s="1"/>
  <c r="Q148" i="31"/>
  <c r="Q18" i="31" s="1"/>
  <c r="N208" i="31"/>
  <c r="N21" i="31" s="1"/>
  <c r="P188" i="18"/>
  <c r="P20" i="18" s="1"/>
  <c r="E208" i="26"/>
  <c r="E21" i="26" s="1"/>
  <c r="I208" i="26"/>
  <c r="I21" i="26" s="1"/>
  <c r="M208" i="26"/>
  <c r="M21" i="26" s="1"/>
  <c r="Q208" i="26"/>
  <c r="Q21" i="26" s="1"/>
  <c r="U208" i="26"/>
  <c r="U21" i="26" s="1"/>
  <c r="V208" i="31"/>
  <c r="V21" i="31" s="1"/>
  <c r="O188" i="28"/>
  <c r="O20" i="28" s="1"/>
  <c r="N188" i="28"/>
  <c r="N20" i="28" s="1"/>
  <c r="E188" i="30"/>
  <c r="E20" i="30" s="1"/>
  <c r="M188" i="30"/>
  <c r="M20" i="30" s="1"/>
  <c r="G189" i="31"/>
  <c r="W188" i="27"/>
  <c r="W20" i="27" s="1"/>
  <c r="U188" i="28"/>
  <c r="U20" i="28" s="1"/>
  <c r="J208" i="18"/>
  <c r="J21" i="18" s="1"/>
  <c r="V208" i="28"/>
  <c r="V21" i="28" s="1"/>
  <c r="V188" i="18"/>
  <c r="V20" i="18" s="1"/>
  <c r="Y188" i="18"/>
  <c r="Y20" i="18" s="1"/>
  <c r="I208" i="18"/>
  <c r="I21" i="18" s="1"/>
  <c r="R168" i="18"/>
  <c r="R19" i="18" s="1"/>
  <c r="F168" i="18"/>
  <c r="F19" i="18" s="1"/>
  <c r="X148" i="18"/>
  <c r="X18" i="18" s="1"/>
  <c r="T148" i="18"/>
  <c r="T18" i="18" s="1"/>
  <c r="P148" i="18"/>
  <c r="P18" i="18" s="1"/>
  <c r="N148" i="26"/>
  <c r="N18" i="26" s="1"/>
  <c r="R148" i="26"/>
  <c r="R18" i="26" s="1"/>
  <c r="W208" i="26"/>
  <c r="W21" i="26" s="1"/>
  <c r="F208" i="27"/>
  <c r="F21" i="27" s="1"/>
  <c r="L188" i="28"/>
  <c r="L20" i="28" s="1"/>
  <c r="P188" i="28"/>
  <c r="P20" i="28" s="1"/>
  <c r="L188" i="29"/>
  <c r="L20" i="29" s="1"/>
  <c r="U148" i="30"/>
  <c r="U18" i="30" s="1"/>
  <c r="V188" i="30"/>
  <c r="V20" i="30" s="1"/>
  <c r="G148" i="26"/>
  <c r="G18" i="26" s="1"/>
  <c r="F168" i="27"/>
  <c r="F19" i="27" s="1"/>
  <c r="J168" i="27"/>
  <c r="J19" i="27" s="1"/>
  <c r="N168" i="27"/>
  <c r="N19" i="27" s="1"/>
  <c r="P168" i="27"/>
  <c r="P19" i="27" s="1"/>
  <c r="J148" i="28"/>
  <c r="J18" i="28" s="1"/>
  <c r="K188" i="28"/>
  <c r="K20" i="28" s="1"/>
  <c r="E188" i="29"/>
  <c r="E20" i="29" s="1"/>
  <c r="K148" i="30"/>
  <c r="K18" i="30" s="1"/>
  <c r="F148" i="30"/>
  <c r="F18" i="30" s="1"/>
  <c r="M208" i="30"/>
  <c r="M21" i="30" s="1"/>
  <c r="L168" i="26"/>
  <c r="L19" i="26" s="1"/>
  <c r="P168" i="26"/>
  <c r="P19" i="26" s="1"/>
  <c r="T168" i="26"/>
  <c r="T19" i="26" s="1"/>
  <c r="U168" i="27"/>
  <c r="U19" i="27" s="1"/>
  <c r="U168" i="28"/>
  <c r="U19" i="28" s="1"/>
  <c r="S188" i="28"/>
  <c r="S20" i="28" s="1"/>
  <c r="Y208" i="28"/>
  <c r="Y21" i="28" s="1"/>
  <c r="O168" i="30"/>
  <c r="O19" i="30" s="1"/>
  <c r="X188" i="18"/>
  <c r="X20" i="18" s="1"/>
  <c r="M208" i="18"/>
  <c r="M21" i="18" s="1"/>
  <c r="S168" i="18"/>
  <c r="S19" i="18" s="1"/>
  <c r="K168" i="18"/>
  <c r="K19" i="18" s="1"/>
  <c r="U148" i="18"/>
  <c r="U18" i="18" s="1"/>
  <c r="Q148" i="18"/>
  <c r="Q18" i="18" s="1"/>
  <c r="M148" i="18"/>
  <c r="M18" i="18" s="1"/>
  <c r="P148" i="26"/>
  <c r="P18" i="26" s="1"/>
  <c r="X148" i="26"/>
  <c r="X18" i="26" s="1"/>
  <c r="K168" i="26"/>
  <c r="K19" i="26" s="1"/>
  <c r="O168" i="26"/>
  <c r="O19" i="26" s="1"/>
  <c r="W168" i="26"/>
  <c r="W19" i="26" s="1"/>
  <c r="O148" i="27"/>
  <c r="O18" i="27" s="1"/>
  <c r="W148" i="27"/>
  <c r="W18" i="27" s="1"/>
  <c r="T188" i="18"/>
  <c r="T20" i="18" s="1"/>
  <c r="K208" i="26"/>
  <c r="K21" i="26" s="1"/>
  <c r="O208" i="26"/>
  <c r="O21" i="26" s="1"/>
  <c r="H188" i="28"/>
  <c r="H20" i="28" s="1"/>
  <c r="J188" i="18"/>
  <c r="J20" i="18" s="1"/>
  <c r="L188" i="18"/>
  <c r="L20" i="18" s="1"/>
  <c r="O188" i="18"/>
  <c r="O20" i="18" s="1"/>
  <c r="H188" i="18"/>
  <c r="H20" i="18" s="1"/>
  <c r="G188" i="18"/>
  <c r="G20" i="18" s="1"/>
  <c r="S208" i="18"/>
  <c r="S21" i="18" s="1"/>
  <c r="K208" i="18"/>
  <c r="K21" i="18" s="1"/>
  <c r="G208" i="18"/>
  <c r="G21" i="18" s="1"/>
  <c r="X168" i="18"/>
  <c r="X19" i="18" s="1"/>
  <c r="T168" i="18"/>
  <c r="T19" i="18" s="1"/>
  <c r="H168" i="18"/>
  <c r="H19" i="18" s="1"/>
  <c r="F148" i="18"/>
  <c r="F18" i="18" s="1"/>
  <c r="O148" i="26"/>
  <c r="O18" i="26" s="1"/>
  <c r="F168" i="26"/>
  <c r="F19" i="26" s="1"/>
  <c r="V168" i="26"/>
  <c r="V19" i="26" s="1"/>
  <c r="M188" i="26"/>
  <c r="M20" i="26" s="1"/>
  <c r="Q188" i="26"/>
  <c r="Q20" i="26" s="1"/>
  <c r="V208" i="26"/>
  <c r="V21" i="26" s="1"/>
  <c r="X168" i="27"/>
  <c r="X19" i="27" s="1"/>
  <c r="N208" i="28"/>
  <c r="N21" i="28" s="1"/>
  <c r="R208" i="28"/>
  <c r="R21" i="28" s="1"/>
  <c r="H168" i="27"/>
  <c r="H19" i="27" s="1"/>
  <c r="M188" i="27"/>
  <c r="M20" i="27" s="1"/>
  <c r="Q188" i="27"/>
  <c r="Q20" i="27" s="1"/>
  <c r="G188" i="27"/>
  <c r="G20" i="27" s="1"/>
  <c r="S188" i="27"/>
  <c r="S20" i="27" s="1"/>
  <c r="X168" i="29"/>
  <c r="X19" i="29" s="1"/>
  <c r="I148" i="30"/>
  <c r="I18" i="30" s="1"/>
  <c r="M148" i="30"/>
  <c r="M18" i="30" s="1"/>
  <c r="N188" i="30"/>
  <c r="N20" i="30" s="1"/>
  <c r="O148" i="31"/>
  <c r="O18" i="31" s="1"/>
  <c r="S148" i="31"/>
  <c r="S18" i="31" s="1"/>
  <c r="I168" i="27"/>
  <c r="I19" i="27" s="1"/>
  <c r="M168" i="27"/>
  <c r="M19" i="27" s="1"/>
  <c r="J188" i="27"/>
  <c r="J20" i="27" s="1"/>
  <c r="J208" i="27"/>
  <c r="J21" i="27" s="1"/>
  <c r="E208" i="27"/>
  <c r="E21" i="27" s="1"/>
  <c r="I208" i="27"/>
  <c r="I21" i="27" s="1"/>
  <c r="U208" i="27"/>
  <c r="U21" i="27" s="1"/>
  <c r="F188" i="28"/>
  <c r="F20" i="28" s="1"/>
  <c r="J208" i="28"/>
  <c r="J21" i="28" s="1"/>
  <c r="V168" i="29"/>
  <c r="V19" i="29" s="1"/>
  <c r="O188" i="29"/>
  <c r="O20" i="29" s="1"/>
  <c r="S188" i="29"/>
  <c r="S20" i="29" s="1"/>
  <c r="W188" i="29"/>
  <c r="W20" i="29" s="1"/>
  <c r="Q148" i="30"/>
  <c r="Q18" i="30" s="1"/>
  <c r="H148" i="30"/>
  <c r="H18" i="30" s="1"/>
  <c r="T168" i="30"/>
  <c r="T19" i="30" s="1"/>
  <c r="X168" i="30"/>
  <c r="X19" i="30" s="1"/>
  <c r="M168" i="31"/>
  <c r="M19" i="31" s="1"/>
  <c r="U168" i="31"/>
  <c r="U19" i="31" s="1"/>
  <c r="K208" i="31"/>
  <c r="K21" i="31" s="1"/>
  <c r="W188" i="30"/>
  <c r="W20" i="30" s="1"/>
  <c r="W148" i="31"/>
  <c r="W18" i="31" s="1"/>
  <c r="J168" i="31"/>
  <c r="J19" i="31" s="1"/>
  <c r="R168" i="31"/>
  <c r="R19" i="31" s="1"/>
  <c r="V168" i="31"/>
  <c r="V19" i="31" s="1"/>
  <c r="L208" i="31"/>
  <c r="L21" i="31" s="1"/>
  <c r="P208" i="31"/>
  <c r="P21" i="31" s="1"/>
  <c r="S208" i="31"/>
  <c r="S21" i="31" s="1"/>
  <c r="W208" i="31"/>
  <c r="W21" i="31" s="1"/>
  <c r="M188" i="18"/>
  <c r="M20" i="18" s="1"/>
  <c r="R188" i="18"/>
  <c r="R20" i="18" s="1"/>
  <c r="I188" i="18"/>
  <c r="I20" i="18" s="1"/>
  <c r="U188" i="18"/>
  <c r="U20" i="18" s="1"/>
  <c r="T208" i="18"/>
  <c r="T21" i="18" s="1"/>
  <c r="P208" i="18"/>
  <c r="P21" i="18" s="1"/>
  <c r="Y168" i="18"/>
  <c r="Y19" i="18" s="1"/>
  <c r="Q168" i="18"/>
  <c r="Q19" i="18" s="1"/>
  <c r="W148" i="18"/>
  <c r="W18" i="18" s="1"/>
  <c r="O148" i="18"/>
  <c r="O18" i="18" s="1"/>
  <c r="K148" i="18"/>
  <c r="K18" i="18" s="1"/>
  <c r="T148" i="26"/>
  <c r="T18" i="26" s="1"/>
  <c r="Q188" i="18"/>
  <c r="Q20" i="18" s="1"/>
  <c r="W188" i="18"/>
  <c r="W20" i="18" s="1"/>
  <c r="S188" i="18"/>
  <c r="S20" i="18" s="1"/>
  <c r="Z188" i="18"/>
  <c r="Z20" i="18" s="1"/>
  <c r="K188" i="18"/>
  <c r="K20" i="18" s="1"/>
  <c r="J208" i="26"/>
  <c r="J21" i="26" s="1"/>
  <c r="G148" i="27"/>
  <c r="G18" i="27" s="1"/>
  <c r="U208" i="18"/>
  <c r="U21" i="18" s="1"/>
  <c r="E188" i="18"/>
  <c r="E20" i="18" s="1"/>
  <c r="Z168" i="18"/>
  <c r="Z19" i="18" s="1"/>
  <c r="V168" i="18"/>
  <c r="V19" i="18" s="1"/>
  <c r="N168" i="18"/>
  <c r="N19" i="18" s="1"/>
  <c r="J168" i="18"/>
  <c r="J19" i="18" s="1"/>
  <c r="L148" i="18"/>
  <c r="L18" i="18" s="1"/>
  <c r="H148" i="18"/>
  <c r="H18" i="18" s="1"/>
  <c r="V148" i="26"/>
  <c r="V18" i="26" s="1"/>
  <c r="P208" i="26"/>
  <c r="P21" i="26" s="1"/>
  <c r="F148" i="26"/>
  <c r="F18" i="26" s="1"/>
  <c r="J168" i="26"/>
  <c r="J19" i="26" s="1"/>
  <c r="N168" i="26"/>
  <c r="N19" i="26" s="1"/>
  <c r="F188" i="26"/>
  <c r="F20" i="26" s="1"/>
  <c r="J188" i="26"/>
  <c r="J20" i="26" s="1"/>
  <c r="T188" i="26"/>
  <c r="T20" i="26" s="1"/>
  <c r="X188" i="26"/>
  <c r="X20" i="26" s="1"/>
  <c r="Q168" i="27"/>
  <c r="Q19" i="27" s="1"/>
  <c r="Q208" i="27"/>
  <c r="Q21" i="27" s="1"/>
  <c r="Y168" i="27"/>
  <c r="Y19" i="27" s="1"/>
  <c r="G168" i="27"/>
  <c r="G19" i="27" s="1"/>
  <c r="I188" i="27"/>
  <c r="I20" i="27" s="1"/>
  <c r="U188" i="27"/>
  <c r="U20" i="27" s="1"/>
  <c r="L148" i="26"/>
  <c r="L18" i="26" s="1"/>
  <c r="E188" i="26"/>
  <c r="E20" i="26" s="1"/>
  <c r="U188" i="26"/>
  <c r="U20" i="26" s="1"/>
  <c r="Y188" i="26"/>
  <c r="Y20" i="26" s="1"/>
  <c r="H208" i="26"/>
  <c r="H21" i="26" s="1"/>
  <c r="F188" i="27"/>
  <c r="F20" i="27" s="1"/>
  <c r="N188" i="27"/>
  <c r="N20" i="27" s="1"/>
  <c r="V188" i="27"/>
  <c r="V20" i="27" s="1"/>
  <c r="L208" i="27"/>
  <c r="L21" i="27" s="1"/>
  <c r="P208" i="27"/>
  <c r="P21" i="27" s="1"/>
  <c r="T208" i="27"/>
  <c r="T21" i="27" s="1"/>
  <c r="G148" i="28"/>
  <c r="G149" i="28" s="1"/>
  <c r="V148" i="29"/>
  <c r="V18" i="29" s="1"/>
  <c r="E168" i="29"/>
  <c r="E19" i="29" s="1"/>
  <c r="X208" i="29"/>
  <c r="X21" i="29" s="1"/>
  <c r="X148" i="30"/>
  <c r="X18" i="30" s="1"/>
  <c r="J148" i="30"/>
  <c r="J18" i="30" s="1"/>
  <c r="W168" i="30"/>
  <c r="W19" i="30" s="1"/>
  <c r="E168" i="30"/>
  <c r="E19" i="30" s="1"/>
  <c r="Q168" i="30"/>
  <c r="Q19" i="30" s="1"/>
  <c r="Y188" i="30"/>
  <c r="Y20" i="30" s="1"/>
  <c r="G188" i="30"/>
  <c r="G20" i="30" s="1"/>
  <c r="K188" i="30"/>
  <c r="K20" i="30" s="1"/>
  <c r="S188" i="30"/>
  <c r="S20" i="30" s="1"/>
  <c r="R148" i="28"/>
  <c r="R18" i="28" s="1"/>
  <c r="Q168" i="28"/>
  <c r="Q19" i="28" s="1"/>
  <c r="T188" i="28"/>
  <c r="T20" i="28" s="1"/>
  <c r="E188" i="28"/>
  <c r="E20" i="28" s="1"/>
  <c r="Y208" i="29"/>
  <c r="Y21" i="29" s="1"/>
  <c r="G208" i="29"/>
  <c r="G21" i="29" s="1"/>
  <c r="K208" i="29"/>
  <c r="K21" i="29" s="1"/>
  <c r="O208" i="29"/>
  <c r="O21" i="29" s="1"/>
  <c r="W208" i="29"/>
  <c r="W21" i="29" s="1"/>
  <c r="E148" i="30"/>
  <c r="E18" i="30" s="1"/>
  <c r="R148" i="30"/>
  <c r="R18" i="30" s="1"/>
  <c r="S148" i="30"/>
  <c r="S18" i="30" s="1"/>
  <c r="K168" i="30"/>
  <c r="K19" i="30" s="1"/>
  <c r="U188" i="30"/>
  <c r="U20" i="30" s="1"/>
  <c r="P188" i="30"/>
  <c r="P20" i="30" s="1"/>
  <c r="L208" i="29"/>
  <c r="L21" i="29" s="1"/>
  <c r="E148" i="31"/>
  <c r="E18" i="31" s="1"/>
  <c r="M148" i="28"/>
  <c r="M18" i="28" s="1"/>
  <c r="R168" i="28"/>
  <c r="R19" i="28" s="1"/>
  <c r="X188" i="28"/>
  <c r="X20" i="28" s="1"/>
  <c r="M148" i="29"/>
  <c r="M18" i="29" s="1"/>
  <c r="Y148" i="29"/>
  <c r="Y18" i="29" s="1"/>
  <c r="H168" i="29"/>
  <c r="H19" i="29" s="1"/>
  <c r="L168" i="29"/>
  <c r="L19" i="29" s="1"/>
  <c r="E208" i="30"/>
  <c r="E21" i="30" s="1"/>
  <c r="I188" i="26"/>
  <c r="I20" i="26" s="1"/>
  <c r="X458" i="14"/>
  <c r="O458" i="14"/>
  <c r="V458" i="14"/>
  <c r="Y458" i="14"/>
  <c r="L458" i="14"/>
  <c r="U458" i="14"/>
  <c r="J458" i="14"/>
  <c r="Q458" i="14"/>
  <c r="P458" i="14"/>
  <c r="R458" i="14"/>
  <c r="I458" i="14"/>
  <c r="H458" i="14"/>
  <c r="E450" i="14"/>
  <c r="Z458" i="14"/>
  <c r="S458" i="14"/>
  <c r="W458" i="14"/>
  <c r="T458" i="14"/>
  <c r="F188" i="18"/>
  <c r="F20" i="18" s="1"/>
  <c r="Y208" i="18"/>
  <c r="Y21" i="18" s="1"/>
  <c r="Z168" i="26"/>
  <c r="Z19" i="26" s="1"/>
  <c r="Q208" i="18"/>
  <c r="Q21" i="18" s="1"/>
  <c r="E208" i="18"/>
  <c r="E21" i="18" s="1"/>
  <c r="H148" i="26"/>
  <c r="H18" i="26" s="1"/>
  <c r="K148" i="27"/>
  <c r="K18" i="27" s="1"/>
  <c r="R168" i="26"/>
  <c r="R19" i="26" s="1"/>
  <c r="W208" i="18"/>
  <c r="W21" i="18" s="1"/>
  <c r="O208" i="18"/>
  <c r="O21" i="18" s="1"/>
  <c r="P168" i="18"/>
  <c r="P19" i="18" s="1"/>
  <c r="R148" i="18"/>
  <c r="R18" i="18" s="1"/>
  <c r="N148" i="18"/>
  <c r="N18" i="18" s="1"/>
  <c r="J148" i="18"/>
  <c r="J18" i="18" s="1"/>
  <c r="G208" i="26"/>
  <c r="G21" i="26" s="1"/>
  <c r="V188" i="28"/>
  <c r="V20" i="28" s="1"/>
  <c r="E148" i="18"/>
  <c r="E18" i="18" s="1"/>
  <c r="H188" i="26"/>
  <c r="H20" i="26" s="1"/>
  <c r="S208" i="26"/>
  <c r="S21" i="26" s="1"/>
  <c r="S148" i="27"/>
  <c r="S18" i="27" s="1"/>
  <c r="I188" i="28"/>
  <c r="I20" i="28" s="1"/>
  <c r="M168" i="30"/>
  <c r="M19" i="30" s="1"/>
  <c r="P168" i="29"/>
  <c r="P19" i="29" s="1"/>
  <c r="U148" i="29"/>
  <c r="U18" i="29" s="1"/>
  <c r="Y168" i="30"/>
  <c r="Y19" i="30" s="1"/>
  <c r="U168" i="30"/>
  <c r="U19" i="30" s="1"/>
  <c r="K4" i="27"/>
  <c r="U17" i="11"/>
  <c r="O107" i="29" s="1"/>
  <c r="U22" i="11"/>
  <c r="O207" i="18" s="1"/>
  <c r="U15" i="11"/>
  <c r="O67" i="28" s="1"/>
  <c r="U18" i="11"/>
  <c r="O127" i="30" s="1"/>
  <c r="U20" i="11"/>
  <c r="O167" i="31" s="1"/>
  <c r="O169" i="31" s="1"/>
  <c r="Q15" i="11"/>
  <c r="K67" i="29" s="1"/>
  <c r="Q17" i="11"/>
  <c r="K107" i="29" s="1"/>
  <c r="Q16" i="11"/>
  <c r="K87" i="29" s="1"/>
  <c r="Q20" i="11"/>
  <c r="K167" i="29" s="1"/>
  <c r="K169" i="29" s="1"/>
  <c r="E4" i="31"/>
  <c r="Q14" i="11"/>
  <c r="K47" i="27" s="1"/>
  <c r="Q18" i="11"/>
  <c r="K127" i="28" s="1"/>
  <c r="Q19" i="11"/>
  <c r="K147" i="27" s="1"/>
  <c r="Q13" i="11"/>
  <c r="K27" i="30" s="1"/>
  <c r="Q22" i="11"/>
  <c r="K207" i="18" s="1"/>
  <c r="Q21" i="11"/>
  <c r="K187" i="27" s="1"/>
  <c r="U19" i="11"/>
  <c r="O147" i="31" s="1"/>
  <c r="U21" i="11"/>
  <c r="O187" i="27" s="1"/>
  <c r="K4" i="25"/>
  <c r="K4" i="18"/>
  <c r="G27" i="18"/>
  <c r="L32" i="11"/>
  <c r="U16" i="11"/>
  <c r="O87" i="28" s="1"/>
  <c r="O23" i="11"/>
  <c r="U13" i="11"/>
  <c r="O27" i="26" s="1"/>
  <c r="G207" i="18"/>
  <c r="G47" i="18"/>
  <c r="N67" i="26"/>
  <c r="N67" i="30"/>
  <c r="N67" i="29"/>
  <c r="N67" i="18"/>
  <c r="N67" i="28"/>
  <c r="N67" i="27"/>
  <c r="N67" i="31"/>
  <c r="S13" i="11"/>
  <c r="S17" i="11"/>
  <c r="S19" i="11"/>
  <c r="S14" i="11"/>
  <c r="S21" i="11"/>
  <c r="S22" i="11"/>
  <c r="S20" i="11"/>
  <c r="S18" i="11"/>
  <c r="S16" i="11"/>
  <c r="K37" i="11"/>
  <c r="G67" i="26"/>
  <c r="G207" i="26"/>
  <c r="G107" i="27"/>
  <c r="G127" i="27"/>
  <c r="G167" i="27"/>
  <c r="G187" i="27"/>
  <c r="K4" i="28"/>
  <c r="G47" i="28"/>
  <c r="K4" i="29"/>
  <c r="G147" i="29"/>
  <c r="G207" i="29"/>
  <c r="G107" i="30"/>
  <c r="K187" i="30"/>
  <c r="G27" i="31"/>
  <c r="G87" i="31"/>
  <c r="G127" i="31"/>
  <c r="G147" i="31"/>
  <c r="G149" i="31" s="1"/>
  <c r="G207" i="31"/>
  <c r="G209" i="31" s="1"/>
  <c r="G27" i="26"/>
  <c r="G107" i="26"/>
  <c r="G127" i="26"/>
  <c r="G167" i="26"/>
  <c r="O167" i="26"/>
  <c r="G187" i="26"/>
  <c r="G27" i="28"/>
  <c r="G87" i="28"/>
  <c r="G107" i="28"/>
  <c r="G27" i="29"/>
  <c r="G27" i="30"/>
  <c r="K87" i="30"/>
  <c r="K127" i="30"/>
  <c r="G147" i="30"/>
  <c r="G149" i="30" s="1"/>
  <c r="G167" i="30"/>
  <c r="G169" i="30" s="1"/>
  <c r="G207" i="30"/>
  <c r="K4" i="31"/>
  <c r="G47" i="31"/>
  <c r="G67" i="31"/>
  <c r="G107" i="31"/>
  <c r="G107" i="18"/>
  <c r="G147" i="26"/>
  <c r="G47" i="27"/>
  <c r="G67" i="27"/>
  <c r="G87" i="27"/>
  <c r="G207" i="27"/>
  <c r="G209" i="27" s="1"/>
  <c r="G67" i="28"/>
  <c r="G127" i="28"/>
  <c r="G167" i="28"/>
  <c r="G187" i="28"/>
  <c r="G189" i="28" s="1"/>
  <c r="G47" i="29"/>
  <c r="G87" i="29"/>
  <c r="G167" i="29"/>
  <c r="G169" i="29" s="1"/>
  <c r="G187" i="29"/>
  <c r="K4" i="30"/>
  <c r="G187" i="30"/>
  <c r="K127" i="31"/>
  <c r="U14" i="11"/>
  <c r="K4" i="26"/>
  <c r="G47" i="26"/>
  <c r="G87" i="26"/>
  <c r="G147" i="27"/>
  <c r="G67" i="29"/>
  <c r="G127" i="29"/>
  <c r="G15" i="11"/>
  <c r="F23" i="11" s="1"/>
  <c r="F13" i="11"/>
  <c r="H11" i="11"/>
  <c r="H22" i="11"/>
  <c r="H10" i="11"/>
  <c r="G11" i="11"/>
  <c r="G10" i="11"/>
  <c r="G22" i="11"/>
  <c r="B32" i="11"/>
  <c r="B40" i="11"/>
  <c r="C40" i="11"/>
  <c r="H9" i="11"/>
  <c r="C36" i="11"/>
  <c r="C32" i="11"/>
  <c r="E12" i="11"/>
  <c r="C28" i="11"/>
  <c r="B36" i="11"/>
  <c r="T4" i="26"/>
  <c r="R4" i="26"/>
  <c r="S4" i="26"/>
  <c r="V4" i="26"/>
  <c r="O4" i="26"/>
  <c r="N4" i="26"/>
  <c r="U4" i="26"/>
  <c r="M4" i="25"/>
  <c r="Q4" i="25"/>
  <c r="P4" i="25"/>
  <c r="S4" i="25"/>
  <c r="V4" i="25"/>
  <c r="R4" i="25"/>
  <c r="O4" i="25"/>
  <c r="N4" i="25"/>
  <c r="Q4" i="26"/>
  <c r="N4" i="18"/>
  <c r="Q4" i="18"/>
  <c r="S4" i="18"/>
  <c r="T4" i="18"/>
  <c r="O4" i="18"/>
  <c r="U4" i="18"/>
  <c r="P4" i="26"/>
  <c r="P4" i="31"/>
  <c r="N4" i="27"/>
  <c r="N4" i="29"/>
  <c r="S4" i="30"/>
  <c r="O4" i="27"/>
  <c r="O4" i="31"/>
  <c r="R4" i="27"/>
  <c r="P4" i="29"/>
  <c r="N4" i="31"/>
  <c r="Q4" i="27"/>
  <c r="O4" i="29"/>
  <c r="R4" i="31"/>
  <c r="V4" i="27"/>
  <c r="Q4" i="29"/>
  <c r="Q4" i="31"/>
  <c r="S4" i="29"/>
  <c r="V4" i="31"/>
  <c r="P4" i="27"/>
  <c r="M4" i="29"/>
  <c r="M4" i="31"/>
  <c r="V4" i="29"/>
  <c r="H123" i="14" l="1"/>
  <c r="Y123" i="14"/>
  <c r="N123" i="14"/>
  <c r="N122" i="14" s="1"/>
  <c r="N114" i="18" s="1"/>
  <c r="X123" i="14"/>
  <c r="X122" i="14" s="1"/>
  <c r="X114" i="18" s="1"/>
  <c r="U123" i="14"/>
  <c r="U122" i="14" s="1"/>
  <c r="U114" i="18" s="1"/>
  <c r="V231" i="14"/>
  <c r="M231" i="14"/>
  <c r="M230" i="14" s="1"/>
  <c r="S231" i="14"/>
  <c r="T231" i="14"/>
  <c r="T230" i="14" s="1"/>
  <c r="Y231" i="14"/>
  <c r="Y230" i="14" s="1"/>
  <c r="N231" i="14"/>
  <c r="N230" i="14" s="1"/>
  <c r="K231" i="14"/>
  <c r="K230" i="14" s="1"/>
  <c r="Q231" i="14"/>
  <c r="Q230" i="14" s="1"/>
  <c r="Z231" i="14"/>
  <c r="Z230" i="14" s="1"/>
  <c r="H122" i="14"/>
  <c r="H114" i="18" s="1"/>
  <c r="K123" i="14"/>
  <c r="K122" i="14" s="1"/>
  <c r="K114" i="18" s="1"/>
  <c r="R123" i="14"/>
  <c r="R122" i="14" s="1"/>
  <c r="R114" i="18" s="1"/>
  <c r="I123" i="14"/>
  <c r="I122" i="14" s="1"/>
  <c r="I114" i="18" s="1"/>
  <c r="P123" i="14"/>
  <c r="P122" i="14" s="1"/>
  <c r="P114" i="18" s="1"/>
  <c r="V123" i="14"/>
  <c r="V122" i="14" s="1"/>
  <c r="V114" i="18" s="1"/>
  <c r="M123" i="14"/>
  <c r="M122" i="14" s="1"/>
  <c r="M114" i="18" s="1"/>
  <c r="W123" i="14"/>
  <c r="W122" i="14" s="1"/>
  <c r="W114" i="18" s="1"/>
  <c r="T123" i="14"/>
  <c r="T122" i="14" s="1"/>
  <c r="T114" i="18" s="1"/>
  <c r="L123" i="14"/>
  <c r="L122" i="14" s="1"/>
  <c r="L114" i="18" s="1"/>
  <c r="J123" i="14"/>
  <c r="J122" i="14" s="1"/>
  <c r="J114" i="18" s="1"/>
  <c r="O123" i="14"/>
  <c r="O122" i="14" s="1"/>
  <c r="O114" i="18" s="1"/>
  <c r="Q123" i="14"/>
  <c r="Q122" i="14" s="1"/>
  <c r="Q114" i="18" s="1"/>
  <c r="V637" i="14"/>
  <c r="V636" i="14" s="1"/>
  <c r="U637" i="14"/>
  <c r="U636" i="14" s="1"/>
  <c r="T637" i="14"/>
  <c r="T636" i="14" s="1"/>
  <c r="O637" i="14"/>
  <c r="O636" i="14" s="1"/>
  <c r="M637" i="14"/>
  <c r="M636" i="14" s="1"/>
  <c r="Q637" i="14"/>
  <c r="Q636" i="14" s="1"/>
  <c r="P637" i="14"/>
  <c r="P636" i="14" s="1"/>
  <c r="N637" i="14"/>
  <c r="N636" i="14" s="1"/>
  <c r="S637" i="14"/>
  <c r="S636" i="14" s="1"/>
  <c r="H637" i="14"/>
  <c r="H636" i="14" s="1"/>
  <c r="L637" i="14"/>
  <c r="L636" i="14" s="1"/>
  <c r="J637" i="14"/>
  <c r="J636" i="14" s="1"/>
  <c r="I637" i="14"/>
  <c r="I636" i="14" s="1"/>
  <c r="L231" i="14"/>
  <c r="L230" i="14" s="1"/>
  <c r="W231" i="14"/>
  <c r="W230" i="14" s="1"/>
  <c r="R231" i="14"/>
  <c r="R230" i="14" s="1"/>
  <c r="I231" i="14"/>
  <c r="I230" i="14" s="1"/>
  <c r="U231" i="14"/>
  <c r="U230" i="14" s="1"/>
  <c r="O231" i="14"/>
  <c r="O230" i="14" s="1"/>
  <c r="H231" i="14"/>
  <c r="H230" i="14" s="1"/>
  <c r="J231" i="14"/>
  <c r="J230" i="14" s="1"/>
  <c r="V656" i="14"/>
  <c r="G93" i="31"/>
  <c r="G114" i="29"/>
  <c r="G114" i="31"/>
  <c r="X230" i="14"/>
  <c r="Z636" i="14"/>
  <c r="Y636" i="14"/>
  <c r="K636" i="14"/>
  <c r="R636" i="14"/>
  <c r="X656" i="14"/>
  <c r="M656" i="14"/>
  <c r="K656" i="14"/>
  <c r="Z656" i="14"/>
  <c r="G52" i="18"/>
  <c r="G132" i="26"/>
  <c r="G132" i="18"/>
  <c r="X637" i="14"/>
  <c r="X636" i="14" s="1"/>
  <c r="E636" i="14"/>
  <c r="V230" i="14"/>
  <c r="S230" i="14"/>
  <c r="P656" i="14"/>
  <c r="T656" i="14"/>
  <c r="Q656" i="14"/>
  <c r="O656" i="14"/>
  <c r="F52" i="18"/>
  <c r="F132" i="18"/>
  <c r="F132" i="26"/>
  <c r="J856" i="14"/>
  <c r="Z856" i="14"/>
  <c r="Y122" i="14"/>
  <c r="Y114" i="18" s="1"/>
  <c r="Z122" i="14"/>
  <c r="Z114" i="18" s="1"/>
  <c r="H656" i="14"/>
  <c r="L656" i="14"/>
  <c r="U656" i="14"/>
  <c r="S656" i="14"/>
  <c r="R656" i="14"/>
  <c r="N656" i="14"/>
  <c r="S123" i="14"/>
  <c r="S122" i="14" s="1"/>
  <c r="S114" i="18" s="1"/>
  <c r="E122" i="14"/>
  <c r="F114" i="18" s="1"/>
  <c r="P231" i="14"/>
  <c r="P230" i="14" s="1"/>
  <c r="E230" i="14"/>
  <c r="F93" i="31"/>
  <c r="F114" i="29"/>
  <c r="F114" i="31"/>
  <c r="W636" i="14"/>
  <c r="I656" i="14"/>
  <c r="Y656" i="14"/>
  <c r="W656" i="14"/>
  <c r="J656" i="14"/>
  <c r="R856" i="14"/>
  <c r="T896" i="14"/>
  <c r="U896" i="14"/>
  <c r="X896" i="14"/>
  <c r="M896" i="14"/>
  <c r="L896" i="14"/>
  <c r="Q896" i="14"/>
  <c r="N896" i="14"/>
  <c r="K896" i="14"/>
  <c r="P896" i="14"/>
  <c r="I896" i="14"/>
  <c r="R896" i="14"/>
  <c r="O896" i="14"/>
  <c r="H896" i="14"/>
  <c r="V896" i="14"/>
  <c r="S896" i="14"/>
  <c r="Y896" i="14"/>
  <c r="J896" i="14"/>
  <c r="Z896" i="14"/>
  <c r="W896" i="14"/>
  <c r="H876" i="14"/>
  <c r="P876" i="14"/>
  <c r="J876" i="14"/>
  <c r="X876" i="14"/>
  <c r="R876" i="14"/>
  <c r="Z876" i="14"/>
  <c r="L876" i="14"/>
  <c r="U876" i="14"/>
  <c r="S876" i="14"/>
  <c r="I876" i="14"/>
  <c r="Y876" i="14"/>
  <c r="W876" i="14"/>
  <c r="V876" i="14"/>
  <c r="M876" i="14"/>
  <c r="K876" i="14"/>
  <c r="N876" i="14"/>
  <c r="T876" i="14"/>
  <c r="Q876" i="14"/>
  <c r="O876" i="14"/>
  <c r="X856" i="14"/>
  <c r="N856" i="14"/>
  <c r="I856" i="14"/>
  <c r="Y856" i="14"/>
  <c r="W856" i="14"/>
  <c r="P856" i="14"/>
  <c r="M856" i="14"/>
  <c r="K856" i="14"/>
  <c r="H856" i="14"/>
  <c r="T856" i="14"/>
  <c r="Q856" i="14"/>
  <c r="O856" i="14"/>
  <c r="V856" i="14"/>
  <c r="L856" i="14"/>
  <c r="U856" i="14"/>
  <c r="S856" i="14"/>
  <c r="T4" i="28"/>
  <c r="V4" i="28"/>
  <c r="M4" i="28"/>
  <c r="P4" i="28"/>
  <c r="Q4" i="28"/>
  <c r="N4" i="28"/>
  <c r="R4" i="28"/>
  <c r="M816" i="14"/>
  <c r="T816" i="14"/>
  <c r="L816" i="14"/>
  <c r="R816" i="14"/>
  <c r="U816" i="14"/>
  <c r="H816" i="14"/>
  <c r="H836" i="14"/>
  <c r="I836" i="14"/>
  <c r="J836" i="14"/>
  <c r="K836" i="14"/>
  <c r="M836" i="14"/>
  <c r="N836" i="14"/>
  <c r="P836" i="14"/>
  <c r="L836" i="14"/>
  <c r="O836" i="14"/>
  <c r="R836" i="14"/>
  <c r="T836" i="14"/>
  <c r="U836" i="14"/>
  <c r="Q836" i="14"/>
  <c r="S836" i="14"/>
  <c r="X836" i="14"/>
  <c r="Y836" i="14"/>
  <c r="Z836" i="14"/>
  <c r="V836" i="14"/>
  <c r="W836" i="14"/>
  <c r="Q816" i="14"/>
  <c r="O816" i="14"/>
  <c r="P816" i="14"/>
  <c r="I816" i="14"/>
  <c r="V816" i="14"/>
  <c r="S816" i="14"/>
  <c r="J816" i="14"/>
  <c r="Z816" i="14"/>
  <c r="W816" i="14"/>
  <c r="X816" i="14"/>
  <c r="Y816" i="14"/>
  <c r="N816" i="14"/>
  <c r="K816" i="14"/>
  <c r="Q796" i="14"/>
  <c r="P796" i="14"/>
  <c r="L796" i="14"/>
  <c r="U796" i="14"/>
  <c r="M796" i="14"/>
  <c r="K796" i="14"/>
  <c r="Y796" i="14"/>
  <c r="W796" i="14"/>
  <c r="T796" i="14"/>
  <c r="N796" i="14"/>
  <c r="H796" i="14"/>
  <c r="X796" i="14"/>
  <c r="J796" i="14"/>
  <c r="O796" i="14"/>
  <c r="R796" i="14"/>
  <c r="Z796" i="14"/>
  <c r="I796" i="14"/>
  <c r="V796" i="14"/>
  <c r="S796" i="14"/>
  <c r="X776" i="14"/>
  <c r="Q776" i="14"/>
  <c r="S776" i="14"/>
  <c r="U776" i="14"/>
  <c r="W776" i="14"/>
  <c r="M776" i="14"/>
  <c r="Y776" i="14"/>
  <c r="J776" i="14"/>
  <c r="Z776" i="14"/>
  <c r="H776" i="14"/>
  <c r="L776" i="14"/>
  <c r="T776" i="14"/>
  <c r="N776" i="14"/>
  <c r="K776" i="14"/>
  <c r="O776" i="14"/>
  <c r="R776" i="14"/>
  <c r="I776" i="14"/>
  <c r="V776" i="14"/>
  <c r="P776" i="14"/>
  <c r="V4" i="30"/>
  <c r="P4" i="30"/>
  <c r="N4" i="30"/>
  <c r="U4" i="30"/>
  <c r="Q4" i="30"/>
  <c r="T756" i="14"/>
  <c r="L756" i="14"/>
  <c r="X756" i="14"/>
  <c r="P756" i="14"/>
  <c r="U756" i="14"/>
  <c r="R756" i="14"/>
  <c r="O756" i="14"/>
  <c r="Q756" i="14"/>
  <c r="K756" i="14"/>
  <c r="H756" i="14"/>
  <c r="I756" i="14"/>
  <c r="Y756" i="14"/>
  <c r="V756" i="14"/>
  <c r="S756" i="14"/>
  <c r="N756" i="14"/>
  <c r="M756" i="14"/>
  <c r="J756" i="14"/>
  <c r="Z756" i="14"/>
  <c r="W756" i="14"/>
  <c r="Y736" i="14"/>
  <c r="P736" i="14"/>
  <c r="Q736" i="14"/>
  <c r="R736" i="14"/>
  <c r="O736" i="14"/>
  <c r="N736" i="14"/>
  <c r="H736" i="14"/>
  <c r="T736" i="14"/>
  <c r="I736" i="14"/>
  <c r="V736" i="14"/>
  <c r="S736" i="14"/>
  <c r="X736" i="14"/>
  <c r="M736" i="14"/>
  <c r="K736" i="14"/>
  <c r="U736" i="14"/>
  <c r="L736" i="14"/>
  <c r="J736" i="14"/>
  <c r="Z736" i="14"/>
  <c r="W736" i="14"/>
  <c r="L716" i="14"/>
  <c r="T716" i="14"/>
  <c r="P716" i="14"/>
  <c r="O716" i="14"/>
  <c r="N716" i="14"/>
  <c r="M716" i="14"/>
  <c r="H716" i="14"/>
  <c r="X716" i="14"/>
  <c r="S716" i="14"/>
  <c r="R716" i="14"/>
  <c r="Q716" i="14"/>
  <c r="K716" i="14"/>
  <c r="Z716" i="14"/>
  <c r="J716" i="14"/>
  <c r="Y716" i="14"/>
  <c r="I716" i="14"/>
  <c r="W716" i="14"/>
  <c r="V716" i="14"/>
  <c r="U716" i="14"/>
  <c r="H696" i="14"/>
  <c r="X696" i="14"/>
  <c r="T696" i="14"/>
  <c r="I696" i="14"/>
  <c r="L696" i="14"/>
  <c r="J696" i="14"/>
  <c r="Z696" i="14"/>
  <c r="W696" i="14"/>
  <c r="P696" i="14"/>
  <c r="S696" i="14"/>
  <c r="U696" i="14"/>
  <c r="Y696" i="14"/>
  <c r="N696" i="14"/>
  <c r="K696" i="14"/>
  <c r="V696" i="14"/>
  <c r="M696" i="14"/>
  <c r="Q696" i="14"/>
  <c r="R696" i="14"/>
  <c r="O696" i="14"/>
  <c r="W676" i="14"/>
  <c r="W114" i="27" s="1"/>
  <c r="O676" i="14"/>
  <c r="O114" i="27" s="1"/>
  <c r="S676" i="14"/>
  <c r="S114" i="27" s="1"/>
  <c r="K676" i="14"/>
  <c r="K114" i="27" s="1"/>
  <c r="G169" i="26"/>
  <c r="R676" i="14"/>
  <c r="R114" i="27" s="1"/>
  <c r="N676" i="14"/>
  <c r="N114" i="27" s="1"/>
  <c r="T676" i="14"/>
  <c r="T114" i="27" s="1"/>
  <c r="Q676" i="14"/>
  <c r="Q114" i="27" s="1"/>
  <c r="H676" i="14"/>
  <c r="H114" i="27" s="1"/>
  <c r="X676" i="14"/>
  <c r="X114" i="27" s="1"/>
  <c r="U676" i="14"/>
  <c r="U114" i="27" s="1"/>
  <c r="J676" i="14"/>
  <c r="J114" i="27" s="1"/>
  <c r="Z676" i="14"/>
  <c r="Z114" i="27" s="1"/>
  <c r="L676" i="14"/>
  <c r="L114" i="27" s="1"/>
  <c r="I676" i="14"/>
  <c r="I114" i="27" s="1"/>
  <c r="Y676" i="14"/>
  <c r="Y114" i="27" s="1"/>
  <c r="V676" i="14"/>
  <c r="V114" i="27" s="1"/>
  <c r="P676" i="14"/>
  <c r="P114" i="27" s="1"/>
  <c r="M676" i="14"/>
  <c r="M114" i="27" s="1"/>
  <c r="T596" i="14"/>
  <c r="W596" i="14"/>
  <c r="Z596" i="14"/>
  <c r="J596" i="14"/>
  <c r="P596" i="14"/>
  <c r="S596" i="14"/>
  <c r="V596" i="14"/>
  <c r="Y596" i="14"/>
  <c r="I596" i="14"/>
  <c r="X596" i="14"/>
  <c r="O596" i="14"/>
  <c r="R596" i="14"/>
  <c r="U596" i="14"/>
  <c r="L596" i="14"/>
  <c r="M596" i="14"/>
  <c r="H596" i="14"/>
  <c r="K596" i="14"/>
  <c r="N596" i="14"/>
  <c r="Q596" i="14"/>
  <c r="K189" i="27"/>
  <c r="G209" i="28"/>
  <c r="N511" i="14"/>
  <c r="H511" i="14"/>
  <c r="G169" i="28"/>
  <c r="G189" i="26"/>
  <c r="G149" i="29"/>
  <c r="O207" i="30"/>
  <c r="O209" i="30" s="1"/>
  <c r="O127" i="18"/>
  <c r="O207" i="28"/>
  <c r="O209" i="28" s="1"/>
  <c r="E24" i="11"/>
  <c r="E25" i="11" s="1"/>
  <c r="O4" i="30"/>
  <c r="T4" i="30"/>
  <c r="M4" i="30"/>
  <c r="R4" i="18"/>
  <c r="P4" i="18"/>
  <c r="V4" i="18"/>
  <c r="M4" i="18"/>
  <c r="M4" i="27"/>
  <c r="S4" i="27"/>
  <c r="T4" i="27"/>
  <c r="U4" i="27"/>
  <c r="U4" i="29"/>
  <c r="T4" i="29"/>
  <c r="R4" i="29"/>
  <c r="E4" i="26"/>
  <c r="K27" i="28"/>
  <c r="O4" i="28"/>
  <c r="U4" i="28"/>
  <c r="O87" i="29"/>
  <c r="O167" i="28"/>
  <c r="O169" i="28" s="1"/>
  <c r="K187" i="28"/>
  <c r="K189" i="28" s="1"/>
  <c r="K87" i="27"/>
  <c r="O87" i="27"/>
  <c r="O107" i="26"/>
  <c r="K187" i="31"/>
  <c r="K189" i="31" s="1"/>
  <c r="K187" i="29"/>
  <c r="K189" i="29" s="1"/>
  <c r="O127" i="27"/>
  <c r="O107" i="30"/>
  <c r="O167" i="18"/>
  <c r="O87" i="31"/>
  <c r="O127" i="29"/>
  <c r="K167" i="26"/>
  <c r="K169" i="26" s="1"/>
  <c r="K87" i="31"/>
  <c r="O167" i="29"/>
  <c r="O169" i="29" s="1"/>
  <c r="O127" i="28"/>
  <c r="O107" i="18"/>
  <c r="O127" i="26"/>
  <c r="K87" i="26"/>
  <c r="K167" i="28"/>
  <c r="K169" i="28" s="1"/>
  <c r="O167" i="30"/>
  <c r="O169" i="30" s="1"/>
  <c r="O107" i="28"/>
  <c r="O87" i="26"/>
  <c r="K127" i="27"/>
  <c r="O107" i="31"/>
  <c r="K127" i="29"/>
  <c r="O127" i="31"/>
  <c r="O167" i="27"/>
  <c r="O169" i="27" s="1"/>
  <c r="O107" i="27"/>
  <c r="K207" i="27"/>
  <c r="K209" i="27" s="1"/>
  <c r="O147" i="27"/>
  <c r="O149" i="27" s="1"/>
  <c r="O147" i="29"/>
  <c r="O149" i="29" s="1"/>
  <c r="O67" i="26"/>
  <c r="K27" i="18"/>
  <c r="E4" i="30"/>
  <c r="O147" i="26"/>
  <c r="O149" i="26" s="1"/>
  <c r="O207" i="31"/>
  <c r="O209" i="31" s="1"/>
  <c r="K27" i="26"/>
  <c r="K511" i="14"/>
  <c r="O511" i="14"/>
  <c r="Z511" i="14"/>
  <c r="L511" i="14"/>
  <c r="S511" i="14"/>
  <c r="V511" i="14"/>
  <c r="X511" i="14"/>
  <c r="O619" i="14"/>
  <c r="P619" i="14"/>
  <c r="M619" i="14"/>
  <c r="J619" i="14"/>
  <c r="Z619" i="14"/>
  <c r="K619" i="14"/>
  <c r="W619" i="14"/>
  <c r="S619" i="14"/>
  <c r="T619" i="14"/>
  <c r="Q619" i="14"/>
  <c r="N619" i="14"/>
  <c r="H619" i="14"/>
  <c r="X619" i="14"/>
  <c r="U619" i="14"/>
  <c r="R619" i="14"/>
  <c r="L619" i="14"/>
  <c r="I619" i="14"/>
  <c r="Y619" i="14"/>
  <c r="V619" i="14"/>
  <c r="Y530" i="14"/>
  <c r="P530" i="14"/>
  <c r="E512" i="14"/>
  <c r="I512" i="14" s="1"/>
  <c r="W511" i="14"/>
  <c r="R511" i="14"/>
  <c r="Q511" i="14"/>
  <c r="P511" i="14"/>
  <c r="J511" i="14"/>
  <c r="T511" i="14"/>
  <c r="Y511" i="14"/>
  <c r="M511" i="14"/>
  <c r="G510" i="14"/>
  <c r="I511" i="14"/>
  <c r="T42" i="14"/>
  <c r="M42" i="14"/>
  <c r="W42" i="14"/>
  <c r="T530" i="14"/>
  <c r="T207" i="14"/>
  <c r="J519" i="14"/>
  <c r="K42" i="14"/>
  <c r="X84" i="14"/>
  <c r="V42" i="14"/>
  <c r="Z51" i="14"/>
  <c r="R42" i="14"/>
  <c r="Y108" i="14"/>
  <c r="L42" i="14"/>
  <c r="Y42" i="14"/>
  <c r="J51" i="14"/>
  <c r="S42" i="14"/>
  <c r="H42" i="14"/>
  <c r="M519" i="14"/>
  <c r="U108" i="14"/>
  <c r="Q96" i="14"/>
  <c r="N42" i="14"/>
  <c r="Y28" i="14"/>
  <c r="M96" i="14"/>
  <c r="J70" i="14"/>
  <c r="Y218" i="14"/>
  <c r="O42" i="14"/>
  <c r="X42" i="14"/>
  <c r="Z519" i="14"/>
  <c r="S530" i="14"/>
  <c r="Z178" i="14"/>
  <c r="U42" i="14"/>
  <c r="V51" i="14"/>
  <c r="V108" i="14"/>
  <c r="H207" i="14"/>
  <c r="I42" i="14"/>
  <c r="X166" i="14"/>
  <c r="S393" i="14"/>
  <c r="S390" i="14" s="1"/>
  <c r="O108" i="14"/>
  <c r="L96" i="14"/>
  <c r="S166" i="14"/>
  <c r="J393" i="14"/>
  <c r="J390" i="14" s="1"/>
  <c r="O189" i="27"/>
  <c r="N519" i="14"/>
  <c r="H519" i="14"/>
  <c r="X519" i="14"/>
  <c r="I519" i="14"/>
  <c r="Q519" i="14"/>
  <c r="O519" i="14"/>
  <c r="Y519" i="14"/>
  <c r="P519" i="14"/>
  <c r="L519" i="14"/>
  <c r="K519" i="14"/>
  <c r="K84" i="14"/>
  <c r="U84" i="14"/>
  <c r="O530" i="14"/>
  <c r="H178" i="14"/>
  <c r="S14" i="14"/>
  <c r="Z42" i="14"/>
  <c r="Q108" i="14"/>
  <c r="J135" i="14"/>
  <c r="L290" i="14"/>
  <c r="Q530" i="14"/>
  <c r="M135" i="14"/>
  <c r="Z207" i="14"/>
  <c r="T70" i="14"/>
  <c r="L84" i="14"/>
  <c r="Z84" i="14"/>
  <c r="Z28" i="14"/>
  <c r="R70" i="14"/>
  <c r="V84" i="14"/>
  <c r="K14" i="14"/>
  <c r="P84" i="14"/>
  <c r="R207" i="14"/>
  <c r="P14" i="14"/>
  <c r="U96" i="14"/>
  <c r="H70" i="14"/>
  <c r="J84" i="14"/>
  <c r="U178" i="14"/>
  <c r="H270" i="14"/>
  <c r="L51" i="14"/>
  <c r="P108" i="14"/>
  <c r="O70" i="14"/>
  <c r="V166" i="14"/>
  <c r="K28" i="14"/>
  <c r="M84" i="14"/>
  <c r="W96" i="14"/>
  <c r="H108" i="14"/>
  <c r="J430" i="14"/>
  <c r="J114" i="28" s="1"/>
  <c r="M108" i="14"/>
  <c r="N135" i="14"/>
  <c r="X150" i="14"/>
  <c r="V150" i="14"/>
  <c r="K108" i="14"/>
  <c r="M207" i="14"/>
  <c r="U166" i="14"/>
  <c r="Y270" i="14"/>
  <c r="P218" i="14"/>
  <c r="J218" i="14"/>
  <c r="K51" i="14"/>
  <c r="K96" i="14"/>
  <c r="J530" i="14"/>
  <c r="R108" i="14"/>
  <c r="O150" i="14"/>
  <c r="M150" i="14"/>
  <c r="K530" i="14"/>
  <c r="R393" i="14"/>
  <c r="R390" i="14" s="1"/>
  <c r="H51" i="14"/>
  <c r="P166" i="14"/>
  <c r="J42" i="14"/>
  <c r="Q51" i="14"/>
  <c r="X207" i="14"/>
  <c r="R84" i="14"/>
  <c r="K393" i="14"/>
  <c r="K390" i="14" s="1"/>
  <c r="M218" i="14"/>
  <c r="K135" i="14"/>
  <c r="M166" i="14"/>
  <c r="K178" i="14"/>
  <c r="Z166" i="14"/>
  <c r="O218" i="14"/>
  <c r="L70" i="14"/>
  <c r="I84" i="14"/>
  <c r="J96" i="14"/>
  <c r="N70" i="14"/>
  <c r="H96" i="14"/>
  <c r="J207" i="14"/>
  <c r="W70" i="14"/>
  <c r="U14" i="14"/>
  <c r="I135" i="14"/>
  <c r="Q218" i="14"/>
  <c r="W84" i="14"/>
  <c r="Q70" i="14"/>
  <c r="J166" i="14"/>
  <c r="J108" i="14"/>
  <c r="U490" i="14"/>
  <c r="Q150" i="14"/>
  <c r="O135" i="14"/>
  <c r="X51" i="14"/>
  <c r="Y70" i="14"/>
  <c r="Z96" i="14"/>
  <c r="S96" i="14"/>
  <c r="R218" i="14"/>
  <c r="S84" i="14"/>
  <c r="V290" i="14"/>
  <c r="N218" i="14"/>
  <c r="X96" i="14"/>
  <c r="H218" i="14"/>
  <c r="Q28" i="14"/>
  <c r="N108" i="14"/>
  <c r="X135" i="14"/>
  <c r="R14" i="14"/>
  <c r="X70" i="14"/>
  <c r="T450" i="14"/>
  <c r="P450" i="14"/>
  <c r="L450" i="14"/>
  <c r="X450" i="14"/>
  <c r="I14" i="14"/>
  <c r="S490" i="14"/>
  <c r="W135" i="14"/>
  <c r="W178" i="14"/>
  <c r="V14" i="14"/>
  <c r="W51" i="14"/>
  <c r="S207" i="14"/>
  <c r="T84" i="14"/>
  <c r="Z70" i="14"/>
  <c r="H84" i="14"/>
  <c r="M70" i="14"/>
  <c r="Q84" i="14"/>
  <c r="I51" i="14"/>
  <c r="I108" i="14"/>
  <c r="U530" i="14"/>
  <c r="N28" i="14"/>
  <c r="I96" i="14"/>
  <c r="T430" i="14"/>
  <c r="T114" i="28" s="1"/>
  <c r="Y150" i="14"/>
  <c r="Z14" i="14"/>
  <c r="R28" i="14"/>
  <c r="Y166" i="14"/>
  <c r="R290" i="14"/>
  <c r="P207" i="14"/>
  <c r="P135" i="14"/>
  <c r="Y84" i="14"/>
  <c r="N166" i="14"/>
  <c r="U70" i="14"/>
  <c r="I218" i="14"/>
  <c r="K207" i="14"/>
  <c r="I190" i="14"/>
  <c r="W108" i="14"/>
  <c r="W150" i="14"/>
  <c r="S150" i="14"/>
  <c r="V190" i="14"/>
  <c r="U250" i="14"/>
  <c r="Z393" i="14"/>
  <c r="Z390" i="14" s="1"/>
  <c r="E390" i="14"/>
  <c r="V393" i="14"/>
  <c r="V390" i="14" s="1"/>
  <c r="Y393" i="14"/>
  <c r="Y390" i="14" s="1"/>
  <c r="N393" i="14"/>
  <c r="N390" i="14" s="1"/>
  <c r="I207" i="14"/>
  <c r="T290" i="14"/>
  <c r="O166" i="14"/>
  <c r="K70" i="14"/>
  <c r="U207" i="14"/>
  <c r="U218" i="14"/>
  <c r="O84" i="14"/>
  <c r="N84" i="14"/>
  <c r="R370" i="14"/>
  <c r="Q393" i="14"/>
  <c r="Q390" i="14" s="1"/>
  <c r="T393" i="14"/>
  <c r="T390" i="14" s="1"/>
  <c r="L393" i="14"/>
  <c r="L390" i="14" s="1"/>
  <c r="X393" i="14"/>
  <c r="X390" i="14" s="1"/>
  <c r="M393" i="14"/>
  <c r="M390" i="14" s="1"/>
  <c r="M14" i="14"/>
  <c r="Z270" i="14"/>
  <c r="N370" i="14"/>
  <c r="N96" i="14"/>
  <c r="T218" i="14"/>
  <c r="U28" i="14"/>
  <c r="R166" i="14"/>
  <c r="W393" i="14"/>
  <c r="W390" i="14" s="1"/>
  <c r="Q290" i="14"/>
  <c r="S70" i="14"/>
  <c r="X250" i="14"/>
  <c r="R190" i="14"/>
  <c r="M530" i="14"/>
  <c r="Y135" i="14"/>
  <c r="H135" i="14"/>
  <c r="T135" i="14"/>
  <c r="I393" i="14"/>
  <c r="I390" i="14" s="1"/>
  <c r="P393" i="14"/>
  <c r="P390" i="14" s="1"/>
  <c r="O393" i="14"/>
  <c r="O390" i="14" s="1"/>
  <c r="H393" i="14"/>
  <c r="H390" i="14" s="1"/>
  <c r="S218" i="14"/>
  <c r="S135" i="14"/>
  <c r="I166" i="14"/>
  <c r="P51" i="14"/>
  <c r="M51" i="14"/>
  <c r="T14" i="14"/>
  <c r="T96" i="14"/>
  <c r="S270" i="14"/>
  <c r="Q135" i="14"/>
  <c r="V28" i="14"/>
  <c r="L166" i="14"/>
  <c r="T178" i="14"/>
  <c r="K310" i="14"/>
  <c r="X350" i="14"/>
  <c r="X92" i="31" s="1"/>
  <c r="L135" i="14"/>
  <c r="H28" i="14"/>
  <c r="J28" i="14"/>
  <c r="X28" i="14"/>
  <c r="V530" i="14"/>
  <c r="W530" i="14"/>
  <c r="J14" i="14"/>
  <c r="J250" i="14"/>
  <c r="N270" i="14"/>
  <c r="X530" i="14"/>
  <c r="P150" i="14"/>
  <c r="K150" i="14"/>
  <c r="Z150" i="14"/>
  <c r="T166" i="14"/>
  <c r="J470" i="14"/>
  <c r="X270" i="14"/>
  <c r="N290" i="14"/>
  <c r="T51" i="14"/>
  <c r="U350" i="14"/>
  <c r="U92" i="31" s="1"/>
  <c r="J450" i="14"/>
  <c r="R178" i="14"/>
  <c r="Q42" i="14"/>
  <c r="Y290" i="14"/>
  <c r="S330" i="14"/>
  <c r="L530" i="14"/>
  <c r="T28" i="14"/>
  <c r="M270" i="14"/>
  <c r="I70" i="14"/>
  <c r="V135" i="14"/>
  <c r="I530" i="14"/>
  <c r="W28" i="14"/>
  <c r="O28" i="14"/>
  <c r="P28" i="14"/>
  <c r="M28" i="14"/>
  <c r="Q207" i="14"/>
  <c r="T108" i="14"/>
  <c r="J370" i="14"/>
  <c r="R250" i="14"/>
  <c r="R270" i="14"/>
  <c r="P270" i="14"/>
  <c r="Y51" i="14"/>
  <c r="Q166" i="14"/>
  <c r="S250" i="14"/>
  <c r="P290" i="14"/>
  <c r="P430" i="14"/>
  <c r="P114" i="28" s="1"/>
  <c r="U430" i="14"/>
  <c r="U114" i="28" s="1"/>
  <c r="O51" i="14"/>
  <c r="I250" i="14"/>
  <c r="M330" i="14"/>
  <c r="V330" i="14"/>
  <c r="N207" i="14"/>
  <c r="H370" i="14"/>
  <c r="Z470" i="14"/>
  <c r="T470" i="14"/>
  <c r="Q470" i="14"/>
  <c r="R430" i="14"/>
  <c r="R114" i="28" s="1"/>
  <c r="S430" i="14"/>
  <c r="S114" i="28" s="1"/>
  <c r="I150" i="14"/>
  <c r="L150" i="14"/>
  <c r="U150" i="14"/>
  <c r="N178" i="14"/>
  <c r="W190" i="14"/>
  <c r="N190" i="14"/>
  <c r="I370" i="14"/>
  <c r="S51" i="14"/>
  <c r="N430" i="14"/>
  <c r="N114" i="28" s="1"/>
  <c r="N310" i="14"/>
  <c r="L330" i="14"/>
  <c r="L250" i="14"/>
  <c r="L218" i="14"/>
  <c r="Z218" i="14"/>
  <c r="Y330" i="14"/>
  <c r="Z135" i="14"/>
  <c r="H150" i="14"/>
  <c r="I310" i="14"/>
  <c r="Z370" i="14"/>
  <c r="I450" i="14"/>
  <c r="W250" i="14"/>
  <c r="Q270" i="14"/>
  <c r="X218" i="14"/>
  <c r="N250" i="14"/>
  <c r="S290" i="14"/>
  <c r="Z108" i="14"/>
  <c r="T250" i="14"/>
  <c r="W330" i="14"/>
  <c r="K290" i="14"/>
  <c r="U330" i="14"/>
  <c r="V430" i="14"/>
  <c r="V114" i="28" s="1"/>
  <c r="Y178" i="14"/>
  <c r="V370" i="14"/>
  <c r="L370" i="14"/>
  <c r="N14" i="14"/>
  <c r="R530" i="14"/>
  <c r="P350" i="14"/>
  <c r="P92" i="31" s="1"/>
  <c r="K350" i="14"/>
  <c r="K92" i="31" s="1"/>
  <c r="Y14" i="14"/>
  <c r="Z290" i="14"/>
  <c r="M250" i="14"/>
  <c r="Q250" i="14"/>
  <c r="U270" i="14"/>
  <c r="L270" i="14"/>
  <c r="H14" i="14"/>
  <c r="S28" i="14"/>
  <c r="N51" i="14"/>
  <c r="W218" i="14"/>
  <c r="G209" i="30"/>
  <c r="V96" i="14"/>
  <c r="H166" i="14"/>
  <c r="L108" i="14"/>
  <c r="N530" i="14"/>
  <c r="T190" i="14"/>
  <c r="V410" i="14"/>
  <c r="P330" i="14"/>
  <c r="O450" i="14"/>
  <c r="K270" i="14"/>
  <c r="M290" i="14"/>
  <c r="V350" i="14"/>
  <c r="V92" i="31" s="1"/>
  <c r="M490" i="14"/>
  <c r="Y96" i="14"/>
  <c r="W470" i="14"/>
  <c r="V470" i="14"/>
  <c r="Z530" i="14"/>
  <c r="K430" i="14"/>
  <c r="K114" i="28" s="1"/>
  <c r="O250" i="14"/>
  <c r="K166" i="14"/>
  <c r="W14" i="14"/>
  <c r="H330" i="14"/>
  <c r="J290" i="14"/>
  <c r="L28" i="14"/>
  <c r="W166" i="14"/>
  <c r="W450" i="14"/>
  <c r="H450" i="14"/>
  <c r="Q450" i="14"/>
  <c r="Y450" i="14"/>
  <c r="J270" i="14"/>
  <c r="R51" i="14"/>
  <c r="R96" i="14"/>
  <c r="H290" i="14"/>
  <c r="O290" i="14"/>
  <c r="H250" i="14"/>
  <c r="T270" i="14"/>
  <c r="K330" i="14"/>
  <c r="I350" i="14"/>
  <c r="I92" i="31" s="1"/>
  <c r="X430" i="14"/>
  <c r="X114" i="28" s="1"/>
  <c r="I28" i="14"/>
  <c r="T330" i="14"/>
  <c r="U370" i="14"/>
  <c r="O410" i="14"/>
  <c r="Q190" i="14"/>
  <c r="V207" i="14"/>
  <c r="M310" i="14"/>
  <c r="P470" i="14"/>
  <c r="M470" i="14"/>
  <c r="W350" i="14"/>
  <c r="W92" i="31" s="1"/>
  <c r="O430" i="14"/>
  <c r="O114" i="28" s="1"/>
  <c r="Q430" i="14"/>
  <c r="Q114" i="28" s="1"/>
  <c r="S108" i="14"/>
  <c r="U135" i="14"/>
  <c r="V178" i="14"/>
  <c r="Z250" i="14"/>
  <c r="Y250" i="14"/>
  <c r="Q310" i="14"/>
  <c r="T370" i="14"/>
  <c r="X14" i="14"/>
  <c r="O270" i="14"/>
  <c r="P70" i="14"/>
  <c r="G189" i="29"/>
  <c r="S450" i="14"/>
  <c r="V450" i="14"/>
  <c r="O96" i="14"/>
  <c r="W290" i="14"/>
  <c r="X290" i="14"/>
  <c r="O370" i="14"/>
  <c r="K470" i="14"/>
  <c r="Y430" i="14"/>
  <c r="Y114" i="28" s="1"/>
  <c r="W490" i="14"/>
  <c r="P96" i="14"/>
  <c r="O330" i="14"/>
  <c r="I330" i="14"/>
  <c r="Q370" i="14"/>
  <c r="O310" i="14"/>
  <c r="S470" i="14"/>
  <c r="L470" i="14"/>
  <c r="X330" i="14"/>
  <c r="H430" i="14"/>
  <c r="H114" i="28" s="1"/>
  <c r="R150" i="14"/>
  <c r="N150" i="14"/>
  <c r="V250" i="14"/>
  <c r="S310" i="14"/>
  <c r="M370" i="14"/>
  <c r="W370" i="14"/>
  <c r="Q14" i="14"/>
  <c r="O14" i="14"/>
  <c r="Y207" i="14"/>
  <c r="H470" i="14"/>
  <c r="P42" i="14"/>
  <c r="Z450" i="14"/>
  <c r="R450" i="14"/>
  <c r="U450" i="14"/>
  <c r="P250" i="14"/>
  <c r="U290" i="14"/>
  <c r="I290" i="14"/>
  <c r="I430" i="14"/>
  <c r="I114" i="28" s="1"/>
  <c r="U51" i="14"/>
  <c r="X108" i="14"/>
  <c r="R330" i="14"/>
  <c r="Z330" i="14"/>
  <c r="U390" i="14"/>
  <c r="X310" i="14"/>
  <c r="P370" i="14"/>
  <c r="N470" i="14"/>
  <c r="I470" i="14"/>
  <c r="X470" i="14"/>
  <c r="K370" i="14"/>
  <c r="W430" i="14"/>
  <c r="W114" i="28" s="1"/>
  <c r="L430" i="14"/>
  <c r="L114" i="28" s="1"/>
  <c r="R135" i="14"/>
  <c r="X370" i="14"/>
  <c r="R350" i="14"/>
  <c r="R92" i="31" s="1"/>
  <c r="Z350" i="14"/>
  <c r="Z92" i="31" s="1"/>
  <c r="M410" i="14"/>
  <c r="N330" i="14"/>
  <c r="S370" i="14"/>
  <c r="Y370" i="14"/>
  <c r="K218" i="14"/>
  <c r="T150" i="14"/>
  <c r="Q330" i="14"/>
  <c r="I270" i="14"/>
  <c r="G169" i="18"/>
  <c r="V70" i="14"/>
  <c r="T490" i="14"/>
  <c r="Y190" i="14"/>
  <c r="L190" i="14"/>
  <c r="T350" i="14"/>
  <c r="T92" i="31" s="1"/>
  <c r="L14" i="14"/>
  <c r="K490" i="14"/>
  <c r="L310" i="14"/>
  <c r="J190" i="14"/>
  <c r="N559" i="14"/>
  <c r="S519" i="14"/>
  <c r="V519" i="14"/>
  <c r="R519" i="14"/>
  <c r="T519" i="14"/>
  <c r="U519" i="14"/>
  <c r="W270" i="14"/>
  <c r="K250" i="14"/>
  <c r="R310" i="14"/>
  <c r="Z430" i="14"/>
  <c r="Z114" i="28" s="1"/>
  <c r="L178" i="14"/>
  <c r="H190" i="14"/>
  <c r="Y350" i="14"/>
  <c r="Y92" i="31" s="1"/>
  <c r="M350" i="14"/>
  <c r="M92" i="31" s="1"/>
  <c r="J350" i="14"/>
  <c r="J92" i="31" s="1"/>
  <c r="Z190" i="14"/>
  <c r="L350" i="14"/>
  <c r="L92" i="31" s="1"/>
  <c r="H350" i="14"/>
  <c r="H92" i="31" s="1"/>
  <c r="R410" i="14"/>
  <c r="Z588" i="14"/>
  <c r="T550" i="14"/>
  <c r="J550" i="14"/>
  <c r="W550" i="14"/>
  <c r="U550" i="14"/>
  <c r="O169" i="18"/>
  <c r="X588" i="14"/>
  <c r="N588" i="14"/>
  <c r="I588" i="14"/>
  <c r="Y588" i="14"/>
  <c r="W588" i="14"/>
  <c r="P588" i="14"/>
  <c r="M588" i="14"/>
  <c r="K588" i="14"/>
  <c r="R588" i="14"/>
  <c r="H588" i="14"/>
  <c r="T588" i="14"/>
  <c r="Q588" i="14"/>
  <c r="O588" i="14"/>
  <c r="J588" i="14"/>
  <c r="V588" i="14"/>
  <c r="L588" i="14"/>
  <c r="U588" i="14"/>
  <c r="S588" i="14"/>
  <c r="P576" i="14"/>
  <c r="R576" i="14"/>
  <c r="H576" i="14"/>
  <c r="Q576" i="14"/>
  <c r="V576" i="14"/>
  <c r="I576" i="14"/>
  <c r="U576" i="14"/>
  <c r="J576" i="14"/>
  <c r="Z576" i="14"/>
  <c r="W576" i="14"/>
  <c r="Y576" i="14"/>
  <c r="T576" i="14"/>
  <c r="O576" i="14"/>
  <c r="S576" i="14"/>
  <c r="X576" i="14"/>
  <c r="L576" i="14"/>
  <c r="M576" i="14"/>
  <c r="N576" i="14"/>
  <c r="K576" i="14"/>
  <c r="P559" i="14"/>
  <c r="Q559" i="14"/>
  <c r="M559" i="14"/>
  <c r="O559" i="14"/>
  <c r="U559" i="14"/>
  <c r="V559" i="14"/>
  <c r="S559" i="14"/>
  <c r="Z559" i="14"/>
  <c r="X559" i="14"/>
  <c r="Y559" i="14"/>
  <c r="W559" i="14"/>
  <c r="R559" i="14"/>
  <c r="T559" i="14"/>
  <c r="J559" i="14"/>
  <c r="L559" i="14"/>
  <c r="H559" i="14"/>
  <c r="I559" i="14"/>
  <c r="K559" i="14"/>
  <c r="M550" i="14"/>
  <c r="Z550" i="14"/>
  <c r="L550" i="14"/>
  <c r="Y550" i="14"/>
  <c r="N550" i="14"/>
  <c r="K550" i="14"/>
  <c r="H550" i="14"/>
  <c r="X550" i="14"/>
  <c r="Q550" i="14"/>
  <c r="R550" i="14"/>
  <c r="O550" i="14"/>
  <c r="I550" i="14"/>
  <c r="V550" i="14"/>
  <c r="S550" i="14"/>
  <c r="P550" i="14"/>
  <c r="G71" i="31"/>
  <c r="G111" i="31"/>
  <c r="G111" i="30"/>
  <c r="G71" i="30"/>
  <c r="G111" i="29"/>
  <c r="G71" i="29"/>
  <c r="G111" i="28"/>
  <c r="G111" i="27"/>
  <c r="G71" i="28"/>
  <c r="G71" i="27"/>
  <c r="G111" i="26"/>
  <c r="G71" i="26"/>
  <c r="G71" i="18"/>
  <c r="G111" i="18"/>
  <c r="D112" i="28"/>
  <c r="B112" i="26"/>
  <c r="E112" i="18"/>
  <c r="G112" i="18"/>
  <c r="A42" i="14"/>
  <c r="E72" i="18" s="1"/>
  <c r="D112" i="18"/>
  <c r="B112" i="18"/>
  <c r="E112" i="31"/>
  <c r="F112" i="31"/>
  <c r="G112" i="31"/>
  <c r="G112" i="26"/>
  <c r="D112" i="31"/>
  <c r="E112" i="30"/>
  <c r="G112" i="30"/>
  <c r="B112" i="27"/>
  <c r="B112" i="31"/>
  <c r="B112" i="30"/>
  <c r="G112" i="29"/>
  <c r="G112" i="28"/>
  <c r="D112" i="30"/>
  <c r="B112" i="29"/>
  <c r="E112" i="29"/>
  <c r="B112" i="28"/>
  <c r="D112" i="29"/>
  <c r="F112" i="30"/>
  <c r="F112" i="29"/>
  <c r="G112" i="27"/>
  <c r="E111" i="31"/>
  <c r="E71" i="31"/>
  <c r="E111" i="30"/>
  <c r="E71" i="30"/>
  <c r="E111" i="29"/>
  <c r="E71" i="29"/>
  <c r="E111" i="28"/>
  <c r="E111" i="27"/>
  <c r="E71" i="27"/>
  <c r="E111" i="26"/>
  <c r="E71" i="26"/>
  <c r="E71" i="28"/>
  <c r="E71" i="18"/>
  <c r="E111" i="18"/>
  <c r="E112" i="28"/>
  <c r="F112" i="27"/>
  <c r="S10" i="14"/>
  <c r="S8" i="14" s="1"/>
  <c r="W10" i="14"/>
  <c r="W8" i="14" s="1"/>
  <c r="E8" i="14"/>
  <c r="O10" i="14"/>
  <c r="O8" i="14" s="1"/>
  <c r="L10" i="14"/>
  <c r="L8" i="14" s="1"/>
  <c r="I10" i="14"/>
  <c r="I8" i="14" s="1"/>
  <c r="U10" i="14"/>
  <c r="U8" i="14" s="1"/>
  <c r="R10" i="14"/>
  <c r="R8" i="14" s="1"/>
  <c r="P10" i="14"/>
  <c r="P8" i="14" s="1"/>
  <c r="M10" i="14"/>
  <c r="M8" i="14" s="1"/>
  <c r="Y10" i="14"/>
  <c r="Y8" i="14" s="1"/>
  <c r="V10" i="14"/>
  <c r="V8" i="14" s="1"/>
  <c r="K10" i="14"/>
  <c r="K8" i="14" s="1"/>
  <c r="T10" i="14"/>
  <c r="T8" i="14" s="1"/>
  <c r="J10" i="14"/>
  <c r="J8" i="14" s="1"/>
  <c r="Z10" i="14"/>
  <c r="Z8" i="14" s="1"/>
  <c r="X10" i="14"/>
  <c r="X8" i="14" s="1"/>
  <c r="Q10" i="14"/>
  <c r="Q8" i="14" s="1"/>
  <c r="N10" i="14"/>
  <c r="N8" i="14" s="1"/>
  <c r="H10" i="14"/>
  <c r="H8" i="14" s="1"/>
  <c r="F72" i="26"/>
  <c r="F112" i="26"/>
  <c r="D112" i="26"/>
  <c r="E72" i="26"/>
  <c r="E112" i="26"/>
  <c r="D112" i="27"/>
  <c r="E112" i="27"/>
  <c r="H530" i="14"/>
  <c r="J490" i="14"/>
  <c r="N490" i="14"/>
  <c r="O207" i="14"/>
  <c r="Q350" i="14"/>
  <c r="Q92" i="31" s="1"/>
  <c r="X178" i="14"/>
  <c r="X190" i="14"/>
  <c r="S190" i="14"/>
  <c r="U410" i="14"/>
  <c r="K410" i="14"/>
  <c r="W410" i="14"/>
  <c r="H410" i="14"/>
  <c r="Y410" i="14"/>
  <c r="W310" i="14"/>
  <c r="J310" i="14"/>
  <c r="J330" i="14"/>
  <c r="R490" i="14"/>
  <c r="P490" i="14"/>
  <c r="L490" i="14"/>
  <c r="R470" i="14"/>
  <c r="X410" i="14"/>
  <c r="M430" i="14"/>
  <c r="M114" i="28" s="1"/>
  <c r="J178" i="14"/>
  <c r="P178" i="14"/>
  <c r="S178" i="14"/>
  <c r="K190" i="14"/>
  <c r="P190" i="14"/>
  <c r="S350" i="14"/>
  <c r="S92" i="31" s="1"/>
  <c r="N410" i="14"/>
  <c r="Z410" i="14"/>
  <c r="T410" i="14"/>
  <c r="I410" i="14"/>
  <c r="M450" i="14"/>
  <c r="Y310" i="14"/>
  <c r="T310" i="14"/>
  <c r="U310" i="14"/>
  <c r="L207" i="14"/>
  <c r="X490" i="14"/>
  <c r="V490" i="14"/>
  <c r="Z490" i="14"/>
  <c r="Y490" i="14"/>
  <c r="Y470" i="14"/>
  <c r="U470" i="14"/>
  <c r="J150" i="14"/>
  <c r="I178" i="14"/>
  <c r="M178" i="14"/>
  <c r="O350" i="14"/>
  <c r="O92" i="31" s="1"/>
  <c r="Q410" i="14"/>
  <c r="J410" i="14"/>
  <c r="S410" i="14"/>
  <c r="L410" i="14"/>
  <c r="K450" i="14"/>
  <c r="P310" i="14"/>
  <c r="V218" i="14"/>
  <c r="V270" i="14"/>
  <c r="O490" i="14"/>
  <c r="H490" i="14"/>
  <c r="Q490" i="14"/>
  <c r="I490" i="14"/>
  <c r="W207" i="14"/>
  <c r="O470" i="14"/>
  <c r="N450" i="14"/>
  <c r="O178" i="14"/>
  <c r="Q178" i="14"/>
  <c r="U190" i="14"/>
  <c r="O190" i="14"/>
  <c r="M190" i="14"/>
  <c r="N350" i="14"/>
  <c r="N92" i="31" s="1"/>
  <c r="P410" i="14"/>
  <c r="H310" i="14"/>
  <c r="V310" i="14"/>
  <c r="Z310" i="14"/>
  <c r="G149" i="27"/>
  <c r="G149" i="18"/>
  <c r="G149" i="26"/>
  <c r="G189" i="18"/>
  <c r="G189" i="30"/>
  <c r="G169" i="27"/>
  <c r="G18" i="28"/>
  <c r="K189" i="30"/>
  <c r="G189" i="27"/>
  <c r="G209" i="18"/>
  <c r="O169" i="26"/>
  <c r="O149" i="31"/>
  <c r="O209" i="18"/>
  <c r="K209" i="18"/>
  <c r="K149" i="27"/>
  <c r="G209" i="29"/>
  <c r="G209" i="26"/>
  <c r="O27" i="29"/>
  <c r="O67" i="29"/>
  <c r="K207" i="31"/>
  <c r="K209" i="31" s="1"/>
  <c r="K107" i="28"/>
  <c r="K107" i="26"/>
  <c r="K47" i="28"/>
  <c r="K107" i="27"/>
  <c r="O27" i="30"/>
  <c r="O187" i="28"/>
  <c r="O189" i="28" s="1"/>
  <c r="O27" i="31"/>
  <c r="O67" i="31"/>
  <c r="O67" i="30"/>
  <c r="K207" i="28"/>
  <c r="K209" i="28" s="1"/>
  <c r="K207" i="30"/>
  <c r="K209" i="30" s="1"/>
  <c r="O187" i="29"/>
  <c r="O189" i="29" s="1"/>
  <c r="O147" i="30"/>
  <c r="O149" i="30" s="1"/>
  <c r="K67" i="30"/>
  <c r="O27" i="28"/>
  <c r="K47" i="26"/>
  <c r="K67" i="28"/>
  <c r="K67" i="27"/>
  <c r="O67" i="27"/>
  <c r="O207" i="26"/>
  <c r="O209" i="26" s="1"/>
  <c r="O207" i="27"/>
  <c r="O209" i="27" s="1"/>
  <c r="K27" i="27"/>
  <c r="K27" i="29"/>
  <c r="K207" i="26"/>
  <c r="K209" i="26" s="1"/>
  <c r="O187" i="30"/>
  <c r="O189" i="30" s="1"/>
  <c r="O187" i="26"/>
  <c r="O189" i="26" s="1"/>
  <c r="K47" i="29"/>
  <c r="K107" i="30"/>
  <c r="K67" i="26"/>
  <c r="K47" i="30"/>
  <c r="O67" i="18"/>
  <c r="O207" i="29"/>
  <c r="O209" i="29" s="1"/>
  <c r="K27" i="31"/>
  <c r="K207" i="29"/>
  <c r="K209" i="29" s="1"/>
  <c r="E4" i="27"/>
  <c r="E4" i="28"/>
  <c r="L33" i="11"/>
  <c r="F4" i="26" s="1"/>
  <c r="O27" i="27"/>
  <c r="O27" i="18"/>
  <c r="O187" i="31"/>
  <c r="O189" i="31" s="1"/>
  <c r="O187" i="18"/>
  <c r="O189" i="18" s="1"/>
  <c r="K187" i="26"/>
  <c r="K189" i="26" s="1"/>
  <c r="K187" i="18"/>
  <c r="K189" i="18" s="1"/>
  <c r="K127" i="26"/>
  <c r="K127" i="18"/>
  <c r="K87" i="28"/>
  <c r="K87" i="18"/>
  <c r="K147" i="30"/>
  <c r="K149" i="30" s="1"/>
  <c r="K147" i="18"/>
  <c r="K149" i="18" s="1"/>
  <c r="K147" i="28"/>
  <c r="K149" i="28" s="1"/>
  <c r="K147" i="26"/>
  <c r="K149" i="26" s="1"/>
  <c r="O147" i="28"/>
  <c r="O149" i="28" s="1"/>
  <c r="O147" i="18"/>
  <c r="O149" i="18" s="1"/>
  <c r="K47" i="31"/>
  <c r="K47" i="18"/>
  <c r="K107" i="31"/>
  <c r="K107" i="18"/>
  <c r="K167" i="30"/>
  <c r="K169" i="30" s="1"/>
  <c r="K167" i="18"/>
  <c r="K169" i="18" s="1"/>
  <c r="K147" i="31"/>
  <c r="K149" i="31" s="1"/>
  <c r="K147" i="29"/>
  <c r="K149" i="29" s="1"/>
  <c r="K167" i="27"/>
  <c r="K169" i="27" s="1"/>
  <c r="K167" i="31"/>
  <c r="K169" i="31" s="1"/>
  <c r="Q23" i="11"/>
  <c r="O87" i="30"/>
  <c r="O87" i="18"/>
  <c r="E4" i="29"/>
  <c r="E4" i="25"/>
  <c r="E4" i="18"/>
  <c r="K67" i="31"/>
  <c r="K67" i="18"/>
  <c r="H4" i="31"/>
  <c r="H4" i="25"/>
  <c r="H4" i="28"/>
  <c r="H4" i="29"/>
  <c r="H4" i="27"/>
  <c r="H4" i="26"/>
  <c r="H4" i="30"/>
  <c r="H4" i="18"/>
  <c r="N207" i="31"/>
  <c r="N209" i="31" s="1"/>
  <c r="N207" i="29"/>
  <c r="N209" i="29" s="1"/>
  <c r="N207" i="26"/>
  <c r="N209" i="26" s="1"/>
  <c r="N207" i="28"/>
  <c r="N209" i="28" s="1"/>
  <c r="N207" i="27"/>
  <c r="N209" i="27" s="1"/>
  <c r="N207" i="30"/>
  <c r="N209" i="30" s="1"/>
  <c r="N207" i="18"/>
  <c r="N209" i="18" s="1"/>
  <c r="L37" i="11"/>
  <c r="N87" i="31"/>
  <c r="N87" i="18"/>
  <c r="N87" i="30"/>
  <c r="N87" i="26"/>
  <c r="N87" i="29"/>
  <c r="N87" i="27"/>
  <c r="N87" i="28"/>
  <c r="N187" i="27"/>
  <c r="N189" i="27" s="1"/>
  <c r="N187" i="18"/>
  <c r="N189" i="18" s="1"/>
  <c r="N187" i="31"/>
  <c r="N189" i="31" s="1"/>
  <c r="N187" i="30"/>
  <c r="N189" i="30" s="1"/>
  <c r="N187" i="29"/>
  <c r="N189" i="29" s="1"/>
  <c r="N187" i="28"/>
  <c r="N189" i="28" s="1"/>
  <c r="N187" i="26"/>
  <c r="N189" i="26" s="1"/>
  <c r="N107" i="30"/>
  <c r="N107" i="27"/>
  <c r="N107" i="18"/>
  <c r="N107" i="29"/>
  <c r="N107" i="31"/>
  <c r="N107" i="28"/>
  <c r="N107" i="26"/>
  <c r="N127" i="31"/>
  <c r="N127" i="27"/>
  <c r="N127" i="18"/>
  <c r="N127" i="30"/>
  <c r="N127" i="29"/>
  <c r="N127" i="28"/>
  <c r="N127" i="26"/>
  <c r="N47" i="28"/>
  <c r="N47" i="30"/>
  <c r="N47" i="26"/>
  <c r="N47" i="29"/>
  <c r="N47" i="27"/>
  <c r="N47" i="18"/>
  <c r="N47" i="31"/>
  <c r="N27" i="31"/>
  <c r="N27" i="27"/>
  <c r="N27" i="30"/>
  <c r="N27" i="29"/>
  <c r="N27" i="28"/>
  <c r="N27" i="26"/>
  <c r="N27" i="18"/>
  <c r="S23" i="11"/>
  <c r="O47" i="30"/>
  <c r="O47" i="26"/>
  <c r="U23" i="11"/>
  <c r="O47" i="29"/>
  <c r="O47" i="27"/>
  <c r="O47" i="31"/>
  <c r="O47" i="28"/>
  <c r="O47" i="18"/>
  <c r="N167" i="27"/>
  <c r="N169" i="27" s="1"/>
  <c r="N167" i="18"/>
  <c r="N169" i="18" s="1"/>
  <c r="N167" i="31"/>
  <c r="N169" i="31" s="1"/>
  <c r="N167" i="29"/>
  <c r="N169" i="29" s="1"/>
  <c r="N167" i="28"/>
  <c r="N169" i="28" s="1"/>
  <c r="N167" i="30"/>
  <c r="N169" i="30" s="1"/>
  <c r="N167" i="26"/>
  <c r="N169" i="26" s="1"/>
  <c r="N147" i="31"/>
  <c r="N149" i="31" s="1"/>
  <c r="N147" i="29"/>
  <c r="N149" i="29" s="1"/>
  <c r="N147" i="28"/>
  <c r="N149" i="28" s="1"/>
  <c r="N147" i="27"/>
  <c r="N149" i="27" s="1"/>
  <c r="N147" i="26"/>
  <c r="N149" i="26" s="1"/>
  <c r="N147" i="30"/>
  <c r="N149" i="30" s="1"/>
  <c r="N147" i="18"/>
  <c r="N149" i="18" s="1"/>
  <c r="E23" i="11"/>
  <c r="E36" i="11" s="1"/>
  <c r="E37" i="11" s="1"/>
  <c r="F24" i="11"/>
  <c r="F25" i="11" s="1"/>
  <c r="H12" i="11"/>
  <c r="H24" i="11" s="1"/>
  <c r="H13" i="11"/>
  <c r="H23" i="11"/>
  <c r="B41" i="11"/>
  <c r="C41" i="11"/>
  <c r="B37" i="11"/>
  <c r="F37" i="11" s="1"/>
  <c r="B33" i="11"/>
  <c r="F33" i="11" s="1"/>
  <c r="D40" i="11"/>
  <c r="D41" i="11" s="1"/>
  <c r="C33" i="11"/>
  <c r="G28" i="11"/>
  <c r="O26" i="11"/>
  <c r="C37" i="11"/>
  <c r="G12" i="11"/>
  <c r="G24" i="11" s="1"/>
  <c r="G13" i="11"/>
  <c r="G23" i="11"/>
  <c r="K112" i="27" l="1"/>
  <c r="O112" i="26"/>
  <c r="F112" i="28"/>
  <c r="V112" i="28"/>
  <c r="Q112" i="27"/>
  <c r="Y112" i="26"/>
  <c r="I112" i="27"/>
  <c r="R112" i="30"/>
  <c r="T112" i="28"/>
  <c r="U112" i="26"/>
  <c r="V52" i="18"/>
  <c r="V132" i="18"/>
  <c r="V132" i="26"/>
  <c r="S52" i="18"/>
  <c r="S132" i="26"/>
  <c r="S132" i="18"/>
  <c r="R52" i="18"/>
  <c r="R132" i="18"/>
  <c r="R132" i="26"/>
  <c r="N52" i="18"/>
  <c r="N132" i="18"/>
  <c r="N132" i="26"/>
  <c r="I52" i="18"/>
  <c r="I132" i="26"/>
  <c r="I132" i="18"/>
  <c r="V93" i="31"/>
  <c r="V114" i="31"/>
  <c r="V114" i="29"/>
  <c r="J93" i="31"/>
  <c r="J114" i="31"/>
  <c r="J114" i="29"/>
  <c r="T114" i="29"/>
  <c r="T114" i="31"/>
  <c r="T93" i="31"/>
  <c r="Y114" i="31"/>
  <c r="Y93" i="31"/>
  <c r="Y114" i="29"/>
  <c r="Z52" i="18"/>
  <c r="Z132" i="18"/>
  <c r="Z132" i="26"/>
  <c r="Q52" i="18"/>
  <c r="Q132" i="26"/>
  <c r="Q132" i="18"/>
  <c r="O52" i="18"/>
  <c r="O132" i="26"/>
  <c r="O132" i="18"/>
  <c r="M52" i="18"/>
  <c r="M132" i="26"/>
  <c r="M132" i="18"/>
  <c r="H52" i="18"/>
  <c r="H132" i="26"/>
  <c r="H132" i="18"/>
  <c r="L114" i="29"/>
  <c r="L114" i="31"/>
  <c r="L93" i="31"/>
  <c r="P114" i="29"/>
  <c r="P114" i="31"/>
  <c r="P93" i="31"/>
  <c r="H114" i="29"/>
  <c r="H114" i="31"/>
  <c r="H93" i="31"/>
  <c r="S112" i="26"/>
  <c r="M114" i="31"/>
  <c r="M93" i="31"/>
  <c r="M114" i="29"/>
  <c r="N112" i="26"/>
  <c r="O93" i="31"/>
  <c r="O114" i="29"/>
  <c r="O114" i="31"/>
  <c r="Y52" i="18"/>
  <c r="Y132" i="26"/>
  <c r="Y132" i="18"/>
  <c r="U52" i="18"/>
  <c r="U132" i="26"/>
  <c r="U132" i="18"/>
  <c r="L52" i="18"/>
  <c r="L132" i="26"/>
  <c r="L132" i="18"/>
  <c r="K52" i="18"/>
  <c r="K132" i="26"/>
  <c r="K132" i="18"/>
  <c r="R93" i="31"/>
  <c r="R114" i="31"/>
  <c r="R114" i="29"/>
  <c r="K93" i="31"/>
  <c r="K114" i="29"/>
  <c r="K114" i="31"/>
  <c r="S93" i="31"/>
  <c r="S114" i="29"/>
  <c r="S114" i="31"/>
  <c r="Z93" i="31"/>
  <c r="Z114" i="31"/>
  <c r="Z114" i="29"/>
  <c r="N93" i="31"/>
  <c r="N114" i="29"/>
  <c r="N114" i="31"/>
  <c r="I114" i="31"/>
  <c r="I93" i="31"/>
  <c r="I114" i="29"/>
  <c r="X114" i="29"/>
  <c r="X114" i="31"/>
  <c r="X93" i="31"/>
  <c r="W93" i="31"/>
  <c r="W114" i="29"/>
  <c r="W114" i="31"/>
  <c r="U114" i="31"/>
  <c r="U93" i="31"/>
  <c r="U114" i="29"/>
  <c r="Q114" i="31"/>
  <c r="Q93" i="31"/>
  <c r="Q114" i="29"/>
  <c r="W52" i="18"/>
  <c r="W132" i="26"/>
  <c r="W132" i="18"/>
  <c r="X52" i="18"/>
  <c r="X132" i="26"/>
  <c r="X132" i="18"/>
  <c r="T52" i="18"/>
  <c r="T132" i="26"/>
  <c r="T132" i="18"/>
  <c r="P52" i="18"/>
  <c r="P132" i="26"/>
  <c r="P132" i="18"/>
  <c r="J52" i="18"/>
  <c r="J132" i="18"/>
  <c r="J132" i="26"/>
  <c r="L112" i="31"/>
  <c r="G72" i="27"/>
  <c r="F72" i="30"/>
  <c r="D72" i="26"/>
  <c r="E72" i="29"/>
  <c r="G72" i="31"/>
  <c r="O72" i="29"/>
  <c r="R72" i="30"/>
  <c r="B72" i="30"/>
  <c r="D72" i="18"/>
  <c r="I72" i="31"/>
  <c r="X72" i="30"/>
  <c r="S72" i="31"/>
  <c r="E40" i="11"/>
  <c r="E41" i="11" s="1"/>
  <c r="D32" i="11"/>
  <c r="D33" i="11" s="1"/>
  <c r="E32" i="11"/>
  <c r="E33" i="11" s="1"/>
  <c r="M72" i="28"/>
  <c r="P72" i="30"/>
  <c r="H72" i="28"/>
  <c r="L72" i="30"/>
  <c r="V72" i="29"/>
  <c r="T72" i="28"/>
  <c r="F4" i="30"/>
  <c r="O512" i="14"/>
  <c r="O510" i="14" s="1"/>
  <c r="O112" i="18" s="1"/>
  <c r="N512" i="14"/>
  <c r="N510" i="14" s="1"/>
  <c r="R512" i="14"/>
  <c r="R510" i="14" s="1"/>
  <c r="R112" i="18" s="1"/>
  <c r="H512" i="14"/>
  <c r="H510" i="14" s="1"/>
  <c r="H112" i="18" s="1"/>
  <c r="Y512" i="14"/>
  <c r="Y510" i="14" s="1"/>
  <c r="Y112" i="18" s="1"/>
  <c r="S512" i="14"/>
  <c r="S510" i="14" s="1"/>
  <c r="S112" i="18" s="1"/>
  <c r="J512" i="14"/>
  <c r="J510" i="14" s="1"/>
  <c r="J112" i="18" s="1"/>
  <c r="T512" i="14"/>
  <c r="T510" i="14" s="1"/>
  <c r="T112" i="18" s="1"/>
  <c r="L512" i="14"/>
  <c r="L510" i="14" s="1"/>
  <c r="L112" i="18" s="1"/>
  <c r="Z512" i="14"/>
  <c r="Z510" i="14" s="1"/>
  <c r="Z112" i="18" s="1"/>
  <c r="W512" i="14"/>
  <c r="W510" i="14" s="1"/>
  <c r="W112" i="18" s="1"/>
  <c r="E510" i="14"/>
  <c r="F112" i="18" s="1"/>
  <c r="M512" i="14"/>
  <c r="M510" i="14" s="1"/>
  <c r="M112" i="18" s="1"/>
  <c r="M72" i="31"/>
  <c r="U512" i="14"/>
  <c r="U510" i="14" s="1"/>
  <c r="U112" i="18" s="1"/>
  <c r="K512" i="14"/>
  <c r="K510" i="14" s="1"/>
  <c r="K112" i="18" s="1"/>
  <c r="P512" i="14"/>
  <c r="P510" i="14" s="1"/>
  <c r="P112" i="18" s="1"/>
  <c r="V512" i="14"/>
  <c r="V510" i="14" s="1"/>
  <c r="V112" i="18" s="1"/>
  <c r="X512" i="14"/>
  <c r="X510" i="14" s="1"/>
  <c r="X112" i="18" s="1"/>
  <c r="Q512" i="14"/>
  <c r="Q510" i="14" s="1"/>
  <c r="Q112" i="18" s="1"/>
  <c r="Q112" i="28"/>
  <c r="K112" i="31"/>
  <c r="K112" i="30"/>
  <c r="I510" i="14"/>
  <c r="I112" i="18" s="1"/>
  <c r="V72" i="27"/>
  <c r="X112" i="27"/>
  <c r="Z112" i="28"/>
  <c r="I112" i="29"/>
  <c r="K112" i="26"/>
  <c r="K112" i="28"/>
  <c r="Y112" i="27"/>
  <c r="Y112" i="29"/>
  <c r="R72" i="29"/>
  <c r="R72" i="26"/>
  <c r="V112" i="29"/>
  <c r="K112" i="29"/>
  <c r="Y112" i="31"/>
  <c r="P72" i="18"/>
  <c r="Y112" i="28"/>
  <c r="Q112" i="26"/>
  <c r="Y112" i="30"/>
  <c r="X112" i="31"/>
  <c r="N72" i="31"/>
  <c r="Y72" i="27"/>
  <c r="W72" i="26"/>
  <c r="X72" i="27"/>
  <c r="T72" i="27"/>
  <c r="T72" i="31"/>
  <c r="B72" i="29"/>
  <c r="M72" i="30"/>
  <c r="G72" i="29"/>
  <c r="V72" i="30"/>
  <c r="D72" i="31"/>
  <c r="O72" i="31"/>
  <c r="W72" i="31"/>
  <c r="S72" i="18"/>
  <c r="J72" i="29"/>
  <c r="Z72" i="31"/>
  <c r="U72" i="28"/>
  <c r="H72" i="27"/>
  <c r="L72" i="27"/>
  <c r="L72" i="29"/>
  <c r="F72" i="28"/>
  <c r="D72" i="27"/>
  <c r="B72" i="27"/>
  <c r="B72" i="28"/>
  <c r="P72" i="28"/>
  <c r="I72" i="30"/>
  <c r="W72" i="28"/>
  <c r="H72" i="29"/>
  <c r="S72" i="29"/>
  <c r="D72" i="30"/>
  <c r="K72" i="28"/>
  <c r="W72" i="29"/>
  <c r="Q72" i="31"/>
  <c r="L72" i="31"/>
  <c r="W72" i="30"/>
  <c r="E72" i="30"/>
  <c r="X72" i="31"/>
  <c r="R72" i="31"/>
  <c r="N72" i="27"/>
  <c r="V72" i="31"/>
  <c r="B72" i="26"/>
  <c r="K72" i="18"/>
  <c r="X72" i="18"/>
  <c r="Q72" i="27"/>
  <c r="K72" i="27"/>
  <c r="M72" i="27"/>
  <c r="P72" i="26"/>
  <c r="V72" i="28"/>
  <c r="S72" i="27"/>
  <c r="K72" i="30"/>
  <c r="G72" i="28"/>
  <c r="O72" i="30"/>
  <c r="X72" i="28"/>
  <c r="S72" i="30"/>
  <c r="L72" i="28"/>
  <c r="G72" i="30"/>
  <c r="K72" i="31"/>
  <c r="F72" i="31"/>
  <c r="O72" i="18"/>
  <c r="I72" i="18"/>
  <c r="T72" i="29"/>
  <c r="T72" i="26"/>
  <c r="V72" i="26"/>
  <c r="W72" i="27"/>
  <c r="R72" i="27"/>
  <c r="D72" i="29"/>
  <c r="I72" i="27"/>
  <c r="M72" i="26"/>
  <c r="L72" i="26"/>
  <c r="S72" i="28"/>
  <c r="F72" i="29"/>
  <c r="P72" i="31"/>
  <c r="Y72" i="30"/>
  <c r="D72" i="28"/>
  <c r="T72" i="30"/>
  <c r="M72" i="29"/>
  <c r="P72" i="29"/>
  <c r="H72" i="30"/>
  <c r="O72" i="28"/>
  <c r="X72" i="29"/>
  <c r="K72" i="29"/>
  <c r="E72" i="31"/>
  <c r="B72" i="31"/>
  <c r="S72" i="26"/>
  <c r="W72" i="18"/>
  <c r="F72" i="18"/>
  <c r="N112" i="31"/>
  <c r="N112" i="18"/>
  <c r="U112" i="30"/>
  <c r="Y72" i="31"/>
  <c r="N72" i="28"/>
  <c r="N72" i="30"/>
  <c r="N72" i="29"/>
  <c r="H112" i="26"/>
  <c r="Y72" i="29"/>
  <c r="U72" i="29"/>
  <c r="H72" i="31"/>
  <c r="U72" i="26"/>
  <c r="W112" i="27"/>
  <c r="Z72" i="30"/>
  <c r="U112" i="29"/>
  <c r="U72" i="30"/>
  <c r="U72" i="31"/>
  <c r="U72" i="18"/>
  <c r="W112" i="31"/>
  <c r="Z72" i="29"/>
  <c r="N112" i="27"/>
  <c r="H112" i="30"/>
  <c r="H112" i="28"/>
  <c r="X112" i="28"/>
  <c r="M112" i="27"/>
  <c r="I112" i="31"/>
  <c r="M112" i="30"/>
  <c r="M112" i="29"/>
  <c r="T112" i="31"/>
  <c r="X112" i="26"/>
  <c r="Z112" i="26"/>
  <c r="I112" i="28"/>
  <c r="X112" i="30"/>
  <c r="Z112" i="31"/>
  <c r="X112" i="29"/>
  <c r="Z112" i="27"/>
  <c r="I112" i="30"/>
  <c r="Z112" i="29"/>
  <c r="Z112" i="30"/>
  <c r="W112" i="26"/>
  <c r="U112" i="27"/>
  <c r="Z72" i="26"/>
  <c r="J72" i="28"/>
  <c r="U112" i="28"/>
  <c r="W112" i="28"/>
  <c r="W112" i="29"/>
  <c r="J72" i="30"/>
  <c r="W112" i="30"/>
  <c r="I112" i="26"/>
  <c r="Z72" i="28"/>
  <c r="J72" i="31"/>
  <c r="U112" i="31"/>
  <c r="J72" i="26"/>
  <c r="H112" i="29"/>
  <c r="H112" i="27"/>
  <c r="O112" i="28"/>
  <c r="O112" i="29"/>
  <c r="O112" i="30"/>
  <c r="N112" i="28"/>
  <c r="O112" i="31"/>
  <c r="H112" i="31"/>
  <c r="N112" i="30"/>
  <c r="L112" i="26"/>
  <c r="O112" i="27"/>
  <c r="N112" i="29"/>
  <c r="L112" i="30"/>
  <c r="Q112" i="29"/>
  <c r="R112" i="26"/>
  <c r="J112" i="29"/>
  <c r="Q112" i="31"/>
  <c r="Q112" i="30"/>
  <c r="R112" i="28"/>
  <c r="P112" i="26"/>
  <c r="R112" i="27"/>
  <c r="P112" i="29"/>
  <c r="L112" i="27"/>
  <c r="P112" i="30"/>
  <c r="R112" i="29"/>
  <c r="J112" i="31"/>
  <c r="L112" i="28"/>
  <c r="P112" i="28"/>
  <c r="V112" i="26"/>
  <c r="V112" i="27"/>
  <c r="V112" i="30"/>
  <c r="J112" i="30"/>
  <c r="R112" i="31"/>
  <c r="V112" i="31"/>
  <c r="J112" i="26"/>
  <c r="P112" i="27"/>
  <c r="J112" i="27"/>
  <c r="P112" i="31"/>
  <c r="J112" i="28"/>
  <c r="L112" i="29"/>
  <c r="Q72" i="28"/>
  <c r="M112" i="28"/>
  <c r="M112" i="26"/>
  <c r="S112" i="28"/>
  <c r="S112" i="29"/>
  <c r="T112" i="30"/>
  <c r="Q72" i="30"/>
  <c r="Q72" i="29"/>
  <c r="M112" i="31"/>
  <c r="T112" i="27"/>
  <c r="Q72" i="26"/>
  <c r="T112" i="29"/>
  <c r="T112" i="26"/>
  <c r="S112" i="30"/>
  <c r="S112" i="27"/>
  <c r="S112" i="31"/>
  <c r="S71" i="31"/>
  <c r="S111" i="30"/>
  <c r="S71" i="30"/>
  <c r="S111" i="29"/>
  <c r="S71" i="29"/>
  <c r="S111" i="31"/>
  <c r="S111" i="28"/>
  <c r="S111" i="27"/>
  <c r="S71" i="28"/>
  <c r="S71" i="27"/>
  <c r="S71" i="26"/>
  <c r="S111" i="26"/>
  <c r="S71" i="18"/>
  <c r="S111" i="18"/>
  <c r="H111" i="31"/>
  <c r="H111" i="30"/>
  <c r="H71" i="30"/>
  <c r="H71" i="31"/>
  <c r="H71" i="29"/>
  <c r="H71" i="28"/>
  <c r="H71" i="27"/>
  <c r="H111" i="29"/>
  <c r="H111" i="28"/>
  <c r="H111" i="27"/>
  <c r="H111" i="26"/>
  <c r="H71" i="26"/>
  <c r="H111" i="18"/>
  <c r="H71" i="18"/>
  <c r="Z111" i="31"/>
  <c r="Z71" i="31"/>
  <c r="Z111" i="29"/>
  <c r="Z71" i="29"/>
  <c r="Z111" i="30"/>
  <c r="Z71" i="30"/>
  <c r="Z111" i="28"/>
  <c r="Z111" i="27"/>
  <c r="Z71" i="28"/>
  <c r="Z111" i="26"/>
  <c r="Z71" i="26"/>
  <c r="Z71" i="27"/>
  <c r="Z71" i="18"/>
  <c r="Z111" i="18"/>
  <c r="V111" i="31"/>
  <c r="V71" i="31"/>
  <c r="V111" i="29"/>
  <c r="V71" i="29"/>
  <c r="V111" i="30"/>
  <c r="V111" i="28"/>
  <c r="V111" i="27"/>
  <c r="V71" i="28"/>
  <c r="V111" i="26"/>
  <c r="V71" i="26"/>
  <c r="V71" i="30"/>
  <c r="V71" i="27"/>
  <c r="V71" i="18"/>
  <c r="V111" i="18"/>
  <c r="N111" i="31"/>
  <c r="N71" i="31"/>
  <c r="N111" i="30"/>
  <c r="N71" i="30"/>
  <c r="N111" i="29"/>
  <c r="N71" i="29"/>
  <c r="N111" i="28"/>
  <c r="N111" i="27"/>
  <c r="N71" i="28"/>
  <c r="N111" i="26"/>
  <c r="N71" i="26"/>
  <c r="N71" i="27"/>
  <c r="N111" i="18"/>
  <c r="N71" i="18"/>
  <c r="J111" i="31"/>
  <c r="J71" i="31"/>
  <c r="J111" i="29"/>
  <c r="J71" i="29"/>
  <c r="J111" i="30"/>
  <c r="J71" i="30"/>
  <c r="J111" i="28"/>
  <c r="J111" i="27"/>
  <c r="J71" i="28"/>
  <c r="J111" i="26"/>
  <c r="J71" i="26"/>
  <c r="J71" i="27"/>
  <c r="J71" i="18"/>
  <c r="J111" i="18"/>
  <c r="Y111" i="31"/>
  <c r="Y71" i="31"/>
  <c r="Y111" i="30"/>
  <c r="Y71" i="30"/>
  <c r="Y111" i="29"/>
  <c r="Y111" i="28"/>
  <c r="Y111" i="27"/>
  <c r="Y71" i="27"/>
  <c r="Y71" i="29"/>
  <c r="Y71" i="28"/>
  <c r="Y111" i="26"/>
  <c r="Y71" i="26"/>
  <c r="Y71" i="18"/>
  <c r="Y111" i="18"/>
  <c r="U111" i="31"/>
  <c r="U71" i="31"/>
  <c r="U111" i="30"/>
  <c r="U71" i="30"/>
  <c r="U111" i="29"/>
  <c r="U71" i="29"/>
  <c r="U111" i="28"/>
  <c r="U111" i="27"/>
  <c r="U71" i="27"/>
  <c r="U111" i="26"/>
  <c r="U71" i="26"/>
  <c r="U71" i="28"/>
  <c r="U71" i="18"/>
  <c r="U111" i="18"/>
  <c r="F111" i="31"/>
  <c r="F71" i="31"/>
  <c r="F111" i="29"/>
  <c r="F71" i="29"/>
  <c r="F71" i="30"/>
  <c r="F111" i="28"/>
  <c r="F111" i="27"/>
  <c r="F111" i="30"/>
  <c r="F71" i="28"/>
  <c r="F111" i="26"/>
  <c r="F71" i="26"/>
  <c r="F71" i="27"/>
  <c r="F111" i="18"/>
  <c r="F71" i="18"/>
  <c r="X111" i="31"/>
  <c r="X111" i="30"/>
  <c r="X71" i="30"/>
  <c r="X71" i="31"/>
  <c r="X71" i="29"/>
  <c r="X71" i="28"/>
  <c r="X111" i="29"/>
  <c r="X71" i="27"/>
  <c r="X111" i="28"/>
  <c r="X111" i="27"/>
  <c r="X111" i="26"/>
  <c r="X71" i="26"/>
  <c r="X111" i="18"/>
  <c r="X71" i="18"/>
  <c r="K71" i="31"/>
  <c r="K111" i="31"/>
  <c r="K111" i="30"/>
  <c r="K71" i="30"/>
  <c r="K111" i="29"/>
  <c r="K71" i="29"/>
  <c r="K111" i="28"/>
  <c r="K111" i="27"/>
  <c r="K71" i="28"/>
  <c r="K71" i="27"/>
  <c r="K71" i="26"/>
  <c r="K111" i="26"/>
  <c r="K71" i="18"/>
  <c r="K111" i="18"/>
  <c r="P111" i="31"/>
  <c r="P71" i="31"/>
  <c r="P111" i="30"/>
  <c r="P71" i="30"/>
  <c r="P71" i="29"/>
  <c r="P71" i="28"/>
  <c r="P111" i="28"/>
  <c r="P111" i="27"/>
  <c r="P111" i="29"/>
  <c r="P71" i="27"/>
  <c r="P111" i="26"/>
  <c r="P71" i="26"/>
  <c r="P111" i="18"/>
  <c r="P71" i="18"/>
  <c r="L111" i="31"/>
  <c r="L71" i="31"/>
  <c r="L111" i="30"/>
  <c r="L71" i="30"/>
  <c r="L71" i="28"/>
  <c r="L111" i="29"/>
  <c r="L71" i="29"/>
  <c r="L111" i="28"/>
  <c r="L111" i="27"/>
  <c r="L71" i="27"/>
  <c r="L111" i="26"/>
  <c r="L71" i="26"/>
  <c r="L71" i="18"/>
  <c r="L111" i="18"/>
  <c r="R111" i="31"/>
  <c r="R71" i="31"/>
  <c r="R111" i="30"/>
  <c r="R71" i="30"/>
  <c r="R111" i="29"/>
  <c r="R71" i="29"/>
  <c r="R111" i="28"/>
  <c r="R111" i="27"/>
  <c r="R71" i="28"/>
  <c r="R111" i="26"/>
  <c r="R71" i="26"/>
  <c r="R71" i="27"/>
  <c r="R71" i="18"/>
  <c r="R111" i="18"/>
  <c r="O71" i="31"/>
  <c r="O111" i="31"/>
  <c r="O111" i="30"/>
  <c r="O71" i="30"/>
  <c r="O111" i="29"/>
  <c r="O71" i="29"/>
  <c r="O111" i="28"/>
  <c r="O111" i="27"/>
  <c r="O71" i="28"/>
  <c r="O71" i="27"/>
  <c r="O71" i="26"/>
  <c r="O111" i="26"/>
  <c r="O111" i="18"/>
  <c r="O71" i="18"/>
  <c r="Z72" i="18"/>
  <c r="G72" i="18"/>
  <c r="L72" i="18"/>
  <c r="Y72" i="28"/>
  <c r="J72" i="18"/>
  <c r="V72" i="18"/>
  <c r="R72" i="18"/>
  <c r="I72" i="29"/>
  <c r="E72" i="28"/>
  <c r="O72" i="27"/>
  <c r="X72" i="26"/>
  <c r="A51" i="14"/>
  <c r="X113" i="18" s="1"/>
  <c r="K72" i="26"/>
  <c r="F72" i="27"/>
  <c r="I72" i="28"/>
  <c r="P113" i="29"/>
  <c r="M72" i="18"/>
  <c r="B72" i="18"/>
  <c r="H72" i="18"/>
  <c r="P72" i="27"/>
  <c r="Y72" i="26"/>
  <c r="H72" i="26"/>
  <c r="G72" i="26"/>
  <c r="Q111" i="31"/>
  <c r="Q71" i="31"/>
  <c r="Q111" i="30"/>
  <c r="Q71" i="30"/>
  <c r="Q111" i="29"/>
  <c r="Q111" i="28"/>
  <c r="Q111" i="27"/>
  <c r="Q71" i="27"/>
  <c r="Q111" i="26"/>
  <c r="Q71" i="26"/>
  <c r="Q71" i="29"/>
  <c r="Q71" i="28"/>
  <c r="Q71" i="18"/>
  <c r="Q111" i="18"/>
  <c r="T111" i="31"/>
  <c r="T111" i="30"/>
  <c r="T71" i="30"/>
  <c r="T71" i="31"/>
  <c r="T71" i="28"/>
  <c r="T111" i="29"/>
  <c r="T71" i="29"/>
  <c r="T71" i="27"/>
  <c r="T111" i="26"/>
  <c r="T71" i="26"/>
  <c r="T111" i="28"/>
  <c r="T111" i="27"/>
  <c r="T111" i="18"/>
  <c r="T71" i="18"/>
  <c r="M111" i="31"/>
  <c r="M71" i="31"/>
  <c r="M111" i="30"/>
  <c r="M71" i="30"/>
  <c r="M111" i="29"/>
  <c r="M71" i="29"/>
  <c r="M111" i="28"/>
  <c r="M111" i="27"/>
  <c r="M71" i="28"/>
  <c r="M71" i="27"/>
  <c r="M111" i="26"/>
  <c r="M71" i="26"/>
  <c r="M111" i="18"/>
  <c r="M71" i="18"/>
  <c r="I111" i="31"/>
  <c r="I71" i="31"/>
  <c r="I111" i="30"/>
  <c r="I71" i="30"/>
  <c r="I111" i="29"/>
  <c r="I111" i="28"/>
  <c r="I111" i="27"/>
  <c r="I71" i="27"/>
  <c r="I71" i="28"/>
  <c r="I111" i="26"/>
  <c r="I71" i="26"/>
  <c r="I71" i="29"/>
  <c r="I71" i="18"/>
  <c r="I111" i="18"/>
  <c r="W71" i="31"/>
  <c r="W111" i="31"/>
  <c r="W111" i="30"/>
  <c r="W71" i="30"/>
  <c r="W111" i="29"/>
  <c r="W71" i="29"/>
  <c r="W111" i="28"/>
  <c r="W111" i="27"/>
  <c r="W71" i="28"/>
  <c r="W71" i="27"/>
  <c r="W111" i="26"/>
  <c r="W111" i="18"/>
  <c r="W71" i="18"/>
  <c r="W71" i="26"/>
  <c r="N113" i="18"/>
  <c r="Q72" i="18"/>
  <c r="N72" i="18"/>
  <c r="T113" i="18"/>
  <c r="I113" i="18"/>
  <c r="T72" i="18"/>
  <c r="O72" i="26"/>
  <c r="D113" i="27"/>
  <c r="P113" i="28"/>
  <c r="U72" i="27"/>
  <c r="I72" i="26"/>
  <c r="Z72" i="27"/>
  <c r="Y72" i="18"/>
  <c r="J72" i="27"/>
  <c r="R72" i="28"/>
  <c r="E72" i="27"/>
  <c r="V113" i="26"/>
  <c r="N72" i="26"/>
  <c r="G113" i="26"/>
  <c r="G108" i="26" s="1"/>
  <c r="F4" i="25"/>
  <c r="G4" i="25" s="1"/>
  <c r="F4" i="27"/>
  <c r="F4" i="18"/>
  <c r="F4" i="31"/>
  <c r="G4" i="30"/>
  <c r="F4" i="28"/>
  <c r="F4" i="29"/>
  <c r="G4" i="26"/>
  <c r="I4" i="29"/>
  <c r="I4" i="28"/>
  <c r="I4" i="25"/>
  <c r="J4" i="25" s="1"/>
  <c r="I4" i="18"/>
  <c r="J4" i="18" s="1"/>
  <c r="I4" i="27"/>
  <c r="I4" i="26"/>
  <c r="I4" i="30"/>
  <c r="J4" i="30" s="1"/>
  <c r="I4" i="31"/>
  <c r="E28" i="11"/>
  <c r="D36" i="11"/>
  <c r="D37" i="11" s="1"/>
  <c r="G37" i="11"/>
  <c r="G36" i="11"/>
  <c r="G33" i="11"/>
  <c r="F32" i="11"/>
  <c r="H25" i="11"/>
  <c r="G40" i="11"/>
  <c r="G25" i="11"/>
  <c r="G41" i="11"/>
  <c r="G32" i="11"/>
  <c r="F40" i="11"/>
  <c r="F36" i="11" l="1"/>
  <c r="S113" i="26"/>
  <c r="F113" i="18"/>
  <c r="F108" i="18" s="1"/>
  <c r="F16" i="18" s="1"/>
  <c r="Q113" i="26"/>
  <c r="Q108" i="26" s="1"/>
  <c r="Q16" i="26" s="1"/>
  <c r="R113" i="18"/>
  <c r="R108" i="18" s="1"/>
  <c r="R16" i="18" s="1"/>
  <c r="B113" i="18"/>
  <c r="I113" i="29"/>
  <c r="I108" i="29" s="1"/>
  <c r="I16" i="29" s="1"/>
  <c r="Y113" i="28"/>
  <c r="Y108" i="28" s="1"/>
  <c r="Y16" i="28" s="1"/>
  <c r="W113" i="18"/>
  <c r="W108" i="18" s="1"/>
  <c r="W16" i="18" s="1"/>
  <c r="P113" i="26"/>
  <c r="P108" i="26" s="1"/>
  <c r="P16" i="26" s="1"/>
  <c r="J113" i="27"/>
  <c r="J108" i="27" s="1"/>
  <c r="J16" i="27" s="1"/>
  <c r="G16" i="26"/>
  <c r="G109" i="26"/>
  <c r="I108" i="18"/>
  <c r="I16" i="18" s="1"/>
  <c r="H113" i="28"/>
  <c r="H108" i="28" s="1"/>
  <c r="H16" i="28" s="1"/>
  <c r="F113" i="26"/>
  <c r="F108" i="26" s="1"/>
  <c r="F16" i="26" s="1"/>
  <c r="V113" i="18"/>
  <c r="V108" i="18" s="1"/>
  <c r="V16" i="18" s="1"/>
  <c r="S108" i="26"/>
  <c r="S16" i="26" s="1"/>
  <c r="T108" i="18"/>
  <c r="T16" i="18" s="1"/>
  <c r="L113" i="18"/>
  <c r="L108" i="18" s="1"/>
  <c r="L16" i="18" s="1"/>
  <c r="P108" i="28"/>
  <c r="P16" i="28" s="1"/>
  <c r="V108" i="26"/>
  <c r="V16" i="26" s="1"/>
  <c r="W113" i="26"/>
  <c r="W108" i="26" s="1"/>
  <c r="W16" i="26" s="1"/>
  <c r="N108" i="18"/>
  <c r="A70" i="14"/>
  <c r="O113" i="18"/>
  <c r="O108" i="18" s="1"/>
  <c r="U113" i="18"/>
  <c r="U108" i="18" s="1"/>
  <c r="U16" i="18" s="1"/>
  <c r="G113" i="18"/>
  <c r="G108" i="18" s="1"/>
  <c r="P113" i="18"/>
  <c r="P108" i="18" s="1"/>
  <c r="P16" i="18" s="1"/>
  <c r="R113" i="31"/>
  <c r="R108" i="31" s="1"/>
  <c r="R16" i="31" s="1"/>
  <c r="M113" i="31"/>
  <c r="M108" i="31" s="1"/>
  <c r="M16" i="31" s="1"/>
  <c r="T113" i="31"/>
  <c r="T108" i="31" s="1"/>
  <c r="T16" i="31" s="1"/>
  <c r="I113" i="30"/>
  <c r="I108" i="30" s="1"/>
  <c r="I16" i="30" s="1"/>
  <c r="Q113" i="30"/>
  <c r="Q108" i="30" s="1"/>
  <c r="Q16" i="30" s="1"/>
  <c r="T113" i="30"/>
  <c r="T108" i="30" s="1"/>
  <c r="T16" i="30" s="1"/>
  <c r="Z113" i="29"/>
  <c r="Z108" i="29" s="1"/>
  <c r="Z16" i="29" s="1"/>
  <c r="S113" i="28"/>
  <c r="S108" i="28" s="1"/>
  <c r="S16" i="28" s="1"/>
  <c r="M113" i="30"/>
  <c r="M108" i="30" s="1"/>
  <c r="M16" i="30" s="1"/>
  <c r="P113" i="30"/>
  <c r="P108" i="30" s="1"/>
  <c r="P16" i="30" s="1"/>
  <c r="N113" i="30"/>
  <c r="N108" i="30" s="1"/>
  <c r="V113" i="29"/>
  <c r="V108" i="29" s="1"/>
  <c r="V16" i="29" s="1"/>
  <c r="O113" i="28"/>
  <c r="O108" i="28" s="1"/>
  <c r="W113" i="27"/>
  <c r="W108" i="27" s="1"/>
  <c r="W16" i="27" s="1"/>
  <c r="W113" i="30"/>
  <c r="W108" i="30" s="1"/>
  <c r="W16" i="30" s="1"/>
  <c r="M113" i="29"/>
  <c r="M108" i="29" s="1"/>
  <c r="M16" i="29" s="1"/>
  <c r="B113" i="27"/>
  <c r="R113" i="28"/>
  <c r="R108" i="28" s="1"/>
  <c r="R16" i="28" s="1"/>
  <c r="W113" i="31"/>
  <c r="W108" i="31" s="1"/>
  <c r="W16" i="31" s="1"/>
  <c r="B113" i="30"/>
  <c r="G113" i="29"/>
  <c r="G108" i="29" s="1"/>
  <c r="D113" i="29"/>
  <c r="O113" i="26"/>
  <c r="O108" i="26" s="1"/>
  <c r="D113" i="28"/>
  <c r="D113" i="31"/>
  <c r="Y113" i="31"/>
  <c r="Y108" i="31" s="1"/>
  <c r="Y16" i="31" s="1"/>
  <c r="Z113" i="31"/>
  <c r="Z108" i="31" s="1"/>
  <c r="Z16" i="31" s="1"/>
  <c r="U113" i="31"/>
  <c r="U108" i="31" s="1"/>
  <c r="U16" i="31" s="1"/>
  <c r="D113" i="30"/>
  <c r="J113" i="29"/>
  <c r="J108" i="29" s="1"/>
  <c r="J16" i="29" s="1"/>
  <c r="B113" i="28"/>
  <c r="K113" i="27"/>
  <c r="K108" i="27" s="1"/>
  <c r="Z113" i="28"/>
  <c r="Z108" i="28" s="1"/>
  <c r="Z16" i="28" s="1"/>
  <c r="F113" i="29"/>
  <c r="F108" i="29" s="1"/>
  <c r="F16" i="29" s="1"/>
  <c r="U113" i="29"/>
  <c r="U108" i="29" s="1"/>
  <c r="U16" i="29" s="1"/>
  <c r="G113" i="27"/>
  <c r="G108" i="27" s="1"/>
  <c r="V113" i="28"/>
  <c r="V108" i="28" s="1"/>
  <c r="V16" i="28" s="1"/>
  <c r="H113" i="31"/>
  <c r="H108" i="31" s="1"/>
  <c r="H16" i="31" s="1"/>
  <c r="G113" i="30"/>
  <c r="G108" i="30" s="1"/>
  <c r="K113" i="29"/>
  <c r="K108" i="29" s="1"/>
  <c r="L113" i="29"/>
  <c r="L108" i="29" s="1"/>
  <c r="L16" i="29" s="1"/>
  <c r="U113" i="30"/>
  <c r="U108" i="30" s="1"/>
  <c r="U16" i="30" s="1"/>
  <c r="X113" i="30"/>
  <c r="X108" i="30" s="1"/>
  <c r="X16" i="30" s="1"/>
  <c r="W113" i="28"/>
  <c r="W108" i="28" s="1"/>
  <c r="W16" i="28" s="1"/>
  <c r="E113" i="26"/>
  <c r="E108" i="26" s="1"/>
  <c r="E16" i="26" s="1"/>
  <c r="Z113" i="26"/>
  <c r="Z108" i="26" s="1"/>
  <c r="Z16" i="26" s="1"/>
  <c r="Q113" i="18"/>
  <c r="Q108" i="18" s="1"/>
  <c r="Q16" i="18" s="1"/>
  <c r="E113" i="18"/>
  <c r="E108" i="18" s="1"/>
  <c r="E16" i="18" s="1"/>
  <c r="K113" i="26"/>
  <c r="K108" i="26" s="1"/>
  <c r="K113" i="18"/>
  <c r="K108" i="18" s="1"/>
  <c r="S113" i="18"/>
  <c r="S108" i="18" s="1"/>
  <c r="S16" i="18" s="1"/>
  <c r="Z113" i="18"/>
  <c r="Z108" i="18" s="1"/>
  <c r="Z16" i="18" s="1"/>
  <c r="T113" i="27"/>
  <c r="T108" i="27" s="1"/>
  <c r="T16" i="27" s="1"/>
  <c r="N113" i="31"/>
  <c r="N108" i="31" s="1"/>
  <c r="I113" i="31"/>
  <c r="I108" i="31" s="1"/>
  <c r="I16" i="31" s="1"/>
  <c r="P113" i="31"/>
  <c r="P108" i="31" s="1"/>
  <c r="P16" i="31" s="1"/>
  <c r="J113" i="31"/>
  <c r="J108" i="31" s="1"/>
  <c r="J16" i="31" s="1"/>
  <c r="E113" i="31"/>
  <c r="E108" i="31" s="1"/>
  <c r="E16" i="31" s="1"/>
  <c r="L113" i="31"/>
  <c r="L108" i="31" s="1"/>
  <c r="L16" i="31" s="1"/>
  <c r="V113" i="31"/>
  <c r="V108" i="31" s="1"/>
  <c r="V16" i="31" s="1"/>
  <c r="Q113" i="31"/>
  <c r="Q108" i="31" s="1"/>
  <c r="Q16" i="31" s="1"/>
  <c r="O113" i="31"/>
  <c r="O108" i="31" s="1"/>
  <c r="O113" i="30"/>
  <c r="O108" i="30" s="1"/>
  <c r="R113" i="30"/>
  <c r="R108" i="30" s="1"/>
  <c r="R16" i="30" s="1"/>
  <c r="S113" i="29"/>
  <c r="S108" i="29" s="1"/>
  <c r="S16" i="29" s="1"/>
  <c r="J113" i="28"/>
  <c r="J108" i="28" s="1"/>
  <c r="J16" i="28" s="1"/>
  <c r="X113" i="31"/>
  <c r="X108" i="31" s="1"/>
  <c r="X16" i="31" s="1"/>
  <c r="K113" i="30"/>
  <c r="K108" i="30" s="1"/>
  <c r="O113" i="29"/>
  <c r="O108" i="29" s="1"/>
  <c r="T113" i="29"/>
  <c r="T108" i="29" s="1"/>
  <c r="T16" i="29" s="1"/>
  <c r="F113" i="28"/>
  <c r="F108" i="28" s="1"/>
  <c r="F16" i="28" s="1"/>
  <c r="N113" i="27"/>
  <c r="N108" i="27" s="1"/>
  <c r="K113" i="31"/>
  <c r="K108" i="31" s="1"/>
  <c r="H113" i="30"/>
  <c r="H108" i="30" s="1"/>
  <c r="H16" i="30" s="1"/>
  <c r="N113" i="29"/>
  <c r="N108" i="29" s="1"/>
  <c r="J113" i="30"/>
  <c r="J108" i="30" s="1"/>
  <c r="J16" i="30" s="1"/>
  <c r="G113" i="28"/>
  <c r="G108" i="28" s="1"/>
  <c r="O113" i="27"/>
  <c r="O108" i="27" s="1"/>
  <c r="Y113" i="18"/>
  <c r="Y108" i="18" s="1"/>
  <c r="Y16" i="18" s="1"/>
  <c r="J113" i="18"/>
  <c r="J108" i="18" s="1"/>
  <c r="J16" i="18" s="1"/>
  <c r="M113" i="18"/>
  <c r="M108" i="18" s="1"/>
  <c r="M16" i="18" s="1"/>
  <c r="D113" i="18"/>
  <c r="Y113" i="30"/>
  <c r="Y108" i="30" s="1"/>
  <c r="Y16" i="30" s="1"/>
  <c r="F113" i="31"/>
  <c r="F108" i="31" s="1"/>
  <c r="F16" i="31" s="1"/>
  <c r="G113" i="31"/>
  <c r="G108" i="31" s="1"/>
  <c r="B113" i="29"/>
  <c r="S113" i="31"/>
  <c r="S108" i="31" s="1"/>
  <c r="S16" i="31" s="1"/>
  <c r="B113" i="31"/>
  <c r="E113" i="30"/>
  <c r="E108" i="30" s="1"/>
  <c r="E16" i="30" s="1"/>
  <c r="L113" i="30"/>
  <c r="L108" i="30" s="1"/>
  <c r="L16" i="30" s="1"/>
  <c r="R113" i="29"/>
  <c r="R108" i="29" s="1"/>
  <c r="R16" i="29" s="1"/>
  <c r="Z113" i="30"/>
  <c r="Z108" i="30" s="1"/>
  <c r="Z16" i="30" s="1"/>
  <c r="K113" i="28"/>
  <c r="K108" i="28" s="1"/>
  <c r="S113" i="27"/>
  <c r="S108" i="27" s="1"/>
  <c r="S16" i="27" s="1"/>
  <c r="S113" i="30"/>
  <c r="S108" i="30" s="1"/>
  <c r="S16" i="30" s="1"/>
  <c r="W113" i="29"/>
  <c r="W108" i="29" s="1"/>
  <c r="W16" i="29" s="1"/>
  <c r="E113" i="29"/>
  <c r="E108" i="29" s="1"/>
  <c r="E16" i="29" s="1"/>
  <c r="N113" i="28"/>
  <c r="N108" i="28" s="1"/>
  <c r="T113" i="26"/>
  <c r="T108" i="26" s="1"/>
  <c r="T16" i="26" s="1"/>
  <c r="L113" i="27"/>
  <c r="L108" i="27" s="1"/>
  <c r="L16" i="27" s="1"/>
  <c r="E113" i="27"/>
  <c r="E108" i="27" s="1"/>
  <c r="E16" i="27" s="1"/>
  <c r="Q113" i="29"/>
  <c r="Q108" i="29" s="1"/>
  <c r="Q16" i="29" s="1"/>
  <c r="R113" i="27"/>
  <c r="R108" i="27" s="1"/>
  <c r="R16" i="27" s="1"/>
  <c r="U113" i="26"/>
  <c r="U108" i="26" s="1"/>
  <c r="U16" i="26" s="1"/>
  <c r="F113" i="30"/>
  <c r="F108" i="30" s="1"/>
  <c r="F16" i="30" s="1"/>
  <c r="Y113" i="26"/>
  <c r="Y108" i="26" s="1"/>
  <c r="Y16" i="26" s="1"/>
  <c r="M113" i="26"/>
  <c r="M108" i="26" s="1"/>
  <c r="M16" i="26" s="1"/>
  <c r="P113" i="27"/>
  <c r="P108" i="27" s="1"/>
  <c r="P16" i="27" s="1"/>
  <c r="V113" i="30"/>
  <c r="V108" i="30" s="1"/>
  <c r="V16" i="30" s="1"/>
  <c r="D113" i="26"/>
  <c r="X113" i="27"/>
  <c r="X108" i="27" s="1"/>
  <c r="X16" i="27" s="1"/>
  <c r="J113" i="26"/>
  <c r="J108" i="26" s="1"/>
  <c r="J16" i="26" s="1"/>
  <c r="U113" i="27"/>
  <c r="U108" i="27" s="1"/>
  <c r="U16" i="27" s="1"/>
  <c r="H113" i="26"/>
  <c r="H108" i="26" s="1"/>
  <c r="H16" i="26" s="1"/>
  <c r="L113" i="28"/>
  <c r="L108" i="28" s="1"/>
  <c r="L16" i="28" s="1"/>
  <c r="I113" i="27"/>
  <c r="I108" i="27" s="1"/>
  <c r="I16" i="27" s="1"/>
  <c r="Y113" i="29"/>
  <c r="Y108" i="29" s="1"/>
  <c r="Y16" i="29" s="1"/>
  <c r="V113" i="27"/>
  <c r="V108" i="27" s="1"/>
  <c r="V16" i="27" s="1"/>
  <c r="L113" i="26"/>
  <c r="L108" i="26" s="1"/>
  <c r="L16" i="26" s="1"/>
  <c r="X113" i="29"/>
  <c r="X108" i="29" s="1"/>
  <c r="X16" i="29" s="1"/>
  <c r="F113" i="27"/>
  <c r="F108" i="27" s="1"/>
  <c r="F16" i="27" s="1"/>
  <c r="T113" i="28"/>
  <c r="T108" i="28" s="1"/>
  <c r="T16" i="28" s="1"/>
  <c r="X113" i="26"/>
  <c r="X108" i="26" s="1"/>
  <c r="X16" i="26" s="1"/>
  <c r="N113" i="26"/>
  <c r="N108" i="26" s="1"/>
  <c r="Y113" i="27"/>
  <c r="Y108" i="27" s="1"/>
  <c r="Y16" i="27" s="1"/>
  <c r="Q113" i="28"/>
  <c r="Q108" i="28" s="1"/>
  <c r="Q16" i="28" s="1"/>
  <c r="M113" i="27"/>
  <c r="M108" i="27" s="1"/>
  <c r="M16" i="27" s="1"/>
  <c r="E113" i="28"/>
  <c r="E108" i="28" s="1"/>
  <c r="E16" i="28" s="1"/>
  <c r="Z113" i="27"/>
  <c r="Z108" i="27" s="1"/>
  <c r="Z16" i="27" s="1"/>
  <c r="B113" i="26"/>
  <c r="X113" i="28"/>
  <c r="X108" i="28" s="1"/>
  <c r="X16" i="28" s="1"/>
  <c r="M113" i="28"/>
  <c r="M108" i="28" s="1"/>
  <c r="M16" i="28" s="1"/>
  <c r="I113" i="26"/>
  <c r="I108" i="26" s="1"/>
  <c r="I16" i="26" s="1"/>
  <c r="R113" i="26"/>
  <c r="R108" i="26" s="1"/>
  <c r="R16" i="26" s="1"/>
  <c r="H113" i="29"/>
  <c r="H108" i="29" s="1"/>
  <c r="H16" i="29" s="1"/>
  <c r="U113" i="28"/>
  <c r="U108" i="28" s="1"/>
  <c r="U16" i="28" s="1"/>
  <c r="H113" i="27"/>
  <c r="H108" i="27" s="1"/>
  <c r="H16" i="27" s="1"/>
  <c r="Q113" i="27"/>
  <c r="Q108" i="27" s="1"/>
  <c r="Q16" i="27" s="1"/>
  <c r="I113" i="28"/>
  <c r="I108" i="28" s="1"/>
  <c r="I16" i="28" s="1"/>
  <c r="H113" i="18"/>
  <c r="H108" i="18" s="1"/>
  <c r="H16" i="18" s="1"/>
  <c r="P108" i="29"/>
  <c r="P16" i="29" s="1"/>
  <c r="X108" i="18"/>
  <c r="X16" i="18" s="1"/>
  <c r="G4" i="31"/>
  <c r="G4" i="18"/>
  <c r="G4" i="29"/>
  <c r="G4" i="27"/>
  <c r="G4" i="28"/>
  <c r="J4" i="31"/>
  <c r="J4" i="27"/>
  <c r="J4" i="26"/>
  <c r="J4" i="28"/>
  <c r="J4" i="29"/>
  <c r="K16" i="31" l="1"/>
  <c r="K109" i="31"/>
  <c r="O16" i="29"/>
  <c r="O109" i="29"/>
  <c r="K16" i="26"/>
  <c r="K109" i="26"/>
  <c r="O16" i="18"/>
  <c r="O109" i="18"/>
  <c r="N16" i="26"/>
  <c r="N109" i="26"/>
  <c r="K16" i="29"/>
  <c r="K109" i="29"/>
  <c r="K16" i="27"/>
  <c r="K109" i="27"/>
  <c r="N16" i="29"/>
  <c r="N109" i="29"/>
  <c r="O16" i="26"/>
  <c r="O109" i="26"/>
  <c r="N16" i="30"/>
  <c r="N109" i="30"/>
  <c r="N16" i="28"/>
  <c r="N109" i="28"/>
  <c r="O16" i="27"/>
  <c r="O109" i="27"/>
  <c r="O16" i="31"/>
  <c r="O109" i="31"/>
  <c r="N16" i="31"/>
  <c r="N109" i="31"/>
  <c r="K16" i="18"/>
  <c r="K109" i="18"/>
  <c r="N16" i="27"/>
  <c r="N109" i="27"/>
  <c r="K16" i="30"/>
  <c r="K109" i="30"/>
  <c r="A84" i="14"/>
  <c r="K16" i="28"/>
  <c r="K109" i="28"/>
  <c r="G16" i="30"/>
  <c r="G109" i="30"/>
  <c r="G16" i="27"/>
  <c r="G109" i="27"/>
  <c r="O16" i="30"/>
  <c r="O109" i="30"/>
  <c r="G16" i="18"/>
  <c r="G109" i="18"/>
  <c r="N16" i="18"/>
  <c r="N109" i="18"/>
  <c r="O16" i="28"/>
  <c r="O109" i="28"/>
  <c r="G16" i="31"/>
  <c r="G109" i="31"/>
  <c r="G16" i="28"/>
  <c r="G109" i="28"/>
  <c r="G16" i="29"/>
  <c r="G109" i="29"/>
  <c r="A96" i="14" l="1"/>
  <c r="V73" i="18" s="1"/>
  <c r="F73" i="31"/>
  <c r="I73" i="31"/>
  <c r="O73" i="30"/>
  <c r="S73" i="29"/>
  <c r="G73" i="28"/>
  <c r="X73" i="31"/>
  <c r="X73" i="29"/>
  <c r="U73" i="30"/>
  <c r="F73" i="27"/>
  <c r="D73" i="31"/>
  <c r="B73" i="29"/>
  <c r="U73" i="29"/>
  <c r="E73" i="30"/>
  <c r="B73" i="26"/>
  <c r="H73" i="26"/>
  <c r="W73" i="18"/>
  <c r="T73" i="18"/>
  <c r="O73" i="31"/>
  <c r="M73" i="30"/>
  <c r="I73" i="30"/>
  <c r="J73" i="30"/>
  <c r="P73" i="28"/>
  <c r="B73" i="30"/>
  <c r="E73" i="31"/>
  <c r="J73" i="29"/>
  <c r="V73" i="30"/>
  <c r="E73" i="26"/>
  <c r="L73" i="29"/>
  <c r="E73" i="28"/>
  <c r="E73" i="27"/>
  <c r="U73" i="26"/>
  <c r="J73" i="26"/>
  <c r="I73" i="26"/>
  <c r="V73" i="28"/>
  <c r="L73" i="27"/>
  <c r="N73" i="28"/>
  <c r="U73" i="18"/>
  <c r="K73" i="31"/>
  <c r="J73" i="31"/>
  <c r="N73" i="29"/>
  <c r="H73" i="28"/>
  <c r="R73" i="18"/>
  <c r="Y73" i="30"/>
  <c r="L73" i="31"/>
  <c r="L73" i="28"/>
  <c r="J73" i="27"/>
  <c r="L73" i="18"/>
  <c r="B73" i="18"/>
  <c r="P73" i="18"/>
  <c r="U73" i="31"/>
  <c r="P73" i="31"/>
  <c r="X73" i="27"/>
  <c r="Z73" i="30"/>
  <c r="T73" i="28"/>
  <c r="V73" i="29"/>
  <c r="R73" i="30"/>
  <c r="O73" i="28"/>
  <c r="Z73" i="31"/>
  <c r="Q73" i="28"/>
  <c r="D73" i="28"/>
  <c r="F73" i="29"/>
  <c r="G73" i="30"/>
  <c r="K73" i="29"/>
  <c r="P73" i="29"/>
  <c r="X73" i="30"/>
  <c r="X73" i="28"/>
  <c r="E73" i="29"/>
  <c r="N73" i="26"/>
  <c r="T73" i="27"/>
  <c r="I73" i="28"/>
  <c r="X73" i="26"/>
  <c r="U73" i="27"/>
  <c r="D73" i="27"/>
  <c r="B73" i="27"/>
  <c r="V73" i="27"/>
  <c r="Q73" i="26"/>
  <c r="N73" i="27"/>
  <c r="F73" i="18"/>
  <c r="H73" i="18"/>
  <c r="M73" i="31"/>
  <c r="K73" i="30"/>
  <c r="F73" i="30"/>
  <c r="E73" i="18"/>
  <c r="X73" i="18"/>
  <c r="K73" i="18"/>
  <c r="K73" i="28"/>
  <c r="K73" i="27"/>
  <c r="D73" i="18"/>
  <c r="Z73" i="29"/>
  <c r="W73" i="30"/>
  <c r="T73" i="31"/>
  <c r="R73" i="31"/>
  <c r="G73" i="29"/>
  <c r="H73" i="29"/>
  <c r="V73" i="31"/>
  <c r="W73" i="28"/>
  <c r="H73" i="31"/>
  <c r="Q73" i="30"/>
  <c r="R73" i="27"/>
  <c r="R73" i="28"/>
  <c r="F73" i="28"/>
  <c r="U73" i="28"/>
  <c r="I73" i="27"/>
  <c r="P73" i="27"/>
  <c r="M73" i="26"/>
  <c r="N73" i="18"/>
  <c r="Q73" i="18"/>
  <c r="Q73" i="31"/>
  <c r="O73" i="29"/>
  <c r="B73" i="28"/>
  <c r="M73" i="29"/>
  <c r="H73" i="30"/>
  <c r="M73" i="18"/>
  <c r="K73" i="26"/>
  <c r="B73" i="31"/>
  <c r="L73" i="30"/>
  <c r="R73" i="29"/>
  <c r="Y73" i="31"/>
  <c r="S73" i="30"/>
  <c r="W73" i="29"/>
  <c r="T73" i="26"/>
  <c r="Y73" i="18"/>
  <c r="J73" i="18"/>
  <c r="N73" i="31"/>
  <c r="T73" i="30"/>
  <c r="P73" i="30"/>
  <c r="Z73" i="18"/>
  <c r="G73" i="18"/>
  <c r="W73" i="31"/>
  <c r="D73" i="30"/>
  <c r="S73" i="28"/>
  <c r="N73" i="30"/>
  <c r="Z73" i="26"/>
  <c r="Y73" i="27"/>
  <c r="D73" i="26"/>
  <c r="Q73" i="29"/>
  <c r="W73" i="27"/>
  <c r="R73" i="26"/>
  <c r="O73" i="26"/>
  <c r="Y73" i="26"/>
  <c r="M73" i="28"/>
  <c r="T73" i="29"/>
  <c r="O73" i="27"/>
  <c r="L73" i="26"/>
  <c r="Y73" i="29"/>
  <c r="I73" i="18"/>
  <c r="S73" i="31" l="1"/>
  <c r="G73" i="31"/>
  <c r="A108" i="14"/>
  <c r="O73" i="18"/>
  <c r="Y73" i="28"/>
  <c r="S73" i="26"/>
  <c r="G73" i="26"/>
  <c r="S74" i="18"/>
  <c r="F73" i="26"/>
  <c r="H74" i="26"/>
  <c r="H68" i="26" s="1"/>
  <c r="H14" i="26" s="1"/>
  <c r="W74" i="26"/>
  <c r="G73" i="27"/>
  <c r="O74" i="26"/>
  <c r="O68" i="26" s="1"/>
  <c r="I74" i="29"/>
  <c r="L74" i="29"/>
  <c r="L68" i="29" s="1"/>
  <c r="L14" i="29" s="1"/>
  <c r="K74" i="26"/>
  <c r="K68" i="26" s="1"/>
  <c r="R74" i="27"/>
  <c r="R68" i="27" s="1"/>
  <c r="R14" i="27" s="1"/>
  <c r="P73" i="26"/>
  <c r="M74" i="18"/>
  <c r="M68" i="18" s="1"/>
  <c r="M14" i="18" s="1"/>
  <c r="S73" i="27"/>
  <c r="V73" i="26"/>
  <c r="M73" i="27"/>
  <c r="L74" i="27"/>
  <c r="L68" i="27" s="1"/>
  <c r="L14" i="27" s="1"/>
  <c r="I74" i="27"/>
  <c r="I68" i="27" s="1"/>
  <c r="I14" i="27" s="1"/>
  <c r="M74" i="28"/>
  <c r="M68" i="28" s="1"/>
  <c r="M14" i="28" s="1"/>
  <c r="X74" i="18"/>
  <c r="X68" i="18" s="1"/>
  <c r="X14" i="18" s="1"/>
  <c r="Y74" i="26"/>
  <c r="Y68" i="26" s="1"/>
  <c r="Y14" i="26" s="1"/>
  <c r="U74" i="28"/>
  <c r="U68" i="28" s="1"/>
  <c r="U14" i="28" s="1"/>
  <c r="Z73" i="28"/>
  <c r="X74" i="26"/>
  <c r="X68" i="26" s="1"/>
  <c r="X14" i="26" s="1"/>
  <c r="B74" i="18"/>
  <c r="Q73" i="27"/>
  <c r="Z73" i="27"/>
  <c r="J73" i="28"/>
  <c r="W73" i="26"/>
  <c r="B74" i="27"/>
  <c r="F74" i="27"/>
  <c r="F68" i="27" s="1"/>
  <c r="F14" i="27" s="1"/>
  <c r="Y74" i="28"/>
  <c r="S73" i="18"/>
  <c r="I73" i="29"/>
  <c r="T74" i="27"/>
  <c r="T68" i="27" s="1"/>
  <c r="T14" i="27" s="1"/>
  <c r="I74" i="26"/>
  <c r="I68" i="26" s="1"/>
  <c r="I14" i="26" s="1"/>
  <c r="S68" i="18" l="1"/>
  <c r="S14" i="18" s="1"/>
  <c r="Y68" i="28"/>
  <c r="Y14" i="28" s="1"/>
  <c r="O14" i="26"/>
  <c r="O69" i="26"/>
  <c r="I68" i="29"/>
  <c r="I14" i="29" s="1"/>
  <c r="A122" i="14"/>
  <c r="E74" i="18"/>
  <c r="E68" i="18" s="1"/>
  <c r="E14" i="18" s="1"/>
  <c r="H74" i="31"/>
  <c r="H68" i="31" s="1"/>
  <c r="H14" i="31" s="1"/>
  <c r="F74" i="18"/>
  <c r="F68" i="18" s="1"/>
  <c r="F14" i="18" s="1"/>
  <c r="M74" i="31"/>
  <c r="M68" i="31" s="1"/>
  <c r="M14" i="31" s="1"/>
  <c r="X74" i="29"/>
  <c r="X68" i="29" s="1"/>
  <c r="X14" i="29" s="1"/>
  <c r="P74" i="30"/>
  <c r="P68" i="30" s="1"/>
  <c r="P14" i="30" s="1"/>
  <c r="U74" i="29"/>
  <c r="U68" i="29" s="1"/>
  <c r="U14" i="29" s="1"/>
  <c r="S74" i="28"/>
  <c r="S68" i="28" s="1"/>
  <c r="S14" i="28" s="1"/>
  <c r="P74" i="26"/>
  <c r="P68" i="26" s="1"/>
  <c r="P14" i="26" s="1"/>
  <c r="Z74" i="31"/>
  <c r="Z68" i="31" s="1"/>
  <c r="Z14" i="31" s="1"/>
  <c r="F74" i="30"/>
  <c r="F68" i="30" s="1"/>
  <c r="F14" i="30" s="1"/>
  <c r="Y74" i="18"/>
  <c r="Y68" i="18" s="1"/>
  <c r="Y14" i="18" s="1"/>
  <c r="V74" i="30"/>
  <c r="V68" i="30" s="1"/>
  <c r="V14" i="30" s="1"/>
  <c r="Y74" i="30"/>
  <c r="Y68" i="30" s="1"/>
  <c r="Y14" i="30" s="1"/>
  <c r="Q74" i="29"/>
  <c r="Q68" i="29" s="1"/>
  <c r="Q14" i="29" s="1"/>
  <c r="T74" i="31"/>
  <c r="T68" i="31" s="1"/>
  <c r="T14" i="31" s="1"/>
  <c r="F74" i="29"/>
  <c r="F68" i="29" s="1"/>
  <c r="F14" i="29" s="1"/>
  <c r="T74" i="26"/>
  <c r="T68" i="26" s="1"/>
  <c r="T14" i="26" s="1"/>
  <c r="Z74" i="18"/>
  <c r="Z68" i="18" s="1"/>
  <c r="Z14" i="18" s="1"/>
  <c r="O74" i="31"/>
  <c r="O68" i="31" s="1"/>
  <c r="D74" i="26"/>
  <c r="R74" i="26"/>
  <c r="R68" i="26" s="1"/>
  <c r="R14" i="26" s="1"/>
  <c r="J74" i="26"/>
  <c r="J68" i="26" s="1"/>
  <c r="J14" i="26" s="1"/>
  <c r="K74" i="30"/>
  <c r="K68" i="30" s="1"/>
  <c r="O74" i="18"/>
  <c r="O68" i="18" s="1"/>
  <c r="I74" i="31"/>
  <c r="I68" i="31" s="1"/>
  <c r="I14" i="31" s="1"/>
  <c r="K74" i="31"/>
  <c r="K68" i="31" s="1"/>
  <c r="S74" i="27"/>
  <c r="S68" i="27" s="1"/>
  <c r="S14" i="27" s="1"/>
  <c r="N74" i="27"/>
  <c r="N68" i="27" s="1"/>
  <c r="L74" i="31"/>
  <c r="L68" i="31" s="1"/>
  <c r="L14" i="31" s="1"/>
  <c r="N74" i="30"/>
  <c r="N68" i="30" s="1"/>
  <c r="L74" i="26"/>
  <c r="L68" i="26" s="1"/>
  <c r="L14" i="26" s="1"/>
  <c r="E74" i="26"/>
  <c r="E68" i="26" s="1"/>
  <c r="E14" i="26" s="1"/>
  <c r="D74" i="29"/>
  <c r="S74" i="31"/>
  <c r="S68" i="31" s="1"/>
  <c r="S14" i="31" s="1"/>
  <c r="F74" i="28"/>
  <c r="F68" i="28" s="1"/>
  <c r="F14" i="28" s="1"/>
  <c r="D74" i="28"/>
  <c r="G74" i="31"/>
  <c r="G68" i="31" s="1"/>
  <c r="Q74" i="31"/>
  <c r="Q68" i="31" s="1"/>
  <c r="Q14" i="31" s="1"/>
  <c r="M74" i="29"/>
  <c r="M68" i="29" s="1"/>
  <c r="M14" i="29" s="1"/>
  <c r="J74" i="31"/>
  <c r="J68" i="31" s="1"/>
  <c r="J14" i="31" s="1"/>
  <c r="Y74" i="31"/>
  <c r="Y68" i="31" s="1"/>
  <c r="Y14" i="31" s="1"/>
  <c r="O74" i="27"/>
  <c r="O68" i="27" s="1"/>
  <c r="G74" i="18"/>
  <c r="G68" i="18" s="1"/>
  <c r="H74" i="18"/>
  <c r="H68" i="18" s="1"/>
  <c r="H14" i="18" s="1"/>
  <c r="R74" i="31"/>
  <c r="R68" i="31" s="1"/>
  <c r="R14" i="31" s="1"/>
  <c r="B74" i="26"/>
  <c r="N74" i="18"/>
  <c r="N68" i="18" s="1"/>
  <c r="E74" i="31"/>
  <c r="E68" i="31" s="1"/>
  <c r="E14" i="31" s="1"/>
  <c r="Z74" i="29"/>
  <c r="Z68" i="29" s="1"/>
  <c r="Z14" i="29" s="1"/>
  <c r="R74" i="30"/>
  <c r="R68" i="30" s="1"/>
  <c r="R14" i="30" s="1"/>
  <c r="Y74" i="29"/>
  <c r="Y68" i="29" s="1"/>
  <c r="Y14" i="29" s="1"/>
  <c r="U74" i="27"/>
  <c r="U68" i="27" s="1"/>
  <c r="U14" i="27" s="1"/>
  <c r="Q74" i="18"/>
  <c r="Q68" i="18" s="1"/>
  <c r="Q14" i="18" s="1"/>
  <c r="H74" i="29"/>
  <c r="H68" i="29" s="1"/>
  <c r="H14" i="29" s="1"/>
  <c r="F74" i="31"/>
  <c r="F68" i="31" s="1"/>
  <c r="F14" i="31" s="1"/>
  <c r="D74" i="18"/>
  <c r="V74" i="18"/>
  <c r="V68" i="18" s="1"/>
  <c r="V14" i="18" s="1"/>
  <c r="P74" i="28"/>
  <c r="P68" i="28" s="1"/>
  <c r="P14" i="28" s="1"/>
  <c r="M74" i="30"/>
  <c r="M68" i="30" s="1"/>
  <c r="M14" i="30" s="1"/>
  <c r="G74" i="27"/>
  <c r="G68" i="27" s="1"/>
  <c r="W74" i="27"/>
  <c r="W68" i="27" s="1"/>
  <c r="W14" i="27" s="1"/>
  <c r="E74" i="27"/>
  <c r="E68" i="27" s="1"/>
  <c r="E14" i="27" s="1"/>
  <c r="S74" i="26"/>
  <c r="S68" i="26" s="1"/>
  <c r="S14" i="26" s="1"/>
  <c r="U74" i="30"/>
  <c r="U68" i="30" s="1"/>
  <c r="U14" i="30" s="1"/>
  <c r="W74" i="28"/>
  <c r="W68" i="28" s="1"/>
  <c r="W14" i="28" s="1"/>
  <c r="T74" i="29"/>
  <c r="T68" i="29" s="1"/>
  <c r="T14" i="29" s="1"/>
  <c r="N74" i="31"/>
  <c r="N68" i="31" s="1"/>
  <c r="X74" i="31"/>
  <c r="X68" i="31" s="1"/>
  <c r="X14" i="31" s="1"/>
  <c r="B74" i="31"/>
  <c r="G74" i="30"/>
  <c r="G68" i="30" s="1"/>
  <c r="J74" i="30"/>
  <c r="J68" i="30" s="1"/>
  <c r="J14" i="30" s="1"/>
  <c r="V74" i="26"/>
  <c r="V68" i="26" s="1"/>
  <c r="V14" i="26" s="1"/>
  <c r="Q74" i="30"/>
  <c r="Q68" i="30" s="1"/>
  <c r="Q14" i="30" s="1"/>
  <c r="I74" i="18"/>
  <c r="I68" i="18" s="1"/>
  <c r="I14" i="18" s="1"/>
  <c r="M74" i="26"/>
  <c r="M68" i="26" s="1"/>
  <c r="M14" i="26" s="1"/>
  <c r="S74" i="30"/>
  <c r="S68" i="30" s="1"/>
  <c r="S14" i="30" s="1"/>
  <c r="B74" i="29"/>
  <c r="L74" i="18"/>
  <c r="L68" i="18" s="1"/>
  <c r="L14" i="18" s="1"/>
  <c r="E74" i="28"/>
  <c r="E68" i="28" s="1"/>
  <c r="E14" i="28" s="1"/>
  <c r="E74" i="29"/>
  <c r="E68" i="29" s="1"/>
  <c r="E14" i="29" s="1"/>
  <c r="P74" i="29"/>
  <c r="P68" i="29" s="1"/>
  <c r="P14" i="29" s="1"/>
  <c r="K74" i="29"/>
  <c r="K68" i="29" s="1"/>
  <c r="G74" i="29"/>
  <c r="G68" i="29" s="1"/>
  <c r="U74" i="26"/>
  <c r="U68" i="26" s="1"/>
  <c r="U14" i="26" s="1"/>
  <c r="F74" i="26"/>
  <c r="F68" i="26" s="1"/>
  <c r="F14" i="26" s="1"/>
  <c r="Z74" i="28"/>
  <c r="Z68" i="28" s="1"/>
  <c r="Z14" i="28" s="1"/>
  <c r="N74" i="28"/>
  <c r="N68" i="28" s="1"/>
  <c r="Q74" i="26"/>
  <c r="Q68" i="26" s="1"/>
  <c r="Q14" i="26" s="1"/>
  <c r="J74" i="18"/>
  <c r="J68" i="18" s="1"/>
  <c r="J14" i="18" s="1"/>
  <c r="O74" i="29"/>
  <c r="O68" i="29" s="1"/>
  <c r="U74" i="31"/>
  <c r="U68" i="31" s="1"/>
  <c r="U14" i="31" s="1"/>
  <c r="D74" i="31"/>
  <c r="Z74" i="30"/>
  <c r="Z68" i="30" s="1"/>
  <c r="Z14" i="30" s="1"/>
  <c r="T74" i="30"/>
  <c r="T68" i="30" s="1"/>
  <c r="T14" i="30" s="1"/>
  <c r="M74" i="27"/>
  <c r="M68" i="27" s="1"/>
  <c r="M14" i="27" s="1"/>
  <c r="J74" i="27"/>
  <c r="J68" i="27" s="1"/>
  <c r="J14" i="27" s="1"/>
  <c r="D74" i="27"/>
  <c r="R74" i="18"/>
  <c r="R68" i="18" s="1"/>
  <c r="R14" i="18" s="1"/>
  <c r="P74" i="31"/>
  <c r="P68" i="31" s="1"/>
  <c r="P14" i="31" s="1"/>
  <c r="K74" i="18"/>
  <c r="K68" i="18" s="1"/>
  <c r="L74" i="30"/>
  <c r="L68" i="30" s="1"/>
  <c r="L14" i="30" s="1"/>
  <c r="G74" i="28"/>
  <c r="G68" i="28" s="1"/>
  <c r="G74" i="26"/>
  <c r="G68" i="26" s="1"/>
  <c r="K74" i="28"/>
  <c r="K68" i="28" s="1"/>
  <c r="T74" i="18"/>
  <c r="T68" i="18" s="1"/>
  <c r="T14" i="18" s="1"/>
  <c r="Q74" i="27"/>
  <c r="Q68" i="27" s="1"/>
  <c r="Q14" i="27" s="1"/>
  <c r="Z74" i="26"/>
  <c r="Z68" i="26" s="1"/>
  <c r="Z14" i="26" s="1"/>
  <c r="X74" i="30"/>
  <c r="X68" i="30" s="1"/>
  <c r="X14" i="30" s="1"/>
  <c r="J74" i="29"/>
  <c r="J68" i="29" s="1"/>
  <c r="J14" i="29" s="1"/>
  <c r="B74" i="28"/>
  <c r="P74" i="18"/>
  <c r="P68" i="18" s="1"/>
  <c r="P14" i="18" s="1"/>
  <c r="E74" i="30"/>
  <c r="E68" i="30" s="1"/>
  <c r="E14" i="30" s="1"/>
  <c r="H74" i="30"/>
  <c r="H68" i="30" s="1"/>
  <c r="H14" i="30" s="1"/>
  <c r="H74" i="28"/>
  <c r="H68" i="28" s="1"/>
  <c r="H14" i="28" s="1"/>
  <c r="H74" i="27"/>
  <c r="W74" i="30"/>
  <c r="W68" i="30" s="1"/>
  <c r="W14" i="30" s="1"/>
  <c r="O74" i="28"/>
  <c r="O68" i="28" s="1"/>
  <c r="W74" i="29"/>
  <c r="W68" i="29" s="1"/>
  <c r="W14" i="29" s="1"/>
  <c r="B74" i="30"/>
  <c r="T74" i="28"/>
  <c r="T68" i="28" s="1"/>
  <c r="T14" i="28" s="1"/>
  <c r="V74" i="27"/>
  <c r="V68" i="27" s="1"/>
  <c r="V14" i="27" s="1"/>
  <c r="X74" i="27"/>
  <c r="X68" i="27" s="1"/>
  <c r="X14" i="27" s="1"/>
  <c r="P74" i="27"/>
  <c r="P68" i="27" s="1"/>
  <c r="P14" i="27" s="1"/>
  <c r="I74" i="28"/>
  <c r="I68" i="28" s="1"/>
  <c r="I14" i="28" s="1"/>
  <c r="W74" i="31"/>
  <c r="W68" i="31" s="1"/>
  <c r="W14" i="31" s="1"/>
  <c r="V74" i="29"/>
  <c r="V68" i="29" s="1"/>
  <c r="V14" i="29" s="1"/>
  <c r="Z74" i="27"/>
  <c r="Z68" i="27" s="1"/>
  <c r="Z14" i="27" s="1"/>
  <c r="W74" i="18"/>
  <c r="W68" i="18" s="1"/>
  <c r="W14" i="18" s="1"/>
  <c r="V74" i="28"/>
  <c r="V68" i="28" s="1"/>
  <c r="V14" i="28" s="1"/>
  <c r="Q74" i="28"/>
  <c r="Q68" i="28" s="1"/>
  <c r="Q14" i="28" s="1"/>
  <c r="J74" i="28"/>
  <c r="J68" i="28" s="1"/>
  <c r="J14" i="28" s="1"/>
  <c r="X74" i="28"/>
  <c r="X68" i="28" s="1"/>
  <c r="X14" i="28" s="1"/>
  <c r="D74" i="30"/>
  <c r="L74" i="28"/>
  <c r="L68" i="28" s="1"/>
  <c r="L14" i="28" s="1"/>
  <c r="O74" i="30"/>
  <c r="O68" i="30" s="1"/>
  <c r="V74" i="31"/>
  <c r="V68" i="31" s="1"/>
  <c r="V14" i="31" s="1"/>
  <c r="R74" i="29"/>
  <c r="R68" i="29" s="1"/>
  <c r="R14" i="29" s="1"/>
  <c r="N74" i="29"/>
  <c r="N68" i="29" s="1"/>
  <c r="S74" i="29"/>
  <c r="S68" i="29" s="1"/>
  <c r="S14" i="29" s="1"/>
  <c r="I74" i="30"/>
  <c r="I68" i="30" s="1"/>
  <c r="I14" i="30" s="1"/>
  <c r="U74" i="18"/>
  <c r="U68" i="18" s="1"/>
  <c r="U14" i="18" s="1"/>
  <c r="K14" i="26"/>
  <c r="K69" i="26"/>
  <c r="W68" i="26"/>
  <c r="W14" i="26" s="1"/>
  <c r="O14" i="18" l="1"/>
  <c r="O69" i="18"/>
  <c r="G14" i="26"/>
  <c r="G69" i="26"/>
  <c r="O14" i="27"/>
  <c r="O69" i="27"/>
  <c r="G14" i="31"/>
  <c r="G69" i="31"/>
  <c r="G14" i="27"/>
  <c r="G69" i="27"/>
  <c r="G14" i="29"/>
  <c r="G69" i="29"/>
  <c r="G69" i="30"/>
  <c r="G14" i="30"/>
  <c r="G14" i="18"/>
  <c r="G69" i="18"/>
  <c r="O14" i="31"/>
  <c r="O69" i="31"/>
  <c r="O14" i="30"/>
  <c r="O69" i="30"/>
  <c r="O14" i="28"/>
  <c r="O69" i="28"/>
  <c r="G14" i="28"/>
  <c r="G69" i="28"/>
  <c r="K14" i="18"/>
  <c r="K69" i="18"/>
  <c r="O14" i="29"/>
  <c r="O69" i="29"/>
  <c r="N14" i="28"/>
  <c r="N69" i="28"/>
  <c r="K14" i="30"/>
  <c r="K69" i="30"/>
  <c r="A135" i="14"/>
  <c r="N14" i="18"/>
  <c r="N69" i="18"/>
  <c r="N14" i="29"/>
  <c r="N69" i="29"/>
  <c r="K14" i="28"/>
  <c r="K69" i="28"/>
  <c r="K14" i="29"/>
  <c r="K69" i="29"/>
  <c r="N14" i="31"/>
  <c r="N69" i="31"/>
  <c r="N14" i="30"/>
  <c r="N69" i="30"/>
  <c r="N14" i="27"/>
  <c r="N69" i="27"/>
  <c r="K14" i="31"/>
  <c r="K69" i="31"/>
  <c r="A150" i="14" l="1"/>
  <c r="A166" i="14" s="1"/>
  <c r="A178" i="14" s="1"/>
  <c r="A190" i="14" s="1"/>
  <c r="A207" i="14" s="1"/>
  <c r="A218" i="14" s="1"/>
  <c r="A230" i="14" s="1"/>
  <c r="A250" i="14" s="1"/>
  <c r="A270" i="14" s="1"/>
  <c r="A290" i="14" s="1"/>
  <c r="A310" i="14" s="1"/>
  <c r="A330" i="14" s="1"/>
  <c r="A350" i="14" s="1"/>
  <c r="A370" i="14" s="1"/>
  <c r="A390" i="14" s="1"/>
  <c r="A410" i="14" s="1"/>
  <c r="A430" i="14" s="1"/>
  <c r="A450" i="14" s="1"/>
  <c r="A470" i="14" s="1"/>
  <c r="A490" i="14" s="1"/>
  <c r="A510" i="14" s="1"/>
  <c r="A530" i="14" s="1"/>
  <c r="A550" i="14" s="1"/>
  <c r="A559" i="14" s="1"/>
  <c r="A576" i="14" s="1"/>
  <c r="A588" i="14" s="1"/>
  <c r="A596" i="14" s="1"/>
  <c r="X51" i="18"/>
  <c r="X48" i="18" s="1"/>
  <c r="X13" i="18" s="1"/>
  <c r="B32" i="18"/>
  <c r="M131" i="18"/>
  <c r="M128" i="18" s="1"/>
  <c r="M17" i="18" s="1"/>
  <c r="N131" i="18"/>
  <c r="N128" i="18" s="1"/>
  <c r="O32" i="18"/>
  <c r="Z31" i="18"/>
  <c r="I91" i="18"/>
  <c r="I88" i="18" s="1"/>
  <c r="I15" i="18" s="1"/>
  <c r="W51" i="18"/>
  <c r="W48" i="18" s="1"/>
  <c r="W13" i="18" s="1"/>
  <c r="I32" i="18"/>
  <c r="H33" i="18"/>
  <c r="W31" i="18"/>
  <c r="X33" i="18"/>
  <c r="V131" i="18"/>
  <c r="V128" i="18" s="1"/>
  <c r="V17" i="18" s="1"/>
  <c r="J91" i="18"/>
  <c r="J88" i="18" s="1"/>
  <c r="J15" i="18" s="1"/>
  <c r="D91" i="18"/>
  <c r="R31" i="18"/>
  <c r="I51" i="18"/>
  <c r="I48" i="18" s="1"/>
  <c r="I13" i="18" s="1"/>
  <c r="O33" i="26"/>
  <c r="S33" i="18"/>
  <c r="B33" i="18"/>
  <c r="P91" i="18"/>
  <c r="P88" i="18" s="1"/>
  <c r="P15" i="18" s="1"/>
  <c r="Z91" i="18"/>
  <c r="Z88" i="18" s="1"/>
  <c r="Z15" i="18" s="1"/>
  <c r="D33" i="18"/>
  <c r="T91" i="18"/>
  <c r="T88" i="18" s="1"/>
  <c r="T15" i="18" s="1"/>
  <c r="G31" i="18"/>
  <c r="W33" i="18"/>
  <c r="Z33" i="18"/>
  <c r="U131" i="18"/>
  <c r="U128" i="18" s="1"/>
  <c r="U17" i="18" s="1"/>
  <c r="I31" i="18"/>
  <c r="L33" i="18"/>
  <c r="T131" i="18"/>
  <c r="T128" i="18" s="1"/>
  <c r="T17" i="18" s="1"/>
  <c r="H91" i="18"/>
  <c r="H88" i="18" s="1"/>
  <c r="H15" i="18" s="1"/>
  <c r="Q51" i="18"/>
  <c r="Q48" i="18" s="1"/>
  <c r="Q13" i="18" s="1"/>
  <c r="D32" i="18"/>
  <c r="M31" i="18"/>
  <c r="P33" i="18"/>
  <c r="O31" i="18"/>
  <c r="E91" i="18"/>
  <c r="E88" i="18" s="1"/>
  <c r="E15" i="18" s="1"/>
  <c r="N91" i="18"/>
  <c r="N88" i="18" s="1"/>
  <c r="R51" i="18"/>
  <c r="R48" i="18" s="1"/>
  <c r="R13" i="18" s="1"/>
  <c r="X32" i="18"/>
  <c r="U51" i="18"/>
  <c r="U48" i="18" s="1"/>
  <c r="U13" i="18" s="1"/>
  <c r="N32" i="18"/>
  <c r="G51" i="18"/>
  <c r="G48" i="18" s="1"/>
  <c r="S31" i="18"/>
  <c r="G32" i="18"/>
  <c r="T32" i="18"/>
  <c r="F31" i="31"/>
  <c r="M91" i="18"/>
  <c r="M88" i="18" s="1"/>
  <c r="M15" i="18" s="1"/>
  <c r="R32" i="18"/>
  <c r="U32" i="18"/>
  <c r="X91" i="18"/>
  <c r="X88" i="18" s="1"/>
  <c r="X15" i="18" s="1"/>
  <c r="V31" i="18"/>
  <c r="Y32" i="18"/>
  <c r="Y51" i="18"/>
  <c r="Y48" i="18" s="1"/>
  <c r="Y13" i="18" s="1"/>
  <c r="G91" i="18"/>
  <c r="G88" i="18" s="1"/>
  <c r="F51" i="18"/>
  <c r="F48" i="18" s="1"/>
  <c r="F13" i="18" s="1"/>
  <c r="W131" i="18"/>
  <c r="W128" i="18" s="1"/>
  <c r="W17" i="18" s="1"/>
  <c r="E33" i="18"/>
  <c r="Z32" i="18"/>
  <c r="G33" i="18"/>
  <c r="V91" i="18"/>
  <c r="V88" i="18" s="1"/>
  <c r="V15" i="18" s="1"/>
  <c r="D31" i="18"/>
  <c r="X31" i="18"/>
  <c r="B51" i="18"/>
  <c r="Q33" i="18"/>
  <c r="Y33" i="18"/>
  <c r="W32" i="18"/>
  <c r="J33" i="18"/>
  <c r="O33" i="18"/>
  <c r="Q131" i="18"/>
  <c r="Q128" i="18" s="1"/>
  <c r="Q17" i="18" s="1"/>
  <c r="V32" i="18"/>
  <c r="E131" i="18"/>
  <c r="E128" i="18" s="1"/>
  <c r="E17" i="18" s="1"/>
  <c r="F32" i="18"/>
  <c r="T31" i="18"/>
  <c r="Z51" i="18"/>
  <c r="Z48" i="18" s="1"/>
  <c r="Z13" i="18" s="1"/>
  <c r="M32" i="18"/>
  <c r="D51" i="18"/>
  <c r="Y31" i="18"/>
  <c r="T33" i="18"/>
  <c r="F131" i="18"/>
  <c r="F128" i="18" s="1"/>
  <c r="F17" i="18" s="1"/>
  <c r="L51" i="18"/>
  <c r="L48" i="18" s="1"/>
  <c r="L13" i="18" s="1"/>
  <c r="R131" i="18"/>
  <c r="R128" i="18" s="1"/>
  <c r="R17" i="18" s="1"/>
  <c r="N33" i="18"/>
  <c r="R33" i="18"/>
  <c r="U91" i="18"/>
  <c r="U88" i="18" s="1"/>
  <c r="U15" i="18" s="1"/>
  <c r="Y131" i="18"/>
  <c r="Y128" i="18" s="1"/>
  <c r="Y17" i="18" s="1"/>
  <c r="H51" i="18"/>
  <c r="H48" i="18" s="1"/>
  <c r="H13" i="18" s="1"/>
  <c r="U33" i="18"/>
  <c r="Z131" i="18"/>
  <c r="Z128" i="18" s="1"/>
  <c r="Z17" i="18" s="1"/>
  <c r="K91" i="18"/>
  <c r="K88" i="18" s="1"/>
  <c r="J32" i="18"/>
  <c r="H131" i="18"/>
  <c r="H128" i="18" s="1"/>
  <c r="H17" i="18" s="1"/>
  <c r="T51" i="18"/>
  <c r="T48" i="18" s="1"/>
  <c r="T13" i="18" s="1"/>
  <c r="Y91" i="18"/>
  <c r="Y88" i="18" s="1"/>
  <c r="Y15" i="18" s="1"/>
  <c r="S91" i="18"/>
  <c r="S88" i="18" s="1"/>
  <c r="S15" i="18" s="1"/>
  <c r="G131" i="18"/>
  <c r="G128" i="18" s="1"/>
  <c r="M33" i="18"/>
  <c r="P131" i="18"/>
  <c r="P128" i="18" s="1"/>
  <c r="P17" i="18" s="1"/>
  <c r="O131" i="18"/>
  <c r="O128" i="18" s="1"/>
  <c r="K51" i="18"/>
  <c r="K48" i="18" s="1"/>
  <c r="J131" i="18"/>
  <c r="J128" i="18" s="1"/>
  <c r="J17" i="18" s="1"/>
  <c r="J51" i="18"/>
  <c r="J48" i="18" s="1"/>
  <c r="J13" i="18" s="1"/>
  <c r="M51" i="18"/>
  <c r="M48" i="18" s="1"/>
  <c r="M13" i="18" s="1"/>
  <c r="U31" i="18"/>
  <c r="K31" i="18"/>
  <c r="V33" i="18"/>
  <c r="S51" i="18"/>
  <c r="S48" i="18" s="1"/>
  <c r="S13" i="18" s="1"/>
  <c r="F33" i="18"/>
  <c r="I131" i="18"/>
  <c r="I128" i="18" s="1"/>
  <c r="I17" i="18" s="1"/>
  <c r="E51" i="18"/>
  <c r="E48" i="18" s="1"/>
  <c r="E13" i="18" s="1"/>
  <c r="W91" i="18"/>
  <c r="W88" i="18" s="1"/>
  <c r="W15" i="18" s="1"/>
  <c r="S131" i="18"/>
  <c r="S128" i="18" s="1"/>
  <c r="S17" i="18" s="1"/>
  <c r="L91" i="18"/>
  <c r="L88" i="18" s="1"/>
  <c r="L15" i="18" s="1"/>
  <c r="K131" i="18"/>
  <c r="K128" i="18" s="1"/>
  <c r="I33" i="18"/>
  <c r="K32" i="18"/>
  <c r="Q91" i="18"/>
  <c r="Q88" i="18" s="1"/>
  <c r="Q15" i="18" s="1"/>
  <c r="P32" i="18"/>
  <c r="B131" i="18"/>
  <c r="Q32" i="18"/>
  <c r="V51" i="18"/>
  <c r="V48" i="18" s="1"/>
  <c r="V13" i="18" s="1"/>
  <c r="N31" i="18"/>
  <c r="D131" i="18"/>
  <c r="Q31" i="18"/>
  <c r="J31" i="18"/>
  <c r="L131" i="18"/>
  <c r="L128" i="18" s="1"/>
  <c r="L17" i="18" s="1"/>
  <c r="P51" i="18"/>
  <c r="P48" i="18" s="1"/>
  <c r="P13" i="18" s="1"/>
  <c r="P31" i="18"/>
  <c r="X131" i="18"/>
  <c r="X128" i="18" s="1"/>
  <c r="X17" i="18" s="1"/>
  <c r="E31" i="18" l="1"/>
  <c r="A619" i="14"/>
  <c r="A636" i="14" s="1"/>
  <c r="A656" i="14" s="1"/>
  <c r="J28" i="18"/>
  <c r="J12" i="18" s="1"/>
  <c r="J11" i="18" s="1"/>
  <c r="J12" i="25" s="1"/>
  <c r="U28" i="18"/>
  <c r="U12" i="18" s="1"/>
  <c r="U11" i="18" s="1"/>
  <c r="U12" i="25" s="1"/>
  <c r="P28" i="18"/>
  <c r="P12" i="18" s="1"/>
  <c r="L6" i="18" s="1"/>
  <c r="L7" i="18" s="1"/>
  <c r="N28" i="18"/>
  <c r="N12" i="18" s="1"/>
  <c r="X28" i="18"/>
  <c r="X12" i="18" s="1"/>
  <c r="T6" i="18" s="1"/>
  <c r="T7" i="18" s="1"/>
  <c r="Q28" i="18"/>
  <c r="Q12" i="18" s="1"/>
  <c r="K13" i="18"/>
  <c r="K49" i="18"/>
  <c r="G17" i="18"/>
  <c r="G129" i="18"/>
  <c r="V28" i="18"/>
  <c r="V12" i="18" s="1"/>
  <c r="O28" i="18"/>
  <c r="I28" i="18"/>
  <c r="I12" i="18" s="1"/>
  <c r="G28" i="18"/>
  <c r="Z28" i="18"/>
  <c r="Z12" i="18" s="1"/>
  <c r="O17" i="18"/>
  <c r="O129" i="18"/>
  <c r="G89" i="18"/>
  <c r="G15" i="18"/>
  <c r="G13" i="18"/>
  <c r="G49" i="18"/>
  <c r="R28" i="18"/>
  <c r="R12" i="18" s="1"/>
  <c r="K17" i="18"/>
  <c r="K129" i="18"/>
  <c r="K15" i="18"/>
  <c r="K89" i="18"/>
  <c r="Y28" i="18"/>
  <c r="Y12" i="18" s="1"/>
  <c r="T28" i="18"/>
  <c r="T12" i="18" s="1"/>
  <c r="N15" i="18"/>
  <c r="N89" i="18"/>
  <c r="M28" i="18"/>
  <c r="M12" i="18" s="1"/>
  <c r="W28" i="18"/>
  <c r="W12" i="18" s="1"/>
  <c r="N17" i="18"/>
  <c r="N129" i="18"/>
  <c r="L33" i="26"/>
  <c r="H73" i="27"/>
  <c r="H68" i="27" s="1"/>
  <c r="H14" i="27" s="1"/>
  <c r="Q33" i="27"/>
  <c r="R91" i="18"/>
  <c r="R88" i="18" s="1"/>
  <c r="R15" i="18" s="1"/>
  <c r="M51" i="27"/>
  <c r="M48" i="27" s="1"/>
  <c r="M13" i="27" s="1"/>
  <c r="X32" i="27"/>
  <c r="J131" i="27"/>
  <c r="J128" i="27" s="1"/>
  <c r="J17" i="27" s="1"/>
  <c r="S33" i="26"/>
  <c r="J32" i="29"/>
  <c r="S31" i="27"/>
  <c r="F32" i="26"/>
  <c r="G131" i="26"/>
  <c r="G128" i="26" s="1"/>
  <c r="Z51" i="28"/>
  <c r="Z48" i="28" s="1"/>
  <c r="Z13" i="28" s="1"/>
  <c r="V31" i="29"/>
  <c r="J32" i="28"/>
  <c r="X131" i="26"/>
  <c r="X128" i="26" s="1"/>
  <c r="X17" i="26" s="1"/>
  <c r="O51" i="28"/>
  <c r="O48" i="28" s="1"/>
  <c r="R74" i="28"/>
  <c r="R68" i="28" s="1"/>
  <c r="R14" i="28" s="1"/>
  <c r="D73" i="29"/>
  <c r="I31" i="26"/>
  <c r="V31" i="27"/>
  <c r="B91" i="26"/>
  <c r="O131" i="29"/>
  <c r="O128" i="29" s="1"/>
  <c r="N74" i="26"/>
  <c r="N68" i="26" s="1"/>
  <c r="K74" i="27"/>
  <c r="K68" i="27" s="1"/>
  <c r="L131" i="29"/>
  <c r="L128" i="29" s="1"/>
  <c r="L17" i="29" s="1"/>
  <c r="J91" i="27"/>
  <c r="J88" i="27" s="1"/>
  <c r="J15" i="27" s="1"/>
  <c r="Y33" i="26"/>
  <c r="Y74" i="27"/>
  <c r="Y68" i="27" s="1"/>
  <c r="Y14" i="27" s="1"/>
  <c r="P91" i="26"/>
  <c r="P88" i="26" s="1"/>
  <c r="P15" i="26" s="1"/>
  <c r="Q31" i="28"/>
  <c r="V51" i="26"/>
  <c r="V48" i="26" s="1"/>
  <c r="V13" i="26" s="1"/>
  <c r="I33" i="26"/>
  <c r="I33" i="30"/>
  <c r="H131" i="26"/>
  <c r="H128" i="26" s="1"/>
  <c r="H17" i="26" s="1"/>
  <c r="T131" i="30"/>
  <c r="T128" i="30" s="1"/>
  <c r="T17" i="30" s="1"/>
  <c r="E32" i="28"/>
  <c r="W51" i="27"/>
  <c r="W48" i="27" s="1"/>
  <c r="W13" i="27" s="1"/>
  <c r="J91" i="28"/>
  <c r="J88" i="28" s="1"/>
  <c r="J15" i="28" s="1"/>
  <c r="T131" i="29"/>
  <c r="T128" i="29" s="1"/>
  <c r="T17" i="29" s="1"/>
  <c r="M31" i="29"/>
  <c r="H91" i="27"/>
  <c r="H88" i="27" s="1"/>
  <c r="H15" i="27" s="1"/>
  <c r="Z91" i="28"/>
  <c r="Z88" i="28" s="1"/>
  <c r="Z15" i="28" s="1"/>
  <c r="T31" i="26"/>
  <c r="Q91" i="27"/>
  <c r="Q88" i="27" s="1"/>
  <c r="Q15" i="27" s="1"/>
  <c r="H32" i="27"/>
  <c r="D131" i="29"/>
  <c r="W51" i="26"/>
  <c r="W48" i="26" s="1"/>
  <c r="W13" i="26" s="1"/>
  <c r="Y32" i="27"/>
  <c r="N32" i="27"/>
  <c r="V33" i="27"/>
  <c r="U51" i="28"/>
  <c r="U48" i="28" s="1"/>
  <c r="U13" i="28" s="1"/>
  <c r="F33" i="27"/>
  <c r="W31" i="26"/>
  <c r="T91" i="29"/>
  <c r="T88" i="29" s="1"/>
  <c r="T15" i="29" s="1"/>
  <c r="K32" i="26"/>
  <c r="Y31" i="26"/>
  <c r="P33" i="27"/>
  <c r="J51" i="27"/>
  <c r="J48" i="27" s="1"/>
  <c r="J13" i="27" s="1"/>
  <c r="O31" i="28"/>
  <c r="B32" i="29"/>
  <c r="B31" i="26"/>
  <c r="D33" i="26"/>
  <c r="J51" i="28"/>
  <c r="J48" i="28" s="1"/>
  <c r="J13" i="28" s="1"/>
  <c r="Y51" i="29"/>
  <c r="Y48" i="29" s="1"/>
  <c r="Y13" i="29" s="1"/>
  <c r="Q31" i="27"/>
  <c r="M32" i="28"/>
  <c r="R31" i="28"/>
  <c r="W32" i="28"/>
  <c r="L32" i="26"/>
  <c r="X51" i="29"/>
  <c r="X48" i="29" s="1"/>
  <c r="X13" i="29" s="1"/>
  <c r="P31" i="27"/>
  <c r="W131" i="26"/>
  <c r="W128" i="26" s="1"/>
  <c r="W17" i="26" s="1"/>
  <c r="I51" i="28"/>
  <c r="I48" i="28" s="1"/>
  <c r="I13" i="28" s="1"/>
  <c r="F51" i="26"/>
  <c r="F48" i="26" s="1"/>
  <c r="F13" i="26" s="1"/>
  <c r="D32" i="26"/>
  <c r="Q51" i="26"/>
  <c r="Q48" i="26" s="1"/>
  <c r="Q13" i="26" s="1"/>
  <c r="V32" i="26"/>
  <c r="N31" i="26"/>
  <c r="N33" i="26"/>
  <c r="B91" i="18"/>
  <c r="H51" i="27"/>
  <c r="H48" i="27" s="1"/>
  <c r="H13" i="27" s="1"/>
  <c r="Q91" i="26"/>
  <c r="Q88" i="26" s="1"/>
  <c r="Q15" i="26" s="1"/>
  <c r="X51" i="27"/>
  <c r="X48" i="27" s="1"/>
  <c r="X13" i="27" s="1"/>
  <c r="L51" i="26"/>
  <c r="L48" i="26" s="1"/>
  <c r="L13" i="26" s="1"/>
  <c r="O51" i="18"/>
  <c r="O48" i="18" s="1"/>
  <c r="M131" i="26"/>
  <c r="M128" i="26" s="1"/>
  <c r="M17" i="26" s="1"/>
  <c r="D51" i="29"/>
  <c r="Y33" i="28"/>
  <c r="G33" i="29"/>
  <c r="F31" i="27"/>
  <c r="I31" i="30"/>
  <c r="R33" i="28"/>
  <c r="Z32" i="28"/>
  <c r="G91" i="27"/>
  <c r="G88" i="27" s="1"/>
  <c r="G51" i="26"/>
  <c r="G48" i="26" s="1"/>
  <c r="Q91" i="28"/>
  <c r="Q88" i="28" s="1"/>
  <c r="Q15" i="28" s="1"/>
  <c r="I32" i="27"/>
  <c r="H131" i="27"/>
  <c r="H128" i="27" s="1"/>
  <c r="H17" i="27" s="1"/>
  <c r="Z91" i="27"/>
  <c r="Z88" i="27" s="1"/>
  <c r="Z15" i="27" s="1"/>
  <c r="H31" i="18"/>
  <c r="V91" i="26"/>
  <c r="V88" i="26" s="1"/>
  <c r="V15" i="26" s="1"/>
  <c r="T51" i="26"/>
  <c r="T48" i="26" s="1"/>
  <c r="T13" i="26" s="1"/>
  <c r="I131" i="27"/>
  <c r="I128" i="27" s="1"/>
  <c r="I17" i="27" s="1"/>
  <c r="G51" i="27"/>
  <c r="G48" i="27" s="1"/>
  <c r="S91" i="27"/>
  <c r="S88" i="27" s="1"/>
  <c r="S15" i="27" s="1"/>
  <c r="N32" i="29"/>
  <c r="F91" i="26"/>
  <c r="F88" i="26" s="1"/>
  <c r="F15" i="26" s="1"/>
  <c r="P131" i="28"/>
  <c r="P128" i="28" s="1"/>
  <c r="P17" i="28" s="1"/>
  <c r="Q32" i="26"/>
  <c r="Y131" i="27"/>
  <c r="Y128" i="27" s="1"/>
  <c r="Y17" i="27" s="1"/>
  <c r="T32" i="29"/>
  <c r="X91" i="28"/>
  <c r="X88" i="28" s="1"/>
  <c r="X15" i="28" s="1"/>
  <c r="F33" i="31"/>
  <c r="G32" i="30"/>
  <c r="Y51" i="28"/>
  <c r="Y48" i="28" s="1"/>
  <c r="Y13" i="28" s="1"/>
  <c r="U32" i="31"/>
  <c r="Y33" i="30"/>
  <c r="E131" i="28"/>
  <c r="E128" i="28" s="1"/>
  <c r="E17" i="28" s="1"/>
  <c r="G51" i="31"/>
  <c r="G48" i="31" s="1"/>
  <c r="V131" i="29"/>
  <c r="V128" i="29" s="1"/>
  <c r="V17" i="29" s="1"/>
  <c r="J31" i="27"/>
  <c r="I131" i="26"/>
  <c r="I128" i="26" s="1"/>
  <c r="I17" i="26" s="1"/>
  <c r="T91" i="26"/>
  <c r="T88" i="26" s="1"/>
  <c r="T15" i="26" s="1"/>
  <c r="J32" i="27"/>
  <c r="S131" i="30"/>
  <c r="S128" i="30" s="1"/>
  <c r="S17" i="30" s="1"/>
  <c r="Y31" i="31"/>
  <c r="I91" i="31"/>
  <c r="I88" i="31" s="1"/>
  <c r="I15" i="31" s="1"/>
  <c r="J31" i="31"/>
  <c r="X51" i="30"/>
  <c r="X48" i="30" s="1"/>
  <c r="X13" i="30" s="1"/>
  <c r="P33" i="29"/>
  <c r="X31" i="27"/>
  <c r="N31" i="27"/>
  <c r="Q31" i="26"/>
  <c r="J131" i="26"/>
  <c r="J128" i="26" s="1"/>
  <c r="J17" i="26" s="1"/>
  <c r="R131" i="31"/>
  <c r="R128" i="31" s="1"/>
  <c r="R17" i="31" s="1"/>
  <c r="M33" i="30"/>
  <c r="N131" i="29"/>
  <c r="N128" i="29" s="1"/>
  <c r="B31" i="31"/>
  <c r="D31" i="31"/>
  <c r="U33" i="30"/>
  <c r="T91" i="30"/>
  <c r="T88" i="30" s="1"/>
  <c r="T15" i="30" s="1"/>
  <c r="B131" i="31"/>
  <c r="J51" i="26"/>
  <c r="J48" i="26" s="1"/>
  <c r="J13" i="26" s="1"/>
  <c r="X33" i="27"/>
  <c r="Y131" i="30"/>
  <c r="Y128" i="30" s="1"/>
  <c r="Y17" i="30" s="1"/>
  <c r="L51" i="28"/>
  <c r="L48" i="28" s="1"/>
  <c r="L13" i="28" s="1"/>
  <c r="H33" i="30"/>
  <c r="H91" i="28"/>
  <c r="H88" i="28" s="1"/>
  <c r="H15" i="28" s="1"/>
  <c r="Z131" i="31"/>
  <c r="Z128" i="31" s="1"/>
  <c r="Z17" i="31" s="1"/>
  <c r="Z131" i="28"/>
  <c r="Z128" i="28" s="1"/>
  <c r="Z17" i="28" s="1"/>
  <c r="I33" i="29"/>
  <c r="N51" i="30"/>
  <c r="N48" i="30" s="1"/>
  <c r="E33" i="28"/>
  <c r="R91" i="26"/>
  <c r="R88" i="26" s="1"/>
  <c r="R15" i="26" s="1"/>
  <c r="R31" i="27"/>
  <c r="V32" i="28"/>
  <c r="U31" i="31"/>
  <c r="Y51" i="31"/>
  <c r="Y48" i="31" s="1"/>
  <c r="Y13" i="31" s="1"/>
  <c r="V31" i="28"/>
  <c r="Y51" i="26"/>
  <c r="Y48" i="26" s="1"/>
  <c r="Y13" i="26" s="1"/>
  <c r="V131" i="26"/>
  <c r="V128" i="26" s="1"/>
  <c r="V17" i="26" s="1"/>
  <c r="U51" i="27"/>
  <c r="U48" i="27" s="1"/>
  <c r="U13" i="27" s="1"/>
  <c r="K33" i="27"/>
  <c r="B131" i="27"/>
  <c r="H131" i="31"/>
  <c r="H128" i="31" s="1"/>
  <c r="H17" i="31" s="1"/>
  <c r="I91" i="30"/>
  <c r="I88" i="30" s="1"/>
  <c r="I15" i="30" s="1"/>
  <c r="N131" i="26"/>
  <c r="N128" i="26" s="1"/>
  <c r="L91" i="30"/>
  <c r="L88" i="30" s="1"/>
  <c r="L15" i="30" s="1"/>
  <c r="O51" i="30"/>
  <c r="O48" i="30" s="1"/>
  <c r="G33" i="28"/>
  <c r="G131" i="29"/>
  <c r="G128" i="29" s="1"/>
  <c r="O51" i="29"/>
  <c r="O48" i="29" s="1"/>
  <c r="D33" i="30"/>
  <c r="D33" i="29"/>
  <c r="Y31" i="29"/>
  <c r="X31" i="30"/>
  <c r="Y32" i="29"/>
  <c r="U131" i="27"/>
  <c r="U128" i="27" s="1"/>
  <c r="U17" i="27" s="1"/>
  <c r="K131" i="28"/>
  <c r="K128" i="28" s="1"/>
  <c r="U33" i="27"/>
  <c r="F91" i="28"/>
  <c r="F88" i="28" s="1"/>
  <c r="F15" i="28" s="1"/>
  <c r="P33" i="31"/>
  <c r="H131" i="30"/>
  <c r="H128" i="30" s="1"/>
  <c r="H17" i="30" s="1"/>
  <c r="I131" i="31"/>
  <c r="I128" i="31" s="1"/>
  <c r="I17" i="31" s="1"/>
  <c r="X91" i="26"/>
  <c r="X88" i="26" s="1"/>
  <c r="X15" i="26" s="1"/>
  <c r="Y32" i="31"/>
  <c r="L33" i="30"/>
  <c r="J131" i="31"/>
  <c r="J128" i="31" s="1"/>
  <c r="J17" i="31" s="1"/>
  <c r="P91" i="30"/>
  <c r="P88" i="30" s="1"/>
  <c r="P15" i="30" s="1"/>
  <c r="R31" i="31"/>
  <c r="V33" i="29"/>
  <c r="Y33" i="27"/>
  <c r="V32" i="27"/>
  <c r="F91" i="30"/>
  <c r="F88" i="30" s="1"/>
  <c r="F15" i="30" s="1"/>
  <c r="X131" i="30"/>
  <c r="X128" i="30" s="1"/>
  <c r="X17" i="30" s="1"/>
  <c r="T33" i="29"/>
  <c r="R33" i="31"/>
  <c r="T33" i="28"/>
  <c r="F131" i="28"/>
  <c r="F128" i="28" s="1"/>
  <c r="F17" i="28" s="1"/>
  <c r="F33" i="29"/>
  <c r="E51" i="28"/>
  <c r="E48" i="28" s="1"/>
  <c r="E13" i="28" s="1"/>
  <c r="D131" i="26"/>
  <c r="B131" i="26"/>
  <c r="M51" i="26"/>
  <c r="M48" i="26" s="1"/>
  <c r="M13" i="26" s="1"/>
  <c r="D91" i="27"/>
  <c r="F91" i="29"/>
  <c r="F88" i="29" s="1"/>
  <c r="F15" i="29" s="1"/>
  <c r="Z91" i="30"/>
  <c r="Z88" i="30" s="1"/>
  <c r="Z15" i="30" s="1"/>
  <c r="S51" i="28"/>
  <c r="S48" i="28" s="1"/>
  <c r="S13" i="28" s="1"/>
  <c r="H31" i="30"/>
  <c r="N91" i="26"/>
  <c r="N88" i="26" s="1"/>
  <c r="P32" i="28"/>
  <c r="L33" i="31"/>
  <c r="H91" i="30"/>
  <c r="H88" i="30" s="1"/>
  <c r="H15" i="30" s="1"/>
  <c r="B91" i="29"/>
  <c r="W32" i="31"/>
  <c r="S131" i="29"/>
  <c r="S128" i="29" s="1"/>
  <c r="S17" i="29" s="1"/>
  <c r="N51" i="28"/>
  <c r="N48" i="28" s="1"/>
  <c r="L131" i="28"/>
  <c r="L128" i="28" s="1"/>
  <c r="L17" i="28" s="1"/>
  <c r="F31" i="29"/>
  <c r="M33" i="27"/>
  <c r="R33" i="29"/>
  <c r="T32" i="28"/>
  <c r="O31" i="29"/>
  <c r="Z31" i="29"/>
  <c r="L31" i="30"/>
  <c r="N33" i="30"/>
  <c r="Z31" i="31"/>
  <c r="X91" i="27"/>
  <c r="X88" i="27" s="1"/>
  <c r="X15" i="27" s="1"/>
  <c r="U91" i="28"/>
  <c r="U88" i="28" s="1"/>
  <c r="U15" i="28" s="1"/>
  <c r="N32" i="26"/>
  <c r="J33" i="28"/>
  <c r="X131" i="31"/>
  <c r="X128" i="31" s="1"/>
  <c r="X17" i="31" s="1"/>
  <c r="R51" i="31"/>
  <c r="R48" i="31" s="1"/>
  <c r="R13" i="31" s="1"/>
  <c r="D131" i="31"/>
  <c r="O32" i="30"/>
  <c r="Z32" i="26"/>
  <c r="G32" i="27"/>
  <c r="V31" i="31"/>
  <c r="P33" i="30"/>
  <c r="J33" i="27"/>
  <c r="D131" i="30"/>
  <c r="H33" i="27"/>
  <c r="F33" i="26"/>
  <c r="Z91" i="31"/>
  <c r="Z88" i="31" s="1"/>
  <c r="Z15" i="31" s="1"/>
  <c r="B31" i="30"/>
  <c r="M51" i="30"/>
  <c r="M48" i="30" s="1"/>
  <c r="M13" i="30" s="1"/>
  <c r="L51" i="31"/>
  <c r="L48" i="31" s="1"/>
  <c r="L13" i="31" s="1"/>
  <c r="S33" i="28"/>
  <c r="R91" i="29"/>
  <c r="R88" i="29" s="1"/>
  <c r="R15" i="29" s="1"/>
  <c r="P131" i="30"/>
  <c r="P128" i="30" s="1"/>
  <c r="P17" i="30" s="1"/>
  <c r="D51" i="26"/>
  <c r="D31" i="26"/>
  <c r="R32" i="28"/>
  <c r="P51" i="27"/>
  <c r="P48" i="27" s="1"/>
  <c r="P13" i="27" s="1"/>
  <c r="S51" i="31"/>
  <c r="S48" i="31" s="1"/>
  <c r="S13" i="31" s="1"/>
  <c r="B131" i="28"/>
  <c r="O32" i="28"/>
  <c r="W131" i="29"/>
  <c r="W128" i="29" s="1"/>
  <c r="W17" i="29" s="1"/>
  <c r="F91" i="27"/>
  <c r="F88" i="27" s="1"/>
  <c r="F15" i="27" s="1"/>
  <c r="W131" i="31"/>
  <c r="W128" i="31" s="1"/>
  <c r="W17" i="31" s="1"/>
  <c r="V51" i="30"/>
  <c r="V48" i="30" s="1"/>
  <c r="V13" i="30" s="1"/>
  <c r="S31" i="28"/>
  <c r="K91" i="31"/>
  <c r="K88" i="31" s="1"/>
  <c r="V32" i="29"/>
  <c r="U31" i="27"/>
  <c r="I31" i="29"/>
  <c r="K31" i="26"/>
  <c r="G33" i="27"/>
  <c r="I32" i="26"/>
  <c r="P33" i="26"/>
  <c r="E31" i="31"/>
  <c r="M91" i="28"/>
  <c r="M88" i="28" s="1"/>
  <c r="M15" i="28" s="1"/>
  <c r="B51" i="29"/>
  <c r="X91" i="31"/>
  <c r="X88" i="31" s="1"/>
  <c r="X15" i="31" s="1"/>
  <c r="L131" i="26"/>
  <c r="L128" i="26" s="1"/>
  <c r="L17" i="26" s="1"/>
  <c r="T131" i="27"/>
  <c r="T128" i="27" s="1"/>
  <c r="T17" i="27" s="1"/>
  <c r="E131" i="27"/>
  <c r="E128" i="27" s="1"/>
  <c r="E17" i="27" s="1"/>
  <c r="W32" i="27"/>
  <c r="T33" i="30"/>
  <c r="D31" i="29"/>
  <c r="L91" i="31"/>
  <c r="L88" i="31" s="1"/>
  <c r="L15" i="31" s="1"/>
  <c r="S31" i="30"/>
  <c r="G51" i="29"/>
  <c r="G48" i="29" s="1"/>
  <c r="O131" i="27"/>
  <c r="O128" i="27" s="1"/>
  <c r="T51" i="27"/>
  <c r="T48" i="27" s="1"/>
  <c r="T13" i="27" s="1"/>
  <c r="M91" i="29"/>
  <c r="M88" i="29" s="1"/>
  <c r="M15" i="29" s="1"/>
  <c r="Q32" i="29"/>
  <c r="X31" i="31"/>
  <c r="X32" i="28"/>
  <c r="S33" i="31"/>
  <c r="H33" i="29"/>
  <c r="K33" i="29"/>
  <c r="Q32" i="31"/>
  <c r="L31" i="31"/>
  <c r="L33" i="29"/>
  <c r="S91" i="26"/>
  <c r="S88" i="26" s="1"/>
  <c r="S15" i="26" s="1"/>
  <c r="S33" i="30"/>
  <c r="Z33" i="31"/>
  <c r="P31" i="29"/>
  <c r="Q91" i="30"/>
  <c r="Q88" i="30" s="1"/>
  <c r="Q15" i="30" s="1"/>
  <c r="E31" i="29"/>
  <c r="O91" i="26"/>
  <c r="O88" i="26" s="1"/>
  <c r="S131" i="26"/>
  <c r="S128" i="26" s="1"/>
  <c r="S17" i="26" s="1"/>
  <c r="B33" i="29"/>
  <c r="N131" i="30"/>
  <c r="N128" i="30" s="1"/>
  <c r="O32" i="29"/>
  <c r="K91" i="27"/>
  <c r="K88" i="27" s="1"/>
  <c r="N31" i="29"/>
  <c r="F33" i="28"/>
  <c r="H91" i="29"/>
  <c r="H88" i="29" s="1"/>
  <c r="H15" i="29" s="1"/>
  <c r="N31" i="28"/>
  <c r="G91" i="30"/>
  <c r="G88" i="30" s="1"/>
  <c r="Q51" i="29"/>
  <c r="Q48" i="29" s="1"/>
  <c r="Q13" i="29" s="1"/>
  <c r="L32" i="27"/>
  <c r="K32" i="27"/>
  <c r="V51" i="29"/>
  <c r="V48" i="29" s="1"/>
  <c r="V13" i="29" s="1"/>
  <c r="Z51" i="26"/>
  <c r="Z48" i="26" s="1"/>
  <c r="Z13" i="26" s="1"/>
  <c r="W33" i="28"/>
  <c r="M32" i="31"/>
  <c r="Y33" i="31"/>
  <c r="K51" i="31"/>
  <c r="K48" i="31" s="1"/>
  <c r="S131" i="31"/>
  <c r="S128" i="31" s="1"/>
  <c r="S17" i="31" s="1"/>
  <c r="K33" i="26"/>
  <c r="Q31" i="29"/>
  <c r="I31" i="31"/>
  <c r="J33" i="29"/>
  <c r="Z33" i="27"/>
  <c r="Z31" i="27"/>
  <c r="J91" i="31"/>
  <c r="J88" i="31" s="1"/>
  <c r="J15" i="31" s="1"/>
  <c r="H31" i="28"/>
  <c r="G91" i="29"/>
  <c r="G88" i="29" s="1"/>
  <c r="E51" i="27"/>
  <c r="E48" i="27" s="1"/>
  <c r="E13" i="27" s="1"/>
  <c r="G91" i="28"/>
  <c r="G88" i="28" s="1"/>
  <c r="P51" i="31"/>
  <c r="P48" i="31" s="1"/>
  <c r="P13" i="31" s="1"/>
  <c r="D91" i="28"/>
  <c r="W51" i="30"/>
  <c r="W48" i="30" s="1"/>
  <c r="W13" i="30" s="1"/>
  <c r="H32" i="26"/>
  <c r="S51" i="27"/>
  <c r="S48" i="27" s="1"/>
  <c r="S13" i="27" s="1"/>
  <c r="I131" i="30"/>
  <c r="I128" i="30" s="1"/>
  <c r="I17" i="30" s="1"/>
  <c r="K31" i="30"/>
  <c r="P91" i="28"/>
  <c r="P88" i="28" s="1"/>
  <c r="P15" i="28" s="1"/>
  <c r="G31" i="29"/>
  <c r="P32" i="31"/>
  <c r="N91" i="31"/>
  <c r="N88" i="31" s="1"/>
  <c r="Z131" i="30"/>
  <c r="Z128" i="30" s="1"/>
  <c r="Z17" i="30" s="1"/>
  <c r="B31" i="29"/>
  <c r="S33" i="27"/>
  <c r="M32" i="30"/>
  <c r="G131" i="30"/>
  <c r="G128" i="30" s="1"/>
  <c r="T32" i="26"/>
  <c r="N32" i="28"/>
  <c r="E33" i="26"/>
  <c r="Y33" i="29"/>
  <c r="G33" i="31"/>
  <c r="D32" i="31"/>
  <c r="D51" i="27"/>
  <c r="P131" i="31"/>
  <c r="P128" i="31" s="1"/>
  <c r="P17" i="31" s="1"/>
  <c r="H51" i="30"/>
  <c r="H48" i="30" s="1"/>
  <c r="H13" i="30" s="1"/>
  <c r="R91" i="28"/>
  <c r="R88" i="28" s="1"/>
  <c r="R15" i="28" s="1"/>
  <c r="V91" i="30"/>
  <c r="V88" i="30" s="1"/>
  <c r="V15" i="30" s="1"/>
  <c r="D33" i="31"/>
  <c r="S91" i="30"/>
  <c r="S88" i="30" s="1"/>
  <c r="S15" i="30" s="1"/>
  <c r="X131" i="28"/>
  <c r="X128" i="28" s="1"/>
  <c r="X17" i="28" s="1"/>
  <c r="X32" i="30"/>
  <c r="B51" i="30"/>
  <c r="K33" i="28"/>
  <c r="T51" i="31"/>
  <c r="T48" i="31" s="1"/>
  <c r="T13" i="31" s="1"/>
  <c r="X33" i="29"/>
  <c r="H32" i="31"/>
  <c r="S91" i="31"/>
  <c r="S88" i="31" s="1"/>
  <c r="S15" i="31" s="1"/>
  <c r="M91" i="30"/>
  <c r="M88" i="30" s="1"/>
  <c r="M15" i="30" s="1"/>
  <c r="L131" i="27"/>
  <c r="L128" i="27" s="1"/>
  <c r="L17" i="27" s="1"/>
  <c r="Z31" i="28"/>
  <c r="F32" i="27"/>
  <c r="H91" i="26"/>
  <c r="H88" i="26" s="1"/>
  <c r="H15" i="26" s="1"/>
  <c r="O33" i="27"/>
  <c r="Y32" i="30"/>
  <c r="X91" i="29"/>
  <c r="X88" i="29" s="1"/>
  <c r="X15" i="29" s="1"/>
  <c r="N131" i="31"/>
  <c r="N128" i="31" s="1"/>
  <c r="F131" i="27"/>
  <c r="F128" i="27" s="1"/>
  <c r="F17" i="27" s="1"/>
  <c r="U32" i="30"/>
  <c r="K131" i="29"/>
  <c r="K128" i="29" s="1"/>
  <c r="W131" i="28"/>
  <c r="W128" i="28" s="1"/>
  <c r="W17" i="28" s="1"/>
  <c r="W131" i="30"/>
  <c r="W128" i="30" s="1"/>
  <c r="W17" i="30" s="1"/>
  <c r="K32" i="28"/>
  <c r="E31" i="28"/>
  <c r="I91" i="27"/>
  <c r="I88" i="27" s="1"/>
  <c r="I15" i="27" s="1"/>
  <c r="R32" i="26"/>
  <c r="Y131" i="31"/>
  <c r="Y128" i="31" s="1"/>
  <c r="Y17" i="31" s="1"/>
  <c r="X131" i="29"/>
  <c r="X128" i="29" s="1"/>
  <c r="X17" i="29" s="1"/>
  <c r="E131" i="30"/>
  <c r="E128" i="30" s="1"/>
  <c r="E17" i="30" s="1"/>
  <c r="O33" i="31"/>
  <c r="D51" i="28"/>
  <c r="K32" i="31"/>
  <c r="U33" i="29"/>
  <c r="M32" i="29"/>
  <c r="N131" i="27"/>
  <c r="N128" i="27" s="1"/>
  <c r="Q51" i="27"/>
  <c r="Q48" i="27" s="1"/>
  <c r="Q13" i="27" s="1"/>
  <c r="Z131" i="27"/>
  <c r="Z128" i="27" s="1"/>
  <c r="Z17" i="27" s="1"/>
  <c r="S32" i="26"/>
  <c r="W91" i="28"/>
  <c r="W88" i="28" s="1"/>
  <c r="W15" i="28" s="1"/>
  <c r="P32" i="26"/>
  <c r="Q32" i="30"/>
  <c r="U32" i="28"/>
  <c r="X31" i="26"/>
  <c r="G51" i="30"/>
  <c r="G48" i="30" s="1"/>
  <c r="Z91" i="29"/>
  <c r="Z88" i="29" s="1"/>
  <c r="Z15" i="29" s="1"/>
  <c r="G91" i="31"/>
  <c r="G88" i="31" s="1"/>
  <c r="M31" i="26"/>
  <c r="I51" i="29"/>
  <c r="I48" i="29" s="1"/>
  <c r="I13" i="29" s="1"/>
  <c r="E51" i="26"/>
  <c r="E48" i="26" s="1"/>
  <c r="E13" i="26" s="1"/>
  <c r="R51" i="30"/>
  <c r="R48" i="30" s="1"/>
  <c r="R13" i="30" s="1"/>
  <c r="W32" i="30"/>
  <c r="T131" i="28"/>
  <c r="T128" i="28" s="1"/>
  <c r="T17" i="28" s="1"/>
  <c r="J32" i="26"/>
  <c r="T32" i="27"/>
  <c r="X33" i="28"/>
  <c r="E51" i="30"/>
  <c r="E48" i="30" s="1"/>
  <c r="E13" i="30" s="1"/>
  <c r="N33" i="28"/>
  <c r="T31" i="27"/>
  <c r="O91" i="30"/>
  <c r="O88" i="30" s="1"/>
  <c r="I91" i="28"/>
  <c r="I88" i="28" s="1"/>
  <c r="I15" i="28" s="1"/>
  <c r="V32" i="30"/>
  <c r="H32" i="28"/>
  <c r="W31" i="30"/>
  <c r="N51" i="26"/>
  <c r="N48" i="26" s="1"/>
  <c r="B33" i="26"/>
  <c r="V131" i="31"/>
  <c r="V128" i="31" s="1"/>
  <c r="V17" i="31" s="1"/>
  <c r="S51" i="30"/>
  <c r="S48" i="30" s="1"/>
  <c r="S13" i="30" s="1"/>
  <c r="B131" i="30"/>
  <c r="P51" i="28"/>
  <c r="P48" i="28" s="1"/>
  <c r="P13" i="28" s="1"/>
  <c r="B31" i="28"/>
  <c r="P32" i="30"/>
  <c r="P31" i="30"/>
  <c r="V51" i="27"/>
  <c r="V48" i="27" s="1"/>
  <c r="V13" i="27" s="1"/>
  <c r="T91" i="28"/>
  <c r="T88" i="28" s="1"/>
  <c r="T15" i="28" s="1"/>
  <c r="W33" i="31"/>
  <c r="D33" i="27"/>
  <c r="D131" i="27"/>
  <c r="M33" i="28"/>
  <c r="D91" i="30"/>
  <c r="W91" i="31"/>
  <c r="W88" i="31" s="1"/>
  <c r="W15" i="31" s="1"/>
  <c r="W51" i="29"/>
  <c r="W48" i="29" s="1"/>
  <c r="W13" i="29" s="1"/>
  <c r="E33" i="29"/>
  <c r="F32" i="29"/>
  <c r="M51" i="31"/>
  <c r="M48" i="31" s="1"/>
  <c r="M13" i="31" s="1"/>
  <c r="Q51" i="30"/>
  <c r="Q48" i="30" s="1"/>
  <c r="Q13" i="30" s="1"/>
  <c r="U31" i="30"/>
  <c r="Y32" i="26"/>
  <c r="R91" i="27"/>
  <c r="R88" i="27" s="1"/>
  <c r="R15" i="27" s="1"/>
  <c r="L33" i="27"/>
  <c r="Z32" i="29"/>
  <c r="T33" i="31"/>
  <c r="S91" i="28"/>
  <c r="S88" i="28" s="1"/>
  <c r="S15" i="28" s="1"/>
  <c r="I32" i="30"/>
  <c r="M31" i="30"/>
  <c r="Z32" i="30"/>
  <c r="M131" i="30"/>
  <c r="M128" i="30" s="1"/>
  <c r="M17" i="30" s="1"/>
  <c r="H33" i="28"/>
  <c r="Q91" i="29"/>
  <c r="Q88" i="29" s="1"/>
  <c r="Q15" i="29" s="1"/>
  <c r="L91" i="29"/>
  <c r="L88" i="29" s="1"/>
  <c r="L15" i="29" s="1"/>
  <c r="T51" i="29"/>
  <c r="T48" i="29" s="1"/>
  <c r="T13" i="29" s="1"/>
  <c r="M51" i="28"/>
  <c r="M48" i="28" s="1"/>
  <c r="M13" i="28" s="1"/>
  <c r="L31" i="18"/>
  <c r="O31" i="27"/>
  <c r="F131" i="29"/>
  <c r="F128" i="29" s="1"/>
  <c r="F17" i="29" s="1"/>
  <c r="O51" i="31"/>
  <c r="O48" i="31" s="1"/>
  <c r="U91" i="30"/>
  <c r="U88" i="30" s="1"/>
  <c r="U15" i="30" s="1"/>
  <c r="N91" i="28"/>
  <c r="N88" i="28" s="1"/>
  <c r="W51" i="31"/>
  <c r="W48" i="31" s="1"/>
  <c r="W13" i="31" s="1"/>
  <c r="M33" i="26"/>
  <c r="R91" i="30"/>
  <c r="R88" i="30" s="1"/>
  <c r="R15" i="30" s="1"/>
  <c r="L51" i="30"/>
  <c r="L48" i="30" s="1"/>
  <c r="L13" i="30" s="1"/>
  <c r="W51" i="28"/>
  <c r="W48" i="28" s="1"/>
  <c r="W13" i="28" s="1"/>
  <c r="Y131" i="28"/>
  <c r="Y128" i="28" s="1"/>
  <c r="Y17" i="28" s="1"/>
  <c r="E131" i="31"/>
  <c r="E128" i="31" s="1"/>
  <c r="E17" i="31" s="1"/>
  <c r="U51" i="29"/>
  <c r="U48" i="29" s="1"/>
  <c r="U13" i="29" s="1"/>
  <c r="H31" i="31"/>
  <c r="I32" i="28"/>
  <c r="L31" i="26"/>
  <c r="X131" i="27"/>
  <c r="X128" i="27" s="1"/>
  <c r="X17" i="27" s="1"/>
  <c r="M31" i="27"/>
  <c r="H31" i="26"/>
  <c r="U131" i="30"/>
  <c r="U128" i="30" s="1"/>
  <c r="U17" i="30" s="1"/>
  <c r="U51" i="31"/>
  <c r="U48" i="31" s="1"/>
  <c r="U13" i="31" s="1"/>
  <c r="D51" i="31"/>
  <c r="G131" i="27"/>
  <c r="G128" i="27" s="1"/>
  <c r="P31" i="26"/>
  <c r="J31" i="30"/>
  <c r="E91" i="28"/>
  <c r="E88" i="28" s="1"/>
  <c r="E15" i="28" s="1"/>
  <c r="R51" i="28"/>
  <c r="R48" i="28" s="1"/>
  <c r="R13" i="28" s="1"/>
  <c r="L91" i="26"/>
  <c r="L88" i="26" s="1"/>
  <c r="L15" i="26" s="1"/>
  <c r="U31" i="26"/>
  <c r="J91" i="30"/>
  <c r="J88" i="30" s="1"/>
  <c r="J15" i="30" s="1"/>
  <c r="B33" i="27"/>
  <c r="L32" i="31"/>
  <c r="R31" i="30"/>
  <c r="E32" i="30"/>
  <c r="K51" i="29"/>
  <c r="K48" i="29" s="1"/>
  <c r="I91" i="26"/>
  <c r="I88" i="26" s="1"/>
  <c r="I15" i="26" s="1"/>
  <c r="B91" i="27"/>
  <c r="Q91" i="31"/>
  <c r="Q88" i="31" s="1"/>
  <c r="Q15" i="31" s="1"/>
  <c r="J32" i="31"/>
  <c r="X32" i="31"/>
  <c r="I51" i="31"/>
  <c r="I48" i="31" s="1"/>
  <c r="I13" i="31" s="1"/>
  <c r="X32" i="26"/>
  <c r="O33" i="29"/>
  <c r="P31" i="28"/>
  <c r="M32" i="26"/>
  <c r="U31" i="28"/>
  <c r="T131" i="26"/>
  <c r="T128" i="26" s="1"/>
  <c r="T17" i="26" s="1"/>
  <c r="G32" i="28"/>
  <c r="H91" i="31"/>
  <c r="H88" i="31" s="1"/>
  <c r="H15" i="31" s="1"/>
  <c r="G33" i="30"/>
  <c r="Q32" i="27"/>
  <c r="W91" i="27"/>
  <c r="W88" i="27" s="1"/>
  <c r="W15" i="27" s="1"/>
  <c r="Q33" i="29"/>
  <c r="E32" i="31"/>
  <c r="M131" i="28"/>
  <c r="M128" i="28" s="1"/>
  <c r="M17" i="28" s="1"/>
  <c r="W33" i="30"/>
  <c r="H32" i="30"/>
  <c r="M33" i="29"/>
  <c r="X33" i="26"/>
  <c r="B91" i="30"/>
  <c r="E31" i="27"/>
  <c r="U33" i="26"/>
  <c r="O32" i="26"/>
  <c r="E33" i="30"/>
  <c r="S31" i="31"/>
  <c r="O131" i="26"/>
  <c r="O128" i="26" s="1"/>
  <c r="I131" i="29"/>
  <c r="I128" i="29" s="1"/>
  <c r="I17" i="29" s="1"/>
  <c r="Q131" i="29"/>
  <c r="Q128" i="29" s="1"/>
  <c r="Q17" i="29" s="1"/>
  <c r="E91" i="26"/>
  <c r="E88" i="26" s="1"/>
  <c r="E15" i="26" s="1"/>
  <c r="E32" i="29"/>
  <c r="U91" i="31"/>
  <c r="U88" i="31" s="1"/>
  <c r="U15" i="31" s="1"/>
  <c r="T51" i="30"/>
  <c r="T48" i="30" s="1"/>
  <c r="T13" i="30" s="1"/>
  <c r="L31" i="29"/>
  <c r="O91" i="28"/>
  <c r="O88" i="28" s="1"/>
  <c r="O131" i="28"/>
  <c r="O128" i="28" s="1"/>
  <c r="D31" i="30"/>
  <c r="Z51" i="30"/>
  <c r="Z48" i="30" s="1"/>
  <c r="Z13" i="30" s="1"/>
  <c r="B32" i="31"/>
  <c r="S32" i="28"/>
  <c r="I33" i="28"/>
  <c r="N33" i="31"/>
  <c r="H51" i="29"/>
  <c r="H48" i="29" s="1"/>
  <c r="H13" i="29" s="1"/>
  <c r="U131" i="31"/>
  <c r="U128" i="31" s="1"/>
  <c r="U17" i="31" s="1"/>
  <c r="I51" i="26"/>
  <c r="I48" i="26" s="1"/>
  <c r="I13" i="26" s="1"/>
  <c r="K51" i="26"/>
  <c r="K48" i="26" s="1"/>
  <c r="B31" i="27"/>
  <c r="R32" i="30"/>
  <c r="P51" i="30"/>
  <c r="P48" i="30" s="1"/>
  <c r="P13" i="30" s="1"/>
  <c r="F131" i="26"/>
  <c r="F128" i="26" s="1"/>
  <c r="F17" i="26" s="1"/>
  <c r="K131" i="26"/>
  <c r="K128" i="26" s="1"/>
  <c r="X32" i="29"/>
  <c r="O32" i="31"/>
  <c r="S31" i="26"/>
  <c r="Y91" i="29"/>
  <c r="Y88" i="29" s="1"/>
  <c r="Y15" i="29" s="1"/>
  <c r="H51" i="26"/>
  <c r="H48" i="26" s="1"/>
  <c r="H13" i="26" s="1"/>
  <c r="V91" i="31"/>
  <c r="V88" i="31" s="1"/>
  <c r="V15" i="31" s="1"/>
  <c r="F131" i="30"/>
  <c r="F128" i="30" s="1"/>
  <c r="F17" i="30" s="1"/>
  <c r="K32" i="29"/>
  <c r="B33" i="28"/>
  <c r="X51" i="26"/>
  <c r="X48" i="26" s="1"/>
  <c r="X13" i="26" s="1"/>
  <c r="F51" i="30"/>
  <c r="F48" i="30" s="1"/>
  <c r="F13" i="30" s="1"/>
  <c r="L91" i="27"/>
  <c r="L88" i="27" s="1"/>
  <c r="L15" i="27" s="1"/>
  <c r="M31" i="28"/>
  <c r="L31" i="27"/>
  <c r="U131" i="28"/>
  <c r="U128" i="28" s="1"/>
  <c r="U17" i="28" s="1"/>
  <c r="V91" i="27"/>
  <c r="V88" i="27" s="1"/>
  <c r="V15" i="27" s="1"/>
  <c r="U33" i="31"/>
  <c r="H51" i="28"/>
  <c r="H48" i="28" s="1"/>
  <c r="H13" i="28" s="1"/>
  <c r="Y91" i="30"/>
  <c r="Y88" i="30" s="1"/>
  <c r="Y15" i="30" s="1"/>
  <c r="T51" i="28"/>
  <c r="T48" i="28" s="1"/>
  <c r="T13" i="28" s="1"/>
  <c r="L32" i="30"/>
  <c r="B51" i="27"/>
  <c r="B33" i="31"/>
  <c r="H31" i="29"/>
  <c r="P91" i="29"/>
  <c r="P88" i="29" s="1"/>
  <c r="P15" i="29" s="1"/>
  <c r="I31" i="28"/>
  <c r="R131" i="26"/>
  <c r="R128" i="26" s="1"/>
  <c r="R17" i="26" s="1"/>
  <c r="K91" i="26"/>
  <c r="K88" i="26" s="1"/>
  <c r="W131" i="27"/>
  <c r="W128" i="27" s="1"/>
  <c r="W17" i="27" s="1"/>
  <c r="N32" i="30"/>
  <c r="U131" i="29"/>
  <c r="U128" i="29" s="1"/>
  <c r="U17" i="29" s="1"/>
  <c r="D131" i="28"/>
  <c r="B32" i="28"/>
  <c r="O91" i="27"/>
  <c r="O88" i="27" s="1"/>
  <c r="Q33" i="31"/>
  <c r="M131" i="27"/>
  <c r="M128" i="27" s="1"/>
  <c r="M17" i="27" s="1"/>
  <c r="M91" i="31"/>
  <c r="M88" i="31" s="1"/>
  <c r="M15" i="31" s="1"/>
  <c r="V33" i="28"/>
  <c r="H31" i="27"/>
  <c r="Z131" i="29"/>
  <c r="Z128" i="29" s="1"/>
  <c r="Z17" i="29" s="1"/>
  <c r="X51" i="28"/>
  <c r="X48" i="28" s="1"/>
  <c r="X13" i="28" s="1"/>
  <c r="R31" i="29"/>
  <c r="E91" i="27"/>
  <c r="E88" i="27" s="1"/>
  <c r="E15" i="27" s="1"/>
  <c r="E33" i="31"/>
  <c r="V51" i="31"/>
  <c r="V48" i="31" s="1"/>
  <c r="V13" i="31" s="1"/>
  <c r="I51" i="30"/>
  <c r="I48" i="30" s="1"/>
  <c r="I13" i="30" s="1"/>
  <c r="P131" i="27"/>
  <c r="P128" i="27" s="1"/>
  <c r="P17" i="27" s="1"/>
  <c r="W91" i="30"/>
  <c r="W88" i="30" s="1"/>
  <c r="W15" i="30" s="1"/>
  <c r="M51" i="29"/>
  <c r="M48" i="29" s="1"/>
  <c r="M13" i="29" s="1"/>
  <c r="F131" i="31"/>
  <c r="F128" i="31" s="1"/>
  <c r="F17" i="31" s="1"/>
  <c r="Q33" i="30"/>
  <c r="P51" i="26"/>
  <c r="P48" i="26" s="1"/>
  <c r="P13" i="26" s="1"/>
  <c r="K91" i="29"/>
  <c r="K88" i="29" s="1"/>
  <c r="B131" i="29"/>
  <c r="O31" i="31"/>
  <c r="D51" i="30"/>
  <c r="J131" i="30"/>
  <c r="J128" i="30" s="1"/>
  <c r="J17" i="30" s="1"/>
  <c r="Q31" i="30"/>
  <c r="V33" i="26"/>
  <c r="Y91" i="28"/>
  <c r="Y88" i="28" s="1"/>
  <c r="Y15" i="28" s="1"/>
  <c r="B51" i="26"/>
  <c r="E131" i="26"/>
  <c r="E128" i="26" s="1"/>
  <c r="E17" i="26" s="1"/>
  <c r="B51" i="31"/>
  <c r="V131" i="27"/>
  <c r="V128" i="27" s="1"/>
  <c r="V17" i="27" s="1"/>
  <c r="N91" i="30"/>
  <c r="N88" i="30" s="1"/>
  <c r="U51" i="30"/>
  <c r="U48" i="30" s="1"/>
  <c r="U13" i="30" s="1"/>
  <c r="B33" i="30"/>
  <c r="X33" i="31"/>
  <c r="H51" i="31"/>
  <c r="H48" i="31" s="1"/>
  <c r="H13" i="31" s="1"/>
  <c r="P31" i="31"/>
  <c r="K31" i="28"/>
  <c r="R31" i="26"/>
  <c r="W33" i="29"/>
  <c r="R33" i="27"/>
  <c r="P91" i="27"/>
  <c r="P88" i="27" s="1"/>
  <c r="P15" i="27" s="1"/>
  <c r="Y51" i="30"/>
  <c r="Y48" i="30" s="1"/>
  <c r="Y13" i="30" s="1"/>
  <c r="F33" i="30"/>
  <c r="K131" i="31"/>
  <c r="K128" i="31" s="1"/>
  <c r="N51" i="31"/>
  <c r="N48" i="31" s="1"/>
  <c r="U31" i="29"/>
  <c r="U51" i="26"/>
  <c r="U48" i="26" s="1"/>
  <c r="U13" i="26" s="1"/>
  <c r="E51" i="31"/>
  <c r="E48" i="31" s="1"/>
  <c r="E13" i="31" s="1"/>
  <c r="L51" i="29"/>
  <c r="L48" i="29" s="1"/>
  <c r="L13" i="29" s="1"/>
  <c r="L32" i="29"/>
  <c r="M31" i="31"/>
  <c r="K31" i="31"/>
  <c r="T32" i="30"/>
  <c r="R131" i="27"/>
  <c r="R128" i="27" s="1"/>
  <c r="R17" i="27" s="1"/>
  <c r="V31" i="26"/>
  <c r="G31" i="28"/>
  <c r="Q131" i="31"/>
  <c r="Q128" i="31" s="1"/>
  <c r="Q17" i="31" s="1"/>
  <c r="E91" i="29"/>
  <c r="E88" i="29" s="1"/>
  <c r="E15" i="29" s="1"/>
  <c r="R131" i="28"/>
  <c r="R128" i="28" s="1"/>
  <c r="R17" i="28" s="1"/>
  <c r="P91" i="31"/>
  <c r="P88" i="31" s="1"/>
  <c r="P15" i="31" s="1"/>
  <c r="J131" i="29"/>
  <c r="J128" i="29" s="1"/>
  <c r="J17" i="29" s="1"/>
  <c r="F32" i="30"/>
  <c r="F91" i="31"/>
  <c r="F88" i="31" s="1"/>
  <c r="F15" i="31" s="1"/>
  <c r="L91" i="28"/>
  <c r="L88" i="28" s="1"/>
  <c r="L15" i="28" s="1"/>
  <c r="H33" i="31"/>
  <c r="G51" i="28"/>
  <c r="G48" i="28" s="1"/>
  <c r="T31" i="29"/>
  <c r="F31" i="26"/>
  <c r="P32" i="27"/>
  <c r="Y32" i="28"/>
  <c r="Y91" i="27"/>
  <c r="Y88" i="27" s="1"/>
  <c r="Y15" i="27" s="1"/>
  <c r="X51" i="31"/>
  <c r="X48" i="31" s="1"/>
  <c r="X13" i="31" s="1"/>
  <c r="I33" i="31"/>
  <c r="N33" i="27"/>
  <c r="Q33" i="26"/>
  <c r="R51" i="29"/>
  <c r="R48" i="29" s="1"/>
  <c r="R13" i="29" s="1"/>
  <c r="K91" i="28"/>
  <c r="K88" i="28" s="1"/>
  <c r="P51" i="29"/>
  <c r="P48" i="29" s="1"/>
  <c r="P13" i="29" s="1"/>
  <c r="Y91" i="26"/>
  <c r="Y88" i="26" s="1"/>
  <c r="Y15" i="26" s="1"/>
  <c r="D91" i="29"/>
  <c r="D91" i="31"/>
  <c r="P33" i="28"/>
  <c r="D32" i="29"/>
  <c r="O131" i="30"/>
  <c r="O128" i="30" s="1"/>
  <c r="S32" i="30"/>
  <c r="J33" i="26"/>
  <c r="J91" i="26"/>
  <c r="J88" i="26" s="1"/>
  <c r="J15" i="26" s="1"/>
  <c r="K131" i="30"/>
  <c r="K128" i="30" s="1"/>
  <c r="Q131" i="30"/>
  <c r="Q128" i="30" s="1"/>
  <c r="Q17" i="30" s="1"/>
  <c r="D32" i="27"/>
  <c r="Y31" i="30"/>
  <c r="K51" i="28"/>
  <c r="K48" i="28" s="1"/>
  <c r="F51" i="27"/>
  <c r="F48" i="27" s="1"/>
  <c r="F13" i="27" s="1"/>
  <c r="O131" i="31"/>
  <c r="O128" i="31" s="1"/>
  <c r="U91" i="27"/>
  <c r="U88" i="27" s="1"/>
  <c r="U15" i="27" s="1"/>
  <c r="H131" i="29"/>
  <c r="H128" i="29" s="1"/>
  <c r="H17" i="29" s="1"/>
  <c r="D33" i="28"/>
  <c r="T31" i="31"/>
  <c r="K51" i="30"/>
  <c r="K48" i="30" s="1"/>
  <c r="Z131" i="26"/>
  <c r="Z128" i="26" s="1"/>
  <c r="Z17" i="26" s="1"/>
  <c r="Z51" i="27"/>
  <c r="Z48" i="27" s="1"/>
  <c r="Z13" i="27" s="1"/>
  <c r="E31" i="26"/>
  <c r="Q131" i="27"/>
  <c r="Q128" i="27" s="1"/>
  <c r="Q17" i="27" s="1"/>
  <c r="X31" i="29"/>
  <c r="S51" i="29"/>
  <c r="S48" i="29" s="1"/>
  <c r="S13" i="29" s="1"/>
  <c r="T33" i="27"/>
  <c r="G31" i="31"/>
  <c r="Q31" i="31"/>
  <c r="D91" i="26"/>
  <c r="Z33" i="28"/>
  <c r="R51" i="26"/>
  <c r="R48" i="26" s="1"/>
  <c r="R13" i="26" s="1"/>
  <c r="Y51" i="27"/>
  <c r="Y48" i="27" s="1"/>
  <c r="Y13" i="27" s="1"/>
  <c r="M131" i="31"/>
  <c r="M128" i="31" s="1"/>
  <c r="M17" i="31" s="1"/>
  <c r="V31" i="30"/>
  <c r="F32" i="31"/>
  <c r="R33" i="30"/>
  <c r="L51" i="27"/>
  <c r="L48" i="27" s="1"/>
  <c r="L13" i="27" s="1"/>
  <c r="I131" i="28"/>
  <c r="I128" i="28" s="1"/>
  <c r="I17" i="28" s="1"/>
  <c r="O51" i="27"/>
  <c r="O48" i="27" s="1"/>
  <c r="N91" i="27"/>
  <c r="N88" i="27" s="1"/>
  <c r="F31" i="28"/>
  <c r="S32" i="29"/>
  <c r="G31" i="30"/>
  <c r="J32" i="30"/>
  <c r="S91" i="29"/>
  <c r="S88" i="29" s="1"/>
  <c r="S15" i="29" s="1"/>
  <c r="F51" i="29"/>
  <c r="F48" i="29" s="1"/>
  <c r="F13" i="29" s="1"/>
  <c r="L31" i="28"/>
  <c r="J51" i="29"/>
  <c r="J48" i="29" s="1"/>
  <c r="J13" i="29" s="1"/>
  <c r="H131" i="28"/>
  <c r="H128" i="28" s="1"/>
  <c r="H17" i="28" s="1"/>
  <c r="S51" i="26"/>
  <c r="S48" i="26" s="1"/>
  <c r="S13" i="26" s="1"/>
  <c r="Y91" i="31"/>
  <c r="Y88" i="31" s="1"/>
  <c r="Y15" i="31" s="1"/>
  <c r="T31" i="28"/>
  <c r="O91" i="29"/>
  <c r="O88" i="29" s="1"/>
  <c r="D31" i="27"/>
  <c r="R32" i="31"/>
  <c r="F31" i="30"/>
  <c r="R131" i="29"/>
  <c r="R128" i="29" s="1"/>
  <c r="R17" i="29" s="1"/>
  <c r="Q51" i="31"/>
  <c r="Q48" i="31" s="1"/>
  <c r="Q13" i="31" s="1"/>
  <c r="J31" i="29"/>
  <c r="J31" i="28"/>
  <c r="I31" i="27"/>
  <c r="Z91" i="26"/>
  <c r="Z88" i="26" s="1"/>
  <c r="Z15" i="26" s="1"/>
  <c r="K32" i="30"/>
  <c r="T131" i="31"/>
  <c r="T128" i="31" s="1"/>
  <c r="T17" i="31" s="1"/>
  <c r="R32" i="29"/>
  <c r="Z51" i="29"/>
  <c r="Z48" i="29" s="1"/>
  <c r="Z13" i="29" s="1"/>
  <c r="E91" i="31"/>
  <c r="E88" i="31" s="1"/>
  <c r="E15" i="31" s="1"/>
  <c r="X31" i="28"/>
  <c r="E32" i="26"/>
  <c r="K131" i="27"/>
  <c r="K128" i="27" s="1"/>
  <c r="T31" i="30"/>
  <c r="Z32" i="27"/>
  <c r="M91" i="26"/>
  <c r="M88" i="26" s="1"/>
  <c r="M15" i="26" s="1"/>
  <c r="M91" i="27"/>
  <c r="M88" i="27" s="1"/>
  <c r="M15" i="27" s="1"/>
  <c r="W32" i="29"/>
  <c r="X91" i="30"/>
  <c r="X88" i="30" s="1"/>
  <c r="X15" i="30" s="1"/>
  <c r="H32" i="29"/>
  <c r="E131" i="29"/>
  <c r="E128" i="29" s="1"/>
  <c r="E17" i="29" s="1"/>
  <c r="N32" i="31"/>
  <c r="O91" i="31"/>
  <c r="O88" i="31" s="1"/>
  <c r="R91" i="31"/>
  <c r="R88" i="31" s="1"/>
  <c r="R15" i="31" s="1"/>
  <c r="V33" i="30"/>
  <c r="Z33" i="30"/>
  <c r="E32" i="27"/>
  <c r="Z33" i="26"/>
  <c r="F32" i="28"/>
  <c r="J33" i="30"/>
  <c r="D31" i="28"/>
  <c r="W31" i="28"/>
  <c r="N31" i="31"/>
  <c r="G32" i="29"/>
  <c r="F51" i="31"/>
  <c r="F48" i="31" s="1"/>
  <c r="F13" i="31" s="1"/>
  <c r="S32" i="31"/>
  <c r="E33" i="27"/>
  <c r="V91" i="28"/>
  <c r="V88" i="28" s="1"/>
  <c r="V15" i="28" s="1"/>
  <c r="M32" i="27"/>
  <c r="V51" i="28"/>
  <c r="V48" i="28" s="1"/>
  <c r="V13" i="28" s="1"/>
  <c r="Q33" i="28"/>
  <c r="V91" i="29"/>
  <c r="V88" i="29" s="1"/>
  <c r="V15" i="29" s="1"/>
  <c r="P131" i="29"/>
  <c r="P128" i="29" s="1"/>
  <c r="P17" i="29" s="1"/>
  <c r="N51" i="29"/>
  <c r="N48" i="29" s="1"/>
  <c r="U33" i="28"/>
  <c r="N31" i="30"/>
  <c r="L131" i="30"/>
  <c r="L128" i="30" s="1"/>
  <c r="L17" i="30" s="1"/>
  <c r="W31" i="31"/>
  <c r="D32" i="28"/>
  <c r="S31" i="29"/>
  <c r="U91" i="26"/>
  <c r="U88" i="26" s="1"/>
  <c r="U15" i="26" s="1"/>
  <c r="Y131" i="29"/>
  <c r="Y128" i="29" s="1"/>
  <c r="Y17" i="29" s="1"/>
  <c r="O33" i="28"/>
  <c r="K33" i="31"/>
  <c r="M33" i="31"/>
  <c r="S33" i="29"/>
  <c r="J91" i="29"/>
  <c r="J88" i="29" s="1"/>
  <c r="J15" i="29" s="1"/>
  <c r="E51" i="29"/>
  <c r="E48" i="29" s="1"/>
  <c r="E13" i="29" s="1"/>
  <c r="J51" i="30"/>
  <c r="J48" i="30" s="1"/>
  <c r="J13" i="30" s="1"/>
  <c r="I51" i="27"/>
  <c r="I48" i="27" s="1"/>
  <c r="I13" i="27" s="1"/>
  <c r="Z51" i="31"/>
  <c r="Z48" i="31" s="1"/>
  <c r="Z13" i="31" s="1"/>
  <c r="N33" i="29"/>
  <c r="U32" i="26"/>
  <c r="Q131" i="28"/>
  <c r="Q128" i="28" s="1"/>
  <c r="Q17" i="28" s="1"/>
  <c r="E31" i="30"/>
  <c r="I32" i="29"/>
  <c r="U131" i="26"/>
  <c r="U128" i="26" s="1"/>
  <c r="U17" i="26" s="1"/>
  <c r="V33" i="31"/>
  <c r="B91" i="28"/>
  <c r="M131" i="29"/>
  <c r="M128" i="29" s="1"/>
  <c r="M17" i="29" s="1"/>
  <c r="U32" i="27"/>
  <c r="T91" i="31"/>
  <c r="T88" i="31" s="1"/>
  <c r="T15" i="31" s="1"/>
  <c r="W31" i="29"/>
  <c r="L32" i="28"/>
  <c r="O31" i="30"/>
  <c r="P131" i="26"/>
  <c r="P128" i="26" s="1"/>
  <c r="P17" i="26" s="1"/>
  <c r="F51" i="28"/>
  <c r="F48" i="28" s="1"/>
  <c r="F13" i="28" s="1"/>
  <c r="V131" i="28"/>
  <c r="V128" i="28" s="1"/>
  <c r="V17" i="28" s="1"/>
  <c r="J131" i="28"/>
  <c r="J128" i="28" s="1"/>
  <c r="J17" i="28" s="1"/>
  <c r="Y131" i="26"/>
  <c r="Y128" i="26" s="1"/>
  <c r="Y17" i="26" s="1"/>
  <c r="D32" i="30"/>
  <c r="R32" i="27"/>
  <c r="P32" i="29"/>
  <c r="R33" i="26"/>
  <c r="V131" i="30"/>
  <c r="V128" i="30" s="1"/>
  <c r="V17" i="30" s="1"/>
  <c r="L33" i="28"/>
  <c r="S131" i="28"/>
  <c r="S128" i="28" s="1"/>
  <c r="S17" i="28" s="1"/>
  <c r="Y31" i="27"/>
  <c r="U91" i="29"/>
  <c r="U88" i="29" s="1"/>
  <c r="U15" i="29" s="1"/>
  <c r="Q131" i="26"/>
  <c r="Q128" i="26" s="1"/>
  <c r="Q17" i="26" s="1"/>
  <c r="J33" i="31"/>
  <c r="T32" i="31"/>
  <c r="B51" i="28"/>
  <c r="X33" i="30"/>
  <c r="I32" i="31"/>
  <c r="W91" i="29"/>
  <c r="W88" i="29" s="1"/>
  <c r="W15" i="29" s="1"/>
  <c r="K51" i="27"/>
  <c r="K48" i="27" s="1"/>
  <c r="E32" i="18"/>
  <c r="Z33" i="29"/>
  <c r="B32" i="30"/>
  <c r="J51" i="31"/>
  <c r="J48" i="31" s="1"/>
  <c r="J13" i="31" s="1"/>
  <c r="B32" i="26"/>
  <c r="V32" i="31"/>
  <c r="N91" i="29"/>
  <c r="N88" i="29" s="1"/>
  <c r="N131" i="28"/>
  <c r="N128" i="28" s="1"/>
  <c r="I33" i="27"/>
  <c r="H33" i="26"/>
  <c r="Z31" i="26"/>
  <c r="R131" i="30"/>
  <c r="R128" i="30" s="1"/>
  <c r="R17" i="30" s="1"/>
  <c r="K33" i="30"/>
  <c r="G32" i="31"/>
  <c r="J31" i="26"/>
  <c r="O33" i="30"/>
  <c r="L131" i="31"/>
  <c r="L128" i="31" s="1"/>
  <c r="L17" i="31" s="1"/>
  <c r="U32" i="29"/>
  <c r="Z31" i="30"/>
  <c r="K91" i="30"/>
  <c r="K88" i="30" s="1"/>
  <c r="S131" i="27"/>
  <c r="S128" i="27" s="1"/>
  <c r="S17" i="27" s="1"/>
  <c r="G131" i="31"/>
  <c r="G128" i="31" s="1"/>
  <c r="Z32" i="31"/>
  <c r="E91" i="30"/>
  <c r="E88" i="30" s="1"/>
  <c r="E15" i="30" s="1"/>
  <c r="F91" i="18"/>
  <c r="F88" i="18" s="1"/>
  <c r="F15" i="18" s="1"/>
  <c r="T91" i="27"/>
  <c r="T88" i="27" s="1"/>
  <c r="T15" i="27" s="1"/>
  <c r="R51" i="27"/>
  <c r="R48" i="27" s="1"/>
  <c r="R13" i="27" s="1"/>
  <c r="N51" i="18"/>
  <c r="N48" i="18" s="1"/>
  <c r="W33" i="27"/>
  <c r="T33" i="26"/>
  <c r="O32" i="27"/>
  <c r="Y31" i="28"/>
  <c r="G131" i="28"/>
  <c r="G128" i="28" s="1"/>
  <c r="G32" i="26"/>
  <c r="I91" i="29"/>
  <c r="I88" i="29" s="1"/>
  <c r="I15" i="29" s="1"/>
  <c r="F31" i="18"/>
  <c r="F28" i="18" s="1"/>
  <c r="F12" i="18" s="1"/>
  <c r="S32" i="27"/>
  <c r="K31" i="29"/>
  <c r="Q32" i="28"/>
  <c r="Q51" i="28"/>
  <c r="Q48" i="28" s="1"/>
  <c r="Q13" i="28" s="1"/>
  <c r="O31" i="26"/>
  <c r="W91" i="26"/>
  <c r="W88" i="26" s="1"/>
  <c r="W15" i="26" s="1"/>
  <c r="K31" i="27"/>
  <c r="N51" i="27"/>
  <c r="N48" i="27" s="1"/>
  <c r="L32" i="18"/>
  <c r="B32" i="27"/>
  <c r="G33" i="26"/>
  <c r="G31" i="27"/>
  <c r="O91" i="18"/>
  <c r="O88" i="18" s="1"/>
  <c r="W32" i="26"/>
  <c r="K33" i="18"/>
  <c r="K28" i="18" s="1"/>
  <c r="O51" i="26"/>
  <c r="O48" i="26" s="1"/>
  <c r="G31" i="26"/>
  <c r="S32" i="18"/>
  <c r="S28" i="18" s="1"/>
  <c r="S12" i="18" s="1"/>
  <c r="W33" i="26"/>
  <c r="G91" i="26"/>
  <c r="G88" i="26" s="1"/>
  <c r="W31" i="27"/>
  <c r="H32" i="18"/>
  <c r="E28" i="18" l="1"/>
  <c r="E12" i="18" s="1"/>
  <c r="F6" i="18"/>
  <c r="F7" i="18" s="1"/>
  <c r="P11" i="18"/>
  <c r="P12" i="25" s="1"/>
  <c r="Q6" i="18"/>
  <c r="Q7" i="18" s="1"/>
  <c r="O28" i="26"/>
  <c r="O12" i="26" s="1"/>
  <c r="Y28" i="28"/>
  <c r="Y12" i="28" s="1"/>
  <c r="U6" i="28" s="1"/>
  <c r="U7" i="28" s="1"/>
  <c r="J28" i="28"/>
  <c r="J12" i="28" s="1"/>
  <c r="F6" i="28" s="1"/>
  <c r="F7" i="28" s="1"/>
  <c r="N29" i="18"/>
  <c r="W28" i="31"/>
  <c r="W12" i="31" s="1"/>
  <c r="S6" i="31" s="1"/>
  <c r="S7" i="31" s="1"/>
  <c r="F28" i="26"/>
  <c r="F12" i="26" s="1"/>
  <c r="F11" i="26" s="1"/>
  <c r="F13" i="25" s="1"/>
  <c r="M28" i="30"/>
  <c r="M12" i="30" s="1"/>
  <c r="M11" i="30" s="1"/>
  <c r="M17" i="25" s="1"/>
  <c r="X11" i="18"/>
  <c r="X12" i="25" s="1"/>
  <c r="X28" i="29"/>
  <c r="X12" i="29" s="1"/>
  <c r="X11" i="29" s="1"/>
  <c r="X16" i="25" s="1"/>
  <c r="I28" i="28"/>
  <c r="I12" i="28" s="1"/>
  <c r="E6" i="28" s="1"/>
  <c r="E7" i="28" s="1"/>
  <c r="W28" i="29"/>
  <c r="W12" i="29" s="1"/>
  <c r="W11" i="29" s="1"/>
  <c r="W16" i="25" s="1"/>
  <c r="Z28" i="30"/>
  <c r="Z12" i="30" s="1"/>
  <c r="V6" i="30" s="1"/>
  <c r="V7" i="30" s="1"/>
  <c r="Z28" i="26"/>
  <c r="Z12" i="26" s="1"/>
  <c r="V6" i="26" s="1"/>
  <c r="V7" i="26" s="1"/>
  <c r="O28" i="31"/>
  <c r="O12" i="31" s="1"/>
  <c r="S28" i="26"/>
  <c r="S12" i="26" s="1"/>
  <c r="O6" i="26" s="1"/>
  <c r="O7" i="26" s="1"/>
  <c r="F28" i="31"/>
  <c r="F12" i="31" s="1"/>
  <c r="F11" i="31" s="1"/>
  <c r="F18" i="25" s="1"/>
  <c r="E28" i="30"/>
  <c r="E12" i="30" s="1"/>
  <c r="E28" i="28"/>
  <c r="E12" i="28" s="1"/>
  <c r="X28" i="27"/>
  <c r="X12" i="27" s="1"/>
  <c r="T6" i="27" s="1"/>
  <c r="T7" i="27" s="1"/>
  <c r="X28" i="28"/>
  <c r="X12" i="28" s="1"/>
  <c r="T6" i="28" s="1"/>
  <c r="T7" i="28" s="1"/>
  <c r="Q28" i="31"/>
  <c r="Q12" i="31" s="1"/>
  <c r="M6" i="31" s="1"/>
  <c r="M7" i="31" s="1"/>
  <c r="G28" i="28"/>
  <c r="G12" i="28" s="1"/>
  <c r="P28" i="31"/>
  <c r="P12" i="31" s="1"/>
  <c r="P11" i="31" s="1"/>
  <c r="P18" i="25" s="1"/>
  <c r="Q28" i="30"/>
  <c r="Q12" i="30" s="1"/>
  <c r="Q11" i="30" s="1"/>
  <c r="Q17" i="25" s="1"/>
  <c r="U28" i="30"/>
  <c r="U12" i="30" s="1"/>
  <c r="Q6" i="30" s="1"/>
  <c r="Q7" i="30" s="1"/>
  <c r="T28" i="30"/>
  <c r="T12" i="30" s="1"/>
  <c r="T11" i="30" s="1"/>
  <c r="T17" i="25" s="1"/>
  <c r="Y28" i="30"/>
  <c r="Y12" i="30" s="1"/>
  <c r="U6" i="30" s="1"/>
  <c r="U7" i="30" s="1"/>
  <c r="M28" i="28"/>
  <c r="M12" i="28" s="1"/>
  <c r="I6" i="28" s="1"/>
  <c r="I7" i="28" s="1"/>
  <c r="G28" i="27"/>
  <c r="G29" i="27" s="1"/>
  <c r="N28" i="31"/>
  <c r="N29" i="31" s="1"/>
  <c r="E28" i="26"/>
  <c r="E12" i="26" s="1"/>
  <c r="T28" i="31"/>
  <c r="T12" i="31" s="1"/>
  <c r="P6" i="31" s="1"/>
  <c r="P7" i="31" s="1"/>
  <c r="U28" i="29"/>
  <c r="U12" i="29" s="1"/>
  <c r="U11" i="29" s="1"/>
  <c r="U16" i="25" s="1"/>
  <c r="R28" i="26"/>
  <c r="R12" i="26" s="1"/>
  <c r="R11" i="26" s="1"/>
  <c r="R13" i="25" s="1"/>
  <c r="H28" i="29"/>
  <c r="H12" i="29" s="1"/>
  <c r="D6" i="29" s="1"/>
  <c r="D7" i="29" s="1"/>
  <c r="M28" i="27"/>
  <c r="M12" i="27" s="1"/>
  <c r="M11" i="27" s="1"/>
  <c r="M14" i="25" s="1"/>
  <c r="H28" i="31"/>
  <c r="H12" i="31" s="1"/>
  <c r="D6" i="31" s="1"/>
  <c r="D7" i="31" s="1"/>
  <c r="P28" i="30"/>
  <c r="P12" i="30" s="1"/>
  <c r="L6" i="30" s="1"/>
  <c r="L7" i="30" s="1"/>
  <c r="G28" i="29"/>
  <c r="G29" i="29" s="1"/>
  <c r="H28" i="28"/>
  <c r="H12" i="28" s="1"/>
  <c r="H11" i="28" s="1"/>
  <c r="H15" i="25" s="1"/>
  <c r="L28" i="31"/>
  <c r="L12" i="31" s="1"/>
  <c r="L11" i="31" s="1"/>
  <c r="L18" i="25" s="1"/>
  <c r="S28" i="30"/>
  <c r="S12" i="30" s="1"/>
  <c r="O6" i="30" s="1"/>
  <c r="O7" i="30" s="1"/>
  <c r="I28" i="29"/>
  <c r="I12" i="29" s="1"/>
  <c r="I11" i="29" s="1"/>
  <c r="I16" i="25" s="1"/>
  <c r="S28" i="28"/>
  <c r="S12" i="28" s="1"/>
  <c r="S11" i="28" s="1"/>
  <c r="S15" i="25" s="1"/>
  <c r="V28" i="31"/>
  <c r="V12" i="31" s="1"/>
  <c r="R6" i="31" s="1"/>
  <c r="R7" i="31" s="1"/>
  <c r="R28" i="31"/>
  <c r="R12" i="31" s="1"/>
  <c r="R11" i="31" s="1"/>
  <c r="R18" i="25" s="1"/>
  <c r="Y28" i="29"/>
  <c r="Y12" i="29" s="1"/>
  <c r="U6" i="29" s="1"/>
  <c r="U7" i="29" s="1"/>
  <c r="V28" i="28"/>
  <c r="V12" i="28" s="1"/>
  <c r="R6" i="28" s="1"/>
  <c r="R7" i="28" s="1"/>
  <c r="R28" i="27"/>
  <c r="R12" i="27" s="1"/>
  <c r="N6" i="27" s="1"/>
  <c r="I28" i="30"/>
  <c r="I12" i="30" s="1"/>
  <c r="I11" i="30" s="1"/>
  <c r="I17" i="25" s="1"/>
  <c r="P28" i="27"/>
  <c r="P12" i="27" s="1"/>
  <c r="L6" i="27" s="1"/>
  <c r="L7" i="27" s="1"/>
  <c r="R28" i="28"/>
  <c r="R12" i="28" s="1"/>
  <c r="N6" i="28" s="1"/>
  <c r="Y28" i="26"/>
  <c r="Y12" i="26" s="1"/>
  <c r="U6" i="26" s="1"/>
  <c r="U7" i="26" s="1"/>
  <c r="V28" i="27"/>
  <c r="V12" i="27" s="1"/>
  <c r="R6" i="27" s="1"/>
  <c r="R7" i="27" s="1"/>
  <c r="K12" i="18"/>
  <c r="K29" i="18"/>
  <c r="O6" i="18"/>
  <c r="O7" i="18" s="1"/>
  <c r="S11" i="18"/>
  <c r="S12" i="25" s="1"/>
  <c r="O13" i="26"/>
  <c r="O49" i="26"/>
  <c r="G12" i="27"/>
  <c r="F11" i="18"/>
  <c r="F12" i="25" s="1"/>
  <c r="B6" i="18"/>
  <c r="K15" i="30"/>
  <c r="K89" i="30"/>
  <c r="N17" i="28"/>
  <c r="N129" i="28"/>
  <c r="O15" i="28"/>
  <c r="O89" i="28"/>
  <c r="G17" i="29"/>
  <c r="G129" i="29"/>
  <c r="O28" i="28"/>
  <c r="K14" i="27"/>
  <c r="K69" i="27"/>
  <c r="O12" i="18"/>
  <c r="O29" i="18"/>
  <c r="K28" i="27"/>
  <c r="J28" i="26"/>
  <c r="J12" i="26" s="1"/>
  <c r="N15" i="29"/>
  <c r="N89" i="29"/>
  <c r="Y28" i="27"/>
  <c r="Y12" i="27" s="1"/>
  <c r="N13" i="29"/>
  <c r="N49" i="29"/>
  <c r="W28" i="28"/>
  <c r="W12" i="28" s="1"/>
  <c r="S6" i="28" s="1"/>
  <c r="S7" i="28" s="1"/>
  <c r="I28" i="27"/>
  <c r="I12" i="27" s="1"/>
  <c r="O15" i="29"/>
  <c r="O89" i="29"/>
  <c r="F28" i="28"/>
  <c r="F12" i="28" s="1"/>
  <c r="K15" i="28"/>
  <c r="K89" i="28"/>
  <c r="N13" i="31"/>
  <c r="N49" i="31"/>
  <c r="K28" i="28"/>
  <c r="H28" i="27"/>
  <c r="H12" i="27" s="1"/>
  <c r="K13" i="26"/>
  <c r="K49" i="26"/>
  <c r="L28" i="29"/>
  <c r="L12" i="29" s="1"/>
  <c r="S28" i="31"/>
  <c r="S12" i="31" s="1"/>
  <c r="E28" i="27"/>
  <c r="E12" i="27" s="1"/>
  <c r="R28" i="30"/>
  <c r="R12" i="30" s="1"/>
  <c r="U28" i="26"/>
  <c r="U12" i="26" s="1"/>
  <c r="J28" i="30"/>
  <c r="J12" i="30" s="1"/>
  <c r="N15" i="28"/>
  <c r="N89" i="28"/>
  <c r="O28" i="27"/>
  <c r="W28" i="30"/>
  <c r="W12" i="30" s="1"/>
  <c r="O15" i="30"/>
  <c r="O89" i="30"/>
  <c r="M28" i="26"/>
  <c r="M12" i="26" s="1"/>
  <c r="X28" i="26"/>
  <c r="X12" i="26" s="1"/>
  <c r="N17" i="27"/>
  <c r="N129" i="27"/>
  <c r="Z28" i="28"/>
  <c r="Z12" i="28" s="1"/>
  <c r="G17" i="30"/>
  <c r="G129" i="30"/>
  <c r="G15" i="28"/>
  <c r="G89" i="28"/>
  <c r="I28" i="31"/>
  <c r="I12" i="31" s="1"/>
  <c r="K13" i="31"/>
  <c r="K49" i="31"/>
  <c r="N17" i="30"/>
  <c r="N129" i="30"/>
  <c r="E28" i="29"/>
  <c r="E12" i="29" s="1"/>
  <c r="U28" i="27"/>
  <c r="U12" i="27" s="1"/>
  <c r="L28" i="30"/>
  <c r="L12" i="30" s="1"/>
  <c r="N13" i="28"/>
  <c r="N49" i="28"/>
  <c r="H28" i="30"/>
  <c r="H12" i="30" s="1"/>
  <c r="Y28" i="31"/>
  <c r="Y12" i="31" s="1"/>
  <c r="G15" i="27"/>
  <c r="G89" i="27"/>
  <c r="F28" i="27"/>
  <c r="F12" i="27" s="1"/>
  <c r="N28" i="26"/>
  <c r="T28" i="26"/>
  <c r="T12" i="26" s="1"/>
  <c r="N14" i="26"/>
  <c r="N69" i="26"/>
  <c r="I28" i="26"/>
  <c r="I12" i="26" s="1"/>
  <c r="G17" i="26"/>
  <c r="G129" i="26"/>
  <c r="R11" i="18"/>
  <c r="R12" i="25" s="1"/>
  <c r="N6" i="18"/>
  <c r="M6" i="18"/>
  <c r="M7" i="18" s="1"/>
  <c r="Q11" i="18"/>
  <c r="Q12" i="25" s="1"/>
  <c r="K13" i="27"/>
  <c r="K49" i="27"/>
  <c r="O17" i="31"/>
  <c r="O129" i="31"/>
  <c r="K15" i="26"/>
  <c r="K89" i="26"/>
  <c r="K17" i="26"/>
  <c r="K129" i="26"/>
  <c r="O17" i="26"/>
  <c r="O129" i="26"/>
  <c r="N13" i="26"/>
  <c r="N49" i="26"/>
  <c r="G13" i="30"/>
  <c r="G49" i="30"/>
  <c r="N15" i="26"/>
  <c r="N89" i="26"/>
  <c r="G13" i="26"/>
  <c r="G49" i="26"/>
  <c r="O13" i="28"/>
  <c r="O49" i="28"/>
  <c r="G17" i="31"/>
  <c r="G129" i="31"/>
  <c r="O28" i="30"/>
  <c r="O15" i="31"/>
  <c r="O89" i="31"/>
  <c r="F28" i="30"/>
  <c r="F12" i="30" s="1"/>
  <c r="T28" i="28"/>
  <c r="T12" i="28" s="1"/>
  <c r="N15" i="27"/>
  <c r="N89" i="27"/>
  <c r="T6" i="29"/>
  <c r="T7" i="29" s="1"/>
  <c r="K13" i="28"/>
  <c r="K49" i="28"/>
  <c r="K17" i="30"/>
  <c r="K129" i="30"/>
  <c r="O17" i="30"/>
  <c r="O129" i="30"/>
  <c r="K28" i="31"/>
  <c r="K17" i="31"/>
  <c r="K129" i="31"/>
  <c r="R28" i="29"/>
  <c r="R12" i="29" s="1"/>
  <c r="O15" i="27"/>
  <c r="O89" i="27"/>
  <c r="L28" i="27"/>
  <c r="L12" i="27" s="1"/>
  <c r="P28" i="28"/>
  <c r="P12" i="28" s="1"/>
  <c r="P28" i="26"/>
  <c r="P12" i="26" s="1"/>
  <c r="L28" i="26"/>
  <c r="L12" i="26" s="1"/>
  <c r="L28" i="18"/>
  <c r="L12" i="18" s="1"/>
  <c r="T28" i="27"/>
  <c r="T12" i="27" s="1"/>
  <c r="G15" i="31"/>
  <c r="G89" i="31"/>
  <c r="N15" i="31"/>
  <c r="N89" i="31"/>
  <c r="K28" i="30"/>
  <c r="Z28" i="27"/>
  <c r="Z12" i="27" s="1"/>
  <c r="Q28" i="29"/>
  <c r="Q12" i="29" s="1"/>
  <c r="G15" i="30"/>
  <c r="G89" i="30"/>
  <c r="N28" i="29"/>
  <c r="X28" i="31"/>
  <c r="X12" i="31" s="1"/>
  <c r="O17" i="27"/>
  <c r="O129" i="27"/>
  <c r="Z28" i="29"/>
  <c r="Z12" i="29" s="1"/>
  <c r="O13" i="30"/>
  <c r="O49" i="30"/>
  <c r="U28" i="31"/>
  <c r="U12" i="31" s="1"/>
  <c r="N17" i="29"/>
  <c r="N129" i="29"/>
  <c r="Q28" i="26"/>
  <c r="Q12" i="26" s="1"/>
  <c r="J28" i="27"/>
  <c r="J12" i="27" s="1"/>
  <c r="O13" i="18"/>
  <c r="O49" i="18"/>
  <c r="Q28" i="27"/>
  <c r="Q12" i="27" s="1"/>
  <c r="Q28" i="28"/>
  <c r="Q12" i="28" s="1"/>
  <c r="O17" i="29"/>
  <c r="O129" i="29"/>
  <c r="G12" i="18"/>
  <c r="G29" i="18"/>
  <c r="V11" i="18"/>
  <c r="V12" i="25" s="1"/>
  <c r="R6" i="18"/>
  <c r="R7" i="18" s="1"/>
  <c r="G15" i="26"/>
  <c r="G89" i="26"/>
  <c r="N13" i="27"/>
  <c r="N49" i="27"/>
  <c r="N13" i="18"/>
  <c r="J6" i="18" s="1"/>
  <c r="J7" i="18" s="1"/>
  <c r="N49" i="18"/>
  <c r="K17" i="27"/>
  <c r="K129" i="27"/>
  <c r="V28" i="30"/>
  <c r="V12" i="30" s="1"/>
  <c r="G13" i="28"/>
  <c r="G49" i="28"/>
  <c r="U28" i="28"/>
  <c r="U12" i="28" s="1"/>
  <c r="K17" i="29"/>
  <c r="K129" i="29"/>
  <c r="O15" i="26"/>
  <c r="O89" i="26"/>
  <c r="K17" i="28"/>
  <c r="K129" i="28"/>
  <c r="N17" i="26"/>
  <c r="N129" i="26"/>
  <c r="G13" i="31"/>
  <c r="G49" i="31"/>
  <c r="M28" i="29"/>
  <c r="M12" i="29" s="1"/>
  <c r="M11" i="18"/>
  <c r="M12" i="25" s="1"/>
  <c r="I6" i="18"/>
  <c r="I7" i="18" s="1"/>
  <c r="U6" i="18"/>
  <c r="U7" i="18" s="1"/>
  <c r="Y11" i="18"/>
  <c r="Y12" i="25" s="1"/>
  <c r="Z11" i="18"/>
  <c r="Z12" i="25" s="1"/>
  <c r="V6" i="18"/>
  <c r="V7" i="18" s="1"/>
  <c r="K28" i="29"/>
  <c r="W28" i="27"/>
  <c r="W12" i="27" s="1"/>
  <c r="G28" i="26"/>
  <c r="O15" i="18"/>
  <c r="O89" i="18"/>
  <c r="O29" i="26"/>
  <c r="G17" i="28"/>
  <c r="G129" i="28"/>
  <c r="S28" i="29"/>
  <c r="S12" i="29" s="1"/>
  <c r="N28" i="30"/>
  <c r="J28" i="29"/>
  <c r="J12" i="29" s="1"/>
  <c r="L28" i="28"/>
  <c r="L12" i="28" s="1"/>
  <c r="G28" i="30"/>
  <c r="O13" i="27"/>
  <c r="O49" i="27"/>
  <c r="G28" i="31"/>
  <c r="K13" i="30"/>
  <c r="K49" i="30"/>
  <c r="T28" i="29"/>
  <c r="T12" i="29" s="1"/>
  <c r="V28" i="26"/>
  <c r="V12" i="26" s="1"/>
  <c r="M28" i="31"/>
  <c r="M12" i="31" s="1"/>
  <c r="N15" i="30"/>
  <c r="N89" i="30"/>
  <c r="K15" i="29"/>
  <c r="K89" i="29"/>
  <c r="O17" i="28"/>
  <c r="O129" i="28"/>
  <c r="K13" i="29"/>
  <c r="K49" i="29"/>
  <c r="G17" i="27"/>
  <c r="G129" i="27"/>
  <c r="H28" i="26"/>
  <c r="H12" i="26" s="1"/>
  <c r="O13" i="31"/>
  <c r="O49" i="31"/>
  <c r="N17" i="31"/>
  <c r="N129" i="31"/>
  <c r="G15" i="29"/>
  <c r="G89" i="29"/>
  <c r="N28" i="28"/>
  <c r="K15" i="27"/>
  <c r="K89" i="27"/>
  <c r="P28" i="29"/>
  <c r="P12" i="29" s="1"/>
  <c r="G13" i="29"/>
  <c r="G49" i="29"/>
  <c r="E28" i="31"/>
  <c r="E12" i="31" s="1"/>
  <c r="K28" i="26"/>
  <c r="K15" i="31"/>
  <c r="K89" i="31"/>
  <c r="Z28" i="31"/>
  <c r="Z12" i="31" s="1"/>
  <c r="O28" i="29"/>
  <c r="F28" i="29"/>
  <c r="F12" i="29" s="1"/>
  <c r="X28" i="30"/>
  <c r="X12" i="30" s="1"/>
  <c r="O13" i="29"/>
  <c r="O49" i="29"/>
  <c r="N13" i="30"/>
  <c r="N49" i="30"/>
  <c r="N28" i="27"/>
  <c r="J28" i="31"/>
  <c r="J12" i="31" s="1"/>
  <c r="G13" i="27"/>
  <c r="G49" i="27"/>
  <c r="H28" i="18"/>
  <c r="H12" i="18" s="1"/>
  <c r="W28" i="26"/>
  <c r="W12" i="26" s="1"/>
  <c r="V28" i="29"/>
  <c r="V12" i="29" s="1"/>
  <c r="S28" i="27"/>
  <c r="S12" i="27" s="1"/>
  <c r="S6" i="18"/>
  <c r="S7" i="18" s="1"/>
  <c r="W11" i="18"/>
  <c r="W12" i="25" s="1"/>
  <c r="P6" i="18"/>
  <c r="P7" i="18" s="1"/>
  <c r="T11" i="18"/>
  <c r="T12" i="25" s="1"/>
  <c r="E6" i="18"/>
  <c r="E7" i="18" s="1"/>
  <c r="I11" i="18"/>
  <c r="I12" i="25" s="1"/>
  <c r="I11" i="28" l="1"/>
  <c r="I15" i="25" s="1"/>
  <c r="B6" i="26"/>
  <c r="Z11" i="26"/>
  <c r="Z13" i="25" s="1"/>
  <c r="Y11" i="28"/>
  <c r="Y15" i="25" s="1"/>
  <c r="U11" i="30"/>
  <c r="U17" i="25" s="1"/>
  <c r="I6" i="30"/>
  <c r="I7" i="30" s="1"/>
  <c r="J11" i="28"/>
  <c r="J15" i="25" s="1"/>
  <c r="S6" i="29"/>
  <c r="S7" i="29" s="1"/>
  <c r="S11" i="26"/>
  <c r="S13" i="25" s="1"/>
  <c r="X11" i="27"/>
  <c r="X14" i="25" s="1"/>
  <c r="W11" i="31"/>
  <c r="W18" i="25" s="1"/>
  <c r="M11" i="28"/>
  <c r="M15" i="25" s="1"/>
  <c r="I6" i="27"/>
  <c r="I7" i="27" s="1"/>
  <c r="O6" i="28"/>
  <c r="O7" i="28" s="1"/>
  <c r="R11" i="28"/>
  <c r="R15" i="25" s="1"/>
  <c r="H11" i="29"/>
  <c r="H16" i="25" s="1"/>
  <c r="Z11" i="30"/>
  <c r="Z17" i="25" s="1"/>
  <c r="B6" i="31"/>
  <c r="T11" i="31"/>
  <c r="T18" i="25" s="1"/>
  <c r="M6" i="30"/>
  <c r="M7" i="30" s="1"/>
  <c r="D6" i="28"/>
  <c r="D7" i="28" s="1"/>
  <c r="V11" i="28"/>
  <c r="V15" i="25" s="1"/>
  <c r="X11" i="28"/>
  <c r="X15" i="25" s="1"/>
  <c r="V11" i="27"/>
  <c r="V14" i="25" s="1"/>
  <c r="N6" i="31"/>
  <c r="N7" i="31" s="1"/>
  <c r="N12" i="31"/>
  <c r="J6" i="31" s="1"/>
  <c r="J7" i="31" s="1"/>
  <c r="S11" i="30"/>
  <c r="S17" i="25" s="1"/>
  <c r="N6" i="26"/>
  <c r="N7" i="26" s="1"/>
  <c r="O29" i="31"/>
  <c r="E6" i="30"/>
  <c r="E7" i="30" s="1"/>
  <c r="P11" i="30"/>
  <c r="P17" i="25" s="1"/>
  <c r="Y11" i="30"/>
  <c r="Y17" i="25" s="1"/>
  <c r="E6" i="29"/>
  <c r="E7" i="29" s="1"/>
  <c r="Q6" i="29"/>
  <c r="Q7" i="29" s="1"/>
  <c r="Q11" i="31"/>
  <c r="Q18" i="25" s="1"/>
  <c r="Y11" i="26"/>
  <c r="Y13" i="25" s="1"/>
  <c r="R11" i="27"/>
  <c r="R14" i="25" s="1"/>
  <c r="V11" i="31"/>
  <c r="V18" i="25" s="1"/>
  <c r="H6" i="31"/>
  <c r="H7" i="31" s="1"/>
  <c r="H11" i="31"/>
  <c r="H18" i="25" s="1"/>
  <c r="N11" i="18"/>
  <c r="N12" i="25" s="1"/>
  <c r="P6" i="30"/>
  <c r="P7" i="30" s="1"/>
  <c r="P11" i="27"/>
  <c r="P14" i="25" s="1"/>
  <c r="L6" i="31"/>
  <c r="L7" i="31" s="1"/>
  <c r="G29" i="28"/>
  <c r="Y11" i="29"/>
  <c r="Y16" i="25" s="1"/>
  <c r="G12" i="29"/>
  <c r="G11" i="29" s="1"/>
  <c r="G16" i="25" s="1"/>
  <c r="I6" i="31"/>
  <c r="I7" i="31" s="1"/>
  <c r="M11" i="31"/>
  <c r="M18" i="25" s="1"/>
  <c r="J11" i="29"/>
  <c r="J16" i="25" s="1"/>
  <c r="F6" i="29"/>
  <c r="F7" i="29" s="1"/>
  <c r="O11" i="26"/>
  <c r="O13" i="25" s="1"/>
  <c r="K6" i="26"/>
  <c r="K7" i="26" s="1"/>
  <c r="Q11" i="26"/>
  <c r="Q13" i="25" s="1"/>
  <c r="M6" i="26"/>
  <c r="M7" i="26" s="1"/>
  <c r="P11" i="28"/>
  <c r="P15" i="25" s="1"/>
  <c r="L6" i="28"/>
  <c r="L7" i="28" s="1"/>
  <c r="E6" i="26"/>
  <c r="E7" i="26" s="1"/>
  <c r="I11" i="26"/>
  <c r="I13" i="25" s="1"/>
  <c r="U6" i="31"/>
  <c r="U7" i="31" s="1"/>
  <c r="Y11" i="31"/>
  <c r="Y18" i="25" s="1"/>
  <c r="V6" i="28"/>
  <c r="V7" i="28" s="1"/>
  <c r="Z11" i="28"/>
  <c r="Z15" i="25" s="1"/>
  <c r="J11" i="30"/>
  <c r="J17" i="25" s="1"/>
  <c r="F6" i="30"/>
  <c r="F7" i="30" s="1"/>
  <c r="F6" i="26"/>
  <c r="F7" i="26" s="1"/>
  <c r="J11" i="26"/>
  <c r="J13" i="25" s="1"/>
  <c r="N7" i="28"/>
  <c r="S6" i="26"/>
  <c r="S7" i="26" s="1"/>
  <c r="W11" i="26"/>
  <c r="W13" i="25" s="1"/>
  <c r="J11" i="31"/>
  <c r="J18" i="25" s="1"/>
  <c r="F6" i="31"/>
  <c r="F7" i="31" s="1"/>
  <c r="O12" i="29"/>
  <c r="O29" i="29"/>
  <c r="K12" i="26"/>
  <c r="K29" i="26"/>
  <c r="L6" i="29"/>
  <c r="L7" i="29" s="1"/>
  <c r="P11" i="29"/>
  <c r="P16" i="25" s="1"/>
  <c r="R6" i="26"/>
  <c r="R7" i="26" s="1"/>
  <c r="V11" i="26"/>
  <c r="V13" i="25" s="1"/>
  <c r="K12" i="29"/>
  <c r="K29" i="29"/>
  <c r="Q6" i="28"/>
  <c r="Q7" i="28" s="1"/>
  <c r="U11" i="28"/>
  <c r="U15" i="25" s="1"/>
  <c r="T6" i="31"/>
  <c r="T7" i="31" s="1"/>
  <c r="X11" i="31"/>
  <c r="X18" i="25" s="1"/>
  <c r="M6" i="29"/>
  <c r="M7" i="29" s="1"/>
  <c r="Q11" i="29"/>
  <c r="Q16" i="25" s="1"/>
  <c r="L11" i="18"/>
  <c r="L12" i="25" s="1"/>
  <c r="H6" i="18"/>
  <c r="H7" i="18" s="1"/>
  <c r="L11" i="27"/>
  <c r="L14" i="25" s="1"/>
  <c r="H6" i="27"/>
  <c r="H7" i="27" s="1"/>
  <c r="K12" i="31"/>
  <c r="K29" i="31"/>
  <c r="F11" i="27"/>
  <c r="F14" i="25" s="1"/>
  <c r="B6" i="27"/>
  <c r="H11" i="30"/>
  <c r="H17" i="25" s="1"/>
  <c r="D6" i="30"/>
  <c r="D7" i="30" s="1"/>
  <c r="U11" i="27"/>
  <c r="U14" i="25" s="1"/>
  <c r="Q6" i="27"/>
  <c r="Q7" i="27" s="1"/>
  <c r="I6" i="26"/>
  <c r="I7" i="26" s="1"/>
  <c r="M11" i="26"/>
  <c r="M13" i="25" s="1"/>
  <c r="O12" i="27"/>
  <c r="O29" i="27"/>
  <c r="U11" i="26"/>
  <c r="U13" i="25" s="1"/>
  <c r="Q6" i="26"/>
  <c r="Q7" i="26" s="1"/>
  <c r="L11" i="29"/>
  <c r="L16" i="25" s="1"/>
  <c r="H6" i="29"/>
  <c r="H7" i="29" s="1"/>
  <c r="K12" i="28"/>
  <c r="K29" i="28"/>
  <c r="I11" i="27"/>
  <c r="I14" i="25" s="1"/>
  <c r="E6" i="27"/>
  <c r="E7" i="27" s="1"/>
  <c r="K6" i="18"/>
  <c r="K7" i="18" s="1"/>
  <c r="O11" i="18"/>
  <c r="O12" i="25" s="1"/>
  <c r="G11" i="27"/>
  <c r="G14" i="25" s="1"/>
  <c r="C6" i="27"/>
  <c r="C7" i="27" s="1"/>
  <c r="V11" i="29"/>
  <c r="V16" i="25" s="1"/>
  <c r="R6" i="29"/>
  <c r="R7" i="29" s="1"/>
  <c r="W11" i="27"/>
  <c r="W14" i="25" s="1"/>
  <c r="S6" i="27"/>
  <c r="S7" i="27" s="1"/>
  <c r="T11" i="27"/>
  <c r="T14" i="25" s="1"/>
  <c r="P6" i="27"/>
  <c r="P7" i="27" s="1"/>
  <c r="L11" i="30"/>
  <c r="L17" i="25" s="1"/>
  <c r="H6" i="30"/>
  <c r="H7" i="30" s="1"/>
  <c r="W11" i="30"/>
  <c r="W17" i="25" s="1"/>
  <c r="S6" i="30"/>
  <c r="S7" i="30" s="1"/>
  <c r="V6" i="31"/>
  <c r="V7" i="31" s="1"/>
  <c r="Z11" i="31"/>
  <c r="Z18" i="25" s="1"/>
  <c r="M11" i="29"/>
  <c r="M16" i="25" s="1"/>
  <c r="I6" i="29"/>
  <c r="I7" i="29" s="1"/>
  <c r="N7" i="27"/>
  <c r="R6" i="30"/>
  <c r="R7" i="30" s="1"/>
  <c r="V11" i="30"/>
  <c r="V17" i="25" s="1"/>
  <c r="G11" i="18"/>
  <c r="G12" i="25" s="1"/>
  <c r="C6" i="18"/>
  <c r="C7" i="18" s="1"/>
  <c r="Z11" i="29"/>
  <c r="Z16" i="25" s="1"/>
  <c r="V6" i="29"/>
  <c r="V7" i="29" s="1"/>
  <c r="N12" i="29"/>
  <c r="N29" i="29"/>
  <c r="Z11" i="27"/>
  <c r="Z14" i="25" s="1"/>
  <c r="V6" i="27"/>
  <c r="V7" i="27" s="1"/>
  <c r="L11" i="26"/>
  <c r="L13" i="25" s="1"/>
  <c r="H6" i="26"/>
  <c r="H7" i="26" s="1"/>
  <c r="R11" i="29"/>
  <c r="R16" i="25" s="1"/>
  <c r="N6" i="29"/>
  <c r="P6" i="28"/>
  <c r="P7" i="28" s="1"/>
  <c r="T11" i="28"/>
  <c r="T15" i="25" s="1"/>
  <c r="O12" i="30"/>
  <c r="O29" i="30"/>
  <c r="R11" i="30"/>
  <c r="R17" i="25" s="1"/>
  <c r="N6" i="30"/>
  <c r="D6" i="27"/>
  <c r="D7" i="27" s="1"/>
  <c r="H11" i="27"/>
  <c r="H14" i="25" s="1"/>
  <c r="B6" i="28"/>
  <c r="F11" i="28"/>
  <c r="F15" i="25" s="1"/>
  <c r="B6" i="29"/>
  <c r="F11" i="29"/>
  <c r="F16" i="25" s="1"/>
  <c r="N12" i="28"/>
  <c r="N29" i="28"/>
  <c r="S11" i="29"/>
  <c r="S16" i="25" s="1"/>
  <c r="O6" i="29"/>
  <c r="O7" i="29" s="1"/>
  <c r="M6" i="27"/>
  <c r="M7" i="27" s="1"/>
  <c r="Q11" i="27"/>
  <c r="Q14" i="25" s="1"/>
  <c r="X7" i="18"/>
  <c r="N7" i="18"/>
  <c r="N12" i="26"/>
  <c r="N29" i="26"/>
  <c r="T6" i="26"/>
  <c r="T7" i="26" s="1"/>
  <c r="X11" i="26"/>
  <c r="X13" i="25" s="1"/>
  <c r="S11" i="31"/>
  <c r="S18" i="25" s="1"/>
  <c r="O6" i="31"/>
  <c r="O7" i="31" s="1"/>
  <c r="K6" i="31"/>
  <c r="K7" i="31" s="1"/>
  <c r="O11" i="31"/>
  <c r="O18" i="25" s="1"/>
  <c r="H11" i="18"/>
  <c r="H12" i="25" s="1"/>
  <c r="D6" i="18"/>
  <c r="D7" i="18" s="1"/>
  <c r="N12" i="27"/>
  <c r="N29" i="27"/>
  <c r="T11" i="29"/>
  <c r="T16" i="25" s="1"/>
  <c r="P6" i="29"/>
  <c r="P7" i="29" s="1"/>
  <c r="G12" i="30"/>
  <c r="C6" i="30" s="1"/>
  <c r="C7" i="30" s="1"/>
  <c r="G29" i="30"/>
  <c r="O6" i="27"/>
  <c r="O7" i="27" s="1"/>
  <c r="S11" i="27"/>
  <c r="S14" i="25" s="1"/>
  <c r="X11" i="30"/>
  <c r="X17" i="25" s="1"/>
  <c r="T6" i="30"/>
  <c r="T7" i="30" s="1"/>
  <c r="D6" i="26"/>
  <c r="D7" i="26" s="1"/>
  <c r="H11" i="26"/>
  <c r="H13" i="25" s="1"/>
  <c r="G12" i="31"/>
  <c r="G11" i="31" s="1"/>
  <c r="G18" i="25" s="1"/>
  <c r="G29" i="31"/>
  <c r="L11" i="28"/>
  <c r="L15" i="25" s="1"/>
  <c r="H6" i="28"/>
  <c r="H7" i="28" s="1"/>
  <c r="N12" i="30"/>
  <c r="N29" i="30"/>
  <c r="G12" i="26"/>
  <c r="G29" i="26"/>
  <c r="Q11" i="28"/>
  <c r="Q15" i="25" s="1"/>
  <c r="M6" i="28"/>
  <c r="M7" i="28" s="1"/>
  <c r="F6" i="27"/>
  <c r="F7" i="27" s="1"/>
  <c r="J11" i="27"/>
  <c r="J14" i="25" s="1"/>
  <c r="Q6" i="31"/>
  <c r="Q7" i="31" s="1"/>
  <c r="U11" i="31"/>
  <c r="U18" i="25" s="1"/>
  <c r="K12" i="30"/>
  <c r="K29" i="30"/>
  <c r="L6" i="26"/>
  <c r="L7" i="26" s="1"/>
  <c r="P11" i="26"/>
  <c r="P13" i="25" s="1"/>
  <c r="C6" i="28"/>
  <c r="C7" i="28" s="1"/>
  <c r="G11" i="28"/>
  <c r="G15" i="25" s="1"/>
  <c r="B6" i="30"/>
  <c r="F11" i="30"/>
  <c r="F17" i="25" s="1"/>
  <c r="P6" i="26"/>
  <c r="P7" i="26" s="1"/>
  <c r="T11" i="26"/>
  <c r="T13" i="25" s="1"/>
  <c r="E6" i="31"/>
  <c r="E7" i="31" s="1"/>
  <c r="I11" i="31"/>
  <c r="I18" i="25" s="1"/>
  <c r="W11" i="28"/>
  <c r="W15" i="25" s="1"/>
  <c r="U6" i="27"/>
  <c r="U7" i="27" s="1"/>
  <c r="Y11" i="27"/>
  <c r="Y14" i="25" s="1"/>
  <c r="K12" i="27"/>
  <c r="K29" i="27"/>
  <c r="O12" i="28"/>
  <c r="O29" i="28"/>
  <c r="G6" i="18"/>
  <c r="G7" i="18" s="1"/>
  <c r="K11" i="18"/>
  <c r="K12" i="25" s="1"/>
  <c r="N11" i="31" l="1"/>
  <c r="N18" i="25" s="1"/>
  <c r="X7" i="26"/>
  <c r="X7" i="28"/>
  <c r="Z11" i="25"/>
  <c r="V6" i="25" s="1"/>
  <c r="V7" i="25" s="1"/>
  <c r="C6" i="29"/>
  <c r="C7" i="29" s="1"/>
  <c r="T11" i="25"/>
  <c r="P6" i="25" s="1"/>
  <c r="P7" i="25" s="1"/>
  <c r="V11" i="25"/>
  <c r="R6" i="25" s="1"/>
  <c r="R7" i="25" s="1"/>
  <c r="G11" i="30"/>
  <c r="G17" i="25" s="1"/>
  <c r="Y11" i="25"/>
  <c r="U6" i="25" s="1"/>
  <c r="U7" i="25" s="1"/>
  <c r="C6" i="31"/>
  <c r="C7" i="31" s="1"/>
  <c r="W11" i="25"/>
  <c r="S6" i="25" s="1"/>
  <c r="S7" i="25" s="1"/>
  <c r="S11" i="25"/>
  <c r="O6" i="25" s="1"/>
  <c r="O7" i="25" s="1"/>
  <c r="F11" i="25"/>
  <c r="B6" i="25" s="1"/>
  <c r="X11" i="25"/>
  <c r="T6" i="25" s="1"/>
  <c r="T7" i="25" s="1"/>
  <c r="M11" i="25"/>
  <c r="I6" i="25" s="1"/>
  <c r="I7" i="25" s="1"/>
  <c r="I11" i="25"/>
  <c r="E6" i="25" s="1"/>
  <c r="E7" i="25" s="1"/>
  <c r="Q11" i="25"/>
  <c r="M6" i="25" s="1"/>
  <c r="M7" i="25" s="1"/>
  <c r="R11" i="25"/>
  <c r="N6" i="25" s="1"/>
  <c r="N7" i="25" s="1"/>
  <c r="N11" i="29"/>
  <c r="N16" i="25" s="1"/>
  <c r="J6" i="29"/>
  <c r="J7" i="29" s="1"/>
  <c r="L11" i="25"/>
  <c r="H6" i="25" s="1"/>
  <c r="H7" i="25" s="1"/>
  <c r="O11" i="28"/>
  <c r="O15" i="25" s="1"/>
  <c r="K6" i="28"/>
  <c r="K7" i="28" s="1"/>
  <c r="J6" i="30"/>
  <c r="J7" i="30" s="1"/>
  <c r="N11" i="30"/>
  <c r="N17" i="25" s="1"/>
  <c r="H11" i="25"/>
  <c r="D6" i="25" s="1"/>
  <c r="D7" i="25" s="1"/>
  <c r="J6" i="26"/>
  <c r="J7" i="26" s="1"/>
  <c r="N11" i="26"/>
  <c r="N13" i="25" s="1"/>
  <c r="N7" i="29"/>
  <c r="X7" i="29"/>
  <c r="O11" i="27"/>
  <c r="O14" i="25" s="1"/>
  <c r="K6" i="27"/>
  <c r="K7" i="27" s="1"/>
  <c r="G6" i="29"/>
  <c r="G7" i="29" s="1"/>
  <c r="K11" i="29"/>
  <c r="K16" i="25" s="1"/>
  <c r="K6" i="29"/>
  <c r="K7" i="29" s="1"/>
  <c r="O11" i="29"/>
  <c r="O16" i="25" s="1"/>
  <c r="G6" i="31"/>
  <c r="G7" i="31" s="1"/>
  <c r="K11" i="31"/>
  <c r="K18" i="25" s="1"/>
  <c r="X7" i="31"/>
  <c r="N7" i="30"/>
  <c r="X7" i="30"/>
  <c r="O11" i="30"/>
  <c r="O17" i="25" s="1"/>
  <c r="K6" i="30"/>
  <c r="K7" i="30" s="1"/>
  <c r="J11" i="25"/>
  <c r="F6" i="25" s="1"/>
  <c r="F7" i="25" s="1"/>
  <c r="P11" i="25"/>
  <c r="L6" i="25" s="1"/>
  <c r="L7" i="25" s="1"/>
  <c r="K11" i="30"/>
  <c r="K17" i="25" s="1"/>
  <c r="G6" i="30"/>
  <c r="G7" i="30" s="1"/>
  <c r="G6" i="27"/>
  <c r="G7" i="27" s="1"/>
  <c r="K11" i="27"/>
  <c r="K14" i="25" s="1"/>
  <c r="G11" i="26"/>
  <c r="G13" i="25" s="1"/>
  <c r="C6" i="26"/>
  <c r="C7" i="26" s="1"/>
  <c r="J6" i="27"/>
  <c r="J7" i="27" s="1"/>
  <c r="N11" i="27"/>
  <c r="N14" i="25" s="1"/>
  <c r="J6" i="28"/>
  <c r="J7" i="28" s="1"/>
  <c r="N11" i="28"/>
  <c r="N15" i="25" s="1"/>
  <c r="X7" i="27"/>
  <c r="G6" i="28"/>
  <c r="G7" i="28" s="1"/>
  <c r="K11" i="28"/>
  <c r="K15" i="25" s="1"/>
  <c r="U11" i="25"/>
  <c r="Q6" i="25" s="1"/>
  <c r="Q7" i="25" s="1"/>
  <c r="K11" i="26"/>
  <c r="K13" i="25" s="1"/>
  <c r="G6" i="26"/>
  <c r="G7" i="26" s="1"/>
  <c r="O11" i="25" l="1"/>
  <c r="K6" i="25" s="1"/>
  <c r="K7" i="25" s="1"/>
  <c r="G11" i="25"/>
  <c r="C6" i="25" s="1"/>
  <c r="C7" i="25" s="1"/>
  <c r="K11" i="25"/>
  <c r="G6" i="25" s="1"/>
  <c r="G7" i="25" s="1"/>
  <c r="N11" i="25"/>
  <c r="J6" i="25" s="1"/>
  <c r="J7" i="2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E7270</author>
  </authors>
  <commentList>
    <comment ref="O25" authorId="0" shapeId="0" xr:uid="{00000000-0006-0000-0400-000001000000}">
      <text>
        <r>
          <rPr>
            <b/>
            <sz val="9"/>
            <color indexed="81"/>
            <rFont val="Tahoma"/>
            <family val="2"/>
          </rPr>
          <t>E7270:</t>
        </r>
        <r>
          <rPr>
            <sz val="9"/>
            <color indexed="81"/>
            <rFont val="Tahoma"/>
            <family val="2"/>
          </rPr>
          <t xml:space="preserve">
giam can
</t>
        </r>
      </text>
    </comment>
    <comment ref="J31" authorId="0" shapeId="0" xr:uid="{00000000-0006-0000-0400-000002000000}">
      <text>
        <r>
          <rPr>
            <b/>
            <sz val="9"/>
            <color indexed="81"/>
            <rFont val="Tahoma"/>
            <family val="2"/>
          </rPr>
          <t>E7270:</t>
        </r>
        <r>
          <rPr>
            <sz val="9"/>
            <color indexed="81"/>
            <rFont val="Tahoma"/>
            <family val="2"/>
          </rPr>
          <t xml:space="preserve">
</t>
        </r>
      </text>
    </comment>
    <comment ref="K31" authorId="0" shapeId="0" xr:uid="{00000000-0006-0000-0400-000003000000}">
      <text>
        <r>
          <rPr>
            <b/>
            <sz val="9"/>
            <color indexed="81"/>
            <rFont val="Tahoma"/>
            <family val="2"/>
          </rPr>
          <t>E7270:</t>
        </r>
        <r>
          <rPr>
            <sz val="9"/>
            <color indexed="81"/>
            <rFont val="Tahoma"/>
            <family val="2"/>
          </rPr>
          <t xml:space="preserve">
</t>
        </r>
      </text>
    </comment>
    <comment ref="J35" authorId="0" shapeId="0" xr:uid="{00000000-0006-0000-0400-000004000000}">
      <text>
        <r>
          <rPr>
            <b/>
            <sz val="9"/>
            <color indexed="81"/>
            <rFont val="Tahoma"/>
            <family val="2"/>
          </rPr>
          <t>E7270:</t>
        </r>
        <r>
          <rPr>
            <sz val="9"/>
            <color indexed="81"/>
            <rFont val="Tahoma"/>
            <family val="2"/>
          </rPr>
          <t xml:space="preserve">
</t>
        </r>
      </text>
    </comment>
    <comment ref="K35" authorId="0" shapeId="0" xr:uid="{00000000-0006-0000-0400-000005000000}">
      <text>
        <r>
          <rPr>
            <b/>
            <sz val="9"/>
            <color indexed="81"/>
            <rFont val="Tahoma"/>
            <family val="2"/>
          </rPr>
          <t>E7270:</t>
        </r>
        <r>
          <rPr>
            <sz val="9"/>
            <color indexed="81"/>
            <rFont val="Tahoma"/>
            <family val="2"/>
          </rPr>
          <t xml:space="preserve">
</t>
        </r>
      </text>
    </comment>
  </commentList>
</comments>
</file>

<file path=xl/sharedStrings.xml><?xml version="1.0" encoding="utf-8"?>
<sst xmlns="http://schemas.openxmlformats.org/spreadsheetml/2006/main" count="17357" uniqueCount="1181">
  <si>
    <t>Bảng thành phần dinh dưỡng thức ăn Việt Nam</t>
  </si>
  <si>
    <t>Tên thức ăn</t>
  </si>
  <si>
    <t>Thải bỏ</t>
  </si>
  <si>
    <t>Năng lượng</t>
  </si>
  <si>
    <t>Protein</t>
  </si>
  <si>
    <t>Glucid</t>
  </si>
  <si>
    <t>Canxi</t>
  </si>
  <si>
    <t>Phospho</t>
  </si>
  <si>
    <t>Sắt</t>
  </si>
  <si>
    <t>Natri</t>
  </si>
  <si>
    <t>Kali</t>
  </si>
  <si>
    <t>Vitamin A</t>
  </si>
  <si>
    <t>Vitamin B1</t>
  </si>
  <si>
    <t>Vitamin C</t>
  </si>
  <si>
    <t>%</t>
  </si>
  <si>
    <t>Kcal</t>
  </si>
  <si>
    <t>g</t>
  </si>
  <si>
    <t>mg</t>
  </si>
  <si>
    <t>µg</t>
  </si>
  <si>
    <t>Ngũ cốc và sản phẩm chế biến</t>
  </si>
  <si>
    <t>Gạo nếp cái</t>
  </si>
  <si>
    <t>Gạo tẻ</t>
  </si>
  <si>
    <t>Bắp tươi</t>
  </si>
  <si>
    <t>Bánh bao</t>
  </si>
  <si>
    <t>Bánh tráng mỏng</t>
  </si>
  <si>
    <t>Bánh đúc</t>
  </si>
  <si>
    <t>Bánh mì</t>
  </si>
  <si>
    <t>Bánh phở</t>
  </si>
  <si>
    <t>Bún</t>
  </si>
  <si>
    <t>Khoai củ và sản phẩm chế biến</t>
  </si>
  <si>
    <t>Củ sắn</t>
  </si>
  <si>
    <t>Củ từ</t>
  </si>
  <si>
    <t>Khoai lang</t>
  </si>
  <si>
    <t>Khoai lang nghệ</t>
  </si>
  <si>
    <t>Khoai môn</t>
  </si>
  <si>
    <t>Khoai tây</t>
  </si>
  <si>
    <t>Miến dong</t>
  </si>
  <si>
    <t>Bột sắn dây</t>
  </si>
  <si>
    <t>Khoai tây chiên</t>
  </si>
  <si>
    <t>Cùi dừa già</t>
  </si>
  <si>
    <t>Cùi dừa non</t>
  </si>
  <si>
    <t>Đậu đen (hạt)</t>
  </si>
  <si>
    <t>Đậu Hà lan (hạt)</t>
  </si>
  <si>
    <t>Đậu xanh</t>
  </si>
  <si>
    <t>Hạt điều</t>
  </si>
  <si>
    <t>Đậu phộng</t>
  </si>
  <si>
    <t>Mè</t>
  </si>
  <si>
    <t>Đậu phụ</t>
  </si>
  <si>
    <t>Bầu</t>
  </si>
  <si>
    <t>Bí đao (bí xanh)</t>
  </si>
  <si>
    <t>Bí rợ (bí đỏ)</t>
  </si>
  <si>
    <t>Cà dĩa</t>
  </si>
  <si>
    <t>Cà chua</t>
  </si>
  <si>
    <t>Cà rốt</t>
  </si>
  <si>
    <t>Cà tím</t>
  </si>
  <si>
    <t>Bắp cải</t>
  </si>
  <si>
    <t>Cải cúc (tần ô)</t>
  </si>
  <si>
    <t>Cải soong</t>
  </si>
  <si>
    <t>Cải xanh</t>
  </si>
  <si>
    <t>Cần ta</t>
  </si>
  <si>
    <t>Cần tây</t>
  </si>
  <si>
    <t>Chuối xanh</t>
  </si>
  <si>
    <t>Củ cải trắng</t>
  </si>
  <si>
    <t>Bạc hà</t>
  </si>
  <si>
    <t>Dưa leo</t>
  </si>
  <si>
    <t>Đậu cô ve</t>
  </si>
  <si>
    <t>Đậu đũa</t>
  </si>
  <si>
    <t>Đậu Hà Lan</t>
  </si>
  <si>
    <t>Đậu rồng</t>
  </si>
  <si>
    <t>Đu đủ xanh</t>
  </si>
  <si>
    <t>Gấc</t>
  </si>
  <si>
    <t>Giá đậu xanh</t>
  </si>
  <si>
    <t>Hành củ tươi</t>
  </si>
  <si>
    <t>Hành lá</t>
  </si>
  <si>
    <t>Hành tây</t>
  </si>
  <si>
    <t>Hạt sen tươi</t>
  </si>
  <si>
    <t>Hạt sen khô</t>
  </si>
  <si>
    <t>Hẹ lá</t>
  </si>
  <si>
    <t>Bắp chuối</t>
  </si>
  <si>
    <t>Khế</t>
  </si>
  <si>
    <t>Lá lốt</t>
  </si>
  <si>
    <t>Măng tre</t>
  </si>
  <si>
    <t>Mướp</t>
  </si>
  <si>
    <t>Khổ qua</t>
  </si>
  <si>
    <t>Ngó sen</t>
  </si>
  <si>
    <t>Quả me chua</t>
  </si>
  <si>
    <t>Rau bí</t>
  </si>
  <si>
    <t>Rau giấp cá</t>
  </si>
  <si>
    <t>Rau giền</t>
  </si>
  <si>
    <t>Rau lang</t>
  </si>
  <si>
    <t>Rau má</t>
  </si>
  <si>
    <t>Rau mồng tơi</t>
  </si>
  <si>
    <t>Rau ngò</t>
  </si>
  <si>
    <t>Rau ngò gai</t>
  </si>
  <si>
    <t>Rau muống</t>
  </si>
  <si>
    <t>Rau om</t>
  </si>
  <si>
    <t>Rau ngót</t>
  </si>
  <si>
    <t>Rau răm</t>
  </si>
  <si>
    <t>Rau nhút</t>
  </si>
  <si>
    <t>Rau sà lách</t>
  </si>
  <si>
    <t>Rau thơm</t>
  </si>
  <si>
    <t>Su su</t>
  </si>
  <si>
    <t>Súp lơ</t>
  </si>
  <si>
    <t>Thìa là</t>
  </si>
  <si>
    <t>Tỏi ta</t>
  </si>
  <si>
    <t>Tỏi tây (cả lá)</t>
  </si>
  <si>
    <t>B. Dưa muối</t>
  </si>
  <si>
    <t>Dưa cải bẹ</t>
  </si>
  <si>
    <t>Dưa chuột muối</t>
  </si>
  <si>
    <t>Dưa giá</t>
  </si>
  <si>
    <t>Hành củ muối</t>
  </si>
  <si>
    <t>Kiệu muối</t>
  </si>
  <si>
    <t>Mộc nhĩ</t>
  </si>
  <si>
    <t>Nấm đông cô</t>
  </si>
  <si>
    <t>Nấm rơm</t>
  </si>
  <si>
    <t>Quả chín</t>
  </si>
  <si>
    <t>Chanh</t>
  </si>
  <si>
    <t>Chôm chôm</t>
  </si>
  <si>
    <t>Dâu gia</t>
  </si>
  <si>
    <t>Dâu tây</t>
  </si>
  <si>
    <t>Dưa bở</t>
  </si>
  <si>
    <t>Dưa lê</t>
  </si>
  <si>
    <t>Mãng cầu xiêm</t>
  </si>
  <si>
    <t>Nhãn nhục</t>
  </si>
  <si>
    <t>Ổi</t>
  </si>
  <si>
    <t>Lê Ki Ma</t>
  </si>
  <si>
    <t>Tắc</t>
  </si>
  <si>
    <t>Vải khô</t>
  </si>
  <si>
    <t>Bơ</t>
  </si>
  <si>
    <t>Dầu thực vật</t>
  </si>
  <si>
    <t>Mỡ nước</t>
  </si>
  <si>
    <t xml:space="preserve">Thịt và sản phẩm chế biến </t>
  </si>
  <si>
    <t>Thịt bê nạc</t>
  </si>
  <si>
    <t>Thịt bò</t>
  </si>
  <si>
    <t>Thịt mông chó</t>
  </si>
  <si>
    <t>Thịt vai chó</t>
  </si>
  <si>
    <t>Thịt dê nạc</t>
  </si>
  <si>
    <t>Thịt gà ta</t>
  </si>
  <si>
    <t>Thịt heo mỡ</t>
  </si>
  <si>
    <t>Thịt heo nạc</t>
  </si>
  <si>
    <t>Thịt heo ba chỉ</t>
  </si>
  <si>
    <t>Thịt thỏ</t>
  </si>
  <si>
    <t>Thịt vịt</t>
  </si>
  <si>
    <t>Cật bò</t>
  </si>
  <si>
    <t>Cật heo</t>
  </si>
  <si>
    <t>Da heo</t>
  </si>
  <si>
    <t>Giòheo bỏ xương</t>
  </si>
  <si>
    <t>Bao tử bò</t>
  </si>
  <si>
    <t>Bao tử heo</t>
  </si>
  <si>
    <t>Đầu heo</t>
  </si>
  <si>
    <t>Đuôi bò</t>
  </si>
  <si>
    <t>Đuôi heo</t>
  </si>
  <si>
    <t>Gan bò</t>
  </si>
  <si>
    <t>Gan gà</t>
  </si>
  <si>
    <t>Gan heo</t>
  </si>
  <si>
    <t>Gan vịt</t>
  </si>
  <si>
    <t>Gân chân bò</t>
  </si>
  <si>
    <t>Lưỡi bò</t>
  </si>
  <si>
    <t>Lưỡi heo</t>
  </si>
  <si>
    <t>Lòng heo (ruột già)</t>
  </si>
  <si>
    <t>Phèo heo</t>
  </si>
  <si>
    <t>Mề gà</t>
  </si>
  <si>
    <t>Óc bò</t>
  </si>
  <si>
    <t>Óc heo</t>
  </si>
  <si>
    <t>Sườn heo bỏ xương</t>
  </si>
  <si>
    <t>Tai heo</t>
  </si>
  <si>
    <t>Tim bò</t>
  </si>
  <si>
    <t>Tim gà</t>
  </si>
  <si>
    <t>Tim heo</t>
  </si>
  <si>
    <t>Huyết bò</t>
  </si>
  <si>
    <t>Huyết heo luộc</t>
  </si>
  <si>
    <t>Huyết heo sống</t>
  </si>
  <si>
    <t>Pa-tê</t>
  </si>
  <si>
    <t>Chả quế</t>
  </si>
  <si>
    <t>Dăm bông heo</t>
  </si>
  <si>
    <t>Chả bò</t>
  </si>
  <si>
    <t>Chả lụa</t>
  </si>
  <si>
    <t>Giò thủ</t>
  </si>
  <si>
    <t>Lạp xưởng</t>
  </si>
  <si>
    <t>Nem chua</t>
  </si>
  <si>
    <t>Chà bông</t>
  </si>
  <si>
    <t>Thịt bò khô</t>
  </si>
  <si>
    <t>Xúc xích</t>
  </si>
  <si>
    <t>Ếch</t>
  </si>
  <si>
    <t>Nhộng</t>
  </si>
  <si>
    <t>Thuỷ sản và sản phẩm chế biến</t>
  </si>
  <si>
    <t>Cá bống</t>
  </si>
  <si>
    <t>Cá chép</t>
  </si>
  <si>
    <t>Cá đối</t>
  </si>
  <si>
    <t>Cá hồi</t>
  </si>
  <si>
    <t>Cá khô</t>
  </si>
  <si>
    <t>Cá mè</t>
  </si>
  <si>
    <t>Cá mòi</t>
  </si>
  <si>
    <t>Cá mỡ</t>
  </si>
  <si>
    <t>Cá nạc</t>
  </si>
  <si>
    <t>Cá ngừ</t>
  </si>
  <si>
    <t>Cá nục</t>
  </si>
  <si>
    <t>Cá phèn</t>
  </si>
  <si>
    <t>Cá lóc</t>
  </si>
  <si>
    <t>Cá rô đồng</t>
  </si>
  <si>
    <t>Cá rô phi</t>
  </si>
  <si>
    <t>Cá thu</t>
  </si>
  <si>
    <t>Cá trê</t>
  </si>
  <si>
    <t>Cua biển</t>
  </si>
  <si>
    <t>Cua đồng</t>
  </si>
  <si>
    <t>Ghẹ</t>
  </si>
  <si>
    <t>Hải sâm</t>
  </si>
  <si>
    <t>Hến</t>
  </si>
  <si>
    <t>Lươn</t>
  </si>
  <si>
    <t>Mực khô</t>
  </si>
  <si>
    <t>Mực tươi</t>
  </si>
  <si>
    <t>Ốc bươu</t>
  </si>
  <si>
    <t>Ba khía muối</t>
  </si>
  <si>
    <t>Sò</t>
  </si>
  <si>
    <t>Tép gạo</t>
  </si>
  <si>
    <t>Tôm biển</t>
  </si>
  <si>
    <t>Tôm đồng</t>
  </si>
  <si>
    <t>Tôm khô</t>
  </si>
  <si>
    <t>Bánh phồng tôm</t>
  </si>
  <si>
    <t>Chà bông cá lóc</t>
  </si>
  <si>
    <t>Trứng và sản phẩm chế biến</t>
  </si>
  <si>
    <t>Trứng gà</t>
  </si>
  <si>
    <t>Lòng đỏ trứng gà</t>
  </si>
  <si>
    <t>Lòng trắng trứng gà</t>
  </si>
  <si>
    <t>Trứng vịt</t>
  </si>
  <si>
    <t>Lòng đỏ trứng vịt</t>
  </si>
  <si>
    <t>Lòng trắng trứng vịt</t>
  </si>
  <si>
    <t>Trứng vịt lộn</t>
  </si>
  <si>
    <t>Sữa và sản phẩm chế biến</t>
  </si>
  <si>
    <t>Sữa bò tươi</t>
  </si>
  <si>
    <t>Sữa mẹ</t>
  </si>
  <si>
    <t>Đồ hộp</t>
  </si>
  <si>
    <t>Thơm hộp</t>
  </si>
  <si>
    <t>Đậu phộng chiên</t>
  </si>
  <si>
    <t>Mứt thơm</t>
  </si>
  <si>
    <t>Mứt đu đủ</t>
  </si>
  <si>
    <t>Nhãn hộp</t>
  </si>
  <si>
    <t>Nước thơm</t>
  </si>
  <si>
    <t>Vải hộp</t>
  </si>
  <si>
    <t>Cá thu hộp</t>
  </si>
  <si>
    <t>Cá trích hộp</t>
  </si>
  <si>
    <t>Thịt bò hộp</t>
  </si>
  <si>
    <t>Thịt gà hộp</t>
  </si>
  <si>
    <t>Thịt heo hộp</t>
  </si>
  <si>
    <t>Bánh mì khô</t>
  </si>
  <si>
    <t>Bánh in chay</t>
  </si>
  <si>
    <t>Bánh sôcôla</t>
  </si>
  <si>
    <t>Bánh thỏi sôcôla</t>
  </si>
  <si>
    <t>Bánh men</t>
  </si>
  <si>
    <t>Đường cát trắng</t>
  </si>
  <si>
    <t>Kẹo cà phê</t>
  </si>
  <si>
    <t>Kẹo dừa mềm</t>
  </si>
  <si>
    <t>Kẹo đậu phộng</t>
  </si>
  <si>
    <t>Kẹo ngậm bạc hà</t>
  </si>
  <si>
    <t>Kẹo sôcôla</t>
  </si>
  <si>
    <t>Kẹo sữa</t>
  </si>
  <si>
    <t>Mật ong</t>
  </si>
  <si>
    <t>Cari bột</t>
  </si>
  <si>
    <t>Gừng tươi</t>
  </si>
  <si>
    <t>Muối</t>
  </si>
  <si>
    <t>Nghệ khô</t>
  </si>
  <si>
    <t>Nghệ tươi</t>
  </si>
  <si>
    <t>Mắm tôm đặc</t>
  </si>
  <si>
    <t>Tôm chua</t>
  </si>
  <si>
    <t>Nước mắm</t>
  </si>
  <si>
    <t>Tương ớt</t>
  </si>
  <si>
    <t>Xì dầu</t>
  </si>
  <si>
    <t>Nước giải khát</t>
  </si>
  <si>
    <t>Bia</t>
  </si>
  <si>
    <t>Coca-Cola</t>
  </si>
  <si>
    <t>Rượu nếp</t>
  </si>
  <si>
    <t>Rượu trắng</t>
  </si>
  <si>
    <t>Lượng sử dụng</t>
  </si>
  <si>
    <t>Lượng thực ăn</t>
  </si>
  <si>
    <t>Dầu. mỡ. bơ</t>
  </si>
  <si>
    <t>Gia vị. nước chấm</t>
  </si>
  <si>
    <t>Hạt. quả giàu protein. chất béo và chế phẩm</t>
  </si>
  <si>
    <t>Rau. quả. củ dùng làm rau</t>
  </si>
  <si>
    <t>A. Rau. quả. củ. rau khô</t>
  </si>
  <si>
    <t>Đồ ngọt (đường. bánh. mứt. kẹo)</t>
  </si>
  <si>
    <t>Động vật</t>
  </si>
  <si>
    <t>Thông tin đối tượng</t>
  </si>
  <si>
    <t>Giới tính (Nam/Nữ)</t>
  </si>
  <si>
    <t>Tuổi tác (năm)</t>
  </si>
  <si>
    <t>Cân nặng (kg)</t>
  </si>
  <si>
    <t>Chiều cao (cm)</t>
  </si>
  <si>
    <t>Tổng năng lượng cần cho 1 ngày (kcal)</t>
  </si>
  <si>
    <t xml:space="preserve">CHCB = 66,47  + 13,75W + 5H    –  6,75A  (nam) </t>
  </si>
  <si>
    <t>CHCB = 665,09 +    9,56  W     +     1,85H     –     4,67A  (nöõ)</t>
  </si>
  <si>
    <t xml:space="preserve">Tổng cộng </t>
  </si>
  <si>
    <t>Công thức sử dụng</t>
  </si>
  <si>
    <t>β-caroten</t>
  </si>
  <si>
    <t>Tên món ăn</t>
  </si>
  <si>
    <t>STT</t>
  </si>
  <si>
    <t>Dứa tây</t>
  </si>
  <si>
    <t>Cam</t>
  </si>
  <si>
    <t>Nước</t>
  </si>
  <si>
    <t>Ẩm</t>
  </si>
  <si>
    <t>Chuối tây</t>
  </si>
  <si>
    <t>Chuối tiêu</t>
  </si>
  <si>
    <t>Tỉ lệ thải bỏ</t>
  </si>
  <si>
    <t>(%)</t>
  </si>
  <si>
    <t>Thực tế</t>
  </si>
  <si>
    <t>kcal</t>
  </si>
  <si>
    <t>Cellulose</t>
  </si>
  <si>
    <t xml:space="preserve">  Nghỉ ngơi: ngủ, nằm nghỉ...</t>
  </si>
  <si>
    <t xml:space="preserve">  Rất nhẹ: ngồi, đứng, đánh máy, lái xe, nấu ăn,    thêu, ăn uống...</t>
  </si>
  <si>
    <t xml:space="preserve">  Nhẹ: đi bộ trên đường bằng phẳng, lau nhà, chơi golf, bóng bàn...</t>
  </si>
  <si>
    <t xml:space="preserve">  Vừa: Đi xe đạp, Tenis, nhảy múa, cuốc đất, khiêng vác...</t>
  </si>
  <si>
    <t xml:space="preserve">  Nặng: cử tạ, đá bóng, leo núi, mang vật nặng, leo dốc, chặt cây, đào đất...</t>
  </si>
  <si>
    <t>Năng lượng cho vận động +CHCB (kcal)</t>
  </si>
  <si>
    <t>Tương ứng với BMI</t>
  </si>
  <si>
    <t>Không rõ ràng</t>
  </si>
  <si>
    <t>Cholesterol</t>
  </si>
  <si>
    <t>Lời khuyên về lượng các chất sinh năng lượng tương ứng  với chiều cao, cân nặng và hoạt động của đối tượng</t>
  </si>
  <si>
    <t>Cho các hoạt động khác của đối tượng</t>
  </si>
  <si>
    <t xml:space="preserve">Protein </t>
  </si>
  <si>
    <t xml:space="preserve">Lipid </t>
  </si>
  <si>
    <t xml:space="preserve">Glucid </t>
  </si>
  <si>
    <t>min (kcal)</t>
  </si>
  <si>
    <t>max(kcal)</t>
  </si>
  <si>
    <t>Thực ăn</t>
  </si>
  <si>
    <t>Cháo tôm bí đỏ</t>
  </si>
  <si>
    <t>Protein ĐV</t>
  </si>
  <si>
    <t>Protein TV</t>
  </si>
  <si>
    <t>Lipid ĐV</t>
  </si>
  <si>
    <t>Lipid TV</t>
  </si>
  <si>
    <t>Protein tổng</t>
  </si>
  <si>
    <t xml:space="preserve">g </t>
  </si>
  <si>
    <t>Lipid tổng</t>
  </si>
  <si>
    <t>BMI mong muốn</t>
  </si>
  <si>
    <t>Tính toán năng lượng cho hoạt động</t>
  </si>
  <si>
    <t>BMI</t>
  </si>
  <si>
    <t>Năng lượng cho vận động (kcal)</t>
  </si>
  <si>
    <t>Năng lượng chuyển hóa cơ bản (kcal/ngày)</t>
  </si>
  <si>
    <t>Năng lượng cho 1 giờ (kcal/giờ)</t>
  </si>
  <si>
    <t>Năng lượng tiêu hóa thức ăn (kcal/ngày)</t>
  </si>
  <si>
    <t>lần của CHCB</t>
  </si>
  <si>
    <t>-</t>
  </si>
  <si>
    <t>Chọn NL</t>
  </si>
  <si>
    <t xml:space="preserve">Cơm trắng </t>
  </si>
  <si>
    <t>Rau muống xào tỏi</t>
  </si>
  <si>
    <t>Ký hiệu nguyên liệu</t>
  </si>
  <si>
    <t xml:space="preserve">Canh khổ qua nhồi thịt  </t>
  </si>
  <si>
    <t xml:space="preserve">Canh mồng tơi tôm khô </t>
  </si>
  <si>
    <t xml:space="preserve">Canh rau ngót thịt bằm </t>
  </si>
  <si>
    <t>Đậu hũ nhồi thịt chiên sauce cà chua</t>
  </si>
  <si>
    <t xml:space="preserve">Đậu cô ve xào thịt bò </t>
  </si>
  <si>
    <t>Cá chưng tương</t>
  </si>
  <si>
    <t>Cơm chiên</t>
  </si>
  <si>
    <t xml:space="preserve">Cháo thịt bò </t>
  </si>
  <si>
    <t xml:space="preserve">Heo quay kho cải chua </t>
  </si>
  <si>
    <t>chén</t>
  </si>
  <si>
    <t>Đơn vị tính</t>
  </si>
  <si>
    <t>Phở bò</t>
  </si>
  <si>
    <t>Khổ qua xào thịt bò</t>
  </si>
  <si>
    <t xml:space="preserve"> dĩa</t>
  </si>
  <si>
    <t xml:space="preserve"> dĩa nhỏ</t>
  </si>
  <si>
    <t xml:space="preserve"> dĩa vừa</t>
  </si>
  <si>
    <t xml:space="preserve"> đĩa nhỏ</t>
  </si>
  <si>
    <t>đĩa nhỏ</t>
  </si>
  <si>
    <t xml:space="preserve"> chén</t>
  </si>
  <si>
    <t xml:space="preserve"> tô</t>
  </si>
  <si>
    <t>dĩa nhỏ</t>
  </si>
  <si>
    <t>Ký hiệu món ăn</t>
  </si>
  <si>
    <t>Lượng món ăn</t>
  </si>
  <si>
    <t>Khuyến nghị</t>
  </si>
  <si>
    <t>So sánh nhu cầu và khuyến nghị</t>
  </si>
  <si>
    <t>So sánh thực ăn và nhu cầu</t>
  </si>
  <si>
    <t>Bữa 1</t>
  </si>
  <si>
    <t>Bữa 2</t>
  </si>
  <si>
    <t>Bữa 3</t>
  </si>
  <si>
    <t>Bữa 4</t>
  </si>
  <si>
    <t>Bữa 5</t>
  </si>
  <si>
    <t>Bữa 6</t>
  </si>
  <si>
    <t>Bữa 7</t>
  </si>
  <si>
    <t>Bữa 8</t>
  </si>
  <si>
    <t>Bữa 9</t>
  </si>
  <si>
    <t>Bữa 10</t>
  </si>
  <si>
    <t>Chọn món</t>
  </si>
  <si>
    <t>chọn lượng</t>
  </si>
  <si>
    <t>Tính toán</t>
  </si>
  <si>
    <t>Chênh lệch</t>
  </si>
  <si>
    <t>Phân chia  giữa các bữa ăn</t>
  </si>
  <si>
    <t>giờ</t>
  </si>
  <si>
    <t>Nguồn cung cấp năng lượng</t>
  </si>
  <si>
    <t>Tỷ lệ %</t>
  </si>
  <si>
    <t>Nhập số liệu vào các ô có màu cam</t>
  </si>
  <si>
    <t>Năng lượng tính toán</t>
  </si>
  <si>
    <t>min</t>
  </si>
  <si>
    <t>max</t>
  </si>
  <si>
    <t>Bữa ăn</t>
  </si>
  <si>
    <t>Thời gian</t>
  </si>
  <si>
    <t>Giờ</t>
  </si>
  <si>
    <t>Bắp cải luộc</t>
  </si>
  <si>
    <t>dĩa</t>
  </si>
  <si>
    <t>Nước lọc</t>
  </si>
  <si>
    <t>ly</t>
  </si>
  <si>
    <t>Sữa tươi</t>
  </si>
  <si>
    <t>bịch</t>
  </si>
  <si>
    <t>Đậu phộng chiên nước mắm</t>
  </si>
  <si>
    <t>đĩa</t>
  </si>
  <si>
    <t>Xôi đậu phộng</t>
  </si>
  <si>
    <t>quả</t>
  </si>
  <si>
    <t>Nước chanh</t>
  </si>
  <si>
    <t>đậu phộng luộc</t>
  </si>
  <si>
    <t>Lon</t>
  </si>
  <si>
    <t>Nhu cầu tính toán</t>
  </si>
  <si>
    <t xml:space="preserve">Chênh lệch so với nhu cầu: </t>
  </si>
  <si>
    <t>Quyết định chọn Năng lượng:</t>
  </si>
  <si>
    <t>BMI khuyến nghị cho người bình thường</t>
  </si>
  <si>
    <t>Ngày 1</t>
  </si>
  <si>
    <t>Ngày 2</t>
  </si>
  <si>
    <t>Ngày 3</t>
  </si>
  <si>
    <t>Ngày 4</t>
  </si>
  <si>
    <t>Ngày 5</t>
  </si>
  <si>
    <t>Ngày 6</t>
  </si>
  <si>
    <t>Ngày 7</t>
  </si>
  <si>
    <t>Xôi bắp</t>
  </si>
  <si>
    <t>Bánh mì chả lụa</t>
  </si>
  <si>
    <t>Ổ</t>
  </si>
  <si>
    <t>Thịt kho đậu hũ</t>
  </si>
  <si>
    <t>Canh bắp cải cà rốt thịt bằm</t>
  </si>
  <si>
    <t>tô</t>
  </si>
  <si>
    <t>Cua rang muối</t>
  </si>
  <si>
    <t xml:space="preserve"> tô to</t>
  </si>
  <si>
    <t>Lưu ý về chế độ ăn cho đối tượng</t>
  </si>
  <si>
    <t>Nhận xét</t>
  </si>
  <si>
    <t>Tỉ lệ Ca/P=</t>
  </si>
  <si>
    <t>Xét trên năng lượng cho chuyển hóa cơ bản và tiêu hóa thức ăn</t>
  </si>
  <si>
    <t>Xét tổng NL cho chuyển hóa cơ bản, vận động và tiêu hóa thức ăn</t>
  </si>
  <si>
    <t>Lựa chọn của người tính thực đơn</t>
  </si>
  <si>
    <t>Cao</t>
  </si>
  <si>
    <t>thấp</t>
  </si>
  <si>
    <t>Nên chọn đường bột có GI</t>
  </si>
  <si>
    <t>% Từ động vật</t>
  </si>
  <si>
    <t>% Từ thực vật</t>
  </si>
  <si>
    <t>% so với tổng năng lượng</t>
  </si>
  <si>
    <t>Sáng/trưa/chiều/tối</t>
  </si>
  <si>
    <t>Tên bữa</t>
  </si>
  <si>
    <t>giờ ăn</t>
  </si>
  <si>
    <t>Protein giữa các bữa ăn</t>
  </si>
  <si>
    <t>Năng lượng giữa các bữa ăn</t>
  </si>
  <si>
    <t>Lipid giữa các bữa ăn</t>
  </si>
  <si>
    <t>Glucid giữa các bữa ăn</t>
  </si>
  <si>
    <t>Nam</t>
  </si>
  <si>
    <t>Sáng</t>
  </si>
  <si>
    <t>Lỡ</t>
  </si>
  <si>
    <t>Trưa</t>
  </si>
  <si>
    <t>Xế</t>
  </si>
  <si>
    <t xml:space="preserve">Chiều </t>
  </si>
  <si>
    <t>Tối</t>
  </si>
  <si>
    <t>X</t>
  </si>
  <si>
    <t>Các lưu ý dành cho đối tượng 
Cần nhiều Calci để tăng chiều cao
Cần ăn nhiều xơ
………….</t>
  </si>
  <si>
    <t>chuối</t>
  </si>
  <si>
    <t>Nhóm đối tượng</t>
  </si>
  <si>
    <t> - Giới tính: Nam</t>
  </si>
  <si>
    <t>- Hoạt động: Nhẹ</t>
  </si>
  <si>
    <t>- Hoạt động: Trung bình</t>
  </si>
  <si>
    <t>- Hoạt động: Nặng</t>
  </si>
  <si>
    <t> - Giới tính: Nữ</t>
  </si>
  <si>
    <t>Từ 0 đến 5 tháng tuổi</t>
  </si>
  <si>
    <t>                 -  </t>
  </si>
  <si>
    <t>               550</t>
  </si>
  <si>
    <t>               500</t>
  </si>
  <si>
    <t> Từ 6 đến 8 tháng tuổi </t>
  </si>
  <si>
    <t>               650</t>
  </si>
  <si>
    <t>               600</t>
  </si>
  <si>
    <t> Từ 9 đến 11 tháng tuổi </t>
  </si>
  <si>
    <t>               700</t>
  </si>
  <si>
    <t> Từ 1 đến 2 tuổi </t>
  </si>
  <si>
    <t>            1.000</t>
  </si>
  <si>
    <t>               930</t>
  </si>
  <si>
    <t> Từ 3 đến 5 tuổi </t>
  </si>
  <si>
    <t>            1.320</t>
  </si>
  <si>
    <t>            1.230</t>
  </si>
  <si>
    <t> Từ 6 đến 7 tuổi </t>
  </si>
  <si>
    <t>            1.360</t>
  </si>
  <si>
    <t>            1.570</t>
  </si>
  <si>
    <t>            1.770</t>
  </si>
  <si>
    <t>            1.270</t>
  </si>
  <si>
    <t>            1.460</t>
  </si>
  <si>
    <t>            1.650</t>
  </si>
  <si>
    <t> Từ 8 đến 9 tuổi </t>
  </si>
  <si>
    <t>            1.600</t>
  </si>
  <si>
    <t>            1.820</t>
  </si>
  <si>
    <t>            2.050</t>
  </si>
  <si>
    <t>            1.510</t>
  </si>
  <si>
    <t>            1.730</t>
  </si>
  <si>
    <t>            1.940</t>
  </si>
  <si>
    <t> Từ 10 đến 11 tuổi </t>
  </si>
  <si>
    <t>            1.880</t>
  </si>
  <si>
    <t>            2.150</t>
  </si>
  <si>
    <t>            2.400</t>
  </si>
  <si>
    <t>            1.740</t>
  </si>
  <si>
    <t>            1.980</t>
  </si>
  <si>
    <t>            2.220</t>
  </si>
  <si>
    <t> Từ 12 đến 14 tuổi </t>
  </si>
  <si>
    <t>            2.200</t>
  </si>
  <si>
    <t>            2.500</t>
  </si>
  <si>
    <t>            2.790</t>
  </si>
  <si>
    <t>            2.040</t>
  </si>
  <si>
    <t>            2.310</t>
  </si>
  <si>
    <t>            2.580</t>
  </si>
  <si>
    <t> Từ 15 đến 19 tuổi </t>
  </si>
  <si>
    <t>            2.820</t>
  </si>
  <si>
    <t>            3.140</t>
  </si>
  <si>
    <t>            2.110</t>
  </si>
  <si>
    <t>            2.380</t>
  </si>
  <si>
    <t>            2.650</t>
  </si>
  <si>
    <t> Từ 20 đến 29 tuổi </t>
  </si>
  <si>
    <t>            2.570</t>
  </si>
  <si>
    <t>            2.940</t>
  </si>
  <si>
    <t>            1.760</t>
  </si>
  <si>
    <t>            2.340</t>
  </si>
  <si>
    <t> Từ 30 đến 49 tuổi </t>
  </si>
  <si>
    <t>            2.010</t>
  </si>
  <si>
    <t>            2.350</t>
  </si>
  <si>
    <t>            2.680</t>
  </si>
  <si>
    <t>            2.300</t>
  </si>
  <si>
    <t> Từ 50 đến 69 tuổi </t>
  </si>
  <si>
    <t>            2.000</t>
  </si>
  <si>
    <t>            2.330</t>
  </si>
  <si>
    <t>            2.660</t>
  </si>
  <si>
    <t>            1.700</t>
  </si>
  <si>
    <t>            2.260</t>
  </si>
  <si>
    <t> Từ 70 tuổi trở lên </t>
  </si>
  <si>
    <t>            1.870</t>
  </si>
  <si>
    <t>            2.190</t>
  </si>
  <si>
    <t>            2.520</t>
  </si>
  <si>
    <t>            1.550</t>
  </si>
  <si>
    <t>            2.090</t>
  </si>
  <si>
    <t> Phụ nữ có thai 3 tháng đầu thai kỳ </t>
  </si>
  <si>
    <t> Phụ nữ có thai 3 tháng giữa thai kỳ</t>
  </si>
  <si>
    <t> Phụ nữ có thai 3 tháng cuối thai kỳ</t>
  </si>
  <si>
    <t> Phụ nữ cho con bú </t>
  </si>
  <si>
    <t>Nhu cầu năng lượng</t>
  </si>
  <si>
    <t>Trẻ từ 6 đến 8 tháng tuổi</t>
  </si>
  <si>
    <t>Trẻ từ 9 đến 11 tháng tuổi</t>
  </si>
  <si>
    <t>Trẻ từ 12 đến 23 tháng tuổi</t>
  </si>
  <si>
    <t>Sữa mẹ vừa</t>
  </si>
  <si>
    <t>(677 ml)</t>
  </si>
  <si>
    <t>(622 ml)</t>
  </si>
  <si>
    <t>(567 ml)</t>
  </si>
  <si>
    <t>        650</t>
  </si>
  <si>
    <t>        700</t>
  </si>
  <si>
    <t>     1.000</t>
  </si>
  <si>
    <t>Năng lượng từ sữa mẹ</t>
  </si>
  <si>
    <t>(kcal/ngày)</t>
  </si>
  <si>
    <t>        217</t>
  </si>
  <si>
    <t>        413</t>
  </si>
  <si>
    <t>        609</t>
  </si>
  <si>
    <t>        157</t>
  </si>
  <si>
    <t>        379</t>
  </si>
  <si>
    <t>        601</t>
  </si>
  <si>
    <t>          90</t>
  </si>
  <si>
    <t>        346</t>
  </si>
  <si>
    <t>        602</t>
  </si>
  <si>
    <t>Năng lượng từ thức ăn bổ sung</t>
  </si>
  <si>
    <t>        433</t>
  </si>
  <si>
    <t>        237</t>
  </si>
  <si>
    <t>          41</t>
  </si>
  <si>
    <t>        543</t>
  </si>
  <si>
    <t>        321</t>
  </si>
  <si>
    <t>          99</t>
  </si>
  <si>
    <t>        910</t>
  </si>
  <si>
    <t>        654</t>
  </si>
  <si>
    <t>        398</t>
  </si>
  <si>
    <t>http://vikinutri.com/d/tra-cuu-nhu-cau-dinh-duong-khuyen-nghi-cho-nguoi-viet-nam</t>
  </si>
  <si>
    <t>Nhóm tuổi</t>
  </si>
  <si>
    <t>Tỷ lệ % năng lượng từ protein</t>
  </si>
  <si>
    <t>Nhu cầu khuyến nghị Chất đạm (Protein) (RDA,g/ngày) NPU=70%</t>
  </si>
  <si>
    <t>Yêu cầu tỷ lệ protein động vật/protein tổng số (%)</t>
  </si>
  <si>
    <t>Nữ</t>
  </si>
  <si>
    <t>(g/kg/ngày)</t>
  </si>
  <si>
    <t>(g/ngày)</t>
  </si>
  <si>
    <t>0-5 tháng</t>
  </si>
  <si>
    <t>6-8 tháng</t>
  </si>
  <si>
    <t>13-20</t>
  </si>
  <si>
    <t>≥ 70</t>
  </si>
  <si>
    <t>9-11 tháng</t>
  </si>
  <si>
    <t>1-2 tuổi</t>
  </si>
  <si>
    <t>≥ 60</t>
  </si>
  <si>
    <t>3-5 tuổi</t>
  </si>
  <si>
    <t>6-7 tuổi</t>
  </si>
  <si>
    <t>≥ 50</t>
  </si>
  <si>
    <t>8-9 tuổi</t>
  </si>
  <si>
    <t>10-11 tuổi</t>
  </si>
  <si>
    <t>≥ 35</t>
  </si>
  <si>
    <t>12-14 tuổi</t>
  </si>
  <si>
    <t>15-19 tuôi</t>
  </si>
  <si>
    <t>20-29 tuổi</t>
  </si>
  <si>
    <t>≥ 30</t>
  </si>
  <si>
    <t>30-49 tuổi</t>
  </si>
  <si>
    <t>50-69 tuổi</t>
  </si>
  <si>
    <t>≥ 70 tuổi</t>
  </si>
  <si>
    <t>Phụ nữ có thai</t>
  </si>
  <si>
    <t>3 tháng đầu thai kỳ</t>
  </si>
  <si>
    <t>3 tháng giữa thai kỳ</t>
  </si>
  <si>
    <t>3 tháng cuối thai kỳ</t>
  </si>
  <si>
    <t>Phụ nữ cho con bú</t>
  </si>
  <si>
    <t>6 tháng đầu</t>
  </si>
  <si>
    <t>6-12 tháng</t>
  </si>
  <si>
    <t>Nhóm tuổi /</t>
  </si>
  <si>
    <t>Tình trạng sinh lý</t>
  </si>
  <si>
    <t> % năng lượng khẩu phần</t>
  </si>
  <si>
    <t>(kcal)</t>
  </si>
  <si>
    <t>Nhu cầu chất béo khuyến nghị</t>
  </si>
  <si>
    <t>(gam/ngày)</t>
  </si>
  <si>
    <t>0-5 tháng tuổi</t>
  </si>
  <si>
    <t>40% - 60%</t>
  </si>
  <si>
    <t>24-37</t>
  </si>
  <si>
    <t>22-33</t>
  </si>
  <si>
    <t>6-8 tháng tuổi</t>
  </si>
  <si>
    <t>30% - 40%</t>
  </si>
  <si>
    <t>22-29</t>
  </si>
  <si>
    <t>20-27</t>
  </si>
  <si>
    <t>9-11 tháng tuổi</t>
  </si>
  <si>
    <t>23-31</t>
  </si>
  <si>
    <t>33-44</t>
  </si>
  <si>
    <t>31-41</t>
  </si>
  <si>
    <t>25% - 35%</t>
  </si>
  <si>
    <t>36-51</t>
  </si>
  <si>
    <t>34-48</t>
  </si>
  <si>
    <t>20% - 30%</t>
  </si>
  <si>
    <t>35-52</t>
  </si>
  <si>
    <t>32-49</t>
  </si>
  <si>
    <t>40-61</t>
  </si>
  <si>
    <t>38-58</t>
  </si>
  <si>
    <t>48-72</t>
  </si>
  <si>
    <t>44-66</t>
  </si>
  <si>
    <t>56-83</t>
  </si>
  <si>
    <t>51-77</t>
  </si>
  <si>
    <t>63-94</t>
  </si>
  <si>
    <t>53-79</t>
  </si>
  <si>
    <t>57-71</t>
  </si>
  <si>
    <t>46-57</t>
  </si>
  <si>
    <t>20% - 25%</t>
  </si>
  <si>
    <t>52-65</t>
  </si>
  <si>
    <t>45-56</t>
  </si>
  <si>
    <t>44-55</t>
  </si>
  <si>
    <t>49-61</t>
  </si>
  <si>
    <t>40-51</t>
  </si>
  <si>
    <t>3 tháng đầu</t>
  </si>
  <si>
    <t>+1,5</t>
  </si>
  <si>
    <t>3 tháng giữa</t>
  </si>
  <si>
    <t>+7,5</t>
  </si>
  <si>
    <t>3 tháng cuối</t>
  </si>
  <si>
    <t>Lipid</t>
  </si>
  <si>
    <t>80-90</t>
  </si>
  <si>
    <t>75-80</t>
  </si>
  <si>
    <t>90-100</t>
  </si>
  <si>
    <t>85-95</t>
  </si>
  <si>
    <t>100-110</t>
  </si>
  <si>
    <t>95-105</t>
  </si>
  <si>
    <t>140-150</t>
  </si>
  <si>
    <t>135-145</t>
  </si>
  <si>
    <t>190-200</t>
  </si>
  <si>
    <t>175-190</t>
  </si>
  <si>
    <t>20-21</t>
  </si>
  <si>
    <t>210-230</t>
  </si>
  <si>
    <t>200-220</t>
  </si>
  <si>
    <t>22-23</t>
  </si>
  <si>
    <t>250-270</t>
  </si>
  <si>
    <t>230-250</t>
  </si>
  <si>
    <t>24-26</t>
  </si>
  <si>
    <t>24-25</t>
  </si>
  <si>
    <t>290-320</t>
  </si>
  <si>
    <t>230-260</t>
  </si>
  <si>
    <t>27-28</t>
  </si>
  <si>
    <t>300-340</t>
  </si>
  <si>
    <t>280-300</t>
  </si>
  <si>
    <t>29-31</t>
  </si>
  <si>
    <t>400-440</t>
  </si>
  <si>
    <t>330-370</t>
  </si>
  <si>
    <t>370-400</t>
  </si>
  <si>
    <t>320-360</t>
  </si>
  <si>
    <t>330-360</t>
  </si>
  <si>
    <t>320-350</t>
  </si>
  <si>
    <t>280-310</t>
  </si>
  <si>
    <t>300-320</t>
  </si>
  <si>
    <t>250-280</t>
  </si>
  <si>
    <t>35 - 40</t>
  </si>
  <si>
    <t>65 - 70</t>
  </si>
  <si>
    <t>50 - 55</t>
  </si>
  <si>
    <t>Nhóm tuổi, giới</t>
  </si>
  <si>
    <t>(mg/ngày)</t>
  </si>
  <si>
    <t>Nữ </t>
  </si>
  <si>
    <t>10-11 tuổi( có kinh nguyệt)</t>
  </si>
  <si>
    <t>12-14 tuổi (có kinh nguyệt)</t>
  </si>
  <si>
    <t>15-19 tuổi</t>
  </si>
  <si>
    <t> ≥ 50 tuổi( có kinh nguyệt)</t>
  </si>
  <si>
    <t>0-3 tháng</t>
  </si>
  <si>
    <t>4-6 tháng</t>
  </si>
  <si>
    <t>7-12 tháng</t>
  </si>
  <si>
    <t>Calci (mg/ngày)</t>
  </si>
  <si>
    <t>Magie (mg/ngày)</t>
  </si>
  <si>
    <t>Phospho (mg/ngày)</t>
  </si>
  <si>
    <t>Vitamin A (mg/ngày)</t>
  </si>
  <si>
    <t>Vitamin D (mg/ngày)</t>
  </si>
  <si>
    <t>Vitamin E (EA) (mg/ngày)</t>
  </si>
  <si>
    <t>Vitamin K (mg/ngày)</t>
  </si>
  <si>
    <t>850-900</t>
  </si>
  <si>
    <t>(+) 0</t>
  </si>
  <si>
    <t>(+) 80</t>
  </si>
  <si>
    <t>(+) 450</t>
  </si>
  <si>
    <t>0,3</t>
  </si>
  <si>
    <t>1,7</t>
  </si>
  <si>
    <t>0,4</t>
  </si>
  <si>
    <t>1,8</t>
  </si>
  <si>
    <t>0,5</t>
  </si>
  <si>
    <t>0,6</t>
  </si>
  <si>
    <t>0,9</t>
  </si>
  <si>
    <t>0,7</t>
  </si>
  <si>
    <t>0,8</t>
  </si>
  <si>
    <t>1,0</t>
  </si>
  <si>
    <t>1,2</t>
  </si>
  <si>
    <t>1,1</t>
  </si>
  <si>
    <t>1,5</t>
  </si>
  <si>
    <t>1,4</t>
  </si>
  <si>
    <t>1,6</t>
  </si>
  <si>
    <t>2,4</t>
  </si>
  <si>
    <t>1,3</t>
  </si>
  <si>
    <t>0,1</t>
  </si>
  <si>
    <t>0,2</t>
  </si>
  <si>
    <t>(+) 0,2</t>
  </si>
  <si>
    <t>(+) 0,3</t>
  </si>
  <si>
    <t>1,9</t>
  </si>
  <si>
    <t>2,6</t>
  </si>
  <si>
    <t>(+) 10</t>
  </si>
  <si>
    <t>(+) 0,6</t>
  </si>
  <si>
    <t>2,0</t>
  </si>
  <si>
    <t>2,8</t>
  </si>
  <si>
    <t>(+) 45</t>
  </si>
  <si>
    <t>Nhóm vitamin hòa tan trong nước rất đa dạng, chủ yếu là vitamin nhóm B và vitamin C. Nhóm vitamin này có vai trò rất quan trong trong việc hình thành, phát triển, điều hòa các chức năng của cơ thể người và phòng chống bênh tật. Thiếu Vitamin B1 sẽ dẫn tới rối loạn chuyển hóa gluxit và các axit-amin, ảnh hưởng đến chức năng vận động của hệ thần kinh; Vitamin B2 (Riboflavin) cần thiết cho sự phát triển và sinh sản, sự toàn vẹn của mắt, da, tóc, móng tay; Thiếu vitamin B3 (niacin) ở mức trầm trọng sẽ gây ra bệnh Pellagra với các triệu chứng: viêm da, viêm hoặc liệt thần kinh ngoại biên, tổn thương đường tiêu hóa, thiếu máu và có thể dẫn tới tử vong; Vitamin B5 tham gia vào quá trình chuyển hóa axit béo trong cơ thể, hỗ trợ quá trình liền vết thương và giảm cholessterol máu; Thiếu vitamin B6 có thể gây viêm da tăng bã nhờn, thiếu máu hồng cầu nhỏ, trầm cảm, rối loạn ý thức; Vitamin B9 (folate) tham gia vào quá trình phát triển và phân chia tế bào, thiếu folate có thể gây ra di tật ống thần kinh ở trẻ; Thiếu vitamin B12 có thể dẫn tới thiếu máu ác tính, phụ nữ có thai thiếu vitamin B12 gây dị tật ống thần kinh ở trẻ sơ sinh; Vitamin B7 (Biotin hay vitamin H) có vai trò trong ổn định đường huyết và rất quan trọng cho tóc và móng. Vitamin C có chức năng như một chất chống ô-xi hóa, giúp cơ thể hấp thu can-xi, sắt và a-xít folic. Vitamin C còn có vai trò chống dị ứng, tăng khả năng miễn dịch và giải độc....</t>
  </si>
  <si>
    <t>Vitamin A có tác dụng bảo vệ mắt, chống khô mắt và bệnh quáng gà, bảo đảm sự phát triển bình thường của xương, răng, niêm mạc và da, tăng cường sức đề kháng của cơ thể; Vitamin D giúp cơ thể hấp thu và sử dụng tốt can-xi và phốt-pho, vì thế giữ vai trò quan trọng trong việc hình thành và duy trì hệ xương, răng vững chắc; Vitamin E có chức năng phòng chống ung thư, phòng bệnh đục thủy tính thể và chống ô-xi hóa; Vitamin K tham gia vào quá trình đông máu. Vitamin A có tác dụng bảo vệ mắt, chống khô mắt và bệnh quáng gà, bảo đảm sự phát triển bình thường của xương, răng, niêm mạc và da, tăng cường sức đề kháng của cơ thể. Thức ăn chứa nhiều vitamin A là gan động vật, các loại rau củ có màu vàng, đỏ, xanh sẫm chứa nhiều tiền chất vitamin A như beta-croten, anpha-caroten.
Vitamin D giúp cơ thể hấp thu và sử dụng tốt can-xi và phốt-pho, vì thế giữ vai trò quan trọng trong việc hình thành và duy trì hệ xương, răng vững chắc.  Vitamin D được quang hợp trong da nhờ tác động bức xạ của tia tử ngoại, trong tự nhiên rất ít thực phẩm có lượng đáng kể vitamin D. Các thực phẩm có vitamin D gồm một số dầu gan cá, nhất là ở các loại cá béo, cá trích có thể có tới 40 mcg/100g (1.600 IU/100g). 
Vitamin E có chức năng phòng chống ung thư, phòng bệnh đục thủy tính thể và chống ô-xi hóa. Hàm lượng vitamin E khá cao trong các loại dầu thực vật, quả hạch, hạt hướng dương, mầm lúa mì, hạt ngũ cốc toàn phần, lạc, rau bina, cải xoăn. Thực phẩm nguồn gốc động vật như thịt, cá, mỡ động vật cũng như hầu hết trái cây và rau quả là những nguồn nghèo vitamin E.
Vitamin K tham gia vào quá trình đông máu. Rau xanh thẫm có nhiều vitamin K. Vitamin K cũng có nhiều trong gan động vật và một vài loại dầu ăn như dầu đậu nànhg, dầu hướng dương.</t>
  </si>
  <si>
    <t>Selen</t>
  </si>
  <si>
    <t>Đồng</t>
  </si>
  <si>
    <t>0,003</t>
  </si>
  <si>
    <t>0,01</t>
  </si>
  <si>
    <t>6-8 tháng tuổi</t>
  </si>
  <si>
    <t>5,5</t>
  </si>
  <si>
    <t>9-11 tháng tuổi</t>
  </si>
  <si>
    <t>25(nam);</t>
  </si>
  <si>
    <t>21(nữ)</t>
  </si>
  <si>
    <t>1,9(nam);</t>
  </si>
  <si>
    <t>1,6(nữ)</t>
  </si>
  <si>
    <t>2,2</t>
  </si>
  <si>
    <t>2,3</t>
  </si>
  <si>
    <t>Selen (µg/ngày)</t>
  </si>
  <si>
    <t>Đồng (µg/ngày)</t>
  </si>
  <si>
    <t>Sê-len có vai trò là chất dinh dưỡng chống ô-xi hóa và điều hòa hoạt động của hormon tuyến giáp. Hiện tượng thiếu đồng ở người rất hiếm khi xảy ra nhưng thiếu đồng sẽ gây ra bênh thiếu máu nhược sắc, giảm bạch cầu và còi xương ở trẻ em. Crôm (Crome) là một vi khoáng thiết yếu, crôm kích thích hoạt động của hormon insulin qua đó có thể giúp làm giảm đái tháo đường type 2. Măng-gan (mangan) tham gia vào cấu tạo xương và quá trình chuyển hóa các a-xit a-min, li-pit và carbonhydrate. Flo (Fluoride) có vai trò quan trọng đối với răng và xương, tiêu thụ flo trong giai đoạn trước khi mọc răng có thể ngăn ngừa hiện tượng sâu răng.</t>
  </si>
  <si>
    <t>Trẻ nhỏ</t>
  </si>
  <si>
    <t>0,93 </t>
  </si>
  <si>
    <t>8,5 (nam);</t>
  </si>
  <si>
    <t>7,9 (nữ)</t>
  </si>
  <si>
    <t>5,6 (nam);</t>
  </si>
  <si>
    <t>5,2 (nữ)</t>
  </si>
  <si>
    <t>9,4 (nam);</t>
  </si>
  <si>
    <t>8,7 (nữ)</t>
  </si>
  <si>
    <t>6,3 (nam);</t>
  </si>
  <si>
    <t>5,8 (nữ)</t>
  </si>
  <si>
    <t>5,4(nam);</t>
  </si>
  <si>
    <t>5,1 (nữ)</t>
  </si>
  <si>
    <t>3,6 (nam);</t>
  </si>
  <si>
    <t>3,5 (nữ)</t>
  </si>
  <si>
    <t>8,3</t>
  </si>
  <si>
    <t>4,1</t>
  </si>
  <si>
    <t>5,5 (nam);</t>
  </si>
  <si>
    <t>5,4 (nữ)</t>
  </si>
  <si>
    <t>3,6 </t>
  </si>
  <si>
    <t>9,6</t>
  </si>
  <si>
    <t>4,8</t>
  </si>
  <si>
    <t>2,9</t>
  </si>
  <si>
    <t>7,2 (nam);</t>
  </si>
  <si>
    <t>7,1 (nữ)</t>
  </si>
  <si>
    <t>4,8 (nam);</t>
  </si>
  <si>
    <t>4,7 (nữ)</t>
  </si>
  <si>
    <t>11,2</t>
  </si>
  <si>
    <t>5,6</t>
  </si>
  <si>
    <t>3,3</t>
  </si>
  <si>
    <t>8,9</t>
  </si>
  <si>
    <t>5,9</t>
  </si>
  <si>
    <t>12 (nam);</t>
  </si>
  <si>
    <t>11,2 (nữ)</t>
  </si>
  <si>
    <t>6,0 (nam);</t>
  </si>
  <si>
    <t>5,6 (nữ)</t>
  </si>
  <si>
    <t>11,3</t>
  </si>
  <si>
    <t>7,5</t>
  </si>
  <si>
    <t>17,1</t>
  </si>
  <si>
    <t>8,6</t>
  </si>
  <si>
    <t>5,2</t>
  </si>
  <si>
    <t>15,3</t>
  </si>
  <si>
    <t>10,2</t>
  </si>
  <si>
    <t>5,4</t>
  </si>
  <si>
    <t>17,5</t>
  </si>
  <si>
    <t>11,6</t>
  </si>
  <si>
    <t>6,0</t>
  </si>
  <si>
    <t>11,9</t>
  </si>
  <si>
    <t>7,9</t>
  </si>
  <si>
    <t>11,0</t>
  </si>
  <si>
    <t>7,3</t>
  </si>
  <si>
    <t>9,0</t>
  </si>
  <si>
    <t>10,5</t>
  </si>
  <si>
    <t>7,0</t>
  </si>
  <si>
    <t>14,4</t>
  </si>
  <si>
    <t>7,2</t>
  </si>
  <si>
    <t>4,3</t>
  </si>
  <si>
    <t>( có kinh nguyệt)</t>
  </si>
  <si>
    <t>24,5</t>
  </si>
  <si>
    <t>16,4</t>
  </si>
  <si>
    <t>14,0</t>
  </si>
  <si>
    <t>9,3</t>
  </si>
  <si>
    <t>16,0</t>
  </si>
  <si>
    <t>8,0</t>
  </si>
  <si>
    <t>(có kinh nguyệt)</t>
  </si>
  <si>
    <t>32,6</t>
  </si>
  <si>
    <t>21,8</t>
  </si>
  <si>
    <t>29,7</t>
  </si>
  <si>
    <t>19,8</t>
  </si>
  <si>
    <t>26,1</t>
  </si>
  <si>
    <t>17,4</t>
  </si>
  <si>
    <t>8,4</t>
  </si>
  <si>
    <t>10,0</t>
  </si>
  <si>
    <t>6,7</t>
  </si>
  <si>
    <t> ≥ 50 tuổi</t>
  </si>
  <si>
    <t>9,4</t>
  </si>
  <si>
    <t>6,3</t>
  </si>
  <si>
    <t>4,2</t>
  </si>
  <si>
    <t>20,0</t>
  </si>
  <si>
    <t>13,3 (chưa có kinh nguyệt trở lại)</t>
  </si>
  <si>
    <t>26,1(đã có kinh nguyệt trở lại)</t>
  </si>
  <si>
    <t>8,9 (chưa có kinh nguyệt trở lại)</t>
  </si>
  <si>
    <t>17,4 (đã có kinh nguyệt trở lại)</t>
  </si>
  <si>
    <t>22,0</t>
  </si>
  <si>
    <t>6,6</t>
  </si>
  <si>
    <t>Sắt có vai trò hết sức quan trong đối với cơ thể, sắt cùng với protein hình thành huyết sắc tố trong máu để vận chuyển oxi và carbonic. Sắt có nhiều trong nội tạng động vật, ngao, vừng, các loại đậu...
Kẽm là một vi khoáng có vai trò là chất xúc tác cho gần 200 enzim, kẽm giúp cơ thể chuyển hóa năng lượng, khiến tăng cảm giác ngon miệng. Kẽm có nhiều trong các loại sò, thịt động vật, vừng, đậu, bột ca cao....
Cơ thể người chỉ cần một lượng i-ốt rất nhỏ hàng ngày, mặc dù vậy, i-ốt là thành phần thiết yếu của hormon tuyến giáp, i-ốt ảnh hưởng rõ rệt đến phát triển não bộ. Thực phẩm giàu i-ốt bao gồm hải sản, rong biển....
Ghi chú:
b. Loại khẩu phần có giá trị sinh học sắt trung bình (khoảng 10% sắt được hấp thu)
c. Loại khẩu phần có giá trị sinh học sắt cao (khoảng 15% sắt dược hấp thu)
d. Bổ sung viên sắt trong suốt thai kỳ
e. Trẻ bú sữa mẹ
f. Trẻ ăn sữa công thức
g. Trẻ ăn thức ăn nhân tạo, có nhiều phytate và protein gốc thực vật
h. Không áp dụng cho trẻ bú sữa mẹ đơn thuần
i. Hấp thu tốt - Giá trị sinh học kẽm = 50%; Vừa - Giá trị sinh học kẽm = 30; Kém - Giá trị sinh học kẽm = 15%</t>
  </si>
  <si>
    <t>Nhu cầu nước của cơ thể phụ thuộc rất lớn vào điều kiện thời tiết, khí hậu và điều kiện lao động. Thời tiết nóng bức kiến cho nhu cầu nước của cơ thể tăng lên. Người làm việc thể lực nặng nhọc ra nhiều mồ hôi cần uống nhiều nước hơn.</t>
  </si>
  <si>
    <t>Tránh lạm dụng các loại nước giải khát có ga, thường chưa nhiều đường, để  phòng tránh thừa cân - béo phì.</t>
  </si>
  <si>
    <t>Nhu cầu nước cho những người bị mất nước bất thường như tiêu chảy, sốt cao... cần phải xác định và có mức đáp ứng và cung cấp bù nước riêng ví dụ như truyền dịch. </t>
  </si>
  <si>
    <t>Nhu cầu nước khuyến nghị đối với trẻ nhỏ:</t>
  </si>
  <si>
    <t>Diện tích da/ cân nặng lớn hơn nhiều so với người trưởng thành.</t>
  </si>
  <si>
    <t>Tỷ trọng nước và dịch tế bào trong cơ thể lớn hơn, tỷ lệ thẩm thấu lớn hơn</t>
  </si>
  <si>
    <t>Khả năng làm việc của thận chưa hoàn chỉnh.</t>
  </si>
  <si>
    <t>Chưa biết kêu khát hoặc đòi uống nên không được cho uống nước.</t>
  </si>
  <si>
    <t>Cách ước lượng nhu cầu</t>
  </si>
  <si>
    <t>Nhu cầu nước/các chất dịch</t>
  </si>
  <si>
    <t>(ml/kg cân nặng)</t>
  </si>
  <si>
    <t>Theo tuổi và mức độ hoạt động thể lực</t>
  </si>
  <si>
    <t>Tuổi thành niên (10-18 tuổi)</t>
  </si>
  <si>
    <t>Từ 19 đến 30 tuổi, hoạt động thể lực nặng</t>
  </si>
  <si>
    <t>Từ 19 đến 55 tuổi, hoạt động thể lực trung bình</t>
  </si>
  <si>
    <t>Người trưởng thành  ≥ 55 tuổi</t>
  </si>
  <si>
    <t>Theo cân nặng</t>
  </si>
  <si>
    <t>Trẻ em 1-10 kg</t>
  </si>
  <si>
    <t>Trẻ em 11-20 kg</t>
  </si>
  <si>
    <t>1.000 ml + 50 ml / kg cho mỗi 10 kg cân nặng tăng lên</t>
  </si>
  <si>
    <t>Trẻ em  21 kg trở lên</t>
  </si>
  <si>
    <t>1.500 ml + 20 ml / kg cho mỗi 20 kg cân nặng tăng lên</t>
  </si>
  <si>
    <t>Người trưởng thành &gt;50 tuổi</t>
  </si>
  <si>
    <t>Thêm 15 ml / kg cho mỗi 20 kg cân nặng tăng lên</t>
  </si>
  <si>
    <t>Ca</t>
  </si>
  <si>
    <t>(Calcium)</t>
  </si>
  <si>
    <t>Mg</t>
  </si>
  <si>
    <t>(Magnesium)</t>
  </si>
  <si>
    <t>P</t>
  </si>
  <si>
    <t>(Phosphorus)</t>
  </si>
  <si>
    <t>Trẻ em</t>
  </si>
  <si>
    <t>&lt; 6 tháng</t>
  </si>
  <si>
    <t>6-11 tháng</t>
  </si>
  <si>
    <t>1-3 tuổi</t>
  </si>
  <si>
    <t>4-6 tuổi</t>
  </si>
  <si>
    <t>7-9 tuổi</t>
  </si>
  <si>
    <t>Nam vị thành niên</t>
  </si>
  <si>
    <t>10-12 tuổi</t>
  </si>
  <si>
    <t>13-15 tuổi</t>
  </si>
  <si>
    <t>16-18 tuổi</t>
  </si>
  <si>
    <t>Nam trưởng thành</t>
  </si>
  <si>
    <t>19-49 tuổi</t>
  </si>
  <si>
    <t>50-60 tuổi</t>
  </si>
  <si>
    <t>&gt;60 tuổi</t>
  </si>
  <si>
    <t>Nữ vị thành niên</t>
  </si>
  <si>
    <t>10-12 tuổi (chưa có kinh nguyệt)</t>
  </si>
  <si>
    <t>Nữ trưởng thành</t>
  </si>
  <si>
    <t>&gt; 60 tuổi</t>
  </si>
  <si>
    <t>Phụ nữ mang thai</t>
  </si>
  <si>
    <t>Bà mẹ cho con bú (trong suốt cả thời kỳ cho bú)</t>
  </si>
  <si>
    <t>6 tháng sau</t>
  </si>
  <si>
    <t>lốt</t>
  </si>
  <si>
    <t>Sắt (mg/ngày) theo giá trị sinh học khẩu phần</t>
  </si>
  <si>
    <t>Kẽm (mg/ngày)</t>
  </si>
  <si>
    <t>Hấp thu tốt</t>
  </si>
  <si>
    <t>Hấp thu vừa</t>
  </si>
  <si>
    <t>Hấp thu kém</t>
  </si>
  <si>
    <t>0-6 tháng</t>
  </si>
  <si>
    <t>0,93</t>
  </si>
  <si>
    <t>18,6</t>
  </si>
  <si>
    <t>12,4</t>
  </si>
  <si>
    <t>7,7</t>
  </si>
  <si>
    <t>5,8</t>
  </si>
  <si>
    <t>12,6</t>
  </si>
  <si>
    <t>3,1</t>
  </si>
  <si>
    <t>5,1</t>
  </si>
  <si>
    <t>10,3</t>
  </si>
  <si>
    <t>17,8</t>
  </si>
  <si>
    <t>10-14 tuổi</t>
  </si>
  <si>
    <t>29,2</t>
  </si>
  <si>
    <t>19,5</t>
  </si>
  <si>
    <t>14,6</t>
  </si>
  <si>
    <t>5,7</t>
  </si>
  <si>
    <t>9,7</t>
  </si>
  <si>
    <t>19,2</t>
  </si>
  <si>
    <t>15-18 tuổi</t>
  </si>
  <si>
    <t>37,6</t>
  </si>
  <si>
    <t>25,1</t>
  </si>
  <si>
    <t>18,8</t>
  </si>
  <si>
    <t>28,0</t>
  </si>
  <si>
    <t>18,7</t>
  </si>
  <si>
    <t>4,6</t>
  </si>
  <si>
    <t>7,8</t>
  </si>
  <si>
    <t>15,5</t>
  </si>
  <si>
    <t>65,4</t>
  </si>
  <si>
    <t>43,6</t>
  </si>
  <si>
    <t>32,7</t>
  </si>
  <si>
    <t>Người trưởng thành</t>
  </si>
  <si>
    <t>Nam ≥ 19 tuổi</t>
  </si>
  <si>
    <t>27,4</t>
  </si>
  <si>
    <t>18,3</t>
  </si>
  <si>
    <t>13,7</t>
  </si>
  <si>
    <t>Nữ ≥ 19 tuổi</t>
  </si>
  <si>
    <t>58,8</t>
  </si>
  <si>
    <t>39,2</t>
  </si>
  <si>
    <t>29,4</t>
  </si>
  <si>
    <t>3,0</t>
  </si>
  <si>
    <t>4,9</t>
  </si>
  <si>
    <t>9,8</t>
  </si>
  <si>
    <t>Trung niên ≥ 50 tuổi</t>
  </si>
  <si>
    <t>22,6</t>
  </si>
  <si>
    <t>15,1</t>
  </si>
  <si>
    <t>Ban hành kèm theo Thông tư số 43/2014/TT-BYT ngày 24 tháng 11 năm 2014 của Bộ trưởng Bộ Y tế)</t>
  </si>
  <si>
    <t>* Nhu cầu dinh dưỡng khuyến nghị tính từ giá trị nhu cầu trung bình +2 SD.</t>
  </si>
  <si>
    <t>1 Khẩu phần có giá trị sinh học sắt thấp (khoảng 5% sắt được hấp thu): chế độ ăn đơn điệu, lượng thịt, cá &lt;30g/ngày hoặc lượng vitamin C &lt;25 mg/ngày.
2 Khẩu phần có giá trị sinh học sắt trung bình (khoảng 10% sắt được hấp thu): khẩu phần có lượng thịt, cá từ 30g - 90g/ngày hoặc vitamin C từ 25 mg - 75 mg/ngày.
3 Khẩu phần có giá trị sinh học sắt cao (khoảng 15% sắt được hấp thu): khẩu phần có lượng thịt, cá từ &gt; 90g/ngày hoặc vitamin C từ &gt; 75 mg/ngày.
4 Phụ nữ có thai được khuyến nghị bổ sung viên sắt trong suốt thai kỳ. Phụ nữ thiếu máu cần dùng liều bổ sung cao hơn.
5 Trẻ bú sữa mẹ
6 Trẻ ăn sữa nhân tạo
7 Trẻ ăn sữa nhân tạo có nhiều phytat và protein nguồn thực vật
8 Không áp dụng cho trẻ bú sữa mẹ đơn thuần
8 Hấp thu tốt: giá trị sinh học kẽm tốt = 50% (khẩu phần có nhiều protein động vật hoặc cá); hấp thu vừa: giá trị sinh học kẽm trung bình = 30% (khẩu phần có vừa phải protein động vật hoặc cá; tỷ số phytat-kẽm phân tử là 5:15). Hấp thu kém: giá trị sinh học kẽm thấp =15% (khẩu phần ít hoặc không có protein động vật hoặc cá).</t>
  </si>
  <si>
    <t>19-50 tuổi</t>
  </si>
  <si>
    <t>51-60 tuổi</t>
  </si>
  <si>
    <t>≥60 tuổi</t>
  </si>
  <si>
    <t>Bà mẹ cho con bú</t>
  </si>
  <si>
    <t>a Vitamin A có thể sử dụng các hệ số chuyển đổi sau:
01mcg vitamin A hoặc retinol = 01 đương lượng retinol (RE)
01 đơn vị quốc tế (IU) tương đương với 0,3 mcg vitamin A
01 mcg -caroten = 0,167 mcg vitamin A
01 mcg các caroten khác = 0,084 mcg vitamin A
b Chưa tính lượng hao hụt do chế biến, nấu nướng do Vitamin C dễ bị phá hủy bởi quá trình ôxy hóa, ánh sáng, kiềm và nhiệt độ.
c Vitamin D có thể sử dụng các hệ số chuyển đổi sau:
01 đơn vị quốc tế (IU) tương đương với 0,03 mcg vitamin D3 hoặc 01 mcg vitamin D3 = 40 đơn vị quốc tế
d Hệ số chuyển đổi ra IU (theo IOM-FNB 2000) như sau: 01 mg -tocopherol = 1 IU; 01 mg -tocopherol = 0,5 IU; 01 mg -tocopherol = 0,1 IU; 0,1 mg -tocopherol = 0,02 IU.
e Niacin hoặc đương lượng Niacin
f Acid folic có thể sử dụng các hệ số chuyển đổi sau:
01 acid folic = 1 folate x 1,7 hoặc 01 gam đương lượng acid folic = 01 gam folate trong thực phẩm + (1,7 x số gam acid folic tổng hợp).
Ghi chú: Bảng trên sẽ được cập nhật theo quy định hiện hành của Bộ Y tế.</t>
  </si>
  <si>
    <t>Vitamin C (mg/ ngày)</t>
  </si>
  <si>
    <t>Vitamin E (mg/ ngày)</t>
  </si>
  <si>
    <t>Vitamin B1 (mg/ ngày)</t>
  </si>
  <si>
    <t>Riboflavin</t>
  </si>
  <si>
    <t>(mg/ ngày)</t>
  </si>
  <si>
    <t>Niacin</t>
  </si>
  <si>
    <t>Vitamin B6 (mg/ ngày)</t>
  </si>
  <si>
    <t>Pantothenic</t>
  </si>
  <si>
    <t>Biotin</t>
  </si>
  <si>
    <t>KC</t>
  </si>
  <si>
    <t>4-8 tuổi</t>
  </si>
  <si>
    <t>Thiếu niên 9-13 tuổi</t>
  </si>
  <si>
    <t>Trai</t>
  </si>
  <si>
    <t>Gái</t>
  </si>
  <si>
    <t>Vị thành niên 14-18 tuổi</t>
  </si>
  <si>
    <t>Người lớn ≥ 19 tuổi</t>
  </si>
  <si>
    <t>Người già ≥ 51 tuổi</t>
  </si>
  <si>
    <t>PN cho con bú</t>
  </si>
  <si>
    <t>Asen</t>
  </si>
  <si>
    <t>Boron</t>
  </si>
  <si>
    <t>Crôm</t>
  </si>
  <si>
    <t>Fluoride</t>
  </si>
  <si>
    <t>Magiê</t>
  </si>
  <si>
    <t>Mangan</t>
  </si>
  <si>
    <t>Molybden</t>
  </si>
  <si>
    <t>Niken</t>
  </si>
  <si>
    <t>Kẽm</t>
  </si>
  <si>
    <t>1 100</t>
  </si>
  <si>
    <t>Ngưỡng dung nạp tối đa là liều lượng tối đa một loại vi chất cơ thể có thể hấp thu mà không gây độc hoặc tổn hại cho sức khỏe 
KC: không đủ cơ sở dữ liệu để xác định liều dung nạp tối đa
Ghi chú: Bảng trên sẽ được cập nhật theo quy định hiện hành của Bộ Y tế.</t>
  </si>
  <si>
    <t>Vitamin B5 (Acidpantothenic) (mg/ngày)</t>
  </si>
  <si>
    <t>VitaminB7 (Biotin) (µg/ngày)</t>
  </si>
  <si>
    <t>Vitamin B9 (Folate) (µg/ngày)</t>
  </si>
  <si>
    <t>Choline (mg/ngày)</t>
  </si>
  <si>
    <t>Iod (µg/ngày)</t>
  </si>
  <si>
    <t>Selen * (mg/ngày)</t>
  </si>
  <si>
    <t>Vitamin A (mg/ ngày)</t>
  </si>
  <si>
    <t>Vitamin D (mg/ ngày)</t>
  </si>
  <si>
    <t>Vitamin K (mg/ ngày)</t>
  </si>
  <si>
    <t>Acid Folic (mg/ ngày)</t>
  </si>
  <si>
    <t>Vitamin B12 (mg/ ngày)</t>
  </si>
  <si>
    <r>
      <t>N</t>
    </r>
    <r>
      <rPr>
        <b/>
        <sz val="10"/>
        <color rgb="FF333333"/>
        <rFont val="Calibri"/>
        <family val="2"/>
        <scheme val="minor"/>
      </rPr>
      <t>hóm tuổi </t>
    </r>
  </si>
  <si>
    <r>
      <t>Nhu cầu chất bột đường </t>
    </r>
    <r>
      <rPr>
        <i/>
        <sz val="10"/>
        <color rgb="FF333333"/>
        <rFont val="Calibri"/>
        <family val="2"/>
        <scheme val="minor"/>
      </rPr>
      <t>(gam/ngày)</t>
    </r>
  </si>
  <si>
    <r>
      <t>Nhu cầu chất xơ </t>
    </r>
    <r>
      <rPr>
        <i/>
        <sz val="10"/>
        <color rgb="FF333333"/>
        <rFont val="Calibri"/>
        <family val="2"/>
        <scheme val="minor"/>
      </rPr>
      <t>(gam/ngày)</t>
    </r>
  </si>
  <si>
    <r>
      <t>Sắt theo giá trị sinh học của khẩu phần (mg/ngày)  Hấp thu 10%</t>
    </r>
    <r>
      <rPr>
        <b/>
        <sz val="10"/>
        <color rgb="FFFF0000"/>
        <rFont val="Calibri"/>
        <family val="2"/>
        <scheme val="minor"/>
      </rPr>
      <t> b </t>
    </r>
    <r>
      <rPr>
        <b/>
        <sz val="10"/>
        <color rgb="FF333333"/>
        <rFont val="Calibri"/>
        <family val="2"/>
        <scheme val="minor"/>
      </rPr>
      <t> </t>
    </r>
  </si>
  <si>
    <r>
      <t>Sắt theo giá trị sinh học của khẩu phần (mg/ngày)  Hấp thu 15%</t>
    </r>
    <r>
      <rPr>
        <b/>
        <sz val="10"/>
        <color rgb="FFFF0000"/>
        <rFont val="Calibri"/>
        <family val="2"/>
        <scheme val="minor"/>
      </rPr>
      <t> c</t>
    </r>
  </si>
  <si>
    <r>
      <t>Kẽm theo mức hấp thu (mg/ngày)Kém </t>
    </r>
    <r>
      <rPr>
        <b/>
        <sz val="10"/>
        <color rgb="FFFF0000"/>
        <rFont val="Calibri"/>
        <family val="2"/>
        <scheme val="minor"/>
      </rPr>
      <t>i</t>
    </r>
  </si>
  <si>
    <r>
      <t>Kẽm theo mức hấp thu (mg/ngày) Vừa</t>
    </r>
    <r>
      <rPr>
        <b/>
        <sz val="10"/>
        <color rgb="FFFF0000"/>
        <rFont val="Calibri"/>
        <family val="2"/>
        <scheme val="minor"/>
      </rPr>
      <t> i </t>
    </r>
  </si>
  <si>
    <r>
      <t>Kẽm theo mức hấp thu (mg/ngày) Tốt </t>
    </r>
    <r>
      <rPr>
        <b/>
        <sz val="10"/>
        <color rgb="FFFF0000"/>
        <rFont val="Calibri"/>
        <family val="2"/>
        <scheme val="minor"/>
      </rPr>
      <t>i</t>
    </r>
  </si>
  <si>
    <r>
      <t>Vitamin B1 </t>
    </r>
    <r>
      <rPr>
        <i/>
        <sz val="10"/>
        <color rgb="FF333333"/>
        <rFont val="Calibri"/>
        <family val="2"/>
        <scheme val="minor"/>
      </rPr>
      <t>(mg/ngày)</t>
    </r>
  </si>
  <si>
    <r>
      <t>Vitamin B2 </t>
    </r>
    <r>
      <rPr>
        <i/>
        <sz val="10"/>
        <color rgb="FF333333"/>
        <rFont val="Calibri"/>
        <family val="2"/>
        <scheme val="minor"/>
      </rPr>
      <t>(mg/ngày)</t>
    </r>
  </si>
  <si>
    <r>
      <t>Vitamin B3 </t>
    </r>
    <r>
      <rPr>
        <i/>
        <sz val="10"/>
        <color rgb="FF333333"/>
        <rFont val="Calibri"/>
        <family val="2"/>
        <scheme val="minor"/>
      </rPr>
      <t>(mg/ngày)</t>
    </r>
  </si>
  <si>
    <r>
      <t>Vitamin B6 </t>
    </r>
    <r>
      <rPr>
        <i/>
        <sz val="10"/>
        <color rgb="FF333333"/>
        <rFont val="Calibri"/>
        <family val="2"/>
        <scheme val="minor"/>
      </rPr>
      <t>(µg/ngày)</t>
    </r>
  </si>
  <si>
    <r>
      <t>Vitamin B12 </t>
    </r>
    <r>
      <rPr>
        <i/>
        <sz val="10"/>
        <color rgb="FF333333"/>
        <rFont val="Calibri"/>
        <family val="2"/>
        <scheme val="minor"/>
      </rPr>
      <t>(µg/ngày)</t>
    </r>
  </si>
  <si>
    <r>
      <t>Vitamin C </t>
    </r>
    <r>
      <rPr>
        <i/>
        <sz val="10"/>
        <color rgb="FF333333"/>
        <rFont val="Calibri"/>
        <family val="2"/>
        <scheme val="minor"/>
      </rPr>
      <t>(mg/ngày)</t>
    </r>
  </si>
  <si>
    <r>
      <t>5%</t>
    </r>
    <r>
      <rPr>
        <b/>
        <vertAlign val="superscript"/>
        <sz val="10"/>
        <color rgb="FF000000"/>
        <rFont val="Calibri"/>
        <family val="2"/>
        <scheme val="minor"/>
      </rPr>
      <t>1</t>
    </r>
  </si>
  <si>
    <r>
      <t>10%</t>
    </r>
    <r>
      <rPr>
        <b/>
        <vertAlign val="superscript"/>
        <sz val="10"/>
        <color rgb="FF000000"/>
        <rFont val="Calibri"/>
        <family val="2"/>
        <scheme val="minor"/>
      </rPr>
      <t>2</t>
    </r>
  </si>
  <si>
    <r>
      <t>15%</t>
    </r>
    <r>
      <rPr>
        <b/>
        <vertAlign val="superscript"/>
        <sz val="10"/>
        <color rgb="FF000000"/>
        <rFont val="Calibri"/>
        <family val="2"/>
        <scheme val="minor"/>
      </rPr>
      <t>3</t>
    </r>
  </si>
  <si>
    <t>Croma   (µg/ngày)</t>
  </si>
  <si>
    <t>Mangana    (µg/ngày)</t>
  </si>
  <si>
    <t>Fluoridea     (µg/ngày)</t>
  </si>
  <si>
    <t>200a</t>
  </si>
  <si>
    <r>
      <t>6,6</t>
    </r>
    <r>
      <rPr>
        <sz val="10"/>
        <color rgb="FFFF0000"/>
        <rFont val="Calibri"/>
        <family val="2"/>
        <scheme val="minor"/>
      </rPr>
      <t>g</t>
    </r>
  </si>
  <si>
    <r>
      <t>2,8</t>
    </r>
    <r>
      <rPr>
        <sz val="10"/>
        <color rgb="FFFF0000"/>
        <rFont val="Calibri"/>
        <family val="2"/>
        <scheme val="minor"/>
      </rPr>
      <t>f</t>
    </r>
  </si>
  <si>
    <r>
      <t>1,1</t>
    </r>
    <r>
      <rPr>
        <sz val="10"/>
        <color rgb="FFFF0000"/>
        <rFont val="Calibri"/>
        <family val="2"/>
        <scheme val="minor"/>
      </rPr>
      <t>e</t>
    </r>
  </si>
  <si>
    <r>
      <t>100</t>
    </r>
    <r>
      <rPr>
        <sz val="10"/>
        <color rgb="FFFF0000"/>
        <rFont val="Calibri"/>
        <family val="2"/>
        <scheme val="minor"/>
      </rPr>
      <t>k</t>
    </r>
  </si>
  <si>
    <t>0-5 thánga</t>
  </si>
  <si>
    <t>0,1a</t>
  </si>
  <si>
    <t>5a</t>
  </si>
  <si>
    <t>0,4a</t>
  </si>
  <si>
    <t>125a</t>
  </si>
  <si>
    <t>40a</t>
  </si>
  <si>
    <t>300a</t>
  </si>
  <si>
    <t>3a</t>
  </si>
  <si>
    <t>4a</t>
  </si>
  <si>
    <r>
      <t>1,1</t>
    </r>
    <r>
      <rPr>
        <vertAlign val="superscript"/>
        <sz val="10"/>
        <color rgb="FF000000"/>
        <rFont val="Calibri"/>
        <family val="2"/>
        <scheme val="minor"/>
      </rPr>
      <t>5</t>
    </r>
  </si>
  <si>
    <r>
      <t>2,8</t>
    </r>
    <r>
      <rPr>
        <vertAlign val="superscript"/>
        <sz val="10"/>
        <color rgb="FF000000"/>
        <rFont val="Calibri"/>
        <family val="2"/>
        <scheme val="minor"/>
      </rPr>
      <t>6</t>
    </r>
  </si>
  <si>
    <r>
      <t>6,5</t>
    </r>
    <r>
      <rPr>
        <vertAlign val="superscript"/>
        <sz val="10"/>
        <color rgb="FF000000"/>
        <rFont val="Calibri"/>
        <family val="2"/>
        <scheme val="minor"/>
      </rPr>
      <t>7</t>
    </r>
  </si>
  <si>
    <t>220a</t>
  </si>
  <si>
    <r>
      <t>8,3</t>
    </r>
    <r>
      <rPr>
        <sz val="10"/>
        <color rgb="FFFF0000"/>
        <rFont val="Calibri"/>
        <family val="2"/>
        <scheme val="minor"/>
      </rPr>
      <t>h</t>
    </r>
  </si>
  <si>
    <t>4,1h</t>
  </si>
  <si>
    <r>
      <t>0,8</t>
    </r>
    <r>
      <rPr>
        <sz val="10"/>
        <color rgb="FFFF0000"/>
        <rFont val="Calibri"/>
        <family val="2"/>
        <scheme val="minor"/>
      </rPr>
      <t>e</t>
    </r>
    <r>
      <rPr>
        <sz val="10"/>
        <color rgb="FF333333"/>
        <rFont val="Calibri"/>
        <family val="2"/>
        <scheme val="minor"/>
      </rPr>
      <t>-2,5</t>
    </r>
    <r>
      <rPr>
        <sz val="10"/>
        <color rgb="FFFF0000"/>
        <rFont val="Calibri"/>
        <family val="2"/>
        <scheme val="minor"/>
      </rPr>
      <t>h</t>
    </r>
  </si>
  <si>
    <r>
      <t>130</t>
    </r>
    <r>
      <rPr>
        <sz val="10"/>
        <color rgb="FFFF0000"/>
        <rFont val="Calibri"/>
        <family val="2"/>
        <scheme val="minor"/>
      </rPr>
      <t>k</t>
    </r>
  </si>
  <si>
    <t>6-8 thánga</t>
  </si>
  <si>
    <t>0,2a</t>
  </si>
  <si>
    <t>0,3a</t>
  </si>
  <si>
    <t>0,5a</t>
  </si>
  <si>
    <t>150a</t>
  </si>
  <si>
    <t>400a</t>
  </si>
  <si>
    <t>7a</t>
  </si>
  <si>
    <r>
      <t>0,8-2,5</t>
    </r>
    <r>
      <rPr>
        <vertAlign val="superscript"/>
        <sz val="10"/>
        <color rgb="FF000000"/>
        <rFont val="Calibri"/>
        <family val="2"/>
        <scheme val="minor"/>
      </rPr>
      <t>8</t>
    </r>
  </si>
  <si>
    <r>
      <t>4,1</t>
    </r>
    <r>
      <rPr>
        <vertAlign val="superscript"/>
        <sz val="10"/>
        <color rgb="FF000000"/>
        <rFont val="Calibri"/>
        <family val="2"/>
        <scheme val="minor"/>
      </rPr>
      <t>8</t>
    </r>
  </si>
  <si>
    <r>
      <t>8,3</t>
    </r>
    <r>
      <rPr>
        <vertAlign val="superscript"/>
        <sz val="10"/>
        <color rgb="FF000000"/>
        <rFont val="Calibri"/>
        <family val="2"/>
        <scheme val="minor"/>
      </rPr>
      <t>8</t>
    </r>
  </si>
  <si>
    <t>9-11 thánga</t>
  </si>
  <si>
    <t>6a</t>
  </si>
  <si>
    <r>
      <t>4,1</t>
    </r>
    <r>
      <rPr>
        <sz val="10"/>
        <color rgb="FFFF0000"/>
        <rFont val="Calibri"/>
        <family val="2"/>
        <scheme val="minor"/>
      </rPr>
      <t>h</t>
    </r>
  </si>
  <si>
    <t>8a</t>
  </si>
  <si>
    <t>3,5a</t>
  </si>
  <si>
    <t>60a</t>
  </si>
  <si>
    <t>12a</t>
  </si>
  <si>
    <t>250a</t>
  </si>
  <si>
    <t>4,5a</t>
  </si>
  <si>
    <t>70a</t>
  </si>
  <si>
    <t>85a</t>
  </si>
  <si>
    <t>20a</t>
  </si>
  <si>
    <t>5,5a</t>
  </si>
  <si>
    <t>100a</t>
  </si>
  <si>
    <t>375a</t>
  </si>
  <si>
    <t>120a</t>
  </si>
  <si>
    <t>25a</t>
  </si>
  <si>
    <t>550a</t>
  </si>
  <si>
    <t>7,5a</t>
  </si>
  <si>
    <t>6,5-7,5a</t>
  </si>
  <si>
    <t>150-160a</t>
  </si>
  <si>
    <t>30a</t>
  </si>
  <si>
    <t>6,5a</t>
  </si>
  <si>
    <r>
      <t>+30,0</t>
    </r>
    <r>
      <rPr>
        <vertAlign val="superscript"/>
        <sz val="10"/>
        <color rgb="FF000000"/>
        <rFont val="Calibri"/>
        <family val="2"/>
        <scheme val="minor"/>
      </rPr>
      <t>4</t>
    </r>
  </si>
  <si>
    <r>
      <t>+20,0</t>
    </r>
    <r>
      <rPr>
        <vertAlign val="superscript"/>
        <sz val="10"/>
        <color rgb="FF000000"/>
        <rFont val="Calibri"/>
        <family val="2"/>
        <scheme val="minor"/>
      </rPr>
      <t>4</t>
    </r>
  </si>
  <si>
    <r>
      <t>+15,0</t>
    </r>
    <r>
      <rPr>
        <vertAlign val="superscript"/>
        <sz val="10"/>
        <color rgb="FF000000"/>
        <rFont val="Calibri"/>
        <family val="2"/>
        <scheme val="minor"/>
      </rPr>
      <t>4</t>
    </r>
  </si>
  <si>
    <r>
      <t>Sữa mẹ ít </t>
    </r>
    <r>
      <rPr>
        <i/>
        <sz val="10"/>
        <color rgb="FF333333"/>
        <rFont val="Calibri"/>
        <family val="2"/>
        <scheme val="minor"/>
      </rPr>
      <t>(355 ml)</t>
    </r>
  </si>
  <si>
    <r>
      <t>Sữa mẹ nhiều </t>
    </r>
    <r>
      <rPr>
        <i/>
        <sz val="10"/>
        <color rgb="FF333333"/>
        <rFont val="Calibri"/>
        <family val="2"/>
        <scheme val="minor"/>
      </rPr>
      <t>(998 ml)</t>
    </r>
  </si>
  <si>
    <r>
      <t>Sữa mẹ ít </t>
    </r>
    <r>
      <rPr>
        <i/>
        <sz val="10"/>
        <color rgb="FF333333"/>
        <rFont val="Calibri"/>
        <family val="2"/>
        <scheme val="minor"/>
      </rPr>
      <t>(257 ml)</t>
    </r>
  </si>
  <si>
    <r>
      <t>Sữa mẹ nhiều </t>
    </r>
    <r>
      <rPr>
        <i/>
        <sz val="10"/>
        <color rgb="FF333333"/>
        <rFont val="Calibri"/>
        <family val="2"/>
        <scheme val="minor"/>
      </rPr>
      <t>(985 ml)</t>
    </r>
  </si>
  <si>
    <r>
      <t>Sữa mẹ ít </t>
    </r>
    <r>
      <rPr>
        <i/>
        <sz val="10"/>
        <color rgb="FF333333"/>
        <rFont val="Calibri"/>
        <family val="2"/>
        <scheme val="minor"/>
      </rPr>
      <t>(147 ml)</t>
    </r>
  </si>
  <si>
    <r>
      <t>Sữa mẹ nhiều </t>
    </r>
    <r>
      <rPr>
        <i/>
        <sz val="10"/>
        <color rgb="FF333333"/>
        <rFont val="Calibri"/>
        <family val="2"/>
        <scheme val="minor"/>
      </rPr>
      <t>(987 ml)</t>
    </r>
  </si>
  <si>
    <r>
      <t>Tổng nhu cầu năng lượng </t>
    </r>
    <r>
      <rPr>
        <i/>
        <sz val="10"/>
        <color rgb="FF333333"/>
        <rFont val="Calibri"/>
        <family val="2"/>
        <scheme val="minor"/>
      </rPr>
      <t>(kcal/ngày)</t>
    </r>
  </si>
  <si>
    <t>425a</t>
  </si>
  <si>
    <t>450a</t>
  </si>
  <si>
    <t>35a</t>
  </si>
  <si>
    <t>+15d</t>
  </si>
  <si>
    <t>+10d</t>
  </si>
  <si>
    <r>
      <t>Nước chiếm tới 74% trọng lượng cơ thể của trẻ sơ sinh. Đối với người trưởng thành, nước chiếm 55-60% trọng lượng cơ thể nam giới và 50% trọng lượng cơ thể nữ giới. Muốn bảo đảm tiêu hóa, hấp thụ và sử dụng tốt lương thực, thực phẩm cơ thể cần phải có </t>
    </r>
    <r>
      <rPr>
        <b/>
        <i/>
        <sz val="10"/>
        <color rgb="FF333333"/>
        <rFont val="Calibri"/>
        <family val="2"/>
        <scheme val="minor"/>
      </rPr>
      <t>nước dưới dạng đồ uống hoặc ăn vào cùng với các loại thức ăn.</t>
    </r>
  </si>
  <si>
    <r>
      <t> </t>
    </r>
    <r>
      <rPr>
        <sz val="10"/>
        <color rgb="FF333333"/>
        <rFont val="Calibri"/>
        <family val="2"/>
        <scheme val="minor"/>
      </rPr>
      <t> Có nhiều lý do khiến nhu cầu nước ở trẻ em cần được xác định riêng rẽ gồm:</t>
    </r>
  </si>
  <si>
    <r>
      <t>Vì những lý do trên, </t>
    </r>
    <r>
      <rPr>
        <b/>
        <i/>
        <sz val="10"/>
        <color rgb="FF333333"/>
        <rFont val="Calibri"/>
        <family val="2"/>
        <scheme val="minor"/>
      </rPr>
      <t>nhu cầu nước của trẻ nhỏ được xác định là 100 ml/1 kg cân nặng/ngày.</t>
    </r>
  </si>
  <si>
    <t>Nhu cầu chất béo khuyến nghị (gam/ngày)</t>
  </si>
  <si>
    <t>Nhu cầu khuyến nghị Chất đạm (Protein) (RDA,g/kg/ngày) NPU=70%</t>
  </si>
  <si>
    <r>
      <t>A mcg</t>
    </r>
    <r>
      <rPr>
        <b/>
        <vertAlign val="superscript"/>
        <sz val="10"/>
        <color rgb="FF000000"/>
        <rFont val="Calibri"/>
        <family val="2"/>
        <scheme val="minor"/>
      </rPr>
      <t>a</t>
    </r>
  </si>
  <si>
    <r>
      <t>D mcg</t>
    </r>
    <r>
      <rPr>
        <b/>
        <vertAlign val="superscript"/>
        <sz val="10"/>
        <color rgb="FF000000"/>
        <rFont val="Calibri"/>
        <family val="2"/>
        <scheme val="minor"/>
      </rPr>
      <t>c</t>
    </r>
  </si>
  <si>
    <r>
      <t>E mg</t>
    </r>
    <r>
      <rPr>
        <b/>
        <vertAlign val="superscript"/>
        <sz val="10"/>
        <color rgb="FF000000"/>
        <rFont val="Calibri"/>
        <family val="2"/>
        <scheme val="minor"/>
      </rPr>
      <t>d</t>
    </r>
  </si>
  <si>
    <t>K mcg</t>
  </si>
  <si>
    <r>
      <t>C mg</t>
    </r>
    <r>
      <rPr>
        <b/>
        <vertAlign val="superscript"/>
        <sz val="10"/>
        <color rgb="FF000000"/>
        <rFont val="Calibri"/>
        <family val="2"/>
        <scheme val="minor"/>
      </rPr>
      <t>b</t>
    </r>
  </si>
  <si>
    <t>B1 mg</t>
  </si>
  <si>
    <t>B2 mg</t>
  </si>
  <si>
    <t>B6 mg</t>
  </si>
  <si>
    <r>
      <t>B9 mcg</t>
    </r>
    <r>
      <rPr>
        <b/>
        <vertAlign val="superscript"/>
        <sz val="10"/>
        <color rgb="FF000000"/>
        <rFont val="Calibri"/>
        <family val="2"/>
        <scheme val="minor"/>
      </rPr>
      <t>f</t>
    </r>
  </si>
  <si>
    <t>B12 mcg</t>
  </si>
  <si>
    <r>
      <t>B3 mg NE</t>
    </r>
    <r>
      <rPr>
        <b/>
        <vertAlign val="superscript"/>
        <sz val="10"/>
        <color rgb="FF000000"/>
        <rFont val="Calibri"/>
        <family val="2"/>
        <scheme val="minor"/>
      </rPr>
      <t>e</t>
    </r>
  </si>
  <si>
    <t>10-11 tuổi ( có kinh nguyệt)</t>
  </si>
  <si>
    <t> ≥ 50 tuổi ( có kinh nguyệt)</t>
  </si>
  <si>
    <t>7 - 10</t>
  </si>
  <si>
    <t>59 tuổi( có kinh nguyệt)</t>
  </si>
  <si>
    <t>58 tuổi( có kinh nguyệt)</t>
  </si>
  <si>
    <t>57 tuổi( có kinh nguyệt)</t>
  </si>
  <si>
    <t>56 tuổi( có kinh nguyệt)</t>
  </si>
  <si>
    <t>55 tuổi( có kinh nguyệt)</t>
  </si>
  <si>
    <t>54 tuổi( có kinh nguyệt)</t>
  </si>
  <si>
    <t>53 tuổi( có kinh nguyệt)</t>
  </si>
  <si>
    <t>52 tuổi( có kinh nguyệt)</t>
  </si>
  <si>
    <t>51 tuổi( có kinh nguyệt)</t>
  </si>
  <si>
    <t>50 tuổi( có kinh nguyệt)</t>
  </si>
  <si>
    <t>14 tuổi( có kinh nguyệt)</t>
  </si>
  <si>
    <t>13 tuổi( có kinh nguyệt)</t>
  </si>
  <si>
    <t>12 tuổi( có kinh nguyệt)</t>
  </si>
  <si>
    <t>11 tuổi( có kinh nguyệt)</t>
  </si>
  <si>
    <t>10  tuổi( có kinh nguyệt)</t>
  </si>
  <si>
    <t>130k</t>
  </si>
  <si>
    <t>0,8e-2,5h</t>
  </si>
  <si>
    <t>8,3h</t>
  </si>
  <si>
    <t>100k</t>
  </si>
  <si>
    <t>1,1e</t>
  </si>
  <si>
    <t>2,8f</t>
  </si>
  <si>
    <t>6,6g</t>
  </si>
  <si>
    <r>
      <t>Vitamin C </t>
    </r>
    <r>
      <rPr>
        <i/>
        <sz val="10"/>
        <rFont val="Calibri"/>
        <family val="2"/>
        <scheme val="minor"/>
      </rPr>
      <t>(mg/ngày)</t>
    </r>
  </si>
  <si>
    <r>
      <t>Vitamin B12 </t>
    </r>
    <r>
      <rPr>
        <i/>
        <sz val="10"/>
        <rFont val="Calibri"/>
        <family val="2"/>
        <scheme val="minor"/>
      </rPr>
      <t>(µg/ngày)</t>
    </r>
  </si>
  <si>
    <r>
      <t>Vitamin B6 </t>
    </r>
    <r>
      <rPr>
        <i/>
        <sz val="10"/>
        <rFont val="Calibri"/>
        <family val="2"/>
        <scheme val="minor"/>
      </rPr>
      <t>(µg/ngày)</t>
    </r>
  </si>
  <si>
    <r>
      <t>Vitamin B3 </t>
    </r>
    <r>
      <rPr>
        <i/>
        <sz val="10"/>
        <rFont val="Calibri"/>
        <family val="2"/>
        <scheme val="minor"/>
      </rPr>
      <t>(mg/ngày)</t>
    </r>
  </si>
  <si>
    <r>
      <t>Vitamin B2 </t>
    </r>
    <r>
      <rPr>
        <i/>
        <sz val="10"/>
        <rFont val="Calibri"/>
        <family val="2"/>
        <scheme val="minor"/>
      </rPr>
      <t>(mg/ngày)</t>
    </r>
  </si>
  <si>
    <r>
      <t>Vitamin B1 </t>
    </r>
    <r>
      <rPr>
        <i/>
        <sz val="10"/>
        <rFont val="Calibri"/>
        <family val="2"/>
        <scheme val="minor"/>
      </rPr>
      <t>(mg/ngày)</t>
    </r>
  </si>
  <si>
    <t>Kẽm theo mức hấp thu (mg/ngày) Tốt i</t>
  </si>
  <si>
    <t>Kẽm theo mức hấp thu (mg/ngày) Vừa i </t>
  </si>
  <si>
    <t>Kẽm theo mức hấp thu (mg/ngày)Kém i</t>
  </si>
  <si>
    <t>Sắt theo giá trị sinh học của khẩu phần (mg/ngày)  Hấp thu 15% c</t>
  </si>
  <si>
    <t>Sắt theo giá trị sinh học của khẩu phần (mg/ngày)  Hấp thu 10% b  </t>
  </si>
  <si>
    <r>
      <t>Nhu cầu chất xơ </t>
    </r>
    <r>
      <rPr>
        <i/>
        <sz val="10"/>
        <rFont val="Calibri"/>
        <family val="2"/>
        <scheme val="minor"/>
      </rPr>
      <t>(gam/ngày)</t>
    </r>
  </si>
  <si>
    <t>Nhu cầu chất bột đường (gam/ngày)</t>
  </si>
  <si>
    <t> % năng lượng lipid khẩu phần (kcal)</t>
  </si>
  <si>
    <t>Năng lượng (Kcal)- Hoạt động: Nặng</t>
  </si>
  <si>
    <t>Năng lượng (Kcal)- Hoạt động: Trung bình</t>
  </si>
  <si>
    <t>Năng lượng (Kcal)- Hoạt động: Nhẹ</t>
  </si>
  <si>
    <t>Đừng để quá 10% năng lượng</t>
  </si>
  <si>
    <t>Mề gà xào đậu cô ve</t>
  </si>
  <si>
    <t>Nhóm 2</t>
  </si>
  <si>
    <t>Vịt hầm ngũ quả</t>
  </si>
  <si>
    <t>Gà kho gừng</t>
  </si>
  <si>
    <t>Nhóm 17</t>
  </si>
  <si>
    <t>Mayonnaise</t>
  </si>
  <si>
    <t>Sả</t>
  </si>
  <si>
    <t>Nước mắm loại I</t>
  </si>
  <si>
    <t>Thịt bò nạm</t>
  </si>
  <si>
    <t>Xương ống heo</t>
  </si>
  <si>
    <t>Tô</t>
  </si>
  <si>
    <t>Rau húng</t>
  </si>
  <si>
    <t>Sữa đặc có đường Việt Nam</t>
  </si>
  <si>
    <t>Sữa chua</t>
  </si>
  <si>
    <t>Nước cốt dừa</t>
  </si>
  <si>
    <t>Mỳ Kokomi</t>
  </si>
  <si>
    <t>Cháo tôm thịt</t>
  </si>
  <si>
    <t>Cháo gà hành tía tô</t>
  </si>
  <si>
    <t>súp thịt heo thập cẩm</t>
  </si>
  <si>
    <t>Hạt tiêu</t>
  </si>
  <si>
    <t>Nhãn</t>
  </si>
  <si>
    <t>Cá thu sốt cà chua</t>
  </si>
  <si>
    <t>Bò hầm cà rốt khoai tây</t>
  </si>
  <si>
    <t>Canh bí đỏ thịt băm</t>
  </si>
  <si>
    <t>Trứng hấp</t>
  </si>
  <si>
    <t>Thịt băm xào nấm mèo</t>
  </si>
  <si>
    <t>Canh cà chua trứng</t>
  </si>
  <si>
    <t>Nước cam</t>
  </si>
  <si>
    <t>Canh bầu thịt bằm</t>
  </si>
  <si>
    <t>Cá lóc kho gừng</t>
  </si>
  <si>
    <t>Canh rau má thịt băm</t>
  </si>
  <si>
    <t>Salad</t>
  </si>
  <si>
    <t>Sữa bí đỏ</t>
  </si>
  <si>
    <t>Bánh thỏi socola</t>
  </si>
  <si>
    <t>cái</t>
  </si>
  <si>
    <t>Trứng chiên ngải cứu</t>
  </si>
  <si>
    <t>phần ăn</t>
  </si>
  <si>
    <t>Khoai lang luộc</t>
  </si>
  <si>
    <t>củ</t>
  </si>
  <si>
    <t>Ly</t>
  </si>
  <si>
    <t>Sữa chua trái cây</t>
  </si>
  <si>
    <t>phần</t>
  </si>
  <si>
    <t>Chén nhỏ</t>
  </si>
  <si>
    <t>chén nhỏ</t>
  </si>
  <si>
    <t>Lát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</si>
</sst>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6" x14ac:knownFonts="1">
    <font>
      <sz val="11"/>
      <color theme="1"/>
      <name val="Calibri"/>
      <family val="2"/>
      <scheme val="minor"/>
    </font>
    <font>
      <sz val="9"/>
      <color indexed="81"/>
      <name val="Tahoma"/>
      <family val="2"/>
    </font>
    <font>
      <b/>
      <sz val="9"/>
      <color indexed="81"/>
      <name val="Tahoma"/>
      <family val="2"/>
    </font>
    <font>
      <u/>
      <sz val="11"/>
      <color theme="10"/>
      <name val="Calibri"/>
      <family val="2"/>
    </font>
    <font>
      <b/>
      <sz val="11"/>
      <color theme="1"/>
      <name val="Calibri"/>
      <family val="2"/>
      <scheme val="minor"/>
    </font>
    <font>
      <sz val="11"/>
      <color rgb="FFFF0000"/>
      <name val="Calibri"/>
      <family val="2"/>
      <scheme val="minor"/>
    </font>
    <font>
      <sz val="12"/>
      <color theme="1"/>
      <name val="Calibri"/>
      <family val="2"/>
      <scheme val="minor"/>
    </font>
    <font>
      <sz val="11"/>
      <color rgb="FF29303B"/>
      <name val="Calibri"/>
      <family val="2"/>
      <scheme val="minor"/>
    </font>
    <font>
      <sz val="12"/>
      <color rgb="FF000000"/>
      <name val="VNI-Times"/>
    </font>
    <font>
      <b/>
      <sz val="20"/>
      <color rgb="FFC00000"/>
      <name val="Calibri"/>
      <family val="2"/>
      <scheme val="minor"/>
    </font>
    <font>
      <b/>
      <sz val="11"/>
      <color rgb="FF29303B"/>
      <name val="Calibri"/>
      <family val="2"/>
      <scheme val="minor"/>
    </font>
    <font>
      <sz val="12"/>
      <color rgb="FF29303B"/>
      <name val="Calibri"/>
      <family val="2"/>
      <scheme val="minor"/>
    </font>
    <font>
      <i/>
      <sz val="11"/>
      <color rgb="FF29303B"/>
      <name val="Calibri"/>
      <family val="2"/>
      <scheme val="minor"/>
    </font>
    <font>
      <b/>
      <sz val="11"/>
      <color rgb="FFFF0000"/>
      <name val="Calibri"/>
      <family val="2"/>
      <scheme val="minor"/>
    </font>
    <font>
      <i/>
      <sz val="11"/>
      <color rgb="FFFF0000"/>
      <name val="Calibri"/>
      <family val="2"/>
      <scheme val="minor"/>
    </font>
    <font>
      <sz val="11"/>
      <color rgb="FF0070C0"/>
      <name val="Calibri"/>
      <family val="2"/>
      <scheme val="minor"/>
    </font>
    <font>
      <b/>
      <sz val="11"/>
      <color rgb="FF0070C0"/>
      <name val="Calibri"/>
      <family val="2"/>
      <scheme val="minor"/>
    </font>
    <font>
      <i/>
      <sz val="11"/>
      <color rgb="FF0070C0"/>
      <name val="Calibri"/>
      <family val="2"/>
      <scheme val="minor"/>
    </font>
    <font>
      <sz val="11"/>
      <color rgb="FF00B050"/>
      <name val="Calibri"/>
      <family val="2"/>
      <scheme val="minor"/>
    </font>
    <font>
      <b/>
      <sz val="11"/>
      <color rgb="FF00B050"/>
      <name val="Calibri"/>
      <family val="2"/>
      <scheme val="minor"/>
    </font>
    <font>
      <i/>
      <sz val="11"/>
      <color rgb="FF00B050"/>
      <name val="Calibri"/>
      <family val="2"/>
      <scheme val="minor"/>
    </font>
    <font>
      <b/>
      <sz val="13.5"/>
      <color rgb="FF0070C0"/>
      <name val="Calibri"/>
      <family val="2"/>
      <scheme val="minor"/>
    </font>
    <font>
      <sz val="11"/>
      <color rgb="FFC00000"/>
      <name val="Calibri"/>
      <family val="2"/>
      <scheme val="minor"/>
    </font>
    <font>
      <b/>
      <sz val="11"/>
      <color rgb="FF7030A0"/>
      <name val="Calibri"/>
      <family val="2"/>
      <scheme val="minor"/>
    </font>
    <font>
      <sz val="12"/>
      <color rgb="FF000000"/>
      <name val="Calibri"/>
      <family val="2"/>
    </font>
    <font>
      <sz val="11"/>
      <color rgb="FFFFFF00"/>
      <name val="Calibri"/>
      <family val="2"/>
      <scheme val="minor"/>
    </font>
    <font>
      <b/>
      <sz val="11"/>
      <color rgb="FFC00000"/>
      <name val="Calibri"/>
      <family val="2"/>
      <scheme val="minor"/>
    </font>
    <font>
      <b/>
      <sz val="18"/>
      <color rgb="FFFF0000"/>
      <name val="Calibri"/>
      <family val="2"/>
      <scheme val="minor"/>
    </font>
    <font>
      <b/>
      <sz val="14"/>
      <color rgb="FFC00000"/>
      <name val="Calibri"/>
      <family val="2"/>
      <scheme val="minor"/>
    </font>
    <font>
      <b/>
      <sz val="14"/>
      <color rgb="FF00B0F0"/>
      <name val="Calibri"/>
      <family val="2"/>
      <scheme val="minor"/>
    </font>
    <font>
      <sz val="11"/>
      <color theme="1"/>
      <name val="Times New Roman"/>
      <family val="1"/>
    </font>
    <font>
      <sz val="9"/>
      <color theme="1"/>
      <name val="Times New Roman"/>
      <family val="1"/>
    </font>
    <font>
      <b/>
      <sz val="14"/>
      <color rgb="FF00B050"/>
      <name val="Calibri"/>
      <family val="2"/>
      <scheme val="minor"/>
    </font>
    <font>
      <b/>
      <sz val="14"/>
      <color rgb="FF7030A0"/>
      <name val="Calibri"/>
      <family val="2"/>
      <scheme val="minor"/>
    </font>
    <font>
      <b/>
      <sz val="12"/>
      <color rgb="FF7030A0"/>
      <name val="Calibri"/>
      <family val="2"/>
      <scheme val="minor"/>
    </font>
    <font>
      <b/>
      <sz val="12"/>
      <color rgb="FF00B050"/>
      <name val="Calibri"/>
      <family val="2"/>
      <scheme val="minor"/>
    </font>
    <font>
      <sz val="12"/>
      <name val="Calibri"/>
      <family val="2"/>
      <scheme val="minor"/>
    </font>
    <font>
      <sz val="11"/>
      <name val="Calibri"/>
      <family val="2"/>
      <scheme val="minor"/>
    </font>
    <font>
      <sz val="10"/>
      <name val="Calibri"/>
      <family val="2"/>
      <scheme val="minor"/>
    </font>
    <font>
      <b/>
      <sz val="12"/>
      <color rgb="FFC00000"/>
      <name val="Calibri"/>
      <family val="2"/>
      <scheme val="minor"/>
    </font>
    <font>
      <b/>
      <sz val="14"/>
      <color rgb="FF29303B"/>
      <name val="Calibri"/>
      <family val="2"/>
      <scheme val="minor"/>
    </font>
    <font>
      <b/>
      <sz val="12"/>
      <name val="Calibri"/>
      <family val="2"/>
      <scheme val="minor"/>
    </font>
    <font>
      <b/>
      <sz val="20"/>
      <color rgb="FF00B050"/>
      <name val="Calibri"/>
      <family val="2"/>
      <scheme val="minor"/>
    </font>
    <font>
      <b/>
      <sz val="11"/>
      <color rgb="FF0000FF"/>
      <name val="Calibri"/>
      <family val="2"/>
      <scheme val="minor"/>
    </font>
    <font>
      <sz val="11"/>
      <color rgb="FF0000FF"/>
      <name val="Calibri"/>
      <family val="2"/>
      <scheme val="minor"/>
    </font>
    <font>
      <b/>
      <sz val="11"/>
      <color rgb="FF00B0F0"/>
      <name val="Calibri"/>
      <family val="2"/>
      <scheme val="minor"/>
    </font>
    <font>
      <b/>
      <sz val="11"/>
      <color rgb="FF00B0F0"/>
      <name val="Times New Roman"/>
      <family val="1"/>
    </font>
    <font>
      <b/>
      <i/>
      <sz val="11"/>
      <color rgb="FFC00000"/>
      <name val="Calibri"/>
      <family val="2"/>
      <scheme val="minor"/>
    </font>
    <font>
      <sz val="10"/>
      <color rgb="FF000000"/>
      <name val="Calibri"/>
      <family val="2"/>
    </font>
    <font>
      <b/>
      <i/>
      <sz val="12"/>
      <color rgb="FFC00000"/>
      <name val="Calibri"/>
      <family val="2"/>
      <scheme val="minor"/>
    </font>
    <font>
      <b/>
      <sz val="14"/>
      <color theme="1"/>
      <name val="Calibri"/>
      <family val="2"/>
      <scheme val="minor"/>
    </font>
    <font>
      <u/>
      <sz val="10"/>
      <color theme="10"/>
      <name val="Calibri"/>
      <family val="2"/>
      <scheme val="minor"/>
    </font>
    <font>
      <sz val="10"/>
      <color theme="1"/>
      <name val="Calibri"/>
      <family val="2"/>
      <scheme val="minor"/>
    </font>
    <font>
      <b/>
      <sz val="10"/>
      <color rgb="FF333333"/>
      <name val="Calibri"/>
      <family val="2"/>
      <scheme val="minor"/>
    </font>
    <font>
      <sz val="10"/>
      <color rgb="FF333333"/>
      <name val="Calibri"/>
      <family val="2"/>
      <scheme val="minor"/>
    </font>
    <font>
      <i/>
      <sz val="10"/>
      <color rgb="FF333333"/>
      <name val="Calibri"/>
      <family val="2"/>
      <scheme val="minor"/>
    </font>
    <font>
      <b/>
      <sz val="10"/>
      <color theme="1"/>
      <name val="Calibri"/>
      <family val="2"/>
      <scheme val="minor"/>
    </font>
    <font>
      <b/>
      <sz val="10"/>
      <color rgb="FF000000"/>
      <name val="Calibri"/>
      <family val="2"/>
      <scheme val="minor"/>
    </font>
    <font>
      <b/>
      <vertAlign val="superscript"/>
      <sz val="10"/>
      <color rgb="FF000000"/>
      <name val="Calibri"/>
      <family val="2"/>
      <scheme val="minor"/>
    </font>
    <font>
      <b/>
      <sz val="10"/>
      <color rgb="FF3366FF"/>
      <name val="Calibri"/>
      <family val="2"/>
      <scheme val="minor"/>
    </font>
    <font>
      <b/>
      <sz val="10"/>
      <color rgb="FFFF6600"/>
      <name val="Calibri"/>
      <family val="2"/>
      <scheme val="minor"/>
    </font>
    <font>
      <b/>
      <sz val="10"/>
      <color rgb="FFFF0000"/>
      <name val="Calibri"/>
      <family val="2"/>
      <scheme val="minor"/>
    </font>
    <font>
      <i/>
      <sz val="10"/>
      <color rgb="FF333333"/>
      <name val="Calibri"/>
      <family val="2"/>
      <scheme val="minor"/>
    </font>
    <font>
      <i/>
      <sz val="10"/>
      <color rgb="FF000000"/>
      <name val="Calibri"/>
      <family val="2"/>
      <scheme val="minor"/>
    </font>
    <font>
      <sz val="10"/>
      <color rgb="FF3366FF"/>
      <name val="Calibri"/>
      <family val="2"/>
      <scheme val="minor"/>
    </font>
    <font>
      <sz val="10"/>
      <color rgb="FFFF6600"/>
      <name val="Calibri"/>
      <family val="2"/>
      <scheme val="minor"/>
    </font>
    <font>
      <sz val="10"/>
      <color rgb="FFFF0000"/>
      <name val="Calibri"/>
      <family val="2"/>
      <scheme val="minor"/>
    </font>
    <font>
      <sz val="10"/>
      <color rgb="FF000000"/>
      <name val="Calibri"/>
      <family val="2"/>
      <scheme val="minor"/>
    </font>
    <font>
      <vertAlign val="superscript"/>
      <sz val="10"/>
      <color rgb="FF000000"/>
      <name val="Calibri"/>
      <family val="2"/>
      <scheme val="minor"/>
    </font>
    <font>
      <sz val="10"/>
      <color rgb="FF555555"/>
      <name val="Calibri"/>
      <family val="2"/>
      <scheme val="minor"/>
    </font>
    <font>
      <b/>
      <i/>
      <sz val="10"/>
      <color rgb="FF333333"/>
      <name val="Calibri"/>
      <family val="2"/>
      <scheme val="minor"/>
    </font>
    <font>
      <i/>
      <sz val="10"/>
      <name val="Calibri"/>
      <family val="2"/>
      <scheme val="minor"/>
    </font>
    <font>
      <b/>
      <sz val="10"/>
      <name val="Calibri"/>
      <family val="2"/>
      <scheme val="minor"/>
    </font>
    <font>
      <sz val="10"/>
      <color rgb="FFFFFF00"/>
      <name val="Calibri"/>
      <family val="2"/>
      <scheme val="minor"/>
    </font>
    <font>
      <sz val="24"/>
      <color rgb="FFFFFF00"/>
      <name val="Calibri"/>
      <family val="2"/>
      <scheme val="minor"/>
    </font>
    <font>
      <b/>
      <sz val="24"/>
      <color rgb="FFFFFF00"/>
      <name val="Calibri"/>
      <family val="2"/>
      <scheme val="minor"/>
    </font>
  </fonts>
  <fills count="20">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0F1F5"/>
        <bgColor indexed="64"/>
      </patternFill>
    </fill>
    <fill>
      <patternFill patternType="solid">
        <fgColor rgb="FFCCFFFF"/>
        <bgColor indexed="64"/>
      </patternFill>
    </fill>
    <fill>
      <patternFill patternType="solid">
        <fgColor rgb="FFD3DFEE"/>
        <bgColor indexed="64"/>
      </patternFill>
    </fill>
    <fill>
      <patternFill patternType="solid">
        <fgColor rgb="FFFFCCFF"/>
        <bgColor indexed="64"/>
      </patternFill>
    </fill>
    <fill>
      <patternFill patternType="solid">
        <fgColor rgb="FFE6B8B7"/>
        <bgColor indexed="64"/>
      </patternFill>
    </fill>
    <fill>
      <patternFill patternType="solid">
        <fgColor rgb="FF95B3D7"/>
        <bgColor indexed="64"/>
      </patternFill>
    </fill>
    <fill>
      <patternFill patternType="solid">
        <fgColor rgb="FFFFFFFF"/>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6" tint="0.59999389629810485"/>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bottom/>
      <diagonal/>
    </border>
    <border>
      <left/>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style="medium">
        <color indexed="64"/>
      </left>
      <right style="thin">
        <color indexed="64"/>
      </right>
      <top style="medium">
        <color indexed="64"/>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60">
    <xf numFmtId="0" fontId="0" fillId="0" borderId="0" xfId="0"/>
    <xf numFmtId="0" fontId="0" fillId="2" borderId="0" xfId="0" applyFill="1"/>
    <xf numFmtId="1" fontId="0" fillId="0" borderId="0" xfId="0" applyNumberFormat="1" applyFill="1"/>
    <xf numFmtId="1" fontId="0" fillId="0" borderId="0" xfId="0" applyNumberFormat="1"/>
    <xf numFmtId="1" fontId="6" fillId="0" borderId="0" xfId="0" applyNumberFormat="1" applyFont="1"/>
    <xf numFmtId="1" fontId="0" fillId="0" borderId="1" xfId="0" applyNumberFormat="1" applyFill="1" applyBorder="1"/>
    <xf numFmtId="1" fontId="7" fillId="0" borderId="1" xfId="0" applyNumberFormat="1" applyFont="1" applyFill="1" applyBorder="1" applyAlignment="1">
      <alignment horizontal="center" wrapText="1"/>
    </xf>
    <xf numFmtId="1" fontId="0" fillId="0" borderId="0" xfId="0" applyNumberFormat="1" applyFill="1" applyBorder="1" applyAlignment="1">
      <alignment horizontal="center"/>
    </xf>
    <xf numFmtId="1" fontId="7" fillId="0" borderId="0" xfId="0" applyNumberFormat="1" applyFont="1" applyFill="1" applyBorder="1" applyAlignment="1">
      <alignment wrapText="1"/>
    </xf>
    <xf numFmtId="1" fontId="0" fillId="0" borderId="0" xfId="0" applyNumberFormat="1" applyFill="1" applyBorder="1"/>
    <xf numFmtId="1" fontId="0" fillId="0" borderId="1" xfId="0" applyNumberFormat="1" applyFill="1" applyBorder="1" applyAlignment="1">
      <alignment horizontal="center"/>
    </xf>
    <xf numFmtId="1" fontId="0" fillId="0" borderId="0" xfId="0" applyNumberFormat="1" applyFill="1" applyAlignment="1">
      <alignment horizontal="center"/>
    </xf>
    <xf numFmtId="1" fontId="0" fillId="0" borderId="0" xfId="0" applyNumberFormat="1" applyBorder="1" applyAlignment="1">
      <alignment horizontal="center"/>
    </xf>
    <xf numFmtId="1" fontId="0" fillId="0" borderId="0" xfId="0" applyNumberFormat="1" applyAlignment="1">
      <alignment vertical="center"/>
    </xf>
    <xf numFmtId="1" fontId="0" fillId="0" borderId="0" xfId="0" applyNumberFormat="1" applyFill="1" applyAlignment="1">
      <alignment vertical="center"/>
    </xf>
    <xf numFmtId="1" fontId="0" fillId="0" borderId="1" xfId="0" applyNumberFormat="1" applyBorder="1" applyAlignment="1">
      <alignment horizontal="center" vertical="center"/>
    </xf>
    <xf numFmtId="1" fontId="5" fillId="0" borderId="0" xfId="0" applyNumberFormat="1" applyFont="1" applyBorder="1" applyAlignment="1">
      <alignment horizontal="center"/>
    </xf>
    <xf numFmtId="1" fontId="0" fillId="0" borderId="0" xfId="0" applyNumberFormat="1" applyBorder="1"/>
    <xf numFmtId="0" fontId="0" fillId="0" borderId="0" xfId="0" applyAlignment="1">
      <alignment vertical="center"/>
    </xf>
    <xf numFmtId="1" fontId="0" fillId="0" borderId="0" xfId="0" applyNumberFormat="1" applyFill="1" applyAlignment="1">
      <alignment horizontal="left" vertical="center"/>
    </xf>
    <xf numFmtId="1" fontId="6" fillId="0" borderId="0" xfId="0" applyNumberFormat="1" applyFont="1" applyAlignment="1">
      <alignment vertical="center"/>
    </xf>
    <xf numFmtId="1" fontId="8" fillId="0" borderId="0" xfId="0" applyNumberFormat="1" applyFont="1" applyAlignment="1">
      <alignment horizontal="left" vertical="center" readingOrder="1"/>
    </xf>
    <xf numFmtId="1" fontId="6" fillId="0" borderId="0" xfId="0" applyNumberFormat="1" applyFont="1" applyFill="1" applyAlignment="1">
      <alignment vertical="center"/>
    </xf>
    <xf numFmtId="1" fontId="0" fillId="0" borderId="0" xfId="0" applyNumberFormat="1" applyFill="1" applyBorder="1" applyAlignment="1">
      <alignment horizontal="center" vertical="center"/>
    </xf>
    <xf numFmtId="0" fontId="9" fillId="3" borderId="0" xfId="0" applyFont="1" applyFill="1" applyAlignment="1">
      <alignment vertical="center"/>
    </xf>
    <xf numFmtId="0" fontId="9" fillId="3" borderId="0" xfId="0" applyFont="1" applyFill="1"/>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0" fillId="0" borderId="0" xfId="0" applyAlignment="1">
      <alignment horizontal="center" vertical="center"/>
    </xf>
    <xf numFmtId="0" fontId="11" fillId="0" borderId="0" xfId="0" applyFont="1" applyAlignment="1">
      <alignment horizontal="center" vertical="center"/>
    </xf>
    <xf numFmtId="0" fontId="7" fillId="0" borderId="1" xfId="0" applyFont="1" applyBorder="1" applyAlignment="1">
      <alignment horizontal="center" vertical="center" wrapText="1"/>
    </xf>
    <xf numFmtId="0" fontId="7" fillId="0"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right" vertical="center" wrapText="1"/>
    </xf>
    <xf numFmtId="0" fontId="7" fillId="0" borderId="1" xfId="0" applyFont="1" applyFill="1" applyBorder="1" applyAlignment="1">
      <alignment horizontal="right" vertical="center" wrapText="1"/>
    </xf>
    <xf numFmtId="0" fontId="7" fillId="4" borderId="1" xfId="0" applyFont="1" applyFill="1" applyBorder="1" applyAlignment="1">
      <alignment horizontal="right" vertical="center" wrapText="1"/>
    </xf>
    <xf numFmtId="0" fontId="0" fillId="0" borderId="1" xfId="0" applyBorder="1" applyAlignment="1">
      <alignment vertical="center"/>
    </xf>
    <xf numFmtId="0" fontId="0" fillId="2" borderId="1" xfId="0" applyFill="1" applyBorder="1" applyAlignment="1">
      <alignment vertical="center"/>
    </xf>
    <xf numFmtId="0" fontId="7" fillId="0" borderId="1" xfId="0" applyFont="1" applyBorder="1" applyAlignment="1">
      <alignment horizontal="left"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wrapText="1"/>
    </xf>
    <xf numFmtId="0" fontId="5" fillId="0" borderId="0" xfId="0" applyFont="1" applyAlignment="1">
      <alignment vertical="center"/>
    </xf>
    <xf numFmtId="0" fontId="13" fillId="0" borderId="2" xfId="0" applyFont="1" applyBorder="1" applyAlignment="1">
      <alignment horizontal="center" vertical="center" wrapText="1"/>
    </xf>
    <xf numFmtId="0" fontId="14" fillId="0" borderId="1" xfId="0" applyFont="1" applyBorder="1" applyAlignment="1">
      <alignment horizontal="center" vertical="center" wrapText="1"/>
    </xf>
    <xf numFmtId="0" fontId="15" fillId="0" borderId="0" xfId="0" applyFont="1" applyAlignment="1">
      <alignment vertical="center"/>
    </xf>
    <xf numFmtId="0" fontId="16" fillId="0" borderId="2" xfId="0" applyFont="1" applyBorder="1" applyAlignment="1">
      <alignment horizontal="center" vertical="center" wrapText="1"/>
    </xf>
    <xf numFmtId="0" fontId="15"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5" fillId="0" borderId="1" xfId="0" applyFont="1" applyBorder="1" applyAlignment="1">
      <alignment horizontal="right" vertical="center" wrapText="1"/>
    </xf>
    <xf numFmtId="0" fontId="18" fillId="0" borderId="0" xfId="0" applyFont="1" applyAlignment="1">
      <alignment vertical="center"/>
    </xf>
    <xf numFmtId="0" fontId="19" fillId="0" borderId="2" xfId="0" applyFont="1" applyBorder="1" applyAlignment="1">
      <alignment horizontal="center" vertical="center" wrapText="1"/>
    </xf>
    <xf numFmtId="0" fontId="18"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9" fillId="0" borderId="1" xfId="0" applyFont="1" applyBorder="1" applyAlignment="1">
      <alignment horizontal="center" vertical="center" wrapText="1"/>
    </xf>
    <xf numFmtId="0" fontId="21" fillId="0" borderId="0" xfId="0" applyFont="1" applyAlignment="1">
      <alignment horizontal="center" vertical="center"/>
    </xf>
    <xf numFmtId="1" fontId="22" fillId="0" borderId="0" xfId="0" applyNumberFormat="1" applyFont="1"/>
    <xf numFmtId="1" fontId="15" fillId="0" borderId="0" xfId="0" applyNumberFormat="1" applyFont="1"/>
    <xf numFmtId="0" fontId="0" fillId="0" borderId="0" xfId="0" applyFill="1" applyBorder="1" applyAlignment="1">
      <alignment vertical="center"/>
    </xf>
    <xf numFmtId="164" fontId="0" fillId="0" borderId="1" xfId="0" applyNumberFormat="1" applyFill="1" applyBorder="1" applyAlignment="1">
      <alignment horizontal="center" vertical="center"/>
    </xf>
    <xf numFmtId="1" fontId="0" fillId="0" borderId="0" xfId="0" applyNumberFormat="1" applyFill="1" applyBorder="1" applyAlignment="1">
      <alignment vertical="center" wrapText="1"/>
    </xf>
    <xf numFmtId="1" fontId="0" fillId="5" borderId="1" xfId="0" applyNumberFormat="1" applyFill="1" applyBorder="1" applyAlignment="1">
      <alignment horizontal="center" vertical="center"/>
    </xf>
    <xf numFmtId="1" fontId="0" fillId="0" borderId="0" xfId="0" applyNumberFormat="1" applyFill="1" applyBorder="1" applyAlignment="1">
      <alignment horizontal="center" vertical="center" wrapText="1"/>
    </xf>
    <xf numFmtId="164" fontId="0" fillId="0" borderId="0" xfId="0" applyNumberFormat="1" applyFill="1" applyBorder="1" applyAlignment="1">
      <alignment horizontal="center" vertical="center"/>
    </xf>
    <xf numFmtId="1" fontId="0" fillId="0" borderId="1" xfId="0" applyNumberFormat="1" applyFill="1" applyBorder="1" applyAlignment="1">
      <alignment horizontal="center" vertical="center" wrapText="1"/>
    </xf>
    <xf numFmtId="1" fontId="19" fillId="0" borderId="1" xfId="0" applyNumberFormat="1" applyFont="1" applyFill="1" applyBorder="1" applyAlignment="1">
      <alignment horizontal="center" vertical="center"/>
    </xf>
    <xf numFmtId="164" fontId="23" fillId="0" borderId="0" xfId="0" applyNumberFormat="1" applyFont="1" applyFill="1" applyBorder="1" applyAlignment="1">
      <alignment horizontal="center" vertical="center"/>
    </xf>
    <xf numFmtId="164" fontId="0" fillId="0" borderId="0" xfId="0" applyNumberFormat="1" applyFill="1" applyBorder="1" applyAlignment="1">
      <alignment horizontal="left" vertical="center"/>
    </xf>
    <xf numFmtId="1" fontId="24" fillId="0" borderId="0" xfId="0" applyNumberFormat="1" applyFont="1" applyFill="1" applyBorder="1" applyAlignment="1">
      <alignment horizontal="right" vertical="center" wrapText="1" readingOrder="1"/>
    </xf>
    <xf numFmtId="1" fontId="0" fillId="0" borderId="0" xfId="0" applyNumberFormat="1" applyFill="1" applyBorder="1" applyAlignment="1">
      <alignment horizontal="right" vertical="center"/>
    </xf>
    <xf numFmtId="1" fontId="19" fillId="0" borderId="0" xfId="0" applyNumberFormat="1" applyFont="1" applyFill="1" applyBorder="1" applyAlignment="1">
      <alignment horizontal="right" vertical="center"/>
    </xf>
    <xf numFmtId="1" fontId="25" fillId="0" borderId="0" xfId="0" applyNumberFormat="1" applyFont="1" applyFill="1" applyBorder="1" applyAlignment="1">
      <alignment horizontal="center" vertical="center"/>
    </xf>
    <xf numFmtId="0" fontId="0" fillId="0" borderId="0" xfId="0" applyFill="1" applyBorder="1"/>
    <xf numFmtId="1" fontId="26" fillId="0" borderId="0" xfId="0" applyNumberFormat="1" applyFont="1" applyFill="1" applyBorder="1" applyAlignment="1">
      <alignment horizontal="center" vertical="center"/>
    </xf>
    <xf numFmtId="1" fontId="19" fillId="0" borderId="0" xfId="0" applyNumberFormat="1" applyFont="1" applyFill="1" applyBorder="1" applyAlignment="1">
      <alignment horizontal="center" vertical="center"/>
    </xf>
    <xf numFmtId="0" fontId="9" fillId="0" borderId="0" xfId="0" applyFont="1" applyFill="1" applyBorder="1"/>
    <xf numFmtId="164" fontId="23" fillId="0" borderId="1" xfId="0" applyNumberFormat="1" applyFont="1" applyFill="1" applyBorder="1" applyAlignment="1">
      <alignment horizontal="center" vertical="center"/>
    </xf>
    <xf numFmtId="1" fontId="0" fillId="0" borderId="1" xfId="0" applyNumberFormat="1" applyFill="1" applyBorder="1" applyAlignment="1">
      <alignment horizontal="center" vertical="center"/>
    </xf>
    <xf numFmtId="0" fontId="10" fillId="0" borderId="3"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vertical="center" wrapText="1"/>
    </xf>
    <xf numFmtId="0" fontId="27" fillId="2" borderId="3" xfId="0" applyFont="1" applyFill="1" applyBorder="1" applyAlignment="1">
      <alignment vertical="center" wrapText="1"/>
    </xf>
    <xf numFmtId="0" fontId="27" fillId="2" borderId="4" xfId="0" applyFont="1" applyFill="1" applyBorder="1" applyAlignment="1">
      <alignment vertical="center" wrapText="1"/>
    </xf>
    <xf numFmtId="0" fontId="27" fillId="2" borderId="5" xfId="0" applyFont="1" applyFill="1" applyBorder="1" applyAlignment="1">
      <alignment vertical="center" wrapText="1"/>
    </xf>
    <xf numFmtId="0" fontId="12" fillId="2" borderId="1" xfId="0" applyFont="1" applyFill="1" applyBorder="1" applyAlignment="1">
      <alignment horizontal="center" vertical="center" wrapText="1"/>
    </xf>
    <xf numFmtId="1" fontId="7" fillId="6" borderId="1" xfId="0" applyNumberFormat="1" applyFont="1" applyFill="1" applyBorder="1" applyAlignment="1">
      <alignment horizontal="center" vertical="center" wrapText="1"/>
    </xf>
    <xf numFmtId="2" fontId="0" fillId="0" borderId="0" xfId="0" applyNumberFormat="1" applyFill="1" applyBorder="1"/>
    <xf numFmtId="2" fontId="15" fillId="0" borderId="0" xfId="0" applyNumberFormat="1" applyFont="1" applyFill="1" applyBorder="1"/>
    <xf numFmtId="1" fontId="0" fillId="0" borderId="0" xfId="0" applyNumberFormat="1" applyFill="1" applyAlignment="1">
      <alignment horizontal="center" vertical="center"/>
    </xf>
    <xf numFmtId="1" fontId="28" fillId="0" borderId="0" xfId="0" applyNumberFormat="1" applyFont="1" applyFill="1"/>
    <xf numFmtId="2" fontId="0" fillId="0" borderId="1" xfId="0" applyNumberFormat="1" applyFill="1" applyBorder="1"/>
    <xf numFmtId="1" fontId="7" fillId="0" borderId="7" xfId="0" applyNumberFormat="1" applyFont="1" applyFill="1" applyBorder="1" applyAlignment="1">
      <alignment horizontal="center" wrapText="1"/>
    </xf>
    <xf numFmtId="1" fontId="28" fillId="6" borderId="8" xfId="0" applyNumberFormat="1" applyFont="1" applyFill="1" applyBorder="1" applyAlignment="1">
      <alignment horizontal="right" vertical="center"/>
    </xf>
    <xf numFmtId="164" fontId="22" fillId="6" borderId="9" xfId="0" applyNumberFormat="1" applyFont="1" applyFill="1" applyBorder="1" applyAlignment="1">
      <alignment horizontal="left" vertical="center" wrapText="1"/>
    </xf>
    <xf numFmtId="164" fontId="22" fillId="6" borderId="10" xfId="0" applyNumberFormat="1" applyFont="1" applyFill="1" applyBorder="1" applyAlignment="1">
      <alignment horizontal="right" vertical="center" wrapText="1"/>
    </xf>
    <xf numFmtId="1" fontId="0" fillId="0" borderId="1" xfId="0" applyNumberFormat="1" applyFill="1" applyBorder="1" applyAlignment="1">
      <alignment horizontal="left"/>
    </xf>
    <xf numFmtId="0" fontId="0" fillId="0" borderId="0" xfId="0" applyFont="1" applyAlignment="1">
      <alignment horizontal="center" vertical="center"/>
    </xf>
    <xf numFmtId="0" fontId="7" fillId="6" borderId="1" xfId="0" applyFont="1" applyFill="1" applyBorder="1" applyAlignment="1">
      <alignment horizontal="center" vertical="center" wrapText="1"/>
    </xf>
    <xf numFmtId="1" fontId="0" fillId="6" borderId="1" xfId="0" applyNumberFormat="1" applyFont="1" applyFill="1" applyBorder="1" applyAlignment="1">
      <alignment horizontal="center" vertical="center" wrapText="1"/>
    </xf>
    <xf numFmtId="0" fontId="0"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7" fillId="0" borderId="0" xfId="0" applyFont="1" applyBorder="1" applyAlignment="1">
      <alignment horizontal="center" vertical="center" wrapText="1"/>
    </xf>
    <xf numFmtId="0" fontId="13" fillId="0" borderId="0" xfId="0" applyFont="1" applyBorder="1" applyAlignment="1">
      <alignment horizontal="center" vertical="center" wrapText="1"/>
    </xf>
    <xf numFmtId="0" fontId="18"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Border="1"/>
    <xf numFmtId="0" fontId="28" fillId="0" borderId="1" xfId="0" applyFont="1" applyBorder="1" applyAlignment="1">
      <alignment horizontal="center" vertical="center" wrapText="1"/>
    </xf>
    <xf numFmtId="0" fontId="32" fillId="0" borderId="1" xfId="0" applyFont="1" applyBorder="1" applyAlignment="1">
      <alignment horizontal="center" vertical="center" wrapText="1"/>
    </xf>
    <xf numFmtId="1" fontId="32" fillId="0" borderId="1" xfId="0" applyNumberFormat="1" applyFont="1" applyBorder="1" applyAlignment="1">
      <alignment horizontal="center" vertical="center" wrapText="1"/>
    </xf>
    <xf numFmtId="0" fontId="7" fillId="0" borderId="0"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18" fillId="0" borderId="0" xfId="0" applyFont="1" applyFill="1" applyBorder="1" applyAlignment="1">
      <alignment horizontal="center" vertical="center" wrapText="1"/>
    </xf>
    <xf numFmtId="0" fontId="15" fillId="0" borderId="0" xfId="0" applyFont="1" applyFill="1" applyBorder="1" applyAlignment="1">
      <alignment horizontal="center" vertical="center" wrapText="1"/>
    </xf>
    <xf numFmtId="1" fontId="0" fillId="6" borderId="11" xfId="0" applyNumberFormat="1" applyFont="1" applyFill="1" applyBorder="1" applyAlignment="1">
      <alignment horizontal="center" vertical="center" wrapText="1"/>
    </xf>
    <xf numFmtId="1" fontId="0" fillId="6" borderId="12" xfId="0" applyNumberFormat="1" applyFont="1" applyFill="1" applyBorder="1" applyAlignment="1">
      <alignment horizontal="center" vertical="center" wrapText="1"/>
    </xf>
    <xf numFmtId="1" fontId="0" fillId="6" borderId="13" xfId="0" applyNumberFormat="1" applyFont="1" applyFill="1" applyBorder="1" applyAlignment="1">
      <alignment horizontal="center" vertical="center" wrapText="1"/>
    </xf>
    <xf numFmtId="0" fontId="0" fillId="6" borderId="14" xfId="0" applyFont="1" applyFill="1" applyBorder="1" applyAlignment="1">
      <alignment horizontal="center" vertical="center" wrapText="1"/>
    </xf>
    <xf numFmtId="1" fontId="33" fillId="0" borderId="1" xfId="0" applyNumberFormat="1" applyFont="1" applyBorder="1" applyAlignment="1">
      <alignment horizontal="center" vertical="center" wrapText="1"/>
    </xf>
    <xf numFmtId="1" fontId="28" fillId="0" borderId="1" xfId="0" applyNumberFormat="1" applyFont="1" applyBorder="1" applyAlignment="1">
      <alignment horizontal="center" vertical="center" wrapText="1"/>
    </xf>
    <xf numFmtId="164" fontId="28" fillId="0" borderId="1" xfId="0" applyNumberFormat="1" applyFont="1" applyBorder="1" applyAlignment="1">
      <alignment horizontal="center" vertical="center" wrapText="1"/>
    </xf>
    <xf numFmtId="1" fontId="7" fillId="0" borderId="1" xfId="0" applyNumberFormat="1" applyFont="1" applyFill="1" applyBorder="1" applyAlignment="1">
      <alignment horizontal="center" vertical="center" wrapText="1"/>
    </xf>
    <xf numFmtId="0" fontId="0" fillId="0" borderId="0" xfId="0" applyFont="1" applyFill="1" applyAlignment="1">
      <alignment horizontal="center" vertical="center"/>
    </xf>
    <xf numFmtId="1" fontId="34" fillId="0" borderId="1" xfId="0" applyNumberFormat="1" applyFont="1" applyFill="1" applyBorder="1" applyAlignment="1">
      <alignment horizontal="center" vertical="center" wrapText="1"/>
    </xf>
    <xf numFmtId="0" fontId="0" fillId="0" borderId="0" xfId="0" applyFill="1"/>
    <xf numFmtId="1" fontId="0" fillId="0" borderId="1" xfId="0" applyNumberFormat="1" applyFont="1" applyFill="1" applyBorder="1" applyAlignment="1">
      <alignment horizontal="center" vertical="center" wrapText="1"/>
    </xf>
    <xf numFmtId="0" fontId="35" fillId="0" borderId="1" xfId="0" applyFont="1" applyFill="1" applyBorder="1" applyAlignment="1">
      <alignment horizontal="center" vertical="center" wrapText="1"/>
    </xf>
    <xf numFmtId="0" fontId="34" fillId="0" borderId="1" xfId="0" applyFont="1" applyFill="1" applyBorder="1" applyAlignment="1">
      <alignment horizontal="center" vertical="center" wrapText="1"/>
    </xf>
    <xf numFmtId="0" fontId="36" fillId="0" borderId="1" xfId="0" applyFont="1" applyFill="1" applyBorder="1" applyAlignment="1">
      <alignment horizontal="center" vertical="center"/>
    </xf>
    <xf numFmtId="1" fontId="37" fillId="0" borderId="1" xfId="0" applyNumberFormat="1" applyFont="1" applyBorder="1" applyAlignment="1">
      <alignment horizontal="center" vertical="center"/>
    </xf>
    <xf numFmtId="1" fontId="36" fillId="0" borderId="1" xfId="0" applyNumberFormat="1" applyFont="1" applyFill="1" applyBorder="1" applyAlignment="1">
      <alignment horizontal="center" vertical="center"/>
    </xf>
    <xf numFmtId="1" fontId="0" fillId="0" borderId="1" xfId="0" applyNumberFormat="1" applyFill="1" applyBorder="1" applyAlignment="1">
      <alignment vertical="center"/>
    </xf>
    <xf numFmtId="1" fontId="37" fillId="0" borderId="1" xfId="0" applyNumberFormat="1" applyFont="1" applyFill="1" applyBorder="1" applyAlignment="1">
      <alignment horizontal="center" vertical="center"/>
    </xf>
    <xf numFmtId="1" fontId="0" fillId="5" borderId="1" xfId="0" applyNumberFormat="1" applyFill="1" applyBorder="1" applyAlignment="1">
      <alignment vertical="center"/>
    </xf>
    <xf numFmtId="1" fontId="36" fillId="5" borderId="1" xfId="0" applyNumberFormat="1" applyFont="1" applyFill="1" applyBorder="1" applyAlignment="1">
      <alignment horizontal="center" vertical="center" wrapText="1"/>
    </xf>
    <xf numFmtId="1" fontId="36" fillId="5" borderId="1" xfId="0" applyNumberFormat="1" applyFont="1" applyFill="1" applyBorder="1" applyAlignment="1">
      <alignment horizontal="center" vertical="center"/>
    </xf>
    <xf numFmtId="0" fontId="36" fillId="5" borderId="1" xfId="0" applyFont="1" applyFill="1" applyBorder="1" applyAlignment="1">
      <alignment horizontal="center" vertical="center"/>
    </xf>
    <xf numFmtId="1" fontId="37" fillId="0" borderId="1" xfId="0" applyNumberFormat="1" applyFont="1" applyFill="1" applyBorder="1" applyAlignment="1">
      <alignment horizontal="center" vertical="center" wrapText="1"/>
    </xf>
    <xf numFmtId="0" fontId="37" fillId="0" borderId="1" xfId="0" applyFont="1" applyBorder="1" applyAlignment="1">
      <alignment horizontal="center"/>
    </xf>
    <xf numFmtId="0" fontId="0" fillId="0" borderId="1" xfId="0" applyBorder="1" applyAlignment="1">
      <alignment horizontal="center"/>
    </xf>
    <xf numFmtId="0" fontId="24" fillId="5" borderId="1" xfId="0" applyFont="1" applyFill="1" applyBorder="1" applyAlignment="1">
      <alignment horizontal="center" vertical="center" wrapText="1" readingOrder="1"/>
    </xf>
    <xf numFmtId="1" fontId="24" fillId="0" borderId="1" xfId="0" applyNumberFormat="1" applyFont="1" applyFill="1" applyBorder="1" applyAlignment="1">
      <alignment horizontal="center" wrapText="1" readingOrder="1"/>
    </xf>
    <xf numFmtId="1" fontId="9" fillId="5" borderId="0" xfId="0" applyNumberFormat="1" applyFont="1" applyFill="1"/>
    <xf numFmtId="1" fontId="0" fillId="5" borderId="5" xfId="0" applyNumberFormat="1" applyFill="1" applyBorder="1" applyAlignment="1">
      <alignment horizontal="center" vertical="center"/>
    </xf>
    <xf numFmtId="0" fontId="0" fillId="5" borderId="0" xfId="0" applyFill="1" applyAlignment="1">
      <alignment vertical="center"/>
    </xf>
    <xf numFmtId="0" fontId="24" fillId="0" borderId="1" xfId="0" applyFont="1" applyFill="1" applyBorder="1" applyAlignment="1">
      <alignment horizontal="center" vertical="center" wrapText="1" readingOrder="1"/>
    </xf>
    <xf numFmtId="1" fontId="24" fillId="0" borderId="1" xfId="0" applyNumberFormat="1" applyFont="1" applyFill="1" applyBorder="1" applyAlignment="1">
      <alignment horizontal="center" vertical="center" wrapText="1" readingOrder="1"/>
    </xf>
    <xf numFmtId="1" fontId="0" fillId="5" borderId="1" xfId="0" applyNumberFormat="1" applyFill="1" applyBorder="1" applyAlignment="1">
      <alignment horizontal="center"/>
    </xf>
    <xf numFmtId="0" fontId="0" fillId="5" borderId="1" xfId="0" applyFill="1" applyBorder="1" applyAlignment="1">
      <alignment horizontal="center"/>
    </xf>
    <xf numFmtId="0" fontId="0" fillId="0" borderId="1" xfId="0" applyFill="1" applyBorder="1" applyAlignment="1">
      <alignment horizontal="center"/>
    </xf>
    <xf numFmtId="1" fontId="38" fillId="0" borderId="1" xfId="0" applyNumberFormat="1" applyFont="1" applyFill="1" applyBorder="1" applyAlignment="1">
      <alignment horizontal="center" vertical="center"/>
    </xf>
    <xf numFmtId="0" fontId="15" fillId="0" borderId="0" xfId="0" applyFont="1" applyFill="1" applyBorder="1" applyAlignment="1">
      <alignment vertical="center"/>
    </xf>
    <xf numFmtId="0" fontId="0" fillId="0" borderId="14" xfId="0" applyFill="1" applyBorder="1" applyAlignment="1">
      <alignment horizontal="center"/>
    </xf>
    <xf numFmtId="164" fontId="38" fillId="0" borderId="15" xfId="0" applyNumberFormat="1" applyFont="1" applyFill="1" applyBorder="1" applyAlignment="1">
      <alignment horizontal="center" vertical="center"/>
    </xf>
    <xf numFmtId="1" fontId="38" fillId="0" borderId="15" xfId="0" applyNumberFormat="1" applyFont="1" applyFill="1" applyBorder="1" applyAlignment="1">
      <alignment horizontal="center" vertical="center"/>
    </xf>
    <xf numFmtId="1" fontId="0" fillId="0" borderId="14" xfId="0" applyNumberFormat="1" applyFill="1" applyBorder="1" applyAlignment="1">
      <alignment horizontal="center" vertical="center"/>
    </xf>
    <xf numFmtId="1" fontId="38" fillId="0" borderId="16" xfId="0" applyNumberFormat="1" applyFont="1" applyFill="1" applyBorder="1" applyAlignment="1">
      <alignment horizontal="center" vertical="center"/>
    </xf>
    <xf numFmtId="1" fontId="0" fillId="0" borderId="9" xfId="0" applyNumberFormat="1" applyFill="1" applyBorder="1" applyAlignment="1">
      <alignment horizontal="center" vertical="center"/>
    </xf>
    <xf numFmtId="1" fontId="0" fillId="0" borderId="9" xfId="0" applyNumberFormat="1" applyFill="1" applyBorder="1" applyAlignment="1">
      <alignment horizontal="center"/>
    </xf>
    <xf numFmtId="0" fontId="38" fillId="0" borderId="1" xfId="0" applyFont="1" applyFill="1" applyBorder="1" applyAlignment="1">
      <alignment horizontal="center" wrapText="1"/>
    </xf>
    <xf numFmtId="1" fontId="38" fillId="0" borderId="1" xfId="0" applyNumberFormat="1" applyFont="1" applyFill="1" applyBorder="1" applyAlignment="1">
      <alignment horizontal="center"/>
    </xf>
    <xf numFmtId="164" fontId="0" fillId="5" borderId="1" xfId="0" applyNumberFormat="1" applyFill="1" applyBorder="1" applyAlignment="1">
      <alignment horizontal="center" vertical="center"/>
    </xf>
    <xf numFmtId="0" fontId="19" fillId="0" borderId="1" xfId="0" applyFont="1" applyFill="1" applyBorder="1" applyAlignment="1">
      <alignment horizontal="center" vertical="center" wrapText="1"/>
    </xf>
    <xf numFmtId="1" fontId="19" fillId="0" borderId="1" xfId="0" applyNumberFormat="1" applyFont="1" applyFill="1" applyBorder="1" applyAlignment="1">
      <alignment horizontal="center" vertical="center" wrapText="1"/>
    </xf>
    <xf numFmtId="0" fontId="19" fillId="0" borderId="0" xfId="0" applyFont="1" applyFill="1" applyAlignment="1">
      <alignment horizontal="center" vertical="center"/>
    </xf>
    <xf numFmtId="0" fontId="39" fillId="0" borderId="1" xfId="0" applyFont="1" applyFill="1" applyBorder="1" applyAlignment="1">
      <alignment horizontal="center" vertical="center" wrapText="1"/>
    </xf>
    <xf numFmtId="1" fontId="39" fillId="0" borderId="1" xfId="0" applyNumberFormat="1" applyFont="1" applyFill="1" applyBorder="1" applyAlignment="1">
      <alignment horizontal="center" vertical="center" wrapText="1"/>
    </xf>
    <xf numFmtId="0" fontId="22" fillId="0" borderId="0" xfId="0" applyFont="1" applyFill="1"/>
    <xf numFmtId="1" fontId="7" fillId="0" borderId="2" xfId="0" applyNumberFormat="1" applyFont="1" applyFill="1" applyBorder="1" applyAlignment="1">
      <alignment horizontal="center" wrapText="1"/>
    </xf>
    <xf numFmtId="2" fontId="0" fillId="0" borderId="2" xfId="0" applyNumberFormat="1" applyFill="1" applyBorder="1"/>
    <xf numFmtId="1" fontId="0" fillId="0" borderId="0" xfId="0" applyNumberFormat="1" applyFill="1" applyBorder="1" applyAlignment="1">
      <alignment horizontal="right"/>
    </xf>
    <xf numFmtId="1" fontId="0" fillId="0" borderId="0" xfId="0" applyNumberFormat="1" applyFill="1" applyBorder="1" applyAlignment="1">
      <alignment horizontal="left"/>
    </xf>
    <xf numFmtId="1" fontId="0" fillId="5" borderId="1" xfId="0" applyNumberFormat="1" applyFill="1" applyBorder="1"/>
    <xf numFmtId="1" fontId="0" fillId="5" borderId="1" xfId="0" applyNumberFormat="1" applyFill="1" applyBorder="1" applyAlignment="1">
      <alignment horizontal="right"/>
    </xf>
    <xf numFmtId="0" fontId="40" fillId="0" borderId="1" xfId="0" applyFont="1" applyFill="1" applyBorder="1" applyAlignment="1">
      <alignment vertical="center" wrapText="1"/>
    </xf>
    <xf numFmtId="1" fontId="40" fillId="0" borderId="1" xfId="0" applyNumberFormat="1" applyFont="1" applyFill="1" applyBorder="1" applyAlignment="1">
      <alignment vertical="center" wrapText="1"/>
    </xf>
    <xf numFmtId="0" fontId="0" fillId="6" borderId="17" xfId="0" applyFont="1" applyFill="1" applyBorder="1" applyAlignment="1">
      <alignment horizontal="center" vertical="center" wrapText="1"/>
    </xf>
    <xf numFmtId="0" fontId="0" fillId="6" borderId="2" xfId="0" applyFont="1" applyFill="1" applyBorder="1" applyAlignment="1">
      <alignment horizontal="center" vertical="center" wrapText="1"/>
    </xf>
    <xf numFmtId="0" fontId="7" fillId="6" borderId="1" xfId="0" applyFont="1" applyFill="1" applyBorder="1" applyAlignment="1">
      <alignment horizontal="right" vertical="center" wrapText="1"/>
    </xf>
    <xf numFmtId="0" fontId="7" fillId="6" borderId="1" xfId="0" applyFont="1" applyFill="1" applyBorder="1" applyAlignment="1">
      <alignment horizontal="left" vertical="center" wrapText="1"/>
    </xf>
    <xf numFmtId="1" fontId="39" fillId="6" borderId="1" xfId="0" applyNumberFormat="1" applyFont="1" applyFill="1" applyBorder="1" applyAlignment="1">
      <alignment horizontal="center" vertical="center" wrapText="1"/>
    </xf>
    <xf numFmtId="0" fontId="41" fillId="5" borderId="1" xfId="0" applyFont="1" applyFill="1" applyBorder="1" applyAlignment="1">
      <alignment vertical="center"/>
    </xf>
    <xf numFmtId="0" fontId="36" fillId="5" borderId="1" xfId="0" applyFont="1" applyFill="1" applyBorder="1" applyAlignment="1">
      <alignment vertical="center"/>
    </xf>
    <xf numFmtId="1" fontId="9" fillId="0" borderId="0" xfId="0" applyNumberFormat="1" applyFont="1" applyFill="1"/>
    <xf numFmtId="1" fontId="0" fillId="0" borderId="1" xfId="0" applyNumberFormat="1" applyBorder="1" applyAlignment="1">
      <alignment horizontal="center" vertical="center" wrapText="1"/>
    </xf>
    <xf numFmtId="0" fontId="42" fillId="0" borderId="0" xfId="0" applyFont="1" applyFill="1" applyAlignment="1">
      <alignment vertical="center"/>
    </xf>
    <xf numFmtId="0" fontId="42" fillId="0" borderId="0" xfId="0" applyFont="1" applyFill="1"/>
    <xf numFmtId="1" fontId="42" fillId="0" borderId="0" xfId="0" applyNumberFormat="1" applyFont="1" applyFill="1"/>
    <xf numFmtId="1" fontId="43" fillId="0" borderId="1" xfId="0" applyNumberFormat="1" applyFont="1" applyFill="1" applyBorder="1" applyAlignment="1">
      <alignment horizontal="center" vertical="center"/>
    </xf>
    <xf numFmtId="164" fontId="26" fillId="0" borderId="1" xfId="0" applyNumberFormat="1" applyFont="1" applyFill="1" applyBorder="1" applyAlignment="1">
      <alignment horizontal="center" vertical="center"/>
    </xf>
    <xf numFmtId="0" fontId="0" fillId="0" borderId="1" xfId="0" applyBorder="1"/>
    <xf numFmtId="0" fontId="0" fillId="7" borderId="0" xfId="0" applyFill="1" applyAlignment="1">
      <alignment horizontal="center" vertical="top"/>
    </xf>
    <xf numFmtId="1" fontId="0" fillId="0" borderId="18" xfId="0" applyNumberFormat="1" applyFill="1" applyBorder="1" applyAlignment="1">
      <alignment horizontal="center" vertical="center"/>
    </xf>
    <xf numFmtId="1" fontId="0" fillId="0" borderId="1" xfId="0" applyNumberFormat="1" applyFill="1" applyBorder="1" applyAlignment="1">
      <alignment horizontal="center" vertical="center"/>
    </xf>
    <xf numFmtId="1" fontId="38" fillId="0" borderId="1" xfId="0" applyNumberFormat="1" applyFont="1" applyFill="1" applyBorder="1" applyAlignment="1">
      <alignment horizontal="center" vertical="center" wrapText="1"/>
    </xf>
    <xf numFmtId="1" fontId="6" fillId="0" borderId="1" xfId="0" applyNumberFormat="1" applyFont="1" applyBorder="1" applyAlignment="1">
      <alignment horizontal="center"/>
    </xf>
    <xf numFmtId="2" fontId="33" fillId="0" borderId="0" xfId="0" applyNumberFormat="1" applyFont="1" applyFill="1" applyBorder="1" applyAlignment="1">
      <alignment horizontal="center" vertical="center" wrapText="1"/>
    </xf>
    <xf numFmtId="0" fontId="0" fillId="0" borderId="0" xfId="0" applyBorder="1" applyAlignment="1">
      <alignment vertical="center"/>
    </xf>
    <xf numFmtId="1" fontId="0" fillId="7" borderId="1" xfId="0" applyNumberFormat="1" applyFill="1" applyBorder="1"/>
    <xf numFmtId="1" fontId="0" fillId="7" borderId="1" xfId="0" applyNumberFormat="1" applyFill="1" applyBorder="1" applyAlignment="1">
      <alignment horizontal="right"/>
    </xf>
    <xf numFmtId="1" fontId="6" fillId="0" borderId="0" xfId="0" applyNumberFormat="1" applyFont="1" applyBorder="1"/>
    <xf numFmtId="1" fontId="37" fillId="0" borderId="9" xfId="0" applyNumberFormat="1" applyFont="1" applyFill="1" applyBorder="1" applyAlignment="1">
      <alignment horizontal="center" vertical="center"/>
    </xf>
    <xf numFmtId="1" fontId="26" fillId="0" borderId="9" xfId="0" applyNumberFormat="1" applyFont="1" applyFill="1" applyBorder="1" applyAlignment="1">
      <alignment horizontal="center" vertical="center"/>
    </xf>
    <xf numFmtId="1" fontId="26" fillId="0" borderId="10" xfId="0" applyNumberFormat="1" applyFont="1" applyFill="1" applyBorder="1" applyAlignment="1">
      <alignment horizontal="center" vertical="center"/>
    </xf>
    <xf numFmtId="1" fontId="0" fillId="0" borderId="7" xfId="0" applyNumberFormat="1" applyFill="1" applyBorder="1" applyAlignment="1">
      <alignment horizontal="center" vertical="center" wrapText="1"/>
    </xf>
    <xf numFmtId="1" fontId="26" fillId="0" borderId="1" xfId="0" applyNumberFormat="1" applyFont="1" applyFill="1" applyBorder="1" applyAlignment="1">
      <alignment horizontal="center" vertical="center"/>
    </xf>
    <xf numFmtId="1" fontId="42" fillId="0" borderId="0" xfId="0" applyNumberFormat="1" applyFont="1" applyFill="1" applyBorder="1"/>
    <xf numFmtId="0" fontId="42" fillId="0" borderId="0" xfId="0" applyFont="1" applyFill="1" applyBorder="1"/>
    <xf numFmtId="1" fontId="9" fillId="0" borderId="19" xfId="0" applyNumberFormat="1" applyFont="1" applyFill="1" applyBorder="1"/>
    <xf numFmtId="1" fontId="38" fillId="5" borderId="14" xfId="0" applyNumberFormat="1" applyFont="1" applyFill="1" applyBorder="1" applyAlignment="1">
      <alignment horizontal="center" vertical="center"/>
    </xf>
    <xf numFmtId="1" fontId="37" fillId="0" borderId="15" xfId="0" applyNumberFormat="1" applyFont="1" applyFill="1" applyBorder="1" applyAlignment="1">
      <alignment horizontal="center" wrapText="1"/>
    </xf>
    <xf numFmtId="1" fontId="37" fillId="0" borderId="16" xfId="0" applyNumberFormat="1" applyFont="1" applyFill="1" applyBorder="1" applyAlignment="1">
      <alignment horizontal="center" wrapText="1"/>
    </xf>
    <xf numFmtId="0" fontId="0" fillId="0" borderId="20" xfId="0" applyBorder="1"/>
    <xf numFmtId="1" fontId="38" fillId="0" borderId="9" xfId="0" applyNumberFormat="1" applyFont="1" applyFill="1" applyBorder="1" applyAlignment="1">
      <alignment horizontal="center" vertical="center" wrapText="1"/>
    </xf>
    <xf numFmtId="1" fontId="38" fillId="0" borderId="9" xfId="0" applyNumberFormat="1" applyFont="1" applyFill="1" applyBorder="1" applyAlignment="1">
      <alignment horizontal="center" vertical="center"/>
    </xf>
    <xf numFmtId="0" fontId="0" fillId="0" borderId="1" xfId="0" applyFill="1" applyBorder="1" applyAlignment="1"/>
    <xf numFmtId="1" fontId="6" fillId="0" borderId="1" xfId="0" applyNumberFormat="1" applyFont="1" applyBorder="1" applyAlignment="1">
      <alignment horizontal="center" vertical="center" wrapText="1"/>
    </xf>
    <xf numFmtId="0" fontId="0" fillId="0" borderId="9" xfId="0" applyFill="1" applyBorder="1" applyAlignment="1"/>
    <xf numFmtId="1" fontId="44" fillId="0" borderId="12" xfId="0" applyNumberFormat="1" applyFont="1" applyFill="1" applyBorder="1" applyAlignment="1">
      <alignment horizontal="center" vertical="center" wrapText="1"/>
    </xf>
    <xf numFmtId="1" fontId="44" fillId="0" borderId="13" xfId="0" applyNumberFormat="1" applyFont="1" applyFill="1" applyBorder="1" applyAlignment="1">
      <alignment horizontal="center" vertical="center"/>
    </xf>
    <xf numFmtId="1" fontId="38" fillId="0" borderId="17" xfId="0" applyNumberFormat="1" applyFont="1" applyFill="1" applyBorder="1" applyAlignment="1">
      <alignment horizontal="center" vertical="center"/>
    </xf>
    <xf numFmtId="1" fontId="37" fillId="0" borderId="2" xfId="0" applyNumberFormat="1" applyFont="1" applyFill="1" applyBorder="1" applyAlignment="1">
      <alignment horizontal="center"/>
    </xf>
    <xf numFmtId="1" fontId="37" fillId="0" borderId="2" xfId="0" applyNumberFormat="1" applyFont="1" applyFill="1" applyBorder="1" applyAlignment="1">
      <alignment horizontal="center" vertical="center"/>
    </xf>
    <xf numFmtId="1" fontId="26" fillId="0" borderId="2" xfId="0" applyNumberFormat="1" applyFont="1" applyFill="1" applyBorder="1" applyAlignment="1">
      <alignment horizontal="center" vertical="center"/>
    </xf>
    <xf numFmtId="1" fontId="26" fillId="0" borderId="21" xfId="0" applyNumberFormat="1" applyFont="1" applyFill="1" applyBorder="1" applyAlignment="1">
      <alignment horizontal="center" vertical="center"/>
    </xf>
    <xf numFmtId="1" fontId="0" fillId="0" borderId="11" xfId="0" applyNumberFormat="1" applyFill="1" applyBorder="1" applyAlignment="1">
      <alignment horizontal="center" vertical="center"/>
    </xf>
    <xf numFmtId="0" fontId="0" fillId="0" borderId="12" xfId="0" applyFill="1" applyBorder="1" applyAlignment="1">
      <alignment horizontal="center"/>
    </xf>
    <xf numFmtId="0" fontId="0" fillId="0" borderId="13" xfId="0" applyFill="1" applyBorder="1" applyAlignment="1">
      <alignment horizontal="center"/>
    </xf>
    <xf numFmtId="1" fontId="44" fillId="0" borderId="2" xfId="0" applyNumberFormat="1" applyFont="1" applyFill="1" applyBorder="1" applyAlignment="1">
      <alignment horizontal="center" vertical="center" wrapText="1"/>
    </xf>
    <xf numFmtId="0" fontId="44" fillId="0" borderId="2" xfId="0" applyFont="1" applyFill="1" applyBorder="1" applyAlignment="1">
      <alignment horizontal="center" vertical="center" wrapText="1"/>
    </xf>
    <xf numFmtId="0" fontId="44" fillId="0" borderId="21" xfId="0" applyFont="1" applyBorder="1" applyAlignment="1">
      <alignment horizontal="center" vertical="center" wrapText="1"/>
    </xf>
    <xf numFmtId="0" fontId="0" fillId="0" borderId="7" xfId="0" applyFill="1" applyBorder="1" applyAlignment="1">
      <alignment horizontal="center"/>
    </xf>
    <xf numFmtId="0" fontId="0" fillId="0" borderId="22" xfId="0" applyFill="1" applyBorder="1" applyAlignment="1">
      <alignment horizontal="center"/>
    </xf>
    <xf numFmtId="1" fontId="22" fillId="7" borderId="9" xfId="0" applyNumberFormat="1" applyFont="1" applyFill="1" applyBorder="1" applyAlignment="1">
      <alignment horizontal="center"/>
    </xf>
    <xf numFmtId="1" fontId="37" fillId="0" borderId="9" xfId="0" applyNumberFormat="1" applyFont="1" applyFill="1" applyBorder="1" applyAlignment="1">
      <alignment horizontal="center"/>
    </xf>
    <xf numFmtId="1" fontId="0" fillId="5" borderId="1" xfId="0" applyNumberFormat="1" applyFill="1" applyBorder="1" applyAlignment="1">
      <alignment horizontal="left" vertical="center"/>
    </xf>
    <xf numFmtId="1" fontId="37" fillId="0" borderId="1" xfId="0" applyNumberFormat="1" applyFont="1" applyBorder="1" applyAlignment="1">
      <alignment vertical="center"/>
    </xf>
    <xf numFmtId="1" fontId="32" fillId="0" borderId="1" xfId="0" applyNumberFormat="1" applyFont="1" applyFill="1" applyBorder="1" applyAlignment="1">
      <alignment horizontal="center" vertical="center"/>
    </xf>
    <xf numFmtId="165" fontId="7" fillId="0" borderId="1" xfId="0" applyNumberFormat="1" applyFont="1" applyBorder="1" applyAlignment="1">
      <alignment horizontal="right" vertical="center" wrapText="1"/>
    </xf>
    <xf numFmtId="164" fontId="7" fillId="0" borderId="1" xfId="0" applyNumberFormat="1" applyFont="1" applyBorder="1" applyAlignment="1">
      <alignment horizontal="right" vertical="center" wrapText="1"/>
    </xf>
    <xf numFmtId="0" fontId="0" fillId="0" borderId="0" xfId="0" applyAlignment="1">
      <alignment horizontal="center"/>
    </xf>
    <xf numFmtId="0" fontId="0" fillId="8" borderId="1" xfId="0" applyFill="1" applyBorder="1" applyAlignment="1">
      <alignment horizontal="center"/>
    </xf>
    <xf numFmtId="0" fontId="0" fillId="8" borderId="9" xfId="0" applyFill="1" applyBorder="1" applyAlignment="1">
      <alignment horizontal="center"/>
    </xf>
    <xf numFmtId="164" fontId="0" fillId="6" borderId="2" xfId="0" applyNumberFormat="1" applyFont="1" applyFill="1" applyBorder="1" applyAlignment="1">
      <alignment horizontal="center" vertical="center" wrapText="1"/>
    </xf>
    <xf numFmtId="164" fontId="7" fillId="6" borderId="1" xfId="0" applyNumberFormat="1" applyFont="1" applyFill="1" applyBorder="1" applyAlignment="1">
      <alignment horizontal="center" vertical="center" wrapText="1"/>
    </xf>
    <xf numFmtId="1" fontId="0" fillId="6" borderId="2" xfId="0" applyNumberFormat="1" applyFont="1" applyFill="1" applyBorder="1" applyAlignment="1">
      <alignment horizontal="center" vertical="center" wrapText="1"/>
    </xf>
    <xf numFmtId="1" fontId="13" fillId="0" borderId="1" xfId="0" applyNumberFormat="1" applyFont="1" applyFill="1" applyBorder="1" applyAlignment="1">
      <alignment horizontal="center" vertical="center"/>
    </xf>
    <xf numFmtId="0" fontId="53" fillId="0" borderId="0" xfId="0" applyFont="1" applyFill="1" applyBorder="1" applyAlignment="1">
      <alignment vertical="center" wrapText="1"/>
    </xf>
    <xf numFmtId="0" fontId="57" fillId="16" borderId="31" xfId="0" applyFont="1" applyFill="1" applyBorder="1" applyAlignment="1">
      <alignment horizontal="center" vertical="center" wrapText="1"/>
    </xf>
    <xf numFmtId="0" fontId="57" fillId="16" borderId="57" xfId="0" applyFont="1" applyFill="1" applyBorder="1" applyAlignment="1">
      <alignment horizontal="center" vertical="center" wrapText="1"/>
    </xf>
    <xf numFmtId="0" fontId="53" fillId="10" borderId="35" xfId="0" applyFont="1" applyFill="1" applyBorder="1" applyAlignment="1">
      <alignment horizontal="center" vertical="center" wrapText="1"/>
    </xf>
    <xf numFmtId="0" fontId="55" fillId="0" borderId="0" xfId="0" applyFont="1" applyFill="1" applyBorder="1" applyAlignment="1">
      <alignment vertical="center" wrapText="1"/>
    </xf>
    <xf numFmtId="0" fontId="55" fillId="0" borderId="0" xfId="0" applyFont="1" applyFill="1" applyBorder="1" applyAlignment="1">
      <alignment horizontal="center" vertical="center" wrapText="1"/>
    </xf>
    <xf numFmtId="0" fontId="53" fillId="0" borderId="0" xfId="0" applyFont="1" applyFill="1" applyBorder="1" applyAlignment="1">
      <alignment horizontal="center" vertical="center" wrapText="1"/>
    </xf>
    <xf numFmtId="0" fontId="57" fillId="16" borderId="58" xfId="0" applyFont="1" applyFill="1" applyBorder="1" applyAlignment="1">
      <alignment horizontal="center" vertical="center" wrapText="1"/>
    </xf>
    <xf numFmtId="0" fontId="57" fillId="16" borderId="59" xfId="0" applyFont="1" applyFill="1" applyBorder="1" applyAlignment="1">
      <alignment horizontal="center" vertical="center" wrapText="1"/>
    </xf>
    <xf numFmtId="0" fontId="59" fillId="10" borderId="35" xfId="0" applyFont="1" applyFill="1" applyBorder="1" applyAlignment="1">
      <alignment horizontal="center" vertical="center" wrapText="1"/>
    </xf>
    <xf numFmtId="0" fontId="60" fillId="10" borderId="35" xfId="0" applyFont="1" applyFill="1" applyBorder="1" applyAlignment="1">
      <alignment horizontal="center" vertical="center" wrapText="1"/>
    </xf>
    <xf numFmtId="0" fontId="53" fillId="10" borderId="40" xfId="0" applyFont="1" applyFill="1" applyBorder="1" applyAlignment="1">
      <alignment horizontal="center" vertical="center" wrapText="1"/>
    </xf>
    <xf numFmtId="0" fontId="55" fillId="10" borderId="40" xfId="0" applyFont="1" applyFill="1" applyBorder="1" applyAlignment="1">
      <alignment horizontal="center" vertical="center" wrapText="1"/>
    </xf>
    <xf numFmtId="0" fontId="53" fillId="17" borderId="1" xfId="0" applyFont="1" applyFill="1" applyBorder="1" applyAlignment="1">
      <alignment vertical="center" wrapText="1"/>
    </xf>
    <xf numFmtId="0" fontId="53" fillId="17" borderId="1" xfId="0" applyFont="1" applyFill="1" applyBorder="1" applyAlignment="1">
      <alignment horizontal="center" vertical="center" wrapText="1"/>
    </xf>
    <xf numFmtId="0" fontId="57" fillId="17" borderId="1" xfId="0" applyFont="1" applyFill="1" applyBorder="1" applyAlignment="1">
      <alignment horizontal="center" vertical="center" wrapText="1"/>
    </xf>
    <xf numFmtId="0" fontId="53" fillId="10" borderId="33" xfId="0" applyFont="1" applyFill="1" applyBorder="1" applyAlignment="1">
      <alignment horizontal="center" vertical="center" wrapText="1"/>
    </xf>
    <xf numFmtId="0" fontId="59" fillId="10" borderId="36" xfId="0" applyFont="1" applyFill="1" applyBorder="1" applyAlignment="1">
      <alignment horizontal="center" vertical="center" wrapText="1"/>
    </xf>
    <xf numFmtId="0" fontId="60" fillId="10" borderId="36" xfId="0" applyFont="1" applyFill="1" applyBorder="1" applyAlignment="1">
      <alignment horizontal="center" vertical="center" wrapText="1"/>
    </xf>
    <xf numFmtId="0" fontId="53" fillId="10" borderId="36" xfId="0" applyFont="1" applyFill="1" applyBorder="1" applyAlignment="1">
      <alignment horizontal="center" vertical="center" wrapText="1"/>
    </xf>
    <xf numFmtId="0" fontId="55" fillId="10" borderId="36" xfId="0" applyFont="1" applyFill="1" applyBorder="1" applyAlignment="1">
      <alignment horizontal="center" vertical="center" wrapText="1"/>
    </xf>
    <xf numFmtId="0" fontId="53" fillId="10" borderId="41" xfId="0" applyFont="1" applyFill="1" applyBorder="1" applyAlignment="1">
      <alignment horizontal="center" vertical="center" wrapText="1"/>
    </xf>
    <xf numFmtId="0" fontId="53" fillId="10" borderId="1" xfId="0" applyFont="1" applyFill="1" applyBorder="1" applyAlignment="1">
      <alignment vertical="center" wrapText="1"/>
    </xf>
    <xf numFmtId="0" fontId="53" fillId="10" borderId="1" xfId="0" applyFont="1" applyFill="1" applyBorder="1" applyAlignment="1">
      <alignment horizontal="center" vertical="center" wrapText="1"/>
    </xf>
    <xf numFmtId="0" fontId="62" fillId="10" borderId="53" xfId="0" applyFont="1" applyFill="1" applyBorder="1" applyAlignment="1">
      <alignment horizontal="center" vertical="center" wrapText="1"/>
    </xf>
    <xf numFmtId="0" fontId="63" fillId="16" borderId="31" xfId="0" applyFont="1" applyFill="1" applyBorder="1" applyAlignment="1">
      <alignment vertical="center" wrapText="1"/>
    </xf>
    <xf numFmtId="0" fontId="52" fillId="16" borderId="31" xfId="0" applyFont="1" applyFill="1" applyBorder="1" applyAlignment="1">
      <alignment horizontal="center" vertical="center" wrapText="1"/>
    </xf>
    <xf numFmtId="0" fontId="52" fillId="16" borderId="57" xfId="0" applyFont="1" applyFill="1" applyBorder="1" applyAlignment="1">
      <alignment horizontal="center" vertical="center" wrapText="1"/>
    </xf>
    <xf numFmtId="0" fontId="57" fillId="10" borderId="34" xfId="0" applyFont="1" applyFill="1" applyBorder="1" applyAlignment="1">
      <alignment vertical="center" wrapText="1"/>
    </xf>
    <xf numFmtId="0" fontId="64" fillId="10" borderId="37" xfId="0" applyFont="1" applyFill="1" applyBorder="1" applyAlignment="1">
      <alignment vertical="center" wrapText="1"/>
    </xf>
    <xf numFmtId="0" fontId="65" fillId="10" borderId="37" xfId="0" applyFont="1" applyFill="1" applyBorder="1" applyAlignment="1">
      <alignment vertical="center" wrapText="1"/>
    </xf>
    <xf numFmtId="0" fontId="54" fillId="10" borderId="36" xfId="0" applyFont="1" applyFill="1" applyBorder="1" applyAlignment="1">
      <alignment vertical="center" wrapText="1"/>
    </xf>
    <xf numFmtId="0" fontId="54" fillId="10" borderId="41" xfId="0" applyFont="1" applyFill="1" applyBorder="1" applyAlignment="1">
      <alignment horizontal="center" vertical="center" wrapText="1"/>
    </xf>
    <xf numFmtId="0" fontId="54" fillId="10" borderId="36" xfId="0" applyFont="1" applyFill="1" applyBorder="1" applyAlignment="1">
      <alignment horizontal="center" vertical="center" wrapText="1"/>
    </xf>
    <xf numFmtId="0" fontId="54" fillId="10" borderId="34" xfId="0" applyFont="1" applyFill="1" applyBorder="1" applyAlignment="1">
      <alignment horizontal="center" vertical="center" wrapText="1"/>
    </xf>
    <xf numFmtId="0" fontId="67" fillId="10" borderId="52" xfId="0" applyFont="1" applyFill="1" applyBorder="1" applyAlignment="1">
      <alignment horizontal="center" vertical="center" wrapText="1"/>
    </xf>
    <xf numFmtId="0" fontId="67" fillId="10" borderId="53" xfId="0" applyFont="1" applyFill="1" applyBorder="1" applyAlignment="1">
      <alignment horizontal="center" vertical="center" wrapText="1"/>
    </xf>
    <xf numFmtId="0" fontId="67" fillId="16" borderId="31" xfId="0" applyFont="1" applyFill="1" applyBorder="1" applyAlignment="1">
      <alignment horizontal="center" vertical="center" wrapText="1"/>
    </xf>
    <xf numFmtId="0" fontId="67" fillId="16" borderId="57" xfId="0" applyFont="1" applyFill="1" applyBorder="1" applyAlignment="1">
      <alignment horizontal="center" vertical="center" wrapText="1"/>
    </xf>
    <xf numFmtId="0" fontId="54" fillId="10" borderId="36" xfId="0" applyFont="1" applyFill="1" applyBorder="1" applyAlignment="1">
      <alignment horizontal="left" vertical="center" wrapText="1"/>
    </xf>
    <xf numFmtId="0" fontId="54" fillId="10" borderId="35" xfId="0" applyFont="1" applyFill="1" applyBorder="1" applyAlignment="1">
      <alignment horizontal="center" vertical="center" wrapText="1"/>
    </xf>
    <xf numFmtId="0" fontId="67" fillId="12" borderId="52" xfId="0" applyFont="1" applyFill="1" applyBorder="1" applyAlignment="1">
      <alignment horizontal="center" vertical="center" wrapText="1"/>
    </xf>
    <xf numFmtId="0" fontId="67" fillId="12" borderId="53" xfId="0" applyFont="1" applyFill="1" applyBorder="1" applyAlignment="1">
      <alignment horizontal="center" vertical="center" wrapText="1"/>
    </xf>
    <xf numFmtId="0" fontId="53" fillId="10" borderId="52" xfId="0" applyFont="1" applyFill="1" applyBorder="1" applyAlignment="1">
      <alignment vertical="center" wrapText="1"/>
    </xf>
    <xf numFmtId="0" fontId="54" fillId="10" borderId="53" xfId="0" applyFont="1" applyFill="1" applyBorder="1" applyAlignment="1">
      <alignment horizontal="right" vertical="center" wrapText="1"/>
    </xf>
    <xf numFmtId="0" fontId="54" fillId="10" borderId="35" xfId="0" applyFont="1" applyFill="1" applyBorder="1" applyAlignment="1">
      <alignment vertical="center" wrapText="1"/>
    </xf>
    <xf numFmtId="0" fontId="54" fillId="10" borderId="42" xfId="0" applyFont="1" applyFill="1" applyBorder="1" applyAlignment="1">
      <alignment horizontal="center" vertical="center" wrapText="1"/>
    </xf>
    <xf numFmtId="0" fontId="54" fillId="10" borderId="53" xfId="0" applyFont="1" applyFill="1" applyBorder="1" applyAlignment="1">
      <alignment vertical="center" wrapText="1"/>
    </xf>
    <xf numFmtId="0" fontId="54" fillId="10" borderId="38" xfId="0" applyFont="1" applyFill="1" applyBorder="1" applyAlignment="1">
      <alignment vertical="center" wrapText="1"/>
    </xf>
    <xf numFmtId="0" fontId="54" fillId="10" borderId="37" xfId="0" applyFont="1" applyFill="1" applyBorder="1" applyAlignment="1">
      <alignment vertical="center" wrapText="1"/>
    </xf>
    <xf numFmtId="0" fontId="67" fillId="16" borderId="54" xfId="0" applyFont="1" applyFill="1" applyBorder="1" applyAlignment="1">
      <alignment horizontal="center" vertical="center" wrapText="1"/>
    </xf>
    <xf numFmtId="0" fontId="67" fillId="16" borderId="49" xfId="0" applyFont="1" applyFill="1" applyBorder="1" applyAlignment="1">
      <alignment horizontal="center" vertical="center" wrapText="1"/>
    </xf>
    <xf numFmtId="0" fontId="67" fillId="16" borderId="8" xfId="0" applyFont="1" applyFill="1" applyBorder="1" applyAlignment="1">
      <alignment horizontal="center" vertical="center" wrapText="1"/>
    </xf>
    <xf numFmtId="0" fontId="67" fillId="16" borderId="52" xfId="0" applyFont="1" applyFill="1" applyBorder="1" applyAlignment="1">
      <alignment horizontal="center" vertical="center" wrapText="1"/>
    </xf>
    <xf numFmtId="0" fontId="53" fillId="10" borderId="34" xfId="0" applyFont="1" applyFill="1" applyBorder="1" applyAlignment="1">
      <alignment horizontal="center" vertical="center" wrapText="1"/>
    </xf>
    <xf numFmtId="0" fontId="63" fillId="16" borderId="8" xfId="0" applyFont="1" applyFill="1" applyBorder="1" applyAlignment="1">
      <alignment vertical="center" wrapText="1"/>
    </xf>
    <xf numFmtId="0" fontId="63" fillId="16" borderId="54" xfId="0" applyFont="1" applyFill="1" applyBorder="1" applyAlignment="1">
      <alignment vertical="center" wrapText="1"/>
    </xf>
    <xf numFmtId="0" fontId="52" fillId="16" borderId="54" xfId="0" applyFont="1" applyFill="1" applyBorder="1" applyAlignment="1">
      <alignment horizontal="center" vertical="center" wrapText="1"/>
    </xf>
    <xf numFmtId="0" fontId="52" fillId="16" borderId="49" xfId="0" applyFont="1" applyFill="1" applyBorder="1" applyAlignment="1">
      <alignment horizontal="center" vertical="center" wrapText="1"/>
    </xf>
    <xf numFmtId="0" fontId="53" fillId="10" borderId="42" xfId="0" applyFont="1" applyFill="1" applyBorder="1" applyAlignment="1">
      <alignment horizontal="center" vertical="center" wrapText="1"/>
    </xf>
    <xf numFmtId="0" fontId="55" fillId="10" borderId="41" xfId="0" applyFont="1" applyFill="1" applyBorder="1" applyAlignment="1">
      <alignment horizontal="center" vertical="center" wrapText="1"/>
    </xf>
    <xf numFmtId="0" fontId="52" fillId="0" borderId="0" xfId="0" applyFont="1" applyAlignment="1">
      <alignment wrapText="1"/>
    </xf>
    <xf numFmtId="0" fontId="63" fillId="10" borderId="52" xfId="0" applyFont="1" applyFill="1" applyBorder="1" applyAlignment="1">
      <alignment horizontal="center" vertical="center" wrapText="1"/>
    </xf>
    <xf numFmtId="0" fontId="63" fillId="12" borderId="52" xfId="0" applyFont="1" applyFill="1" applyBorder="1" applyAlignment="1">
      <alignment horizontal="center" vertical="center" wrapText="1"/>
    </xf>
    <xf numFmtId="0" fontId="54" fillId="10" borderId="40" xfId="0" applyFont="1" applyFill="1" applyBorder="1" applyAlignment="1">
      <alignment horizontal="center" vertical="center" wrapText="1"/>
    </xf>
    <xf numFmtId="0" fontId="52" fillId="0" borderId="0" xfId="0" applyFont="1" applyAlignment="1">
      <alignment horizontal="center" wrapText="1"/>
    </xf>
    <xf numFmtId="0" fontId="54" fillId="0" borderId="0" xfId="0" applyFont="1" applyAlignment="1">
      <alignment horizontal="justify" vertical="center" wrapText="1"/>
    </xf>
    <xf numFmtId="0" fontId="53" fillId="0" borderId="0" xfId="0" applyFont="1" applyAlignment="1">
      <alignment vertical="center" wrapText="1"/>
    </xf>
    <xf numFmtId="0" fontId="53" fillId="0" borderId="0" xfId="0" applyFont="1" applyAlignment="1">
      <alignment horizontal="justify" vertical="center" wrapText="1"/>
    </xf>
    <xf numFmtId="0" fontId="52" fillId="0" borderId="0" xfId="0" applyFont="1" applyFill="1" applyBorder="1" applyAlignment="1">
      <alignment wrapText="1"/>
    </xf>
    <xf numFmtId="0" fontId="52" fillId="17" borderId="1" xfId="0" applyFont="1" applyFill="1" applyBorder="1" applyAlignment="1">
      <alignment wrapText="1"/>
    </xf>
    <xf numFmtId="0" fontId="54" fillId="0" borderId="0" xfId="0" applyFont="1" applyAlignment="1">
      <alignment horizontal="right" vertical="center" wrapText="1"/>
    </xf>
    <xf numFmtId="0" fontId="56" fillId="16" borderId="1" xfId="0" applyFont="1" applyFill="1" applyBorder="1" applyAlignment="1">
      <alignment vertical="center" wrapText="1"/>
    </xf>
    <xf numFmtId="0" fontId="57" fillId="16" borderId="1" xfId="0" applyFont="1" applyFill="1" applyBorder="1" applyAlignment="1">
      <alignment horizontal="center" vertical="center" wrapText="1"/>
    </xf>
    <xf numFmtId="0" fontId="52" fillId="0" borderId="0" xfId="0" applyFont="1" applyBorder="1" applyAlignment="1">
      <alignment wrapText="1"/>
    </xf>
    <xf numFmtId="0" fontId="57" fillId="16" borderId="0" xfId="0" applyFont="1" applyFill="1" applyBorder="1" applyAlignment="1">
      <alignment horizontal="center" vertical="center" wrapText="1"/>
    </xf>
    <xf numFmtId="0" fontId="63" fillId="16" borderId="1" xfId="0" applyFont="1" applyFill="1" applyBorder="1" applyAlignment="1">
      <alignment vertical="center" wrapText="1"/>
    </xf>
    <xf numFmtId="0" fontId="67" fillId="16" borderId="1" xfId="0" applyFont="1" applyFill="1" applyBorder="1" applyAlignment="1">
      <alignment horizontal="center" vertical="center" wrapText="1"/>
    </xf>
    <xf numFmtId="0" fontId="52" fillId="16" borderId="1" xfId="0" applyFont="1" applyFill="1" applyBorder="1" applyAlignment="1">
      <alignment horizontal="center" vertical="center" wrapText="1"/>
    </xf>
    <xf numFmtId="0" fontId="57" fillId="16" borderId="57" xfId="0" applyFont="1" applyFill="1" applyBorder="1" applyAlignment="1">
      <alignment vertical="center" wrapText="1"/>
    </xf>
    <xf numFmtId="0" fontId="57" fillId="16" borderId="52" xfId="0" applyFont="1" applyFill="1" applyBorder="1" applyAlignment="1">
      <alignment vertical="center" wrapText="1"/>
    </xf>
    <xf numFmtId="0" fontId="56" fillId="16" borderId="57" xfId="0" applyFont="1" applyFill="1" applyBorder="1" applyAlignment="1">
      <alignment vertical="center" wrapText="1"/>
    </xf>
    <xf numFmtId="0" fontId="56" fillId="16" borderId="52" xfId="0" applyFont="1" applyFill="1" applyBorder="1" applyAlignment="1">
      <alignment vertical="center" wrapText="1"/>
    </xf>
    <xf numFmtId="0" fontId="57" fillId="16" borderId="54" xfId="0" applyFont="1" applyFill="1" applyBorder="1" applyAlignment="1">
      <alignment vertical="center" wrapText="1"/>
    </xf>
    <xf numFmtId="0" fontId="57" fillId="16" borderId="55" xfId="0" applyFont="1" applyFill="1" applyBorder="1" applyAlignment="1">
      <alignment vertical="center" wrapText="1"/>
    </xf>
    <xf numFmtId="0" fontId="57" fillId="16" borderId="50" xfId="0" applyFont="1" applyFill="1" applyBorder="1" applyAlignment="1">
      <alignment vertical="center" wrapText="1"/>
    </xf>
    <xf numFmtId="0" fontId="56" fillId="16" borderId="59" xfId="0" applyFont="1" applyFill="1" applyBorder="1" applyAlignment="1">
      <alignment vertical="center" wrapText="1"/>
    </xf>
    <xf numFmtId="0" fontId="57" fillId="16" borderId="59" xfId="0" applyFont="1" applyFill="1" applyBorder="1" applyAlignment="1">
      <alignment vertical="center" wrapText="1"/>
    </xf>
    <xf numFmtId="0" fontId="38" fillId="0" borderId="0" xfId="0" applyFont="1" applyAlignment="1">
      <alignment horizontal="center" wrapText="1"/>
    </xf>
    <xf numFmtId="0" fontId="38" fillId="10" borderId="1" xfId="0" applyFont="1" applyFill="1" applyBorder="1" applyAlignment="1">
      <alignment horizontal="center" vertical="center" wrapText="1"/>
    </xf>
    <xf numFmtId="0" fontId="71" fillId="10" borderId="1" xfId="0" applyFont="1" applyFill="1" applyBorder="1" applyAlignment="1">
      <alignment horizontal="center" vertical="center" wrapText="1"/>
    </xf>
    <xf numFmtId="0" fontId="38" fillId="0" borderId="1" xfId="0" applyFont="1" applyBorder="1" applyAlignment="1">
      <alignment horizontal="center" wrapText="1"/>
    </xf>
    <xf numFmtId="0" fontId="38" fillId="0" borderId="1" xfId="0" applyFont="1" applyBorder="1" applyAlignment="1">
      <alignment horizontal="center" vertical="center" wrapText="1"/>
    </xf>
    <xf numFmtId="0" fontId="38" fillId="12" borderId="1" xfId="0" applyFont="1" applyFill="1" applyBorder="1" applyAlignment="1">
      <alignment horizontal="center" vertical="center" wrapText="1"/>
    </xf>
    <xf numFmtId="0" fontId="71" fillId="12" borderId="1" xfId="0" applyFont="1" applyFill="1" applyBorder="1" applyAlignment="1">
      <alignment horizontal="center" vertical="center" wrapText="1"/>
    </xf>
    <xf numFmtId="0" fontId="72" fillId="13" borderId="1" xfId="0" applyFont="1" applyFill="1" applyBorder="1" applyAlignment="1">
      <alignment horizontal="center" vertical="center" wrapText="1"/>
    </xf>
    <xf numFmtId="0" fontId="72" fillId="10" borderId="1" xfId="0" applyFont="1" applyFill="1" applyBorder="1" applyAlignment="1">
      <alignment horizontal="center" vertical="center" wrapText="1"/>
    </xf>
    <xf numFmtId="16" fontId="38" fillId="0" borderId="1" xfId="0" quotePrefix="1" applyNumberFormat="1" applyFont="1" applyBorder="1" applyAlignment="1">
      <alignment horizontal="center" wrapText="1"/>
    </xf>
    <xf numFmtId="0" fontId="38" fillId="19" borderId="1" xfId="0" applyFont="1" applyFill="1" applyBorder="1" applyAlignment="1">
      <alignment horizontal="center" vertical="center" wrapText="1"/>
    </xf>
    <xf numFmtId="0" fontId="38" fillId="8" borderId="1" xfId="0" applyFont="1" applyFill="1" applyBorder="1" applyAlignment="1">
      <alignment horizontal="center" vertical="center" wrapText="1"/>
    </xf>
    <xf numFmtId="0" fontId="38" fillId="7" borderId="1" xfId="0" applyFont="1" applyFill="1" applyBorder="1" applyAlignment="1">
      <alignment horizontal="center" vertical="center" wrapText="1"/>
    </xf>
    <xf numFmtId="0" fontId="72" fillId="17" borderId="1" xfId="0" applyFont="1" applyFill="1" applyBorder="1" applyAlignment="1">
      <alignment horizontal="center" vertical="center" wrapText="1"/>
    </xf>
    <xf numFmtId="0" fontId="73" fillId="0" borderId="0" xfId="0" applyFont="1" applyAlignment="1">
      <alignment horizontal="center" wrapText="1"/>
    </xf>
    <xf numFmtId="0" fontId="74" fillId="9" borderId="1" xfId="0" applyFont="1" applyFill="1" applyBorder="1" applyAlignment="1">
      <alignment horizontal="center" vertical="center" wrapText="1"/>
    </xf>
    <xf numFmtId="0" fontId="75" fillId="9" borderId="1" xfId="0" applyFont="1" applyFill="1" applyBorder="1" applyAlignment="1">
      <alignment horizontal="center" vertical="center" wrapText="1"/>
    </xf>
    <xf numFmtId="0" fontId="38" fillId="18" borderId="1" xfId="0" applyFont="1" applyFill="1" applyBorder="1" applyAlignment="1">
      <alignment horizontal="center" vertical="center" wrapText="1"/>
    </xf>
    <xf numFmtId="0" fontId="72" fillId="10" borderId="53" xfId="0" applyFont="1" applyFill="1" applyBorder="1" applyAlignment="1">
      <alignment horizontal="center" vertical="center" wrapText="1"/>
    </xf>
    <xf numFmtId="0" fontId="75" fillId="9" borderId="1" xfId="0" applyFont="1" applyFill="1" applyBorder="1" applyAlignment="1">
      <alignment horizontal="center" vertical="center"/>
    </xf>
    <xf numFmtId="0" fontId="51" fillId="0" borderId="0" xfId="1" applyFont="1" applyAlignment="1" applyProtection="1">
      <alignment horizontal="left"/>
    </xf>
    <xf numFmtId="0" fontId="51" fillId="0" borderId="0" xfId="1" applyFont="1" applyAlignment="1" applyProtection="1"/>
    <xf numFmtId="0" fontId="52" fillId="0" borderId="0" xfId="0" applyFont="1" applyAlignment="1"/>
    <xf numFmtId="0" fontId="7" fillId="0" borderId="3" xfId="0" applyFont="1" applyBorder="1" applyAlignment="1">
      <alignment horizontal="center" vertical="center"/>
    </xf>
    <xf numFmtId="0" fontId="7" fillId="0" borderId="4" xfId="0" applyFont="1" applyBorder="1" applyAlignment="1">
      <alignment vertical="center"/>
    </xf>
    <xf numFmtId="0" fontId="7" fillId="0" borderId="4" xfId="0" applyFont="1" applyBorder="1" applyAlignment="1">
      <alignment horizontal="right" vertical="center"/>
    </xf>
    <xf numFmtId="0" fontId="13" fillId="0" borderId="4" xfId="0" applyFont="1" applyBorder="1" applyAlignment="1">
      <alignment horizontal="center" vertical="center"/>
    </xf>
    <xf numFmtId="0" fontId="19" fillId="0" borderId="4" xfId="0" applyFont="1" applyBorder="1" applyAlignment="1">
      <alignment horizontal="center" vertical="center"/>
    </xf>
    <xf numFmtId="0" fontId="15" fillId="0" borderId="4" xfId="0" applyFont="1" applyBorder="1" applyAlignment="1">
      <alignment horizontal="right" vertical="center"/>
    </xf>
    <xf numFmtId="0" fontId="7" fillId="0" borderId="5" xfId="0" applyFont="1" applyBorder="1" applyAlignment="1">
      <alignment horizontal="righ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right" vertical="center"/>
    </xf>
    <xf numFmtId="0" fontId="13"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horizontal="right" vertical="center"/>
    </xf>
    <xf numFmtId="2" fontId="0" fillId="0" borderId="1" xfId="0" applyNumberFormat="1" applyBorder="1"/>
    <xf numFmtId="0" fontId="7" fillId="0" borderId="3" xfId="0" applyFont="1" applyBorder="1" applyAlignment="1">
      <alignment horizontal="center" vertical="center" wrapText="1"/>
    </xf>
    <xf numFmtId="0" fontId="7" fillId="0" borderId="4" xfId="0" applyFont="1" applyBorder="1" applyAlignment="1">
      <alignment vertical="center" wrapText="1"/>
    </xf>
    <xf numFmtId="0" fontId="7" fillId="0" borderId="4" xfId="0" applyFont="1" applyBorder="1" applyAlignment="1">
      <alignment horizontal="right" vertical="center" wrapText="1"/>
    </xf>
    <xf numFmtId="0" fontId="13"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15" fillId="0" borderId="4" xfId="0" applyFont="1" applyBorder="1" applyAlignment="1">
      <alignment horizontal="right" vertical="center" wrapText="1"/>
    </xf>
    <xf numFmtId="0" fontId="7" fillId="0" borderId="5" xfId="0" applyFont="1" applyFill="1" applyBorder="1" applyAlignment="1">
      <alignment horizontal="right" vertical="center" wrapText="1"/>
    </xf>
    <xf numFmtId="2" fontId="10" fillId="0" borderId="2" xfId="0" applyNumberFormat="1" applyFont="1" applyBorder="1" applyAlignment="1">
      <alignment horizontal="center" vertical="center" wrapText="1"/>
    </xf>
    <xf numFmtId="2" fontId="13" fillId="0" borderId="2" xfId="0" applyNumberFormat="1" applyFont="1" applyBorder="1" applyAlignment="1">
      <alignment horizontal="center" vertical="center" wrapText="1"/>
    </xf>
    <xf numFmtId="2" fontId="19" fillId="0" borderId="2" xfId="0" applyNumberFormat="1" applyFont="1" applyBorder="1" applyAlignment="1">
      <alignment horizontal="center" vertical="center" wrapText="1"/>
    </xf>
    <xf numFmtId="2" fontId="16" fillId="0" borderId="2" xfId="0" applyNumberFormat="1" applyFont="1" applyBorder="1" applyAlignment="1">
      <alignment horizontal="center" vertical="center" wrapText="1"/>
    </xf>
    <xf numFmtId="2" fontId="10" fillId="0" borderId="1" xfId="0" applyNumberFormat="1" applyFont="1" applyBorder="1" applyAlignment="1">
      <alignment horizontal="center" vertical="center" wrapText="1"/>
    </xf>
    <xf numFmtId="2" fontId="7"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2" fontId="18" fillId="0" borderId="1" xfId="0" applyNumberFormat="1" applyFont="1" applyBorder="1" applyAlignment="1">
      <alignment horizontal="center" vertical="center" wrapText="1"/>
    </xf>
    <xf numFmtId="2" fontId="15" fillId="0" borderId="1" xfId="0" applyNumberFormat="1" applyFont="1" applyBorder="1" applyAlignment="1">
      <alignment horizontal="center" vertical="center" wrapText="1"/>
    </xf>
    <xf numFmtId="2" fontId="12" fillId="0" borderId="1" xfId="0" applyNumberFormat="1" applyFont="1" applyBorder="1" applyAlignment="1">
      <alignment horizontal="center" vertical="center" wrapText="1"/>
    </xf>
    <xf numFmtId="2" fontId="14" fillId="0" borderId="1" xfId="0" applyNumberFormat="1" applyFont="1" applyBorder="1" applyAlignment="1">
      <alignment horizontal="center" vertical="center" wrapText="1"/>
    </xf>
    <xf numFmtId="2" fontId="20" fillId="0" borderId="1" xfId="0" applyNumberFormat="1" applyFont="1" applyBorder="1" applyAlignment="1">
      <alignment horizontal="center" vertical="center" wrapText="1"/>
    </xf>
    <xf numFmtId="2" fontId="17" fillId="0" borderId="1" xfId="0" applyNumberFormat="1" applyFont="1" applyBorder="1" applyAlignment="1">
      <alignment horizontal="center" vertical="center" wrapText="1"/>
    </xf>
    <xf numFmtId="2" fontId="0" fillId="0" borderId="0" xfId="0" applyNumberFormat="1" applyFill="1"/>
    <xf numFmtId="2" fontId="0" fillId="0" borderId="0" xfId="0" applyNumberFormat="1"/>
    <xf numFmtId="2" fontId="22" fillId="0" borderId="0" xfId="0" applyNumberFormat="1" applyFont="1"/>
    <xf numFmtId="2" fontId="15" fillId="0" borderId="0" xfId="0" applyNumberFormat="1" applyFont="1"/>
    <xf numFmtId="2" fontId="30" fillId="0" borderId="6" xfId="0" applyNumberFormat="1" applyFont="1" applyFill="1" applyBorder="1" applyAlignment="1">
      <alignment horizontal="center" vertical="center" wrapText="1"/>
    </xf>
    <xf numFmtId="2" fontId="30" fillId="0" borderId="2" xfId="0" applyNumberFormat="1" applyFont="1" applyFill="1" applyBorder="1" applyAlignment="1">
      <alignment horizontal="center" vertical="center" wrapText="1"/>
    </xf>
    <xf numFmtId="2" fontId="30" fillId="0" borderId="1" xfId="0" applyNumberFormat="1" applyFont="1" applyFill="1" applyBorder="1" applyAlignment="1">
      <alignment horizontal="center" vertical="center" wrapText="1"/>
    </xf>
    <xf numFmtId="2" fontId="0" fillId="0" borderId="1" xfId="0" applyNumberFormat="1" applyFont="1" applyFill="1" applyBorder="1" applyAlignment="1">
      <alignment horizontal="center" vertical="center"/>
    </xf>
    <xf numFmtId="2" fontId="31" fillId="0" borderId="5" xfId="0" applyNumberFormat="1" applyFont="1" applyFill="1" applyBorder="1" applyAlignment="1">
      <alignment horizontal="center" vertical="center" wrapText="1"/>
    </xf>
    <xf numFmtId="2" fontId="31" fillId="0" borderId="1" xfId="0" applyNumberFormat="1" applyFont="1" applyFill="1" applyBorder="1" applyAlignment="1">
      <alignment horizontal="center" vertical="center" wrapText="1"/>
    </xf>
    <xf numFmtId="2" fontId="28" fillId="6" borderId="5" xfId="0" applyNumberFormat="1" applyFont="1" applyFill="1" applyBorder="1" applyAlignment="1">
      <alignment horizontal="center" vertical="center" wrapText="1"/>
    </xf>
    <xf numFmtId="2" fontId="28" fillId="6" borderId="1" xfId="0" applyNumberFormat="1" applyFont="1" applyFill="1" applyBorder="1" applyAlignment="1">
      <alignment horizontal="center" vertical="center" wrapText="1"/>
    </xf>
    <xf numFmtId="2" fontId="29" fillId="6" borderId="1" xfId="0" applyNumberFormat="1" applyFont="1" applyFill="1" applyBorder="1" applyAlignment="1">
      <alignment horizontal="center" vertical="center" wrapText="1"/>
    </xf>
    <xf numFmtId="2" fontId="22" fillId="0" borderId="0" xfId="0" applyNumberFormat="1" applyFont="1" applyFill="1" applyBorder="1"/>
    <xf numFmtId="2" fontId="30" fillId="0" borderId="1" xfId="0" applyNumberFormat="1" applyFont="1" applyBorder="1"/>
    <xf numFmtId="164" fontId="0" fillId="7" borderId="1" xfId="0" applyNumberFormat="1" applyFill="1" applyBorder="1" applyAlignment="1">
      <alignment horizontal="right"/>
    </xf>
    <xf numFmtId="164" fontId="0" fillId="5" borderId="1" xfId="0" applyNumberFormat="1" applyFill="1" applyBorder="1" applyAlignment="1">
      <alignment horizontal="right"/>
    </xf>
    <xf numFmtId="2" fontId="0" fillId="5" borderId="1" xfId="0" applyNumberFormat="1" applyFill="1" applyBorder="1" applyAlignment="1">
      <alignment horizontal="right"/>
    </xf>
    <xf numFmtId="1" fontId="46" fillId="6" borderId="24" xfId="0" applyNumberFormat="1" applyFont="1" applyFill="1" applyBorder="1" applyAlignment="1">
      <alignment horizontal="center" vertical="center" wrapText="1"/>
    </xf>
    <xf numFmtId="1" fontId="46" fillId="6" borderId="22" xfId="0" applyNumberFormat="1" applyFont="1" applyFill="1" applyBorder="1" applyAlignment="1">
      <alignment horizontal="center" vertical="center" wrapText="1"/>
    </xf>
    <xf numFmtId="1" fontId="45" fillId="6" borderId="11" xfId="0" applyNumberFormat="1" applyFont="1" applyFill="1" applyBorder="1" applyAlignment="1">
      <alignment horizontal="center" vertical="center" wrapText="1"/>
    </xf>
    <xf numFmtId="1" fontId="45" fillId="6" borderId="15" xfId="0" applyNumberFormat="1" applyFont="1" applyFill="1" applyBorder="1" applyAlignment="1">
      <alignment horizontal="center" vertical="center" wrapText="1"/>
    </xf>
    <xf numFmtId="1" fontId="46" fillId="6" borderId="23" xfId="0" applyNumberFormat="1" applyFont="1" applyFill="1" applyBorder="1" applyAlignment="1">
      <alignment horizontal="center" vertical="center" wrapText="1"/>
    </xf>
    <xf numFmtId="1" fontId="46" fillId="6" borderId="7" xfId="0" applyNumberFormat="1" applyFont="1" applyFill="1" applyBorder="1" applyAlignment="1">
      <alignment horizontal="center" vertical="center" wrapText="1"/>
    </xf>
    <xf numFmtId="1" fontId="46" fillId="6" borderId="25" xfId="0" applyNumberFormat="1" applyFont="1" applyFill="1" applyBorder="1" applyAlignment="1">
      <alignment horizontal="center" vertical="center" wrapText="1"/>
    </xf>
    <xf numFmtId="1" fontId="46" fillId="6" borderId="26" xfId="0" applyNumberFormat="1" applyFont="1" applyFill="1" applyBorder="1" applyAlignment="1">
      <alignment horizontal="center" vertical="center" wrapText="1"/>
    </xf>
    <xf numFmtId="1" fontId="45" fillId="6" borderId="60" xfId="0" applyNumberFormat="1" applyFont="1" applyFill="1" applyBorder="1" applyAlignment="1">
      <alignment horizontal="center" vertical="center" wrapText="1"/>
    </xf>
    <xf numFmtId="1" fontId="45" fillId="6" borderId="18" xfId="0" applyNumberFormat="1" applyFont="1" applyFill="1" applyBorder="1" applyAlignment="1">
      <alignment horizontal="center" vertical="center" wrapText="1"/>
    </xf>
    <xf numFmtId="1" fontId="37" fillId="0" borderId="3" xfId="0" applyNumberFormat="1" applyFont="1" applyFill="1" applyBorder="1" applyAlignment="1">
      <alignment horizontal="center" vertical="center" wrapText="1"/>
    </xf>
    <xf numFmtId="1" fontId="37" fillId="0" borderId="5" xfId="0" applyNumberFormat="1" applyFont="1" applyFill="1" applyBorder="1" applyAlignment="1">
      <alignment horizontal="center" vertical="center" wrapText="1"/>
    </xf>
    <xf numFmtId="1" fontId="37" fillId="0" borderId="3" xfId="0" applyNumberFormat="1" applyFont="1" applyBorder="1" applyAlignment="1">
      <alignment horizontal="center" vertical="center" wrapText="1"/>
    </xf>
    <xf numFmtId="1" fontId="37" fillId="0" borderId="5" xfId="0" applyNumberFormat="1" applyFont="1" applyBorder="1" applyAlignment="1">
      <alignment horizontal="center" vertical="center" wrapText="1"/>
    </xf>
    <xf numFmtId="164" fontId="0" fillId="0" borderId="2" xfId="0" applyNumberFormat="1" applyFill="1" applyBorder="1" applyAlignment="1">
      <alignment horizontal="center" vertical="center" wrapText="1"/>
    </xf>
    <xf numFmtId="164" fontId="0" fillId="0" borderId="30" xfId="0" applyNumberFormat="1" applyFill="1" applyBorder="1" applyAlignment="1">
      <alignment horizontal="center" vertical="center" wrapText="1"/>
    </xf>
    <xf numFmtId="164" fontId="0" fillId="0" borderId="7" xfId="0" applyNumberFormat="1" applyFill="1" applyBorder="1" applyAlignment="1">
      <alignment horizontal="center" vertical="center" wrapText="1"/>
    </xf>
    <xf numFmtId="1" fontId="49" fillId="0" borderId="31" xfId="0" applyNumberFormat="1" applyFont="1" applyBorder="1" applyAlignment="1">
      <alignment horizontal="center" vertical="center"/>
    </xf>
    <xf numFmtId="1" fontId="49" fillId="0" borderId="32" xfId="0" applyNumberFormat="1" applyFont="1" applyBorder="1" applyAlignment="1">
      <alignment horizontal="center" vertical="center"/>
    </xf>
    <xf numFmtId="1" fontId="49" fillId="0" borderId="33" xfId="0" applyNumberFormat="1" applyFont="1" applyBorder="1" applyAlignment="1">
      <alignment horizontal="center" vertical="center"/>
    </xf>
    <xf numFmtId="0" fontId="0" fillId="0" borderId="3" xfId="0" applyBorder="1" applyAlignment="1">
      <alignment horizontal="center" wrapText="1"/>
    </xf>
    <xf numFmtId="0" fontId="0" fillId="0" borderId="5" xfId="0" applyBorder="1" applyAlignment="1">
      <alignment horizontal="center" wrapText="1"/>
    </xf>
    <xf numFmtId="1" fontId="0" fillId="0" borderId="3" xfId="0" applyNumberFormat="1" applyBorder="1" applyAlignment="1">
      <alignment horizontal="center" vertical="center" wrapText="1"/>
    </xf>
    <xf numFmtId="1" fontId="0" fillId="0" borderId="4" xfId="0" applyNumberFormat="1" applyBorder="1" applyAlignment="1">
      <alignment horizontal="center" vertical="center" wrapText="1"/>
    </xf>
    <xf numFmtId="1" fontId="0" fillId="0" borderId="5" xfId="0" applyNumberFormat="1" applyBorder="1" applyAlignment="1">
      <alignment horizontal="center" vertical="center" wrapText="1"/>
    </xf>
    <xf numFmtId="0" fontId="37" fillId="0" borderId="3" xfId="0" applyFont="1" applyFill="1" applyBorder="1" applyAlignment="1">
      <alignment horizontal="center" wrapText="1"/>
    </xf>
    <xf numFmtId="0" fontId="37" fillId="0" borderId="5" xfId="0" applyFont="1" applyFill="1" applyBorder="1" applyAlignment="1">
      <alignment horizontal="center" wrapText="1"/>
    </xf>
    <xf numFmtId="1" fontId="0" fillId="7" borderId="0" xfId="0" applyNumberFormat="1" applyFill="1" applyBorder="1" applyAlignment="1">
      <alignment horizontal="center" vertical="top" wrapText="1"/>
    </xf>
    <xf numFmtId="1" fontId="0" fillId="7" borderId="0" xfId="0" applyNumberFormat="1" applyFill="1" applyBorder="1" applyAlignment="1">
      <alignment horizontal="center" vertical="top"/>
    </xf>
    <xf numFmtId="1" fontId="37" fillId="0" borderId="27" xfId="0" applyNumberFormat="1" applyFont="1" applyFill="1" applyBorder="1" applyAlignment="1">
      <alignment horizontal="center" wrapText="1"/>
    </xf>
    <xf numFmtId="1" fontId="37" fillId="0" borderId="4" xfId="0" applyNumberFormat="1" applyFont="1" applyFill="1" applyBorder="1" applyAlignment="1">
      <alignment horizontal="center" wrapText="1"/>
    </xf>
    <xf numFmtId="1" fontId="37" fillId="0" borderId="5" xfId="0" applyNumberFormat="1" applyFont="1" applyFill="1" applyBorder="1" applyAlignment="1">
      <alignment horizontal="center" wrapText="1"/>
    </xf>
    <xf numFmtId="1" fontId="0" fillId="0" borderId="3" xfId="0" applyNumberFormat="1" applyFill="1" applyBorder="1" applyAlignment="1">
      <alignment horizontal="left" vertical="center"/>
    </xf>
    <xf numFmtId="1" fontId="0" fillId="0" borderId="4" xfId="0" applyNumberFormat="1" applyFill="1" applyBorder="1" applyAlignment="1">
      <alignment horizontal="left" vertical="center"/>
    </xf>
    <xf numFmtId="1" fontId="0" fillId="0" borderId="5" xfId="0" applyNumberFormat="1" applyFill="1" applyBorder="1" applyAlignment="1">
      <alignment horizontal="left" vertical="center"/>
    </xf>
    <xf numFmtId="0" fontId="24" fillId="0" borderId="3" xfId="0" applyFont="1" applyBorder="1" applyAlignment="1">
      <alignment horizontal="center" vertical="center" wrapText="1" readingOrder="1"/>
    </xf>
    <xf numFmtId="0" fontId="24" fillId="0" borderId="4" xfId="0" applyFont="1" applyBorder="1" applyAlignment="1">
      <alignment horizontal="center" vertical="center" wrapText="1" readingOrder="1"/>
    </xf>
    <xf numFmtId="0" fontId="24" fillId="0" borderId="5" xfId="0" applyFont="1" applyBorder="1" applyAlignment="1">
      <alignment horizontal="center" vertical="center" wrapText="1" readingOrder="1"/>
    </xf>
    <xf numFmtId="1" fontId="0" fillId="0" borderId="1" xfId="0" applyNumberFormat="1" applyFill="1" applyBorder="1" applyAlignment="1">
      <alignment horizontal="center" vertical="center"/>
    </xf>
    <xf numFmtId="1" fontId="0" fillId="0" borderId="3" xfId="0" applyNumberFormat="1" applyFill="1" applyBorder="1" applyAlignment="1">
      <alignment horizontal="center" vertical="center"/>
    </xf>
    <xf numFmtId="1" fontId="0" fillId="0" borderId="4" xfId="0" applyNumberFormat="1" applyFill="1" applyBorder="1" applyAlignment="1">
      <alignment horizontal="center" vertical="center"/>
    </xf>
    <xf numFmtId="1" fontId="0" fillId="0" borderId="5" xfId="0" applyNumberFormat="1" applyFill="1" applyBorder="1" applyAlignment="1">
      <alignment horizontal="center" vertical="center"/>
    </xf>
    <xf numFmtId="1" fontId="37" fillId="0" borderId="3" xfId="0" applyNumberFormat="1" applyFont="1" applyBorder="1" applyAlignment="1">
      <alignment horizontal="center" vertical="center"/>
    </xf>
    <xf numFmtId="1" fontId="37" fillId="0" borderId="5" xfId="0" applyNumberFormat="1" applyFont="1" applyBorder="1" applyAlignment="1">
      <alignment horizontal="center" vertical="center"/>
    </xf>
    <xf numFmtId="0" fontId="48" fillId="0" borderId="3" xfId="0" applyFont="1" applyBorder="1" applyAlignment="1">
      <alignment horizontal="left" vertical="center" wrapText="1" readingOrder="1"/>
    </xf>
    <xf numFmtId="0" fontId="48" fillId="0" borderId="4" xfId="0" applyFont="1" applyBorder="1" applyAlignment="1">
      <alignment horizontal="left" vertical="center" wrapText="1" readingOrder="1"/>
    </xf>
    <xf numFmtId="0" fontId="48" fillId="0" borderId="5" xfId="0" applyFont="1" applyBorder="1" applyAlignment="1">
      <alignment horizontal="left" vertical="center" wrapText="1" readingOrder="1"/>
    </xf>
    <xf numFmtId="1" fontId="37" fillId="0" borderId="28" xfId="0" applyNumberFormat="1" applyFont="1" applyBorder="1" applyAlignment="1">
      <alignment horizontal="center" vertical="center"/>
    </xf>
    <xf numFmtId="1" fontId="37" fillId="0" borderId="29" xfId="0" applyNumberFormat="1" applyFont="1" applyBorder="1" applyAlignment="1">
      <alignment horizontal="center" vertical="center"/>
    </xf>
    <xf numFmtId="1" fontId="37" fillId="0" borderId="6" xfId="0" applyNumberFormat="1"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 fontId="5" fillId="0" borderId="3" xfId="0" applyNumberFormat="1" applyFont="1" applyFill="1" applyBorder="1" applyAlignment="1">
      <alignment horizontal="center" vertical="center"/>
    </xf>
    <xf numFmtId="1" fontId="5" fillId="0" borderId="4" xfId="0" applyNumberFormat="1" applyFont="1" applyFill="1" applyBorder="1" applyAlignment="1">
      <alignment horizontal="center" vertical="center"/>
    </xf>
    <xf numFmtId="1" fontId="5" fillId="0" borderId="5" xfId="0" applyNumberFormat="1" applyFont="1" applyFill="1" applyBorder="1" applyAlignment="1">
      <alignment horizontal="center" vertical="center"/>
    </xf>
    <xf numFmtId="1" fontId="8" fillId="0" borderId="0" xfId="0" applyNumberFormat="1" applyFont="1" applyAlignment="1">
      <alignment horizontal="left" vertical="center" readingOrder="1"/>
    </xf>
    <xf numFmtId="0" fontId="48" fillId="0" borderId="3" xfId="0" applyFont="1" applyBorder="1" applyAlignment="1">
      <alignment vertical="center" wrapText="1" readingOrder="1"/>
    </xf>
    <xf numFmtId="0" fontId="48" fillId="0" borderId="4" xfId="0" applyFont="1" applyBorder="1" applyAlignment="1">
      <alignment vertical="center" wrapText="1" readingOrder="1"/>
    </xf>
    <xf numFmtId="0" fontId="48" fillId="0" borderId="5" xfId="0" applyFont="1" applyBorder="1" applyAlignment="1">
      <alignment vertical="center" wrapText="1" readingOrder="1"/>
    </xf>
    <xf numFmtId="164" fontId="0" fillId="0" borderId="2" xfId="0" applyNumberFormat="1" applyFill="1" applyBorder="1" applyAlignment="1">
      <alignment horizontal="right" vertical="center"/>
    </xf>
    <xf numFmtId="164" fontId="0" fillId="0" borderId="30" xfId="0" applyNumberFormat="1" applyFill="1" applyBorder="1" applyAlignment="1">
      <alignment horizontal="right" vertical="center"/>
    </xf>
    <xf numFmtId="164" fontId="0" fillId="0" borderId="7" xfId="0" applyNumberFormat="1" applyFill="1" applyBorder="1" applyAlignment="1">
      <alignment horizontal="right" vertical="center"/>
    </xf>
    <xf numFmtId="1" fontId="25" fillId="9" borderId="3" xfId="0" applyNumberFormat="1" applyFont="1" applyFill="1" applyBorder="1" applyAlignment="1">
      <alignment horizontal="center" vertical="center"/>
    </xf>
    <xf numFmtId="1" fontId="25" fillId="9" borderId="4" xfId="0" applyNumberFormat="1" applyFont="1" applyFill="1" applyBorder="1" applyAlignment="1">
      <alignment horizontal="center" vertical="center"/>
    </xf>
    <xf numFmtId="1" fontId="25" fillId="9" borderId="5" xfId="0" applyNumberFormat="1" applyFont="1" applyFill="1" applyBorder="1" applyAlignment="1">
      <alignment horizontal="center" vertical="center"/>
    </xf>
    <xf numFmtId="0" fontId="44" fillId="0" borderId="11" xfId="0" applyFont="1" applyFill="1" applyBorder="1" applyAlignment="1">
      <alignment horizontal="center" vertical="center" wrapText="1"/>
    </xf>
    <xf numFmtId="0" fontId="44" fillId="0" borderId="12" xfId="0" applyFont="1" applyFill="1" applyBorder="1" applyAlignment="1">
      <alignment horizontal="center" vertical="center" wrapText="1"/>
    </xf>
    <xf numFmtId="0" fontId="44" fillId="0" borderId="17" xfId="0" applyFont="1" applyFill="1" applyBorder="1" applyAlignment="1">
      <alignment horizontal="center" vertical="center" wrapText="1"/>
    </xf>
    <xf numFmtId="0" fontId="44" fillId="0" borderId="2" xfId="0" applyFont="1" applyFill="1" applyBorder="1" applyAlignment="1">
      <alignment horizontal="center" vertical="center" wrapText="1"/>
    </xf>
    <xf numFmtId="0" fontId="47" fillId="0" borderId="0" xfId="0" applyFont="1" applyFill="1" applyBorder="1" applyAlignment="1">
      <alignment horizontal="center" wrapText="1"/>
    </xf>
    <xf numFmtId="1" fontId="37" fillId="0" borderId="27" xfId="0" applyNumberFormat="1" applyFont="1" applyFill="1" applyBorder="1" applyAlignment="1">
      <alignment horizontal="center" vertical="center" wrapText="1"/>
    </xf>
    <xf numFmtId="1" fontId="37" fillId="0" borderId="4" xfId="0" applyNumberFormat="1" applyFont="1" applyFill="1" applyBorder="1" applyAlignment="1">
      <alignment horizontal="center" vertical="center" wrapText="1"/>
    </xf>
    <xf numFmtId="0" fontId="0" fillId="7" borderId="3" xfId="0" applyFill="1" applyBorder="1" applyAlignment="1">
      <alignment horizontal="center"/>
    </xf>
    <xf numFmtId="0" fontId="0" fillId="7" borderId="5" xfId="0" applyFill="1" applyBorder="1" applyAlignment="1">
      <alignment horizontal="center"/>
    </xf>
    <xf numFmtId="1" fontId="37" fillId="0" borderId="15" xfId="0" applyNumberFormat="1" applyFont="1" applyFill="1" applyBorder="1" applyAlignment="1">
      <alignment horizontal="center" wrapText="1"/>
    </xf>
    <xf numFmtId="1" fontId="37" fillId="0" borderId="1" xfId="0" applyNumberFormat="1" applyFont="1" applyFill="1" applyBorder="1" applyAlignment="1">
      <alignment horizontal="center" wrapText="1"/>
    </xf>
    <xf numFmtId="1" fontId="0" fillId="0" borderId="28" xfId="0" applyNumberFormat="1" applyBorder="1" applyAlignment="1">
      <alignment horizontal="center" vertical="center" wrapText="1"/>
    </xf>
    <xf numFmtId="1" fontId="0" fillId="0" borderId="29" xfId="0" applyNumberFormat="1" applyBorder="1" applyAlignment="1">
      <alignment horizontal="center" vertical="center" wrapText="1"/>
    </xf>
    <xf numFmtId="1" fontId="0" fillId="0" borderId="6" xfId="0" applyNumberFormat="1" applyBorder="1" applyAlignment="1">
      <alignment horizontal="center" vertical="center" wrapText="1"/>
    </xf>
    <xf numFmtId="0" fontId="44" fillId="0" borderId="12" xfId="0" applyFont="1" applyBorder="1" applyAlignment="1">
      <alignment horizontal="center" vertical="center" wrapText="1"/>
    </xf>
    <xf numFmtId="0" fontId="44" fillId="0" borderId="2" xfId="0" applyFont="1" applyBorder="1" applyAlignment="1">
      <alignment horizontal="center" vertical="center" wrapText="1"/>
    </xf>
    <xf numFmtId="1" fontId="38" fillId="0" borderId="15" xfId="0" applyNumberFormat="1" applyFont="1" applyFill="1" applyBorder="1" applyAlignment="1">
      <alignment horizontal="center" vertical="center" wrapText="1"/>
    </xf>
    <xf numFmtId="0" fontId="60" fillId="10" borderId="38" xfId="0" applyFont="1" applyFill="1" applyBorder="1" applyAlignment="1">
      <alignment horizontal="right" vertical="center" wrapText="1"/>
    </xf>
    <xf numFmtId="0" fontId="60" fillId="10" borderId="39" xfId="0" applyFont="1" applyFill="1" applyBorder="1" applyAlignment="1">
      <alignment horizontal="right" vertical="center" wrapText="1"/>
    </xf>
    <xf numFmtId="0" fontId="60" fillId="10" borderId="37" xfId="0" applyFont="1" applyFill="1" applyBorder="1" applyAlignment="1">
      <alignment horizontal="right" vertical="center" wrapText="1"/>
    </xf>
    <xf numFmtId="0" fontId="65" fillId="10" borderId="38" xfId="0" applyFont="1" applyFill="1" applyBorder="1" applyAlignment="1">
      <alignment horizontal="center" vertical="center" wrapText="1"/>
    </xf>
    <xf numFmtId="0" fontId="65" fillId="10" borderId="39" xfId="0" applyFont="1" applyFill="1" applyBorder="1" applyAlignment="1">
      <alignment horizontal="center" vertical="center" wrapText="1"/>
    </xf>
    <xf numFmtId="0" fontId="65" fillId="10" borderId="37" xfId="0" applyFont="1" applyFill="1" applyBorder="1" applyAlignment="1">
      <alignment horizontal="center" vertical="center" wrapText="1"/>
    </xf>
    <xf numFmtId="0" fontId="53" fillId="10" borderId="35" xfId="0" applyFont="1" applyFill="1" applyBorder="1" applyAlignment="1">
      <alignment horizontal="center" vertical="center" wrapText="1"/>
    </xf>
    <xf numFmtId="0" fontId="53" fillId="10" borderId="36" xfId="0" applyFont="1" applyFill="1" applyBorder="1" applyAlignment="1">
      <alignment horizontal="center" vertical="center" wrapText="1"/>
    </xf>
    <xf numFmtId="0" fontId="53" fillId="10" borderId="40" xfId="0" applyFont="1" applyFill="1" applyBorder="1" applyAlignment="1">
      <alignment horizontal="center" vertical="center" wrapText="1"/>
    </xf>
    <xf numFmtId="0" fontId="53" fillId="10" borderId="38" xfId="0" applyFont="1" applyFill="1" applyBorder="1" applyAlignment="1">
      <alignment horizontal="center" vertical="center" wrapText="1"/>
    </xf>
    <xf numFmtId="0" fontId="53" fillId="10" borderId="39" xfId="0" applyFont="1" applyFill="1" applyBorder="1" applyAlignment="1">
      <alignment horizontal="center" vertical="center" wrapText="1"/>
    </xf>
    <xf numFmtId="0" fontId="53" fillId="10" borderId="37" xfId="0" applyFont="1" applyFill="1" applyBorder="1" applyAlignment="1">
      <alignment horizontal="center" vertical="center" wrapText="1"/>
    </xf>
    <xf numFmtId="0" fontId="54" fillId="10" borderId="35" xfId="0" applyFont="1" applyFill="1" applyBorder="1" applyAlignment="1">
      <alignment vertical="center" wrapText="1"/>
    </xf>
    <xf numFmtId="0" fontId="54" fillId="10" borderId="36" xfId="0" applyFont="1" applyFill="1" applyBorder="1" applyAlignment="1">
      <alignment vertical="center" wrapText="1"/>
    </xf>
    <xf numFmtId="0" fontId="54" fillId="10" borderId="38" xfId="0" applyFont="1" applyFill="1" applyBorder="1" applyAlignment="1">
      <alignment vertical="center" wrapText="1"/>
    </xf>
    <xf numFmtId="0" fontId="54" fillId="10" borderId="39" xfId="0" applyFont="1" applyFill="1" applyBorder="1" applyAlignment="1">
      <alignment vertical="center" wrapText="1"/>
    </xf>
    <xf numFmtId="0" fontId="54" fillId="10" borderId="37" xfId="0" applyFont="1" applyFill="1" applyBorder="1" applyAlignment="1">
      <alignment vertical="center" wrapText="1"/>
    </xf>
    <xf numFmtId="0" fontId="54" fillId="10" borderId="38" xfId="0" applyFont="1" applyFill="1" applyBorder="1" applyAlignment="1">
      <alignment horizontal="center" vertical="center" wrapText="1"/>
    </xf>
    <xf numFmtId="0" fontId="54" fillId="10" borderId="37" xfId="0" applyFont="1" applyFill="1" applyBorder="1" applyAlignment="1">
      <alignment horizontal="center" vertical="center" wrapText="1"/>
    </xf>
    <xf numFmtId="0" fontId="55" fillId="10" borderId="35" xfId="0" applyFont="1" applyFill="1" applyBorder="1" applyAlignment="1">
      <alignment horizontal="center" vertical="center" wrapText="1"/>
    </xf>
    <xf numFmtId="0" fontId="55" fillId="10" borderId="36" xfId="0" applyFont="1" applyFill="1" applyBorder="1" applyAlignment="1">
      <alignment horizontal="center" vertical="center" wrapText="1"/>
    </xf>
    <xf numFmtId="0" fontId="53" fillId="10" borderId="43" xfId="0" applyFont="1" applyFill="1" applyBorder="1" applyAlignment="1">
      <alignment horizontal="center" vertical="center" wrapText="1"/>
    </xf>
    <xf numFmtId="0" fontId="53" fillId="10" borderId="44" xfId="0" applyFont="1" applyFill="1" applyBorder="1" applyAlignment="1">
      <alignment horizontal="center" vertical="center" wrapText="1"/>
    </xf>
    <xf numFmtId="0" fontId="53" fillId="10" borderId="45" xfId="0" applyFont="1" applyFill="1" applyBorder="1" applyAlignment="1">
      <alignment horizontal="center" vertical="center" wrapText="1"/>
    </xf>
    <xf numFmtId="0" fontId="53" fillId="10" borderId="46" xfId="0" applyFont="1" applyFill="1" applyBorder="1" applyAlignment="1">
      <alignment horizontal="center" vertical="center" wrapText="1"/>
    </xf>
    <xf numFmtId="0" fontId="53" fillId="10" borderId="47" xfId="0" applyFont="1" applyFill="1" applyBorder="1" applyAlignment="1">
      <alignment horizontal="center" vertical="center" wrapText="1"/>
    </xf>
    <xf numFmtId="0" fontId="53" fillId="10" borderId="41" xfId="0" applyFont="1" applyFill="1" applyBorder="1" applyAlignment="1">
      <alignment horizontal="center" vertical="center" wrapText="1"/>
    </xf>
    <xf numFmtId="0" fontId="55" fillId="10" borderId="46" xfId="0" applyFont="1" applyFill="1" applyBorder="1" applyAlignment="1">
      <alignment horizontal="center" vertical="center" wrapText="1"/>
    </xf>
    <xf numFmtId="0" fontId="55" fillId="10" borderId="41" xfId="0" applyFont="1" applyFill="1" applyBorder="1" applyAlignment="1">
      <alignment horizontal="center" vertical="center" wrapText="1"/>
    </xf>
    <xf numFmtId="0" fontId="54" fillId="10" borderId="35" xfId="0" applyFont="1" applyFill="1" applyBorder="1" applyAlignment="1">
      <alignment horizontal="center" vertical="center" wrapText="1"/>
    </xf>
    <xf numFmtId="0" fontId="54" fillId="10" borderId="40" xfId="0" applyFont="1" applyFill="1" applyBorder="1" applyAlignment="1">
      <alignment horizontal="center" vertical="center" wrapText="1"/>
    </xf>
    <xf numFmtId="0" fontId="54" fillId="10" borderId="36" xfId="0" applyFont="1" applyFill="1" applyBorder="1" applyAlignment="1">
      <alignment horizontal="center" vertical="center" wrapText="1"/>
    </xf>
    <xf numFmtId="16" fontId="54" fillId="10" borderId="38" xfId="0" applyNumberFormat="1" applyFont="1" applyFill="1" applyBorder="1" applyAlignment="1">
      <alignment horizontal="center" vertical="center" wrapText="1"/>
    </xf>
    <xf numFmtId="0" fontId="53" fillId="10" borderId="48" xfId="0" applyFont="1" applyFill="1" applyBorder="1" applyAlignment="1">
      <alignment horizontal="center" vertical="center" wrapText="1"/>
    </xf>
    <xf numFmtId="0" fontId="53" fillId="10" borderId="42" xfId="0" applyFont="1" applyFill="1" applyBorder="1" applyAlignment="1">
      <alignment horizontal="center" vertical="center" wrapText="1"/>
    </xf>
    <xf numFmtId="0" fontId="57" fillId="13" borderId="54" xfId="0" applyFont="1" applyFill="1" applyBorder="1" applyAlignment="1">
      <alignment horizontal="center" vertical="center" wrapText="1"/>
    </xf>
    <xf numFmtId="0" fontId="57" fillId="13" borderId="55" xfId="0" applyFont="1" applyFill="1" applyBorder="1" applyAlignment="1">
      <alignment horizontal="center" vertical="center" wrapText="1"/>
    </xf>
    <xf numFmtId="0" fontId="57" fillId="13" borderId="56" xfId="0" applyFont="1" applyFill="1" applyBorder="1" applyAlignment="1">
      <alignment horizontal="center" vertical="center" wrapText="1"/>
    </xf>
    <xf numFmtId="0" fontId="57" fillId="11" borderId="8" xfId="0" applyFont="1" applyFill="1" applyBorder="1" applyAlignment="1">
      <alignment horizontal="center" vertical="center" wrapText="1"/>
    </xf>
    <xf numFmtId="0" fontId="57" fillId="11" borderId="20" xfId="0" applyFont="1" applyFill="1" applyBorder="1" applyAlignment="1">
      <alignment horizontal="center" vertical="center" wrapText="1"/>
    </xf>
    <xf numFmtId="0" fontId="57" fillId="11" borderId="51" xfId="0" applyFont="1" applyFill="1" applyBorder="1" applyAlignment="1">
      <alignment horizontal="center" vertical="center" wrapText="1"/>
    </xf>
    <xf numFmtId="0" fontId="54" fillId="0" borderId="0" xfId="0" applyFont="1" applyAlignment="1">
      <alignment horizontal="left" wrapText="1"/>
    </xf>
    <xf numFmtId="0" fontId="52" fillId="0" borderId="0" xfId="0" applyFont="1" applyAlignment="1">
      <alignment horizontal="center" wrapText="1"/>
    </xf>
    <xf numFmtId="0" fontId="69" fillId="0" borderId="0" xfId="0" applyFont="1" applyAlignment="1">
      <alignment horizontal="center" wrapText="1"/>
    </xf>
    <xf numFmtId="0" fontId="52" fillId="0" borderId="0" xfId="0" applyFont="1" applyAlignment="1">
      <alignment horizontal="left" wrapText="1"/>
    </xf>
    <xf numFmtId="0" fontId="53" fillId="10" borderId="57" xfId="0" applyFont="1" applyFill="1" applyBorder="1" applyAlignment="1">
      <alignment horizontal="center" vertical="center" wrapText="1"/>
    </xf>
    <xf numFmtId="0" fontId="53" fillId="10" borderId="52" xfId="0" applyFont="1" applyFill="1" applyBorder="1" applyAlignment="1">
      <alignment horizontal="center" vertical="center" wrapText="1"/>
    </xf>
    <xf numFmtId="0" fontId="53" fillId="14" borderId="54" xfId="0" applyFont="1" applyFill="1" applyBorder="1" applyAlignment="1">
      <alignment horizontal="center" vertical="center" wrapText="1"/>
    </xf>
    <xf numFmtId="0" fontId="53" fillId="14" borderId="50" xfId="0" applyFont="1" applyFill="1" applyBorder="1" applyAlignment="1">
      <alignment horizontal="center" vertical="center" wrapText="1"/>
    </xf>
    <xf numFmtId="0" fontId="53" fillId="15" borderId="54" xfId="0" applyFont="1" applyFill="1" applyBorder="1" applyAlignment="1">
      <alignment horizontal="center" vertical="center" wrapText="1"/>
    </xf>
    <xf numFmtId="0" fontId="53" fillId="15" borderId="50" xfId="0" applyFont="1" applyFill="1" applyBorder="1" applyAlignment="1">
      <alignment horizontal="center" vertical="center" wrapText="1"/>
    </xf>
    <xf numFmtId="0" fontId="67" fillId="16" borderId="57" xfId="0" applyFont="1" applyFill="1" applyBorder="1" applyAlignment="1">
      <alignment horizontal="center" vertical="center" wrapText="1"/>
    </xf>
    <xf numFmtId="0" fontId="67" fillId="16" borderId="59" xfId="0" applyFont="1" applyFill="1" applyBorder="1" applyAlignment="1">
      <alignment horizontal="center" vertical="center" wrapText="1"/>
    </xf>
    <xf numFmtId="0" fontId="67" fillId="16" borderId="52" xfId="0" applyFont="1" applyFill="1" applyBorder="1" applyAlignment="1">
      <alignment horizontal="center" vertical="center" wrapText="1"/>
    </xf>
    <xf numFmtId="0" fontId="63" fillId="16" borderId="54" xfId="0" applyFont="1" applyFill="1" applyBorder="1" applyAlignment="1">
      <alignment vertical="center" wrapText="1"/>
    </xf>
    <xf numFmtId="0" fontId="63" fillId="16" borderId="55" xfId="0" applyFont="1" applyFill="1" applyBorder="1" applyAlignment="1">
      <alignment vertical="center" wrapText="1"/>
    </xf>
    <xf numFmtId="0" fontId="63" fillId="16" borderId="50" xfId="0" applyFont="1" applyFill="1" applyBorder="1" applyAlignment="1">
      <alignment vertical="center" wrapText="1"/>
    </xf>
    <xf numFmtId="0" fontId="63" fillId="16" borderId="1" xfId="0" applyFont="1" applyFill="1" applyBorder="1" applyAlignment="1">
      <alignment vertical="center" wrapText="1"/>
    </xf>
    <xf numFmtId="0" fontId="67" fillId="16" borderId="1" xfId="0" applyFont="1" applyFill="1" applyBorder="1" applyAlignment="1">
      <alignment horizontal="center" vertical="center" wrapText="1"/>
    </xf>
    <xf numFmtId="0" fontId="57" fillId="16" borderId="57" xfId="0" applyFont="1" applyFill="1" applyBorder="1" applyAlignment="1">
      <alignment horizontal="center" vertical="center" wrapText="1"/>
    </xf>
    <xf numFmtId="0" fontId="57" fillId="16" borderId="52" xfId="0" applyFont="1" applyFill="1" applyBorder="1" applyAlignment="1">
      <alignment horizontal="center" vertical="center" wrapText="1"/>
    </xf>
    <xf numFmtId="0" fontId="63" fillId="16" borderId="3" xfId="0" applyFont="1" applyFill="1" applyBorder="1" applyAlignment="1">
      <alignment horizontal="center" vertical="center" wrapText="1"/>
    </xf>
    <xf numFmtId="0" fontId="63" fillId="16" borderId="4" xfId="0" applyFont="1" applyFill="1" applyBorder="1" applyAlignment="1">
      <alignment horizontal="center" vertical="center" wrapText="1"/>
    </xf>
    <xf numFmtId="0" fontId="63" fillId="16" borderId="5" xfId="0" applyFont="1" applyFill="1" applyBorder="1" applyAlignment="1">
      <alignment horizontal="center" vertical="center" wrapText="1"/>
    </xf>
    <xf numFmtId="0" fontId="56" fillId="16" borderId="57" xfId="0" applyFont="1" applyFill="1" applyBorder="1" applyAlignment="1">
      <alignment horizontal="center" vertical="center" wrapText="1"/>
    </xf>
    <xf numFmtId="0" fontId="56" fillId="16" borderId="52" xfId="0" applyFont="1" applyFill="1" applyBorder="1" applyAlignment="1">
      <alignment horizontal="center" vertical="center" wrapText="1"/>
    </xf>
    <xf numFmtId="0" fontId="50" fillId="7" borderId="0" xfId="0" applyFont="1" applyFill="1" applyAlignment="1">
      <alignment horizontal="center" vertical="top"/>
    </xf>
    <xf numFmtId="0" fontId="0" fillId="7" borderId="0" xfId="0" applyFill="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TĐ1!$C$1:$L$1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TĐ1!$C$7:$L$7</c:f>
              <c:numCache>
                <c:formatCode>0</c:formatCode>
                <c:ptCount val="10"/>
                <c:pt idx="0">
                  <c:v>101.18787234042553</c:v>
                </c:pt>
                <c:pt idx="1">
                  <c:v>128.05065999999999</c:v>
                </c:pt>
                <c:pt idx="2">
                  <c:v>190.51914893617021</c:v>
                </c:pt>
                <c:pt idx="3">
                  <c:v>42.717119476268408</c:v>
                </c:pt>
                <c:pt idx="4">
                  <c:v>93.6035744680851</c:v>
                </c:pt>
                <c:pt idx="5">
                  <c:v>86.035404255319165</c:v>
                </c:pt>
                <c:pt idx="6">
                  <c:v>79.316425531914888</c:v>
                </c:pt>
                <c:pt idx="7">
                  <c:v>82.675914893617033</c:v>
                </c:pt>
                <c:pt idx="8">
                  <c:v>109.88159381044487</c:v>
                </c:pt>
                <c:pt idx="9">
                  <c:v>59.285200000000003</c:v>
                </c:pt>
              </c:numCache>
            </c:numRef>
          </c:val>
          <c:extLst>
            <c:ext xmlns:c16="http://schemas.microsoft.com/office/drawing/2014/chart" uri="{C3380CC4-5D6E-409C-BE32-E72D297353CC}">
              <c16:uniqueId val="{00000000-0F91-453C-B1FF-78C69A070CDF}"/>
            </c:ext>
          </c:extLst>
        </c:ser>
        <c:dLbls>
          <c:showLegendKey val="0"/>
          <c:showVal val="0"/>
          <c:showCatName val="0"/>
          <c:showSerName val="0"/>
          <c:showPercent val="0"/>
          <c:showBubbleSize val="0"/>
        </c:dLbls>
        <c:gapWidth val="219"/>
        <c:axId val="416790208"/>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0F91-453C-B1FF-78C69A070CDF}"/>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0F91-453C-B1FF-78C69A070CDF}"/>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0F91-453C-B1FF-78C69A070CDF}"/>
            </c:ext>
          </c:extLst>
        </c:ser>
        <c:dLbls>
          <c:showLegendKey val="0"/>
          <c:showVal val="0"/>
          <c:showCatName val="0"/>
          <c:showSerName val="0"/>
          <c:showPercent val="0"/>
          <c:showBubbleSize val="0"/>
        </c:dLbls>
        <c:marker val="1"/>
        <c:smooth val="0"/>
        <c:axId val="416790208"/>
        <c:axId val="1"/>
      </c:lineChart>
      <c:catAx>
        <c:axId val="41679020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90208"/>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TĐ1!$M$1:$V$1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TĐ1!$M$7:$V$7</c:f>
              <c:numCache>
                <c:formatCode>0</c:formatCode>
                <c:ptCount val="10"/>
                <c:pt idx="0">
                  <c:v>125.17666666666668</c:v>
                </c:pt>
                <c:pt idx="1">
                  <c:v>134.14637500000001</c:v>
                </c:pt>
                <c:pt idx="2">
                  <c:v>215.31914285714288</c:v>
                </c:pt>
                <c:pt idx="3">
                  <c:v>79.884</c:v>
                </c:pt>
                <c:pt idx="4">
                  <c:v>267.89566666666673</c:v>
                </c:pt>
                <c:pt idx="5">
                  <c:v>160.80760000000001</c:v>
                </c:pt>
                <c:pt idx="6">
                  <c:v>1036.4949999999999</c:v>
                </c:pt>
                <c:pt idx="7">
                  <c:v>50.673333333333325</c:v>
                </c:pt>
                <c:pt idx="8">
                  <c:v>178.76999999999998</c:v>
                </c:pt>
                <c:pt idx="9">
                  <c:v>134.82980000000001</c:v>
                </c:pt>
              </c:numCache>
            </c:numRef>
          </c:val>
          <c:extLst>
            <c:ext xmlns:c16="http://schemas.microsoft.com/office/drawing/2014/chart" uri="{C3380CC4-5D6E-409C-BE32-E72D297353CC}">
              <c16:uniqueId val="{00000000-9839-4652-959C-AB2B4FB2DAC1}"/>
            </c:ext>
          </c:extLst>
        </c:ser>
        <c:dLbls>
          <c:showLegendKey val="0"/>
          <c:showVal val="0"/>
          <c:showCatName val="0"/>
          <c:showSerName val="0"/>
          <c:showPercent val="0"/>
          <c:showBubbleSize val="0"/>
        </c:dLbls>
        <c:gapWidth val="219"/>
        <c:axId val="416782304"/>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9839-4652-959C-AB2B4FB2DAC1}"/>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9839-4652-959C-AB2B4FB2DAC1}"/>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9839-4652-959C-AB2B4FB2DAC1}"/>
            </c:ext>
          </c:extLst>
        </c:ser>
        <c:dLbls>
          <c:showLegendKey val="0"/>
          <c:showVal val="0"/>
          <c:showCatName val="0"/>
          <c:showSerName val="0"/>
          <c:showPercent val="0"/>
          <c:showBubbleSize val="0"/>
        </c:dLbls>
        <c:marker val="1"/>
        <c:smooth val="0"/>
        <c:axId val="416782304"/>
        <c:axId val="1"/>
      </c:lineChart>
      <c:catAx>
        <c:axId val="4167823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8230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TĐ2!$C$1:$L$1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TĐ2!$C$7:$L$7</c:f>
              <c:numCache>
                <c:formatCode>0</c:formatCode>
                <c:ptCount val="10"/>
                <c:pt idx="0">
                  <c:v>101.52340425531914</c:v>
                </c:pt>
                <c:pt idx="1">
                  <c:v>108.46493333333329</c:v>
                </c:pt>
                <c:pt idx="2">
                  <c:v>132.57045592705168</c:v>
                </c:pt>
                <c:pt idx="3">
                  <c:v>79.228477905073646</c:v>
                </c:pt>
                <c:pt idx="4">
                  <c:v>97.370510638297873</c:v>
                </c:pt>
                <c:pt idx="5">
                  <c:v>117.57140425531918</c:v>
                </c:pt>
                <c:pt idx="6">
                  <c:v>114.61143829787237</c:v>
                </c:pt>
                <c:pt idx="7">
                  <c:v>116.09142127659575</c:v>
                </c:pt>
                <c:pt idx="8">
                  <c:v>90.057191489361699</c:v>
                </c:pt>
                <c:pt idx="9">
                  <c:v>54.545999999999992</c:v>
                </c:pt>
              </c:numCache>
            </c:numRef>
          </c:val>
          <c:extLst>
            <c:ext xmlns:c16="http://schemas.microsoft.com/office/drawing/2014/chart" uri="{C3380CC4-5D6E-409C-BE32-E72D297353CC}">
              <c16:uniqueId val="{00000000-BEF2-4F02-94C2-5C4C137DE70F}"/>
            </c:ext>
          </c:extLst>
        </c:ser>
        <c:dLbls>
          <c:showLegendKey val="0"/>
          <c:showVal val="0"/>
          <c:showCatName val="0"/>
          <c:showSerName val="0"/>
          <c:showPercent val="0"/>
          <c:showBubbleSize val="0"/>
        </c:dLbls>
        <c:gapWidth val="219"/>
        <c:axId val="416791040"/>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BEF2-4F02-94C2-5C4C137DE70F}"/>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BEF2-4F02-94C2-5C4C137DE70F}"/>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BEF2-4F02-94C2-5C4C137DE70F}"/>
            </c:ext>
          </c:extLst>
        </c:ser>
        <c:dLbls>
          <c:showLegendKey val="0"/>
          <c:showVal val="0"/>
          <c:showCatName val="0"/>
          <c:showSerName val="0"/>
          <c:showPercent val="0"/>
          <c:showBubbleSize val="0"/>
        </c:dLbls>
        <c:marker val="1"/>
        <c:smooth val="0"/>
        <c:axId val="416791040"/>
        <c:axId val="1"/>
      </c:lineChart>
      <c:catAx>
        <c:axId val="41679104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9104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TĐ2!$M$1:$V$1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TĐ2!$M$7:$V$7</c:f>
              <c:numCache>
                <c:formatCode>0</c:formatCode>
                <c:ptCount val="10"/>
                <c:pt idx="0">
                  <c:v>49</c:v>
                </c:pt>
                <c:pt idx="1">
                  <c:v>101.76037500000001</c:v>
                </c:pt>
                <c:pt idx="2">
                  <c:v>176.90242857142854</c:v>
                </c:pt>
                <c:pt idx="3">
                  <c:v>102.23175000000002</c:v>
                </c:pt>
                <c:pt idx="4">
                  <c:v>144.85669999999999</c:v>
                </c:pt>
                <c:pt idx="5">
                  <c:v>97.212275000000005</c:v>
                </c:pt>
                <c:pt idx="6">
                  <c:v>1430.0478571428571</c:v>
                </c:pt>
                <c:pt idx="7">
                  <c:v>51.813333333333333</c:v>
                </c:pt>
                <c:pt idx="8">
                  <c:v>114.85636363636364</c:v>
                </c:pt>
                <c:pt idx="9">
                  <c:v>348.84139999999996</c:v>
                </c:pt>
              </c:numCache>
            </c:numRef>
          </c:val>
          <c:extLst>
            <c:ext xmlns:c16="http://schemas.microsoft.com/office/drawing/2014/chart" uri="{C3380CC4-5D6E-409C-BE32-E72D297353CC}">
              <c16:uniqueId val="{00000000-716F-4A7E-A7CB-2893523B3547}"/>
            </c:ext>
          </c:extLst>
        </c:ser>
        <c:dLbls>
          <c:showLegendKey val="0"/>
          <c:showVal val="0"/>
          <c:showCatName val="0"/>
          <c:showSerName val="0"/>
          <c:showPercent val="0"/>
          <c:showBubbleSize val="0"/>
        </c:dLbls>
        <c:gapWidth val="219"/>
        <c:axId val="416769408"/>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716F-4A7E-A7CB-2893523B3547}"/>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716F-4A7E-A7CB-2893523B3547}"/>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716F-4A7E-A7CB-2893523B3547}"/>
            </c:ext>
          </c:extLst>
        </c:ser>
        <c:dLbls>
          <c:showLegendKey val="0"/>
          <c:showVal val="0"/>
          <c:showCatName val="0"/>
          <c:showSerName val="0"/>
          <c:showPercent val="0"/>
          <c:showBubbleSize val="0"/>
        </c:dLbls>
        <c:marker val="1"/>
        <c:smooth val="0"/>
        <c:axId val="416769408"/>
        <c:axId val="1"/>
      </c:lineChart>
      <c:catAx>
        <c:axId val="41676940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69408"/>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TĐ3!$C$1:$L$1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TĐ3!$C$7:$L$7</c:f>
              <c:numCache>
                <c:formatCode>0</c:formatCode>
                <c:ptCount val="10"/>
                <c:pt idx="0">
                  <c:v>102.59157446808511</c:v>
                </c:pt>
                <c:pt idx="1">
                  <c:v>152.37816333333333</c:v>
                </c:pt>
                <c:pt idx="2">
                  <c:v>201.2350151975684</c:v>
                </c:pt>
                <c:pt idx="3">
                  <c:v>51.980556464811791</c:v>
                </c:pt>
                <c:pt idx="4">
                  <c:v>104.2196170212766</c:v>
                </c:pt>
                <c:pt idx="5">
                  <c:v>115.32745531914897</c:v>
                </c:pt>
                <c:pt idx="6">
                  <c:v>101.37600000000002</c:v>
                </c:pt>
                <c:pt idx="7">
                  <c:v>122.65368510638299</c:v>
                </c:pt>
                <c:pt idx="8">
                  <c:v>90.967709090909096</c:v>
                </c:pt>
                <c:pt idx="9">
                  <c:v>66.905280000000005</c:v>
                </c:pt>
              </c:numCache>
            </c:numRef>
          </c:val>
          <c:extLst>
            <c:ext xmlns:c16="http://schemas.microsoft.com/office/drawing/2014/chart" uri="{C3380CC4-5D6E-409C-BE32-E72D297353CC}">
              <c16:uniqueId val="{00000000-C3F4-4187-943C-259AA4F05F04}"/>
            </c:ext>
          </c:extLst>
        </c:ser>
        <c:dLbls>
          <c:showLegendKey val="0"/>
          <c:showVal val="0"/>
          <c:showCatName val="0"/>
          <c:showSerName val="0"/>
          <c:showPercent val="0"/>
          <c:showBubbleSize val="0"/>
        </c:dLbls>
        <c:gapWidth val="219"/>
        <c:axId val="416780640"/>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C3F4-4187-943C-259AA4F05F04}"/>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C3F4-4187-943C-259AA4F05F04}"/>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C3F4-4187-943C-259AA4F05F04}"/>
            </c:ext>
          </c:extLst>
        </c:ser>
        <c:dLbls>
          <c:showLegendKey val="0"/>
          <c:showVal val="0"/>
          <c:showCatName val="0"/>
          <c:showSerName val="0"/>
          <c:showPercent val="0"/>
          <c:showBubbleSize val="0"/>
        </c:dLbls>
        <c:marker val="1"/>
        <c:smooth val="0"/>
        <c:axId val="416780640"/>
        <c:axId val="1"/>
      </c:lineChart>
      <c:catAx>
        <c:axId val="41678064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8064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TĐ3!$M$1:$V$1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TĐ3!$M$7:$V$7</c:f>
              <c:numCache>
                <c:formatCode>0</c:formatCode>
                <c:ptCount val="10"/>
                <c:pt idx="0">
                  <c:v>787.45600000000002</c:v>
                </c:pt>
                <c:pt idx="1">
                  <c:v>125.67884999999998</c:v>
                </c:pt>
                <c:pt idx="2">
                  <c:v>230.53422857142857</c:v>
                </c:pt>
                <c:pt idx="3">
                  <c:v>189.86419999999998</c:v>
                </c:pt>
                <c:pt idx="4">
                  <c:v>339.22536666666662</c:v>
                </c:pt>
                <c:pt idx="5">
                  <c:v>125.98297000000001</c:v>
                </c:pt>
                <c:pt idx="6">
                  <c:v>680.18971428571433</c:v>
                </c:pt>
                <c:pt idx="7">
                  <c:v>446.07066666666668</c:v>
                </c:pt>
                <c:pt idx="8">
                  <c:v>173.672</c:v>
                </c:pt>
                <c:pt idx="9">
                  <c:v>159.87260000000001</c:v>
                </c:pt>
              </c:numCache>
            </c:numRef>
          </c:val>
          <c:extLst>
            <c:ext xmlns:c16="http://schemas.microsoft.com/office/drawing/2014/chart" uri="{C3380CC4-5D6E-409C-BE32-E72D297353CC}">
              <c16:uniqueId val="{00000000-3FFD-40F5-90CB-EDB6099751A9}"/>
            </c:ext>
          </c:extLst>
        </c:ser>
        <c:dLbls>
          <c:showLegendKey val="0"/>
          <c:showVal val="0"/>
          <c:showCatName val="0"/>
          <c:showSerName val="0"/>
          <c:showPercent val="0"/>
          <c:showBubbleSize val="0"/>
        </c:dLbls>
        <c:gapWidth val="219"/>
        <c:axId val="416766080"/>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3FFD-40F5-90CB-EDB6099751A9}"/>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3FFD-40F5-90CB-EDB6099751A9}"/>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3FFD-40F5-90CB-EDB6099751A9}"/>
            </c:ext>
          </c:extLst>
        </c:ser>
        <c:dLbls>
          <c:showLegendKey val="0"/>
          <c:showVal val="0"/>
          <c:showCatName val="0"/>
          <c:showSerName val="0"/>
          <c:showPercent val="0"/>
          <c:showBubbleSize val="0"/>
        </c:dLbls>
        <c:marker val="1"/>
        <c:smooth val="0"/>
        <c:axId val="416766080"/>
        <c:axId val="1"/>
      </c:lineChart>
      <c:catAx>
        <c:axId val="4167660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66080"/>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TĐ4!$C$1:$L$1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TĐ4!$C$7:$L$7</c:f>
              <c:numCache>
                <c:formatCode>0</c:formatCode>
                <c:ptCount val="10"/>
                <c:pt idx="0">
                  <c:v>102.37574468085107</c:v>
                </c:pt>
                <c:pt idx="1">
                  <c:v>139.85933333333332</c:v>
                </c:pt>
                <c:pt idx="2">
                  <c:v>201.17203647416412</c:v>
                </c:pt>
                <c:pt idx="3">
                  <c:v>47.601963993453353</c:v>
                </c:pt>
                <c:pt idx="4">
                  <c:v>101.35148936170214</c:v>
                </c:pt>
                <c:pt idx="5">
                  <c:v>66.365617021276606</c:v>
                </c:pt>
                <c:pt idx="6">
                  <c:v>137.4847659574468</c:v>
                </c:pt>
                <c:pt idx="7">
                  <c:v>101.92519148936169</c:v>
                </c:pt>
                <c:pt idx="8">
                  <c:v>98.400433268858805</c:v>
                </c:pt>
                <c:pt idx="9">
                  <c:v>70.314600000000013</c:v>
                </c:pt>
              </c:numCache>
            </c:numRef>
          </c:val>
          <c:extLst>
            <c:ext xmlns:c16="http://schemas.microsoft.com/office/drawing/2014/chart" uri="{C3380CC4-5D6E-409C-BE32-E72D297353CC}">
              <c16:uniqueId val="{00000000-B6FF-488D-8CA1-DBF2E07DDED4}"/>
            </c:ext>
          </c:extLst>
        </c:ser>
        <c:dLbls>
          <c:showLegendKey val="0"/>
          <c:showVal val="0"/>
          <c:showCatName val="0"/>
          <c:showSerName val="0"/>
          <c:showPercent val="0"/>
          <c:showBubbleSize val="0"/>
        </c:dLbls>
        <c:gapWidth val="219"/>
        <c:axId val="416783552"/>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B6FF-488D-8CA1-DBF2E07DDED4}"/>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B6FF-488D-8CA1-DBF2E07DDED4}"/>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B6FF-488D-8CA1-DBF2E07DDED4}"/>
            </c:ext>
          </c:extLst>
        </c:ser>
        <c:dLbls>
          <c:showLegendKey val="0"/>
          <c:showVal val="0"/>
          <c:showCatName val="0"/>
          <c:showSerName val="0"/>
          <c:showPercent val="0"/>
          <c:showBubbleSize val="0"/>
        </c:dLbls>
        <c:marker val="1"/>
        <c:smooth val="0"/>
        <c:axId val="416783552"/>
        <c:axId val="1"/>
      </c:lineChart>
      <c:catAx>
        <c:axId val="41678355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83552"/>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TĐ4!$M$1:$V$1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TĐ4!$M$7:$V$7</c:f>
              <c:numCache>
                <c:formatCode>0</c:formatCode>
                <c:ptCount val="10"/>
                <c:pt idx="0">
                  <c:v>285.21333333333337</c:v>
                </c:pt>
                <c:pt idx="1">
                  <c:v>111.60874999999999</c:v>
                </c:pt>
                <c:pt idx="2">
                  <c:v>241.08114285714285</c:v>
                </c:pt>
                <c:pt idx="3">
                  <c:v>96.355000000000018</c:v>
                </c:pt>
                <c:pt idx="4">
                  <c:v>340.8536666666667</c:v>
                </c:pt>
                <c:pt idx="5">
                  <c:v>140.82852500000001</c:v>
                </c:pt>
                <c:pt idx="6">
                  <c:v>1416.3625</c:v>
                </c:pt>
                <c:pt idx="7">
                  <c:v>136.58666666666664</c:v>
                </c:pt>
                <c:pt idx="8">
                  <c:v>190.39818181818183</c:v>
                </c:pt>
                <c:pt idx="9">
                  <c:v>184.75</c:v>
                </c:pt>
              </c:numCache>
            </c:numRef>
          </c:val>
          <c:extLst>
            <c:ext xmlns:c16="http://schemas.microsoft.com/office/drawing/2014/chart" uri="{C3380CC4-5D6E-409C-BE32-E72D297353CC}">
              <c16:uniqueId val="{00000000-ABD8-4A08-AAB4-8B72E29EEFEA}"/>
            </c:ext>
          </c:extLst>
        </c:ser>
        <c:dLbls>
          <c:showLegendKey val="0"/>
          <c:showVal val="0"/>
          <c:showCatName val="0"/>
          <c:showSerName val="0"/>
          <c:showPercent val="0"/>
          <c:showBubbleSize val="0"/>
        </c:dLbls>
        <c:gapWidth val="219"/>
        <c:axId val="416768992"/>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ABD8-4A08-AAB4-8B72E29EEFEA}"/>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ABD8-4A08-AAB4-8B72E29EEFEA}"/>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ABD8-4A08-AAB4-8B72E29EEFEA}"/>
            </c:ext>
          </c:extLst>
        </c:ser>
        <c:dLbls>
          <c:showLegendKey val="0"/>
          <c:showVal val="0"/>
          <c:showCatName val="0"/>
          <c:showSerName val="0"/>
          <c:showPercent val="0"/>
          <c:showBubbleSize val="0"/>
        </c:dLbls>
        <c:marker val="1"/>
        <c:smooth val="0"/>
        <c:axId val="416768992"/>
        <c:axId val="1"/>
      </c:lineChart>
      <c:catAx>
        <c:axId val="41676899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68992"/>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TĐ5!$C$1:$L$1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TĐ5!$C$7:$L$7</c:f>
              <c:numCache>
                <c:formatCode>0</c:formatCode>
                <c:ptCount val="10"/>
                <c:pt idx="0">
                  <c:v>106.40680851063831</c:v>
                </c:pt>
                <c:pt idx="1">
                  <c:v>175.09965333333335</c:v>
                </c:pt>
                <c:pt idx="2">
                  <c:v>208.92571428571429</c:v>
                </c:pt>
                <c:pt idx="3">
                  <c:v>41.935358428805237</c:v>
                </c:pt>
                <c:pt idx="4">
                  <c:v>99.854323404255325</c:v>
                </c:pt>
                <c:pt idx="5">
                  <c:v>99.122246808510639</c:v>
                </c:pt>
                <c:pt idx="6">
                  <c:v>85.226859574468079</c:v>
                </c:pt>
                <c:pt idx="7">
                  <c:v>92.174553191489366</c:v>
                </c:pt>
                <c:pt idx="8">
                  <c:v>107.70401702127658</c:v>
                </c:pt>
                <c:pt idx="9">
                  <c:v>119.34313999999998</c:v>
                </c:pt>
              </c:numCache>
            </c:numRef>
          </c:val>
          <c:extLst>
            <c:ext xmlns:c16="http://schemas.microsoft.com/office/drawing/2014/chart" uri="{C3380CC4-5D6E-409C-BE32-E72D297353CC}">
              <c16:uniqueId val="{00000000-E764-45BD-9EC9-B9EFBED0DC23}"/>
            </c:ext>
          </c:extLst>
        </c:ser>
        <c:dLbls>
          <c:showLegendKey val="0"/>
          <c:showVal val="0"/>
          <c:showCatName val="0"/>
          <c:showSerName val="0"/>
          <c:showPercent val="0"/>
          <c:showBubbleSize val="0"/>
        </c:dLbls>
        <c:gapWidth val="219"/>
        <c:axId val="416774816"/>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E764-45BD-9EC9-B9EFBED0DC23}"/>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E764-45BD-9EC9-B9EFBED0DC23}"/>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E764-45BD-9EC9-B9EFBED0DC23}"/>
            </c:ext>
          </c:extLst>
        </c:ser>
        <c:dLbls>
          <c:showLegendKey val="0"/>
          <c:showVal val="0"/>
          <c:showCatName val="0"/>
          <c:showSerName val="0"/>
          <c:showPercent val="0"/>
          <c:showBubbleSize val="0"/>
        </c:dLbls>
        <c:marker val="1"/>
        <c:smooth val="0"/>
        <c:axId val="416774816"/>
        <c:axId val="1"/>
      </c:lineChart>
      <c:catAx>
        <c:axId val="41677481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74816"/>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TĐ5!$M$1:$V$1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TĐ5!$M$7:$V$7</c:f>
              <c:numCache>
                <c:formatCode>0</c:formatCode>
                <c:ptCount val="10"/>
                <c:pt idx="0">
                  <c:v>244.42</c:v>
                </c:pt>
                <c:pt idx="1">
                  <c:v>97.910256250000003</c:v>
                </c:pt>
                <c:pt idx="2">
                  <c:v>232.29982857142852</c:v>
                </c:pt>
                <c:pt idx="3">
                  <c:v>101.00502500000002</c:v>
                </c:pt>
                <c:pt idx="4">
                  <c:v>225.54902000000001</c:v>
                </c:pt>
                <c:pt idx="5">
                  <c:v>116.5985675</c:v>
                </c:pt>
                <c:pt idx="6">
                  <c:v>1165.2101785714287</c:v>
                </c:pt>
                <c:pt idx="7">
                  <c:v>116.14666666666666</c:v>
                </c:pt>
                <c:pt idx="8">
                  <c:v>184.80777272727266</c:v>
                </c:pt>
                <c:pt idx="9">
                  <c:v>251.28874999999996</c:v>
                </c:pt>
              </c:numCache>
            </c:numRef>
          </c:val>
          <c:extLst>
            <c:ext xmlns:c16="http://schemas.microsoft.com/office/drawing/2014/chart" uri="{C3380CC4-5D6E-409C-BE32-E72D297353CC}">
              <c16:uniqueId val="{00000000-DC1C-4B5C-97F5-8BC10F0262CD}"/>
            </c:ext>
          </c:extLst>
        </c:ser>
        <c:dLbls>
          <c:showLegendKey val="0"/>
          <c:showVal val="0"/>
          <c:showCatName val="0"/>
          <c:showSerName val="0"/>
          <c:showPercent val="0"/>
          <c:showBubbleSize val="0"/>
        </c:dLbls>
        <c:gapWidth val="219"/>
        <c:axId val="416781056"/>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DC1C-4B5C-97F5-8BC10F0262CD}"/>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DC1C-4B5C-97F5-8BC10F0262CD}"/>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DC1C-4B5C-97F5-8BC10F0262CD}"/>
            </c:ext>
          </c:extLst>
        </c:ser>
        <c:dLbls>
          <c:showLegendKey val="0"/>
          <c:showVal val="0"/>
          <c:showCatName val="0"/>
          <c:showSerName val="0"/>
          <c:showPercent val="0"/>
          <c:showBubbleSize val="0"/>
        </c:dLbls>
        <c:marker val="1"/>
        <c:smooth val="0"/>
        <c:axId val="416781056"/>
        <c:axId val="1"/>
      </c:lineChart>
      <c:catAx>
        <c:axId val="4167810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81056"/>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TĐ6!$C$1:$L$1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TĐ6!$C$7:$L$7</c:f>
              <c:numCache>
                <c:formatCode>0</c:formatCode>
                <c:ptCount val="10"/>
                <c:pt idx="0">
                  <c:v>100.84787234042554</c:v>
                </c:pt>
                <c:pt idx="1">
                  <c:v>137.15021333333334</c:v>
                </c:pt>
                <c:pt idx="2">
                  <c:v>273.37288753799396</c:v>
                </c:pt>
                <c:pt idx="3">
                  <c:v>40.353643207855974</c:v>
                </c:pt>
                <c:pt idx="4">
                  <c:v>120.85505957446804</c:v>
                </c:pt>
                <c:pt idx="5">
                  <c:v>153.79843404255323</c:v>
                </c:pt>
                <c:pt idx="6">
                  <c:v>45.265787234042563</c:v>
                </c:pt>
                <c:pt idx="7">
                  <c:v>99.532110638297866</c:v>
                </c:pt>
                <c:pt idx="8">
                  <c:v>83.769398839458404</c:v>
                </c:pt>
                <c:pt idx="9">
                  <c:v>103.54576000000002</c:v>
                </c:pt>
              </c:numCache>
            </c:numRef>
          </c:val>
          <c:extLst>
            <c:ext xmlns:c16="http://schemas.microsoft.com/office/drawing/2014/chart" uri="{C3380CC4-5D6E-409C-BE32-E72D297353CC}">
              <c16:uniqueId val="{00000000-F7AB-41BC-AB93-5406D70AE9CF}"/>
            </c:ext>
          </c:extLst>
        </c:ser>
        <c:dLbls>
          <c:showLegendKey val="0"/>
          <c:showVal val="0"/>
          <c:showCatName val="0"/>
          <c:showSerName val="0"/>
          <c:showPercent val="0"/>
          <c:showBubbleSize val="0"/>
        </c:dLbls>
        <c:gapWidth val="219"/>
        <c:axId val="416786048"/>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F7AB-41BC-AB93-5406D70AE9CF}"/>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F7AB-41BC-AB93-5406D70AE9CF}"/>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F7AB-41BC-AB93-5406D70AE9CF}"/>
            </c:ext>
          </c:extLst>
        </c:ser>
        <c:dLbls>
          <c:showLegendKey val="0"/>
          <c:showVal val="0"/>
          <c:showCatName val="0"/>
          <c:showSerName val="0"/>
          <c:showPercent val="0"/>
          <c:showBubbleSize val="0"/>
        </c:dLbls>
        <c:marker val="1"/>
        <c:smooth val="0"/>
        <c:axId val="416786048"/>
        <c:axId val="1"/>
      </c:lineChart>
      <c:catAx>
        <c:axId val="41678604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86048"/>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TĐ6!$M$1:$V$1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TĐ6!$M$7:$V$7</c:f>
              <c:numCache>
                <c:formatCode>0</c:formatCode>
                <c:ptCount val="10"/>
                <c:pt idx="0">
                  <c:v>253.2</c:v>
                </c:pt>
                <c:pt idx="1">
                  <c:v>195.85127499999999</c:v>
                </c:pt>
                <c:pt idx="2">
                  <c:v>267.20609999999999</c:v>
                </c:pt>
                <c:pt idx="3">
                  <c:v>102.10435</c:v>
                </c:pt>
                <c:pt idx="4">
                  <c:v>392.05648000000008</c:v>
                </c:pt>
                <c:pt idx="5">
                  <c:v>150.96124499999999</c:v>
                </c:pt>
                <c:pt idx="6">
                  <c:v>2147.3619285714281</c:v>
                </c:pt>
                <c:pt idx="7">
                  <c:v>162.34000000000003</c:v>
                </c:pt>
                <c:pt idx="8">
                  <c:v>228.91131818181819</c:v>
                </c:pt>
                <c:pt idx="9">
                  <c:v>442.18324999999999</c:v>
                </c:pt>
              </c:numCache>
            </c:numRef>
          </c:val>
          <c:extLst>
            <c:ext xmlns:c16="http://schemas.microsoft.com/office/drawing/2014/chart" uri="{C3380CC4-5D6E-409C-BE32-E72D297353CC}">
              <c16:uniqueId val="{00000000-1B1E-406D-A67B-8EC606C98EE8}"/>
            </c:ext>
          </c:extLst>
        </c:ser>
        <c:dLbls>
          <c:showLegendKey val="0"/>
          <c:showVal val="0"/>
          <c:showCatName val="0"/>
          <c:showSerName val="0"/>
          <c:showPercent val="0"/>
          <c:showBubbleSize val="0"/>
        </c:dLbls>
        <c:gapWidth val="219"/>
        <c:axId val="416775232"/>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1B1E-406D-A67B-8EC606C98EE8}"/>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1B1E-406D-A67B-8EC606C98EE8}"/>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1B1E-406D-A67B-8EC606C98EE8}"/>
            </c:ext>
          </c:extLst>
        </c:ser>
        <c:dLbls>
          <c:showLegendKey val="0"/>
          <c:showVal val="0"/>
          <c:showCatName val="0"/>
          <c:showSerName val="0"/>
          <c:showPercent val="0"/>
          <c:showBubbleSize val="0"/>
        </c:dLbls>
        <c:marker val="1"/>
        <c:smooth val="0"/>
        <c:axId val="416775232"/>
        <c:axId val="1"/>
      </c:lineChart>
      <c:catAx>
        <c:axId val="41677523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75232"/>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layout>
        <c:manualLayout>
          <c:xMode val="edge"/>
          <c:yMode val="edge"/>
          <c:x val="0.21880823848983941"/>
          <c:y val="3.8759968436781228E-2"/>
        </c:manualLayout>
      </c:layout>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TĐ7!$C$1:$L$1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TĐ7!$C$7:$L$7</c:f>
              <c:numCache>
                <c:formatCode>0</c:formatCode>
                <c:ptCount val="10"/>
                <c:pt idx="0">
                  <c:v>102.13170212765958</c:v>
                </c:pt>
                <c:pt idx="1">
                  <c:v>122.09626666666668</c:v>
                </c:pt>
                <c:pt idx="2">
                  <c:v>119.29308206686929</c:v>
                </c:pt>
                <c:pt idx="3">
                  <c:v>63.159306055646482</c:v>
                </c:pt>
                <c:pt idx="4">
                  <c:v>82.278468085106368</c:v>
                </c:pt>
                <c:pt idx="5">
                  <c:v>88.030263829787231</c:v>
                </c:pt>
                <c:pt idx="6">
                  <c:v>34.68194042553192</c:v>
                </c:pt>
                <c:pt idx="7">
                  <c:v>61.356102127659582</c:v>
                </c:pt>
                <c:pt idx="8">
                  <c:v>113.76542205029013</c:v>
                </c:pt>
                <c:pt idx="9">
                  <c:v>159.81472000000002</c:v>
                </c:pt>
              </c:numCache>
            </c:numRef>
          </c:val>
          <c:extLst>
            <c:ext xmlns:c16="http://schemas.microsoft.com/office/drawing/2014/chart" uri="{C3380CC4-5D6E-409C-BE32-E72D297353CC}">
              <c16:uniqueId val="{00000000-80A9-4E37-9BCE-BCF0D9F1C0FA}"/>
            </c:ext>
          </c:extLst>
        </c:ser>
        <c:dLbls>
          <c:showLegendKey val="0"/>
          <c:showVal val="0"/>
          <c:showCatName val="0"/>
          <c:showSerName val="0"/>
          <c:showPercent val="0"/>
          <c:showBubbleSize val="0"/>
        </c:dLbls>
        <c:gapWidth val="219"/>
        <c:axId val="416773984"/>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80A9-4E37-9BCE-BCF0D9F1C0FA}"/>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80A9-4E37-9BCE-BCF0D9F1C0FA}"/>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80A9-4E37-9BCE-BCF0D9F1C0FA}"/>
            </c:ext>
          </c:extLst>
        </c:ser>
        <c:dLbls>
          <c:showLegendKey val="0"/>
          <c:showVal val="0"/>
          <c:showCatName val="0"/>
          <c:showSerName val="0"/>
          <c:showPercent val="0"/>
          <c:showBubbleSize val="0"/>
        </c:dLbls>
        <c:marker val="1"/>
        <c:smooth val="0"/>
        <c:axId val="416773984"/>
        <c:axId val="1"/>
      </c:lineChart>
      <c:catAx>
        <c:axId val="41677398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7398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TĐ7!$M$1:$V$1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TĐ7!$M$7:$V$7</c:f>
              <c:numCache>
                <c:formatCode>0</c:formatCode>
                <c:ptCount val="10"/>
                <c:pt idx="0">
                  <c:v>13</c:v>
                </c:pt>
                <c:pt idx="1">
                  <c:v>99.999949999999998</c:v>
                </c:pt>
                <c:pt idx="2">
                  <c:v>150.85588571428571</c:v>
                </c:pt>
                <c:pt idx="3">
                  <c:v>244.19619999999992</c:v>
                </c:pt>
                <c:pt idx="4">
                  <c:v>112.3416</c:v>
                </c:pt>
                <c:pt idx="5">
                  <c:v>108.30934999999999</c:v>
                </c:pt>
                <c:pt idx="6">
                  <c:v>231.72942857142854</c:v>
                </c:pt>
                <c:pt idx="7">
                  <c:v>41.593999999999994</c:v>
                </c:pt>
                <c:pt idx="8">
                  <c:v>108.09345454545453</c:v>
                </c:pt>
                <c:pt idx="9">
                  <c:v>295.94240000000002</c:v>
                </c:pt>
              </c:numCache>
            </c:numRef>
          </c:val>
          <c:extLst>
            <c:ext xmlns:c16="http://schemas.microsoft.com/office/drawing/2014/chart" uri="{C3380CC4-5D6E-409C-BE32-E72D297353CC}">
              <c16:uniqueId val="{00000000-9A65-4D17-94D5-F244167712F0}"/>
            </c:ext>
          </c:extLst>
        </c:ser>
        <c:dLbls>
          <c:showLegendKey val="0"/>
          <c:showVal val="0"/>
          <c:showCatName val="0"/>
          <c:showSerName val="0"/>
          <c:showPercent val="0"/>
          <c:showBubbleSize val="0"/>
        </c:dLbls>
        <c:gapWidth val="219"/>
        <c:axId val="416776064"/>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9A65-4D17-94D5-F244167712F0}"/>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9A65-4D17-94D5-F244167712F0}"/>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9A65-4D17-94D5-F244167712F0}"/>
            </c:ext>
          </c:extLst>
        </c:ser>
        <c:dLbls>
          <c:showLegendKey val="0"/>
          <c:showVal val="0"/>
          <c:showCatName val="0"/>
          <c:showSerName val="0"/>
          <c:showPercent val="0"/>
          <c:showBubbleSize val="0"/>
        </c:dLbls>
        <c:marker val="1"/>
        <c:smooth val="0"/>
        <c:axId val="416776064"/>
        <c:axId val="1"/>
      </c:lineChart>
      <c:catAx>
        <c:axId val="41677606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76064"/>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'TĐ1 tuần'!$C$1:$L$1</c:f>
              <c:strCache>
                <c:ptCount val="10"/>
                <c:pt idx="0">
                  <c:v>Năng lượng</c:v>
                </c:pt>
                <c:pt idx="1">
                  <c:v>Nước</c:v>
                </c:pt>
                <c:pt idx="2">
                  <c:v>Protein ĐV</c:v>
                </c:pt>
                <c:pt idx="3">
                  <c:v>Protein TV</c:v>
                </c:pt>
                <c:pt idx="4">
                  <c:v>Protein tổng</c:v>
                </c:pt>
                <c:pt idx="5">
                  <c:v>Lipid ĐV</c:v>
                </c:pt>
                <c:pt idx="6">
                  <c:v>Lipid TV</c:v>
                </c:pt>
                <c:pt idx="7">
                  <c:v>Lipid tổng</c:v>
                </c:pt>
                <c:pt idx="8">
                  <c:v>Glucid</c:v>
                </c:pt>
                <c:pt idx="9">
                  <c:v>Cellulose</c:v>
                </c:pt>
              </c:strCache>
            </c:strRef>
          </c:cat>
          <c:val>
            <c:numRef>
              <c:f>'TĐ1 tuần'!$C$7:$L$7</c:f>
              <c:numCache>
                <c:formatCode>0</c:formatCode>
                <c:ptCount val="10"/>
                <c:pt idx="0">
                  <c:v>102.4378541033435</c:v>
                </c:pt>
                <c:pt idx="1">
                  <c:v>137.58560333333332</c:v>
                </c:pt>
                <c:pt idx="2">
                  <c:v>189.58404863221884</c:v>
                </c:pt>
                <c:pt idx="3">
                  <c:v>52.425203647416417</c:v>
                </c:pt>
                <c:pt idx="4">
                  <c:v>99.933291793313074</c:v>
                </c:pt>
                <c:pt idx="5">
                  <c:v>103.75011793313071</c:v>
                </c:pt>
                <c:pt idx="6">
                  <c:v>85.423316717325221</c:v>
                </c:pt>
                <c:pt idx="7">
                  <c:v>96.629854103343476</c:v>
                </c:pt>
                <c:pt idx="8">
                  <c:v>99.220823652942812</c:v>
                </c:pt>
                <c:pt idx="9">
                  <c:v>90.536385714285728</c:v>
                </c:pt>
              </c:numCache>
            </c:numRef>
          </c:val>
          <c:extLst>
            <c:ext xmlns:c16="http://schemas.microsoft.com/office/drawing/2014/chart" uri="{C3380CC4-5D6E-409C-BE32-E72D297353CC}">
              <c16:uniqueId val="{00000000-8C15-44BC-BECF-C443DF67F911}"/>
            </c:ext>
          </c:extLst>
        </c:ser>
        <c:dLbls>
          <c:showLegendKey val="0"/>
          <c:showVal val="0"/>
          <c:showCatName val="0"/>
          <c:showSerName val="0"/>
          <c:showPercent val="0"/>
          <c:showBubbleSize val="0"/>
        </c:dLbls>
        <c:gapWidth val="219"/>
        <c:overlap val="-27"/>
        <c:axId val="416787712"/>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8C15-44BC-BECF-C443DF67F911}"/>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8C15-44BC-BECF-C443DF67F911}"/>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8C15-44BC-BECF-C443DF67F911}"/>
            </c:ext>
          </c:extLst>
        </c:ser>
        <c:dLbls>
          <c:showLegendKey val="0"/>
          <c:showVal val="0"/>
          <c:showCatName val="0"/>
          <c:showSerName val="0"/>
          <c:showPercent val="0"/>
          <c:showBubbleSize val="0"/>
        </c:dLbls>
        <c:marker val="1"/>
        <c:smooth val="0"/>
        <c:axId val="416787712"/>
        <c:axId val="1"/>
      </c:lineChart>
      <c:catAx>
        <c:axId val="416787712"/>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87712"/>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000000"/>
                </a:solidFill>
                <a:latin typeface="Calibri"/>
                <a:ea typeface="Calibri"/>
                <a:cs typeface="Calibri"/>
              </a:defRPr>
            </a:pPr>
            <a:r>
              <a:rPr lang="en-AU"/>
              <a:t>So sánh so với nhu cầu tính toán</a:t>
            </a:r>
          </a:p>
        </c:rich>
      </c:tx>
      <c:overlay val="0"/>
      <c:spPr>
        <a:noFill/>
        <a:ln w="25400">
          <a:noFill/>
        </a:ln>
      </c:spPr>
    </c:title>
    <c:autoTitleDeleted val="0"/>
    <c:plotArea>
      <c:layout/>
      <c:barChart>
        <c:barDir val="col"/>
        <c:grouping val="clustered"/>
        <c:varyColors val="0"/>
        <c:ser>
          <c:idx val="0"/>
          <c:order val="0"/>
          <c:spPr>
            <a:solidFill>
              <a:srgbClr val="4F81BD"/>
            </a:solidFill>
            <a:ln w="25400">
              <a:noFill/>
            </a:ln>
          </c:spPr>
          <c:invertIfNegative val="0"/>
          <c:cat>
            <c:strRef>
              <c:f>'TĐ1 tuần'!$M$1:$V$1</c:f>
              <c:strCache>
                <c:ptCount val="10"/>
                <c:pt idx="0">
                  <c:v>Cholesterol</c:v>
                </c:pt>
                <c:pt idx="1">
                  <c:v>Canxi</c:v>
                </c:pt>
                <c:pt idx="2">
                  <c:v>Phospho</c:v>
                </c:pt>
                <c:pt idx="3">
                  <c:v>Sắt</c:v>
                </c:pt>
                <c:pt idx="4">
                  <c:v>Natri</c:v>
                </c:pt>
                <c:pt idx="5">
                  <c:v>Kali</c:v>
                </c:pt>
                <c:pt idx="6">
                  <c:v>β-caroten</c:v>
                </c:pt>
                <c:pt idx="7">
                  <c:v>Vitamin A</c:v>
                </c:pt>
                <c:pt idx="8">
                  <c:v>Vitamin B1</c:v>
                </c:pt>
                <c:pt idx="9">
                  <c:v>Vitamin C</c:v>
                </c:pt>
              </c:strCache>
            </c:strRef>
          </c:cat>
          <c:val>
            <c:numRef>
              <c:f>'TĐ1 tuần'!$M$7:$V$7</c:f>
              <c:numCache>
                <c:formatCode>0</c:formatCode>
                <c:ptCount val="10"/>
                <c:pt idx="0">
                  <c:v>251.06657142857151</c:v>
                </c:pt>
                <c:pt idx="1">
                  <c:v>123.85083303571427</c:v>
                </c:pt>
                <c:pt idx="2">
                  <c:v>216.31410816326527</c:v>
                </c:pt>
                <c:pt idx="3">
                  <c:v>130.8057892857143</c:v>
                </c:pt>
                <c:pt idx="4">
                  <c:v>260.39692857142853</c:v>
                </c:pt>
                <c:pt idx="5">
                  <c:v>128.67150464285712</c:v>
                </c:pt>
                <c:pt idx="6">
                  <c:v>1158.1995153061225</c:v>
                </c:pt>
                <c:pt idx="7">
                  <c:v>143.60352380952381</c:v>
                </c:pt>
                <c:pt idx="8">
                  <c:v>168.50129870129865</c:v>
                </c:pt>
                <c:pt idx="9">
                  <c:v>259.67259999999999</c:v>
                </c:pt>
              </c:numCache>
            </c:numRef>
          </c:val>
          <c:extLst>
            <c:ext xmlns:c16="http://schemas.microsoft.com/office/drawing/2014/chart" uri="{C3380CC4-5D6E-409C-BE32-E72D297353CC}">
              <c16:uniqueId val="{00000000-2C31-4010-898A-55FAA9C4B380}"/>
            </c:ext>
          </c:extLst>
        </c:ser>
        <c:dLbls>
          <c:showLegendKey val="0"/>
          <c:showVal val="0"/>
          <c:showCatName val="0"/>
          <c:showSerName val="0"/>
          <c:showPercent val="0"/>
          <c:showBubbleSize val="0"/>
        </c:dLbls>
        <c:gapWidth val="219"/>
        <c:axId val="416791456"/>
        <c:axId val="1"/>
      </c:barChart>
      <c:lineChart>
        <c:grouping val="standard"/>
        <c:varyColors val="0"/>
        <c:ser>
          <c:idx val="1"/>
          <c:order val="1"/>
          <c:tx>
            <c:v>100%</c:v>
          </c:tx>
          <c:marker>
            <c:symbol val="none"/>
          </c:marker>
          <c:val>
            <c:numLit>
              <c:formatCode>General</c:formatCode>
              <c:ptCount val="10"/>
              <c:pt idx="0">
                <c:v>100</c:v>
              </c:pt>
              <c:pt idx="1">
                <c:v>100</c:v>
              </c:pt>
              <c:pt idx="2">
                <c:v>100</c:v>
              </c:pt>
              <c:pt idx="3">
                <c:v>100</c:v>
              </c:pt>
              <c:pt idx="4">
                <c:v>100</c:v>
              </c:pt>
              <c:pt idx="5">
                <c:v>100</c:v>
              </c:pt>
              <c:pt idx="6">
                <c:v>100</c:v>
              </c:pt>
              <c:pt idx="7">
                <c:v>100</c:v>
              </c:pt>
              <c:pt idx="8">
                <c:v>100</c:v>
              </c:pt>
              <c:pt idx="9">
                <c:v>100</c:v>
              </c:pt>
            </c:numLit>
          </c:val>
          <c:smooth val="0"/>
          <c:extLst>
            <c:ext xmlns:c16="http://schemas.microsoft.com/office/drawing/2014/chart" uri="{C3380CC4-5D6E-409C-BE32-E72D297353CC}">
              <c16:uniqueId val="{00000001-2C31-4010-898A-55FAA9C4B380}"/>
            </c:ext>
          </c:extLst>
        </c:ser>
        <c:ser>
          <c:idx val="2"/>
          <c:order val="2"/>
          <c:tx>
            <c:v>90%</c:v>
          </c:tx>
          <c:marker>
            <c:symbol val="none"/>
          </c:marker>
          <c:val>
            <c:numLit>
              <c:formatCode>General</c:formatCode>
              <c:ptCount val="10"/>
              <c:pt idx="0">
                <c:v>90</c:v>
              </c:pt>
              <c:pt idx="1">
                <c:v>90</c:v>
              </c:pt>
              <c:pt idx="2">
                <c:v>90</c:v>
              </c:pt>
              <c:pt idx="3">
                <c:v>90</c:v>
              </c:pt>
              <c:pt idx="4">
                <c:v>90</c:v>
              </c:pt>
              <c:pt idx="5">
                <c:v>90</c:v>
              </c:pt>
              <c:pt idx="6">
                <c:v>90</c:v>
              </c:pt>
              <c:pt idx="7">
                <c:v>90</c:v>
              </c:pt>
              <c:pt idx="8">
                <c:v>90</c:v>
              </c:pt>
              <c:pt idx="9">
                <c:v>90</c:v>
              </c:pt>
            </c:numLit>
          </c:val>
          <c:smooth val="0"/>
          <c:extLst>
            <c:ext xmlns:c16="http://schemas.microsoft.com/office/drawing/2014/chart" uri="{C3380CC4-5D6E-409C-BE32-E72D297353CC}">
              <c16:uniqueId val="{00000002-2C31-4010-898A-55FAA9C4B380}"/>
            </c:ext>
          </c:extLst>
        </c:ser>
        <c:ser>
          <c:idx val="3"/>
          <c:order val="3"/>
          <c:tx>
            <c:v>110%</c:v>
          </c:tx>
          <c:marker>
            <c:symbol val="none"/>
          </c:marker>
          <c:val>
            <c:numLit>
              <c:formatCode>General</c:formatCode>
              <c:ptCount val="10"/>
              <c:pt idx="0">
                <c:v>110</c:v>
              </c:pt>
              <c:pt idx="1">
                <c:v>110</c:v>
              </c:pt>
              <c:pt idx="2">
                <c:v>110</c:v>
              </c:pt>
              <c:pt idx="3">
                <c:v>110</c:v>
              </c:pt>
              <c:pt idx="4">
                <c:v>110</c:v>
              </c:pt>
              <c:pt idx="5">
                <c:v>110</c:v>
              </c:pt>
              <c:pt idx="6">
                <c:v>110</c:v>
              </c:pt>
              <c:pt idx="7">
                <c:v>110</c:v>
              </c:pt>
              <c:pt idx="8">
                <c:v>110</c:v>
              </c:pt>
              <c:pt idx="9">
                <c:v>110</c:v>
              </c:pt>
            </c:numLit>
          </c:val>
          <c:smooth val="0"/>
          <c:extLst>
            <c:ext xmlns:c16="http://schemas.microsoft.com/office/drawing/2014/chart" uri="{C3380CC4-5D6E-409C-BE32-E72D297353CC}">
              <c16:uniqueId val="{00000003-2C31-4010-898A-55FAA9C4B380}"/>
            </c:ext>
          </c:extLst>
        </c:ser>
        <c:dLbls>
          <c:showLegendKey val="0"/>
          <c:showVal val="0"/>
          <c:showCatName val="0"/>
          <c:showSerName val="0"/>
          <c:showPercent val="0"/>
          <c:showBubbleSize val="0"/>
        </c:dLbls>
        <c:marker val="1"/>
        <c:smooth val="0"/>
        <c:axId val="416791456"/>
        <c:axId val="1"/>
      </c:lineChart>
      <c:catAx>
        <c:axId val="4167914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2700000" vert="horz"/>
          <a:lstStyle/>
          <a:p>
            <a:pPr>
              <a:defRPr sz="900" b="0" i="0" u="none" strike="noStrike" baseline="0">
                <a:solidFill>
                  <a:srgbClr val="000000"/>
                </a:solidFill>
                <a:latin typeface="Calibri"/>
                <a:ea typeface="Calibri"/>
                <a:cs typeface="Calibri"/>
              </a:defRPr>
            </a:pPr>
            <a:endParaRPr lang="en-US"/>
          </a:p>
        </c:txPr>
        <c:crossAx val="1"/>
        <c:crosses val="autoZero"/>
        <c:auto val="1"/>
        <c:lblAlgn val="ctr"/>
        <c:lblOffset val="100"/>
        <c:noMultiLvlLbl val="0"/>
      </c:catAx>
      <c:valAx>
        <c:axId val="1"/>
        <c:scaling>
          <c:orientation val="minMax"/>
        </c:scaling>
        <c:delete val="0"/>
        <c:axPos val="l"/>
        <c:majorGridlines>
          <c:spPr>
            <a:ln w="9525" cap="flat" cmpd="sng" algn="ctr">
              <a:solidFill>
                <a:schemeClr val="tx1">
                  <a:lumMod val="15000"/>
                  <a:lumOff val="85000"/>
                </a:schemeClr>
              </a:solidFill>
              <a:round/>
            </a:ln>
            <a:effectLst/>
          </c:spPr>
        </c:majorGridlines>
        <c:title>
          <c:tx>
            <c:rich>
              <a:bodyPr/>
              <a:lstStyle/>
              <a:p>
                <a:pPr>
                  <a:defRPr sz="1000" b="0" i="0" u="none" strike="noStrike" baseline="0">
                    <a:solidFill>
                      <a:srgbClr val="000000"/>
                    </a:solidFill>
                    <a:latin typeface="Calibri"/>
                    <a:ea typeface="Calibri"/>
                    <a:cs typeface="Calibri"/>
                  </a:defRPr>
                </a:pPr>
                <a:r>
                  <a:rPr lang="en-AU"/>
                  <a:t>Tỷ lệ so với nhu cầu (%)</a:t>
                </a:r>
              </a:p>
            </c:rich>
          </c:tx>
          <c:overlay val="0"/>
          <c:spPr>
            <a:noFill/>
            <a:ln w="25400">
              <a:noFill/>
            </a:ln>
          </c:spPr>
        </c:title>
        <c:numFmt formatCode="0" sourceLinked="1"/>
        <c:majorTickMark val="none"/>
        <c:minorTickMark val="none"/>
        <c:tickLblPos val="nextTo"/>
        <c:spPr>
          <a:noFill/>
          <a:ln>
            <a:solidFill>
              <a:schemeClr val="tx1"/>
            </a:solidFill>
          </a:ln>
          <a:effectLst/>
        </c:spPr>
        <c:txPr>
          <a:bodyPr rot="0" vert="horz"/>
          <a:lstStyle/>
          <a:p>
            <a:pPr>
              <a:defRPr sz="900" b="0" i="0" u="none" strike="noStrike" baseline="0">
                <a:solidFill>
                  <a:srgbClr val="000000"/>
                </a:solidFill>
                <a:latin typeface="Calibri"/>
                <a:ea typeface="Calibri"/>
                <a:cs typeface="Calibri"/>
              </a:defRPr>
            </a:pPr>
            <a:endParaRPr lang="en-US"/>
          </a:p>
        </c:txPr>
        <c:crossAx val="416791456"/>
        <c:crosses val="autoZero"/>
        <c:crossBetween val="between"/>
      </c:valAx>
      <c:spPr>
        <a:noFill/>
        <a:ln w="25400">
          <a:noFill/>
        </a:ln>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www.blogger.com/rearrange?blogID=6414373844977342166&amp;widgetType=BlogArchive&amp;widgetId=BlogArchive1&amp;action=editWidget&amp;sectionId=sidebar" TargetMode="External"/><Relationship Id="rId7"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hyperlink" Target="http://www.blogger.com/rearrange?blogID=6414373844977342166&amp;widgetType=Label&amp;widgetId=Label1&amp;action=editWidget&amp;sectionId=sidebar" TargetMode="External"/><Relationship Id="rId6" Type="http://schemas.openxmlformats.org/officeDocument/2006/relationships/image" Target="../media/image2.png"/><Relationship Id="rId5" Type="http://schemas.openxmlformats.org/officeDocument/2006/relationships/hyperlink" Target="http://www.blogger.com/post-edit.g?blogID=6414373844977342166&amp;postID=1921503732042078300" TargetMode="External"/><Relationship Id="rId4" Type="http://schemas.openxmlformats.org/officeDocument/2006/relationships/hyperlink" Target="http://www.blogger.com/rearrange?blogID=6414373844977342166&amp;widgetType=LinkList&amp;widgetId=LinkList1&amp;action=editWidget&amp;sectionId=sidebar" TargetMode="External"/></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177800</xdr:colOff>
      <xdr:row>0</xdr:row>
      <xdr:rowOff>165100</xdr:rowOff>
    </xdr:to>
    <xdr:pic>
      <xdr:nvPicPr>
        <xdr:cNvPr id="1228176" name="Picture 2" descr="http://img1.blogblog.com/img/icon18_wrench_allbkg.png">
          <a:hlinkClick xmlns:r="http://schemas.openxmlformats.org/officeDocument/2006/relationships" r:id="rId1" tgtFrame="configLabel1" tooltip="Edit"/>
          <a:extLst>
            <a:ext uri="{FF2B5EF4-FFF2-40B4-BE49-F238E27FC236}">
              <a16:creationId xmlns:a16="http://schemas.microsoft.com/office/drawing/2014/main" id="{2C233723-6E8C-40AE-BDB9-0E1B68B0B19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7780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177800</xdr:colOff>
      <xdr:row>0</xdr:row>
      <xdr:rowOff>165100</xdr:rowOff>
    </xdr:to>
    <xdr:pic>
      <xdr:nvPicPr>
        <xdr:cNvPr id="1228177" name="Picture 3" descr="http://img1.blogblog.com/img/icon18_wrench_allbkg.png">
          <a:hlinkClick xmlns:r="http://schemas.openxmlformats.org/officeDocument/2006/relationships" r:id="rId3" tgtFrame="configBlogArchive1" tooltip="Edit"/>
          <a:extLst>
            <a:ext uri="{FF2B5EF4-FFF2-40B4-BE49-F238E27FC236}">
              <a16:creationId xmlns:a16="http://schemas.microsoft.com/office/drawing/2014/main" id="{A74DE24B-D533-47C3-A68C-8E1512839AA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7780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177800</xdr:colOff>
      <xdr:row>0</xdr:row>
      <xdr:rowOff>165100</xdr:rowOff>
    </xdr:to>
    <xdr:pic>
      <xdr:nvPicPr>
        <xdr:cNvPr id="1228178" name="Picture 4" descr="http://img1.blogblog.com/img/icon18_wrench_allbkg.png">
          <a:hlinkClick xmlns:r="http://schemas.openxmlformats.org/officeDocument/2006/relationships" r:id="rId4" tgtFrame="configLinkList1" tooltip="Edit"/>
          <a:extLst>
            <a:ext uri="{FF2B5EF4-FFF2-40B4-BE49-F238E27FC236}">
              <a16:creationId xmlns:a16="http://schemas.microsoft.com/office/drawing/2014/main" id="{97F3C1A0-3C16-4A79-ACD5-5571422F43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77800" cy="16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177800</xdr:colOff>
      <xdr:row>151</xdr:row>
      <xdr:rowOff>171450</xdr:rowOff>
    </xdr:to>
    <xdr:pic>
      <xdr:nvPicPr>
        <xdr:cNvPr id="1228179" name="Picture 5" descr="http://img2.blogblog.com/img/icon18_edit_allbkg.gif">
          <a:hlinkClick xmlns:r="http://schemas.openxmlformats.org/officeDocument/2006/relationships" r:id="rId5" tooltip="Edit Post"/>
          <a:extLst>
            <a:ext uri="{FF2B5EF4-FFF2-40B4-BE49-F238E27FC236}">
              <a16:creationId xmlns:a16="http://schemas.microsoft.com/office/drawing/2014/main" id="{6509F7EA-9972-4126-9700-C4F543206D92}"/>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7687250"/>
          <a:ext cx="1778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12700</xdr:colOff>
      <xdr:row>151</xdr:row>
      <xdr:rowOff>6350</xdr:rowOff>
    </xdr:to>
    <xdr:pic>
      <xdr:nvPicPr>
        <xdr:cNvPr id="1228180" name="Picture 11" descr="http://labang.sourceforge.net/cgi-bin/axs/ax.pl?trans.gif&amp;ref=http://dinhduongyhoc.blogspot.com/2008/07/bang-thanh-phan-dinh-duong-thuc-viet.html">
          <a:extLst>
            <a:ext uri="{FF2B5EF4-FFF2-40B4-BE49-F238E27FC236}">
              <a16:creationId xmlns:a16="http://schemas.microsoft.com/office/drawing/2014/main" id="{0A68FF1F-BA07-434F-8F5F-C62FC53631D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7687250"/>
          <a:ext cx="1270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203200</xdr:colOff>
      <xdr:row>151</xdr:row>
      <xdr:rowOff>139700</xdr:rowOff>
    </xdr:to>
    <xdr:pic>
      <xdr:nvPicPr>
        <xdr:cNvPr id="1228181" name="Picture 6">
          <a:extLst>
            <a:ext uri="{FF2B5EF4-FFF2-40B4-BE49-F238E27FC236}">
              <a16:creationId xmlns:a16="http://schemas.microsoft.com/office/drawing/2014/main" id="{DC0291AF-B9C8-4706-840A-66D02269DF39}"/>
            </a:ext>
          </a:extLst>
        </xdr:cNvPr>
        <xdr:cNvPicPr>
          <a:picLocks noGrp="1"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7687250"/>
          <a:ext cx="2032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203200</xdr:colOff>
      <xdr:row>151</xdr:row>
      <xdr:rowOff>139700</xdr:rowOff>
    </xdr:to>
    <xdr:pic>
      <xdr:nvPicPr>
        <xdr:cNvPr id="1228182" name="Picture 7">
          <a:extLst>
            <a:ext uri="{FF2B5EF4-FFF2-40B4-BE49-F238E27FC236}">
              <a16:creationId xmlns:a16="http://schemas.microsoft.com/office/drawing/2014/main" id="{5373EAEA-5778-4D73-91E1-8EF0705B1F52}"/>
            </a:ext>
          </a:extLst>
        </xdr:cNvPr>
        <xdr:cNvPicPr>
          <a:picLocks noGrp="1"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7687250"/>
          <a:ext cx="2032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203200</xdr:colOff>
      <xdr:row>151</xdr:row>
      <xdr:rowOff>139700</xdr:rowOff>
    </xdr:to>
    <xdr:pic>
      <xdr:nvPicPr>
        <xdr:cNvPr id="1228183" name="Picture 8">
          <a:extLst>
            <a:ext uri="{FF2B5EF4-FFF2-40B4-BE49-F238E27FC236}">
              <a16:creationId xmlns:a16="http://schemas.microsoft.com/office/drawing/2014/main" id="{29EAA10B-905B-44D8-8624-36E89E81EE04}"/>
            </a:ext>
          </a:extLst>
        </xdr:cNvPr>
        <xdr:cNvPicPr>
          <a:picLocks noGrp="1"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7687250"/>
          <a:ext cx="2032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203200</xdr:colOff>
      <xdr:row>151</xdr:row>
      <xdr:rowOff>139700</xdr:rowOff>
    </xdr:to>
    <xdr:pic>
      <xdr:nvPicPr>
        <xdr:cNvPr id="1228184" name="Picture 9">
          <a:extLst>
            <a:ext uri="{FF2B5EF4-FFF2-40B4-BE49-F238E27FC236}">
              <a16:creationId xmlns:a16="http://schemas.microsoft.com/office/drawing/2014/main" id="{F8E70036-B710-4B16-A55B-91902BB8182C}"/>
            </a:ext>
          </a:extLst>
        </xdr:cNvPr>
        <xdr:cNvPicPr>
          <a:picLocks noGrp="1"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7687250"/>
          <a:ext cx="2032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203200</xdr:colOff>
      <xdr:row>151</xdr:row>
      <xdr:rowOff>139700</xdr:rowOff>
    </xdr:to>
    <xdr:pic>
      <xdr:nvPicPr>
        <xdr:cNvPr id="1228185" name="Picture 10">
          <a:extLst>
            <a:ext uri="{FF2B5EF4-FFF2-40B4-BE49-F238E27FC236}">
              <a16:creationId xmlns:a16="http://schemas.microsoft.com/office/drawing/2014/main" id="{DC4A3A0B-8E25-4C30-8632-E590DE718D28}"/>
            </a:ext>
          </a:extLst>
        </xdr:cNvPr>
        <xdr:cNvPicPr>
          <a:picLocks noGrp="1"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37687250"/>
          <a:ext cx="203200" cy="13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76028" name="Chart 1">
          <a:extLst>
            <a:ext uri="{FF2B5EF4-FFF2-40B4-BE49-F238E27FC236}">
              <a16:creationId xmlns:a16="http://schemas.microsoft.com/office/drawing/2014/main" id="{94EADE6E-6521-449F-A640-C5205BDEDD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76029" name="Chart 2">
          <a:extLst>
            <a:ext uri="{FF2B5EF4-FFF2-40B4-BE49-F238E27FC236}">
              <a16:creationId xmlns:a16="http://schemas.microsoft.com/office/drawing/2014/main" id="{8CD485FF-DB34-4696-9D9A-404D1E89AF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1818633" name="Chart 1">
          <a:extLst>
            <a:ext uri="{FF2B5EF4-FFF2-40B4-BE49-F238E27FC236}">
              <a16:creationId xmlns:a16="http://schemas.microsoft.com/office/drawing/2014/main" id="{AB6AC45A-80B8-4AD5-A395-2F121468DB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1818634" name="Chart 2">
          <a:extLst>
            <a:ext uri="{FF2B5EF4-FFF2-40B4-BE49-F238E27FC236}">
              <a16:creationId xmlns:a16="http://schemas.microsoft.com/office/drawing/2014/main" id="{84E6FC43-AABD-45F6-95A5-51651F826A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1819657" name="Chart 1">
          <a:extLst>
            <a:ext uri="{FF2B5EF4-FFF2-40B4-BE49-F238E27FC236}">
              <a16:creationId xmlns:a16="http://schemas.microsoft.com/office/drawing/2014/main" id="{7CD04E13-219B-4CEF-81EB-504317A570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1819658" name="Chart 2">
          <a:extLst>
            <a:ext uri="{FF2B5EF4-FFF2-40B4-BE49-F238E27FC236}">
              <a16:creationId xmlns:a16="http://schemas.microsoft.com/office/drawing/2014/main" id="{AC9D47BB-7C5A-4C3A-B1F3-D41F9567DF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1820681" name="Chart 1">
          <a:extLst>
            <a:ext uri="{FF2B5EF4-FFF2-40B4-BE49-F238E27FC236}">
              <a16:creationId xmlns:a16="http://schemas.microsoft.com/office/drawing/2014/main" id="{0E15A502-48B8-41CD-9144-D1EE254CB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1820682" name="Chart 2">
          <a:extLst>
            <a:ext uri="{FF2B5EF4-FFF2-40B4-BE49-F238E27FC236}">
              <a16:creationId xmlns:a16="http://schemas.microsoft.com/office/drawing/2014/main" id="{796416A3-3447-47E4-9185-62800F3784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1821705" name="Chart 1">
          <a:extLst>
            <a:ext uri="{FF2B5EF4-FFF2-40B4-BE49-F238E27FC236}">
              <a16:creationId xmlns:a16="http://schemas.microsoft.com/office/drawing/2014/main" id="{2DF6C759-02F4-40D4-B87B-3AC77C218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1821706" name="Chart 2">
          <a:extLst>
            <a:ext uri="{FF2B5EF4-FFF2-40B4-BE49-F238E27FC236}">
              <a16:creationId xmlns:a16="http://schemas.microsoft.com/office/drawing/2014/main" id="{AA2E2ECB-DF07-437A-B2CD-6F24244EA1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1822729" name="Chart 1">
          <a:extLst>
            <a:ext uri="{FF2B5EF4-FFF2-40B4-BE49-F238E27FC236}">
              <a16:creationId xmlns:a16="http://schemas.microsoft.com/office/drawing/2014/main" id="{7681C272-74F9-4372-9775-A7C95DC84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1822730" name="Chart 2">
          <a:extLst>
            <a:ext uri="{FF2B5EF4-FFF2-40B4-BE49-F238E27FC236}">
              <a16:creationId xmlns:a16="http://schemas.microsoft.com/office/drawing/2014/main" id="{ECD78605-4C14-40E4-8B44-B776040DB1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22</xdr:col>
      <xdr:colOff>76200</xdr:colOff>
      <xdr:row>0</xdr:row>
      <xdr:rowOff>0</xdr:rowOff>
    </xdr:from>
    <xdr:to>
      <xdr:col>28</xdr:col>
      <xdr:colOff>450850</xdr:colOff>
      <xdr:row>5</xdr:row>
      <xdr:rowOff>209550</xdr:rowOff>
    </xdr:to>
    <xdr:graphicFrame macro="">
      <xdr:nvGraphicFramePr>
        <xdr:cNvPr id="1823753" name="Chart 1">
          <a:extLst>
            <a:ext uri="{FF2B5EF4-FFF2-40B4-BE49-F238E27FC236}">
              <a16:creationId xmlns:a16="http://schemas.microsoft.com/office/drawing/2014/main" id="{6A2FF95B-1684-4483-9D60-59D2EC18E4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438150</xdr:colOff>
      <xdr:row>0</xdr:row>
      <xdr:rowOff>25400</xdr:rowOff>
    </xdr:from>
    <xdr:to>
      <xdr:col>35</xdr:col>
      <xdr:colOff>190500</xdr:colOff>
      <xdr:row>5</xdr:row>
      <xdr:rowOff>203200</xdr:rowOff>
    </xdr:to>
    <xdr:graphicFrame macro="">
      <xdr:nvGraphicFramePr>
        <xdr:cNvPr id="1823754" name="Chart 2">
          <a:extLst>
            <a:ext uri="{FF2B5EF4-FFF2-40B4-BE49-F238E27FC236}">
              <a16:creationId xmlns:a16="http://schemas.microsoft.com/office/drawing/2014/main" id="{22CFF99C-3DF7-4A4F-AB91-F6F16E1044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609600</xdr:colOff>
      <xdr:row>18</xdr:row>
      <xdr:rowOff>82550</xdr:rowOff>
    </xdr:from>
    <xdr:to>
      <xdr:col>5</xdr:col>
      <xdr:colOff>698500</xdr:colOff>
      <xdr:row>31</xdr:row>
      <xdr:rowOff>133350</xdr:rowOff>
    </xdr:to>
    <xdr:graphicFrame macro="">
      <xdr:nvGraphicFramePr>
        <xdr:cNvPr id="125143" name="Chart 1">
          <a:extLst>
            <a:ext uri="{FF2B5EF4-FFF2-40B4-BE49-F238E27FC236}">
              <a16:creationId xmlns:a16="http://schemas.microsoft.com/office/drawing/2014/main" id="{506506D0-8844-42D0-8363-612414A348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711200</xdr:colOff>
      <xdr:row>18</xdr:row>
      <xdr:rowOff>82550</xdr:rowOff>
    </xdr:from>
    <xdr:to>
      <xdr:col>11</xdr:col>
      <xdr:colOff>558800</xdr:colOff>
      <xdr:row>31</xdr:row>
      <xdr:rowOff>133350</xdr:rowOff>
    </xdr:to>
    <xdr:graphicFrame macro="">
      <xdr:nvGraphicFramePr>
        <xdr:cNvPr id="125144" name="Chart 2">
          <a:extLst>
            <a:ext uri="{FF2B5EF4-FFF2-40B4-BE49-F238E27FC236}">
              <a16:creationId xmlns:a16="http://schemas.microsoft.com/office/drawing/2014/main" id="{28109BD8-37C8-4D85-9492-D6D7F22862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vikinutri.com/d/tra-cuu-nhu-cau-dinh-duong-khuyen-nghi-cho-nguoi-viet-na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vikinutri.com/d/tra-cuu-nhu-cau-dinh-duong-khuyen-nghi-cho-nguoi-viet-na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301"/>
  <sheetViews>
    <sheetView tabSelected="1" topLeftCell="A39" workbookViewId="0">
      <selection activeCell="L56" sqref="L56"/>
    </sheetView>
  </sheetViews>
  <sheetFormatPr defaultRowHeight="14.4" x14ac:dyDescent="0.3"/>
  <cols>
    <col min="1" max="1" width="9.21875" style="18" customWidth="1"/>
    <col min="2" max="2" width="14.6640625" style="18" bestFit="1" customWidth="1"/>
    <col min="3" max="6" width="9.21875" style="18" customWidth="1"/>
    <col min="7" max="7" width="9.21875" style="43" customWidth="1"/>
    <col min="8" max="9" width="9.21875" style="18" customWidth="1"/>
    <col min="10" max="10" width="9.21875" style="51" customWidth="1"/>
    <col min="11" max="11" width="9.21875" style="46" customWidth="1"/>
    <col min="12" max="13" width="9.21875" style="18" customWidth="1"/>
    <col min="14" max="14" width="5.77734375" style="18" bestFit="1" customWidth="1"/>
    <col min="15" max="15" width="8.77734375" style="18" bestFit="1" customWidth="1"/>
    <col min="16" max="16" width="4.5546875" style="18" bestFit="1" customWidth="1"/>
    <col min="17" max="17" width="6.109375" style="18" bestFit="1" customWidth="1"/>
    <col min="18" max="18" width="5.33203125" style="18" bestFit="1" customWidth="1"/>
    <col min="19" max="22" width="9.21875" style="18" customWidth="1"/>
    <col min="23" max="23" width="5" style="18" bestFit="1" customWidth="1"/>
  </cols>
  <sheetData>
    <row r="1" spans="1:23" x14ac:dyDescent="0.3">
      <c r="A1" s="28"/>
    </row>
    <row r="2" spans="1:23" ht="18" x14ac:dyDescent="0.3">
      <c r="K2" s="56" t="s">
        <v>0</v>
      </c>
    </row>
    <row r="3" spans="1:23" ht="16.5" customHeight="1" x14ac:dyDescent="0.3">
      <c r="A3" s="29"/>
    </row>
    <row r="4" spans="1:23" s="28" customFormat="1" ht="29.25" customHeight="1" x14ac:dyDescent="0.3">
      <c r="A4" s="26" t="s">
        <v>293</v>
      </c>
      <c r="B4" s="27" t="s">
        <v>1</v>
      </c>
      <c r="C4" s="27" t="s">
        <v>2</v>
      </c>
      <c r="D4" s="27" t="s">
        <v>3</v>
      </c>
      <c r="E4" s="27" t="s">
        <v>323</v>
      </c>
      <c r="F4" s="27" t="s">
        <v>324</v>
      </c>
      <c r="G4" s="44" t="s">
        <v>327</v>
      </c>
      <c r="H4" s="27" t="s">
        <v>325</v>
      </c>
      <c r="I4" s="27" t="s">
        <v>326</v>
      </c>
      <c r="J4" s="52" t="s">
        <v>329</v>
      </c>
      <c r="K4" s="47" t="s">
        <v>5</v>
      </c>
      <c r="L4" s="27" t="s">
        <v>304</v>
      </c>
      <c r="M4" s="26" t="s">
        <v>313</v>
      </c>
      <c r="N4" s="27" t="s">
        <v>6</v>
      </c>
      <c r="O4" s="27" t="s">
        <v>7</v>
      </c>
      <c r="P4" s="27" t="s">
        <v>8</v>
      </c>
      <c r="Q4" s="27" t="s">
        <v>9</v>
      </c>
      <c r="R4" s="27" t="s">
        <v>10</v>
      </c>
      <c r="S4" s="26" t="s">
        <v>291</v>
      </c>
      <c r="T4" s="27" t="s">
        <v>11</v>
      </c>
      <c r="U4" s="27" t="s">
        <v>12</v>
      </c>
      <c r="V4" s="27" t="s">
        <v>13</v>
      </c>
      <c r="W4" s="41" t="s">
        <v>297</v>
      </c>
    </row>
    <row r="5" spans="1:23" x14ac:dyDescent="0.3">
      <c r="A5" s="30"/>
      <c r="B5" s="30"/>
      <c r="C5" s="30" t="s">
        <v>14</v>
      </c>
      <c r="D5" s="30" t="s">
        <v>15</v>
      </c>
      <c r="E5" s="30" t="s">
        <v>16</v>
      </c>
      <c r="F5" s="30" t="s">
        <v>16</v>
      </c>
      <c r="G5" s="42" t="s">
        <v>328</v>
      </c>
      <c r="H5" s="30" t="s">
        <v>16</v>
      </c>
      <c r="I5" s="30" t="s">
        <v>16</v>
      </c>
      <c r="J5" s="53" t="s">
        <v>16</v>
      </c>
      <c r="K5" s="48" t="s">
        <v>16</v>
      </c>
      <c r="L5" s="30" t="s">
        <v>16</v>
      </c>
      <c r="M5" s="30" t="s">
        <v>17</v>
      </c>
      <c r="N5" s="30" t="s">
        <v>17</v>
      </c>
      <c r="O5" s="30" t="s">
        <v>17</v>
      </c>
      <c r="P5" s="30" t="s">
        <v>17</v>
      </c>
      <c r="Q5" s="30" t="s">
        <v>17</v>
      </c>
      <c r="R5" s="30" t="s">
        <v>17</v>
      </c>
      <c r="S5" s="30" t="s">
        <v>18</v>
      </c>
      <c r="T5" s="30" t="s">
        <v>18</v>
      </c>
      <c r="U5" s="30" t="s">
        <v>17</v>
      </c>
      <c r="V5" s="30" t="s">
        <v>17</v>
      </c>
      <c r="W5" s="31" t="s">
        <v>16</v>
      </c>
    </row>
    <row r="6" spans="1:23" x14ac:dyDescent="0.3">
      <c r="A6" s="32">
        <v>-1</v>
      </c>
      <c r="B6" s="32">
        <v>-2</v>
      </c>
      <c r="C6" s="32">
        <v>-3</v>
      </c>
      <c r="D6" s="32">
        <v>-4</v>
      </c>
      <c r="E6" s="32">
        <v>-5</v>
      </c>
      <c r="F6" s="32">
        <v>-6</v>
      </c>
      <c r="G6" s="45">
        <v>-7</v>
      </c>
      <c r="H6" s="32">
        <v>-8</v>
      </c>
      <c r="I6" s="32">
        <v>-9</v>
      </c>
      <c r="J6" s="54">
        <v>-10</v>
      </c>
      <c r="K6" s="49">
        <v>-11</v>
      </c>
      <c r="L6" s="32">
        <v>-12</v>
      </c>
      <c r="M6" s="32">
        <v>-13</v>
      </c>
      <c r="N6" s="32">
        <v>-14</v>
      </c>
      <c r="O6" s="32">
        <v>-15</v>
      </c>
      <c r="P6" s="32">
        <v>-16</v>
      </c>
      <c r="Q6" s="32">
        <v>-17</v>
      </c>
      <c r="R6" s="32">
        <v>-18</v>
      </c>
      <c r="S6" s="32">
        <v>-19</v>
      </c>
      <c r="T6" s="32">
        <v>-20</v>
      </c>
      <c r="U6" s="32">
        <v>-21</v>
      </c>
      <c r="V6" s="32">
        <v>-22</v>
      </c>
      <c r="W6" s="32">
        <v>-23</v>
      </c>
    </row>
    <row r="7" spans="1:23" x14ac:dyDescent="0.3">
      <c r="A7" s="32" t="s">
        <v>338</v>
      </c>
      <c r="B7" s="32" t="s">
        <v>339</v>
      </c>
      <c r="C7" s="32"/>
      <c r="D7" s="32"/>
      <c r="E7" s="32"/>
      <c r="F7" s="32"/>
      <c r="G7" s="45"/>
      <c r="H7" s="32"/>
      <c r="I7" s="32"/>
      <c r="J7" s="54"/>
      <c r="K7" s="49"/>
      <c r="L7" s="32"/>
      <c r="M7" s="32"/>
      <c r="N7" s="32"/>
      <c r="O7" s="32"/>
      <c r="P7" s="32"/>
      <c r="Q7" s="32"/>
      <c r="R7" s="32"/>
      <c r="S7" s="32"/>
      <c r="T7" s="32"/>
      <c r="U7" s="32"/>
      <c r="V7" s="32"/>
      <c r="W7" s="32"/>
    </row>
    <row r="8" spans="1:23" x14ac:dyDescent="0.3">
      <c r="A8" s="32">
        <v>0</v>
      </c>
      <c r="B8" s="32" t="s">
        <v>296</v>
      </c>
      <c r="C8" s="32">
        <v>0</v>
      </c>
      <c r="D8" s="32">
        <v>0</v>
      </c>
      <c r="E8" s="32">
        <v>0</v>
      </c>
      <c r="F8" s="32">
        <v>0</v>
      </c>
      <c r="G8" s="42">
        <f>E8+F8</f>
        <v>0</v>
      </c>
      <c r="H8" s="32">
        <v>0</v>
      </c>
      <c r="I8" s="32">
        <v>0</v>
      </c>
      <c r="J8" s="55">
        <f>H8+I8</f>
        <v>0</v>
      </c>
      <c r="K8" s="49">
        <v>0</v>
      </c>
      <c r="L8" s="32">
        <v>0</v>
      </c>
      <c r="M8" s="32">
        <v>0</v>
      </c>
      <c r="N8" s="32">
        <v>0</v>
      </c>
      <c r="O8" s="32">
        <v>0</v>
      </c>
      <c r="P8" s="32">
        <v>0</v>
      </c>
      <c r="Q8" s="32">
        <v>0</v>
      </c>
      <c r="R8" s="32">
        <v>0</v>
      </c>
      <c r="S8" s="32">
        <v>0</v>
      </c>
      <c r="T8" s="32">
        <v>0</v>
      </c>
      <c r="U8" s="32">
        <v>0</v>
      </c>
      <c r="V8" s="32">
        <v>0</v>
      </c>
      <c r="W8" s="33">
        <v>100</v>
      </c>
    </row>
    <row r="9" spans="1:23" ht="15" customHeight="1" x14ac:dyDescent="0.3">
      <c r="A9" s="79" t="s">
        <v>19</v>
      </c>
      <c r="B9" s="80"/>
      <c r="C9" s="80"/>
      <c r="D9" s="80"/>
      <c r="E9" s="80"/>
      <c r="F9" s="80"/>
      <c r="G9" s="80"/>
      <c r="H9" s="80"/>
      <c r="I9" s="80"/>
      <c r="J9" s="80"/>
      <c r="K9" s="80"/>
      <c r="L9" s="80"/>
      <c r="M9" s="80"/>
      <c r="N9" s="80"/>
      <c r="O9" s="80"/>
      <c r="P9" s="80"/>
      <c r="Q9" s="80"/>
      <c r="R9" s="80"/>
      <c r="S9" s="80"/>
      <c r="T9" s="80"/>
      <c r="U9" s="80"/>
      <c r="V9" s="80"/>
      <c r="W9" s="81"/>
    </row>
    <row r="10" spans="1:23" x14ac:dyDescent="0.3">
      <c r="A10" s="30">
        <v>1</v>
      </c>
      <c r="B10" s="34" t="s">
        <v>20</v>
      </c>
      <c r="C10" s="35">
        <v>1</v>
      </c>
      <c r="D10" s="35">
        <v>346</v>
      </c>
      <c r="E10" s="35">
        <v>0</v>
      </c>
      <c r="F10" s="35">
        <v>8.6</v>
      </c>
      <c r="G10" s="42">
        <f t="shared" ref="G10:G19" si="0">E10+F10</f>
        <v>8.6</v>
      </c>
      <c r="H10" s="35">
        <v>0</v>
      </c>
      <c r="I10" s="35">
        <v>1.5</v>
      </c>
      <c r="J10" s="55">
        <f>H10+I10</f>
        <v>1.5</v>
      </c>
      <c r="K10" s="50">
        <v>74.900000000000006</v>
      </c>
      <c r="L10" s="35">
        <v>0.6</v>
      </c>
      <c r="M10" s="35">
        <v>0</v>
      </c>
      <c r="N10" s="35">
        <v>32</v>
      </c>
      <c r="O10" s="35">
        <v>98</v>
      </c>
      <c r="P10" s="35">
        <v>1.2</v>
      </c>
      <c r="Q10" s="35">
        <v>3</v>
      </c>
      <c r="R10" s="35">
        <v>282</v>
      </c>
      <c r="S10" s="35">
        <v>0</v>
      </c>
      <c r="T10" s="35">
        <v>0</v>
      </c>
      <c r="U10" s="35">
        <v>0.14000000000000001</v>
      </c>
      <c r="V10" s="35">
        <v>0</v>
      </c>
      <c r="W10" s="36">
        <v>14</v>
      </c>
    </row>
    <row r="11" spans="1:23" x14ac:dyDescent="0.3">
      <c r="A11" s="30">
        <v>2</v>
      </c>
      <c r="B11" s="34" t="s">
        <v>21</v>
      </c>
      <c r="C11" s="35">
        <v>1</v>
      </c>
      <c r="D11" s="35">
        <v>344</v>
      </c>
      <c r="E11" s="35">
        <v>0</v>
      </c>
      <c r="F11" s="35">
        <v>7.9</v>
      </c>
      <c r="G11" s="42">
        <f t="shared" si="0"/>
        <v>7.9</v>
      </c>
      <c r="H11" s="35">
        <v>0</v>
      </c>
      <c r="I11" s="35">
        <v>1</v>
      </c>
      <c r="J11" s="55">
        <f>H11+I11</f>
        <v>1</v>
      </c>
      <c r="K11" s="50">
        <v>76.2</v>
      </c>
      <c r="L11" s="35">
        <v>0.4</v>
      </c>
      <c r="M11" s="35">
        <v>0</v>
      </c>
      <c r="N11" s="35">
        <v>30</v>
      </c>
      <c r="O11" s="35">
        <v>104</v>
      </c>
      <c r="P11" s="35">
        <v>1.3</v>
      </c>
      <c r="Q11" s="35">
        <v>5</v>
      </c>
      <c r="R11" s="35">
        <v>241</v>
      </c>
      <c r="S11" s="35">
        <v>0</v>
      </c>
      <c r="T11" s="35">
        <v>0</v>
      </c>
      <c r="U11" s="35">
        <v>0.1</v>
      </c>
      <c r="V11" s="35">
        <v>0</v>
      </c>
      <c r="W11" s="37">
        <v>14</v>
      </c>
    </row>
    <row r="12" spans="1:23" x14ac:dyDescent="0.3">
      <c r="A12" s="30">
        <v>3</v>
      </c>
      <c r="B12" s="34" t="s">
        <v>22</v>
      </c>
      <c r="C12" s="35">
        <v>45</v>
      </c>
      <c r="D12" s="35">
        <v>196</v>
      </c>
      <c r="E12" s="35">
        <v>0</v>
      </c>
      <c r="F12" s="35">
        <v>4.0999999999999996</v>
      </c>
      <c r="G12" s="42">
        <f t="shared" si="0"/>
        <v>4.0999999999999996</v>
      </c>
      <c r="H12" s="35">
        <v>0</v>
      </c>
      <c r="I12" s="35">
        <v>2.2999999999999998</v>
      </c>
      <c r="J12" s="55">
        <f t="shared" ref="J12:J19" si="1">H12+I12</f>
        <v>2.2999999999999998</v>
      </c>
      <c r="K12" s="50">
        <v>39.6</v>
      </c>
      <c r="L12" s="35">
        <v>1.2</v>
      </c>
      <c r="M12" s="35">
        <v>0</v>
      </c>
      <c r="N12" s="35">
        <v>20</v>
      </c>
      <c r="O12" s="35">
        <v>187</v>
      </c>
      <c r="P12" s="35">
        <v>1.5</v>
      </c>
      <c r="Q12" s="35">
        <v>0</v>
      </c>
      <c r="R12" s="35">
        <v>0</v>
      </c>
      <c r="S12" s="35">
        <v>170</v>
      </c>
      <c r="T12" s="35">
        <v>0</v>
      </c>
      <c r="U12" s="35">
        <v>0.21</v>
      </c>
      <c r="V12" s="35">
        <v>0</v>
      </c>
      <c r="W12" s="36">
        <v>30</v>
      </c>
    </row>
    <row r="13" spans="1:23" x14ac:dyDescent="0.3">
      <c r="A13" s="30">
        <v>4</v>
      </c>
      <c r="B13" s="34" t="s">
        <v>23</v>
      </c>
      <c r="C13" s="35">
        <v>0</v>
      </c>
      <c r="D13" s="35">
        <v>219</v>
      </c>
      <c r="E13" s="35">
        <v>0</v>
      </c>
      <c r="F13" s="35">
        <v>6.1</v>
      </c>
      <c r="G13" s="42">
        <f t="shared" si="0"/>
        <v>6.1</v>
      </c>
      <c r="H13" s="35">
        <v>0</v>
      </c>
      <c r="I13" s="35">
        <v>0.5</v>
      </c>
      <c r="J13" s="55">
        <f t="shared" si="1"/>
        <v>0.5</v>
      </c>
      <c r="K13" s="50">
        <v>47.5</v>
      </c>
      <c r="L13" s="35">
        <v>0.5</v>
      </c>
      <c r="M13" s="35">
        <v>0</v>
      </c>
      <c r="N13" s="35">
        <v>19</v>
      </c>
      <c r="O13" s="35">
        <v>88</v>
      </c>
      <c r="P13" s="35">
        <v>1.5</v>
      </c>
      <c r="Q13" s="35">
        <v>0</v>
      </c>
      <c r="R13" s="35">
        <v>0</v>
      </c>
      <c r="S13" s="35">
        <v>0</v>
      </c>
      <c r="T13" s="35">
        <v>0</v>
      </c>
      <c r="U13" s="35">
        <v>0.1</v>
      </c>
      <c r="V13" s="35">
        <v>0</v>
      </c>
      <c r="W13" s="38"/>
    </row>
    <row r="14" spans="1:23" ht="28.8" x14ac:dyDescent="0.3">
      <c r="A14" s="30">
        <v>5</v>
      </c>
      <c r="B14" s="34" t="s">
        <v>24</v>
      </c>
      <c r="C14" s="35">
        <v>0</v>
      </c>
      <c r="D14" s="35">
        <v>333</v>
      </c>
      <c r="E14" s="35">
        <v>0</v>
      </c>
      <c r="F14" s="35">
        <v>4</v>
      </c>
      <c r="G14" s="42">
        <f t="shared" si="0"/>
        <v>4</v>
      </c>
      <c r="H14" s="35">
        <v>0</v>
      </c>
      <c r="I14" s="35">
        <v>0.2</v>
      </c>
      <c r="J14" s="55">
        <f t="shared" si="1"/>
        <v>0.2</v>
      </c>
      <c r="K14" s="50">
        <v>78.900000000000006</v>
      </c>
      <c r="L14" s="35">
        <v>0.5</v>
      </c>
      <c r="M14" s="35">
        <v>0</v>
      </c>
      <c r="N14" s="35">
        <v>20</v>
      </c>
      <c r="O14" s="35">
        <v>65</v>
      </c>
      <c r="P14" s="35">
        <v>0.3</v>
      </c>
      <c r="Q14" s="35">
        <v>0</v>
      </c>
      <c r="R14" s="35">
        <v>0</v>
      </c>
      <c r="S14" s="35">
        <v>0</v>
      </c>
      <c r="T14" s="35">
        <v>0</v>
      </c>
      <c r="U14" s="35">
        <v>0</v>
      </c>
      <c r="V14" s="35">
        <v>0</v>
      </c>
      <c r="W14" s="36">
        <v>14</v>
      </c>
    </row>
    <row r="15" spans="1:23" x14ac:dyDescent="0.3">
      <c r="A15" s="30">
        <v>6</v>
      </c>
      <c r="B15" s="34" t="s">
        <v>25</v>
      </c>
      <c r="C15" s="35">
        <v>0</v>
      </c>
      <c r="D15" s="35">
        <v>52</v>
      </c>
      <c r="E15" s="35">
        <v>0</v>
      </c>
      <c r="F15" s="35">
        <v>0.9</v>
      </c>
      <c r="G15" s="42">
        <f t="shared" si="0"/>
        <v>0.9</v>
      </c>
      <c r="H15" s="35">
        <v>0</v>
      </c>
      <c r="I15" s="35">
        <v>0.3</v>
      </c>
      <c r="J15" s="55">
        <f t="shared" si="1"/>
        <v>0.3</v>
      </c>
      <c r="K15" s="50">
        <v>11.3</v>
      </c>
      <c r="L15" s="35">
        <v>0.1</v>
      </c>
      <c r="M15" s="35">
        <v>0</v>
      </c>
      <c r="N15" s="35">
        <v>50</v>
      </c>
      <c r="O15" s="35">
        <v>19</v>
      </c>
      <c r="P15" s="35">
        <v>0.4</v>
      </c>
      <c r="Q15" s="35">
        <v>0</v>
      </c>
      <c r="R15" s="35">
        <v>0</v>
      </c>
      <c r="S15" s="35">
        <v>0</v>
      </c>
      <c r="T15" s="35">
        <v>0</v>
      </c>
      <c r="U15" s="35">
        <v>0</v>
      </c>
      <c r="V15" s="35">
        <v>0</v>
      </c>
      <c r="W15" s="36">
        <v>50</v>
      </c>
    </row>
    <row r="16" spans="1:23" x14ac:dyDescent="0.3">
      <c r="A16" s="30">
        <v>7</v>
      </c>
      <c r="B16" s="34" t="s">
        <v>26</v>
      </c>
      <c r="C16" s="35">
        <v>0</v>
      </c>
      <c r="D16" s="35">
        <v>249</v>
      </c>
      <c r="E16" s="35">
        <v>0</v>
      </c>
      <c r="F16" s="35">
        <v>7.9</v>
      </c>
      <c r="G16" s="42">
        <f t="shared" si="0"/>
        <v>7.9</v>
      </c>
      <c r="H16" s="35">
        <v>0</v>
      </c>
      <c r="I16" s="35">
        <v>0.8</v>
      </c>
      <c r="J16" s="55">
        <f t="shared" si="1"/>
        <v>0.8</v>
      </c>
      <c r="K16" s="50">
        <v>52.6</v>
      </c>
      <c r="L16" s="35">
        <v>0.2</v>
      </c>
      <c r="M16" s="35">
        <v>0</v>
      </c>
      <c r="N16" s="35">
        <v>28</v>
      </c>
      <c r="O16" s="35">
        <v>164</v>
      </c>
      <c r="P16" s="35">
        <v>2</v>
      </c>
      <c r="Q16" s="35">
        <v>0</v>
      </c>
      <c r="R16" s="35">
        <v>0</v>
      </c>
      <c r="S16" s="35">
        <v>0</v>
      </c>
      <c r="T16" s="35">
        <v>0</v>
      </c>
      <c r="U16" s="35">
        <v>0.1</v>
      </c>
      <c r="V16" s="35">
        <v>0</v>
      </c>
      <c r="W16" s="36">
        <v>40</v>
      </c>
    </row>
    <row r="17" spans="1:23" x14ac:dyDescent="0.3">
      <c r="A17" s="30">
        <v>8</v>
      </c>
      <c r="B17" s="34" t="s">
        <v>27</v>
      </c>
      <c r="C17" s="35">
        <v>0</v>
      </c>
      <c r="D17" s="35">
        <v>141</v>
      </c>
      <c r="E17" s="35">
        <v>0</v>
      </c>
      <c r="F17" s="35">
        <v>3.2</v>
      </c>
      <c r="G17" s="42">
        <f t="shared" si="0"/>
        <v>3.2</v>
      </c>
      <c r="H17" s="35">
        <v>0</v>
      </c>
      <c r="I17" s="35">
        <v>0</v>
      </c>
      <c r="J17" s="55">
        <f t="shared" si="1"/>
        <v>0</v>
      </c>
      <c r="K17" s="50">
        <v>32.1</v>
      </c>
      <c r="L17" s="35">
        <v>0</v>
      </c>
      <c r="M17" s="35">
        <v>0</v>
      </c>
      <c r="N17" s="35">
        <v>16</v>
      </c>
      <c r="O17" s="35">
        <v>64</v>
      </c>
      <c r="P17" s="35">
        <v>0.3</v>
      </c>
      <c r="Q17" s="35">
        <v>0</v>
      </c>
      <c r="R17" s="35">
        <v>0</v>
      </c>
      <c r="S17" s="35">
        <v>0</v>
      </c>
      <c r="T17" s="35">
        <v>0</v>
      </c>
      <c r="U17" s="35">
        <v>0</v>
      </c>
      <c r="V17" s="35">
        <v>0</v>
      </c>
      <c r="W17" s="36">
        <v>65</v>
      </c>
    </row>
    <row r="18" spans="1:23" x14ac:dyDescent="0.3">
      <c r="A18" s="30">
        <v>9</v>
      </c>
      <c r="B18" s="34" t="s">
        <v>28</v>
      </c>
      <c r="C18" s="35">
        <v>0</v>
      </c>
      <c r="D18" s="35">
        <v>110</v>
      </c>
      <c r="E18" s="35">
        <v>0</v>
      </c>
      <c r="F18" s="35">
        <v>1.7</v>
      </c>
      <c r="G18" s="42">
        <f t="shared" si="0"/>
        <v>1.7</v>
      </c>
      <c r="H18" s="35">
        <v>0</v>
      </c>
      <c r="I18" s="35">
        <v>0</v>
      </c>
      <c r="J18" s="55">
        <f t="shared" si="1"/>
        <v>0</v>
      </c>
      <c r="K18" s="50">
        <v>25.7</v>
      </c>
      <c r="L18" s="35">
        <v>0.5</v>
      </c>
      <c r="M18" s="35">
        <v>0</v>
      </c>
      <c r="N18" s="35">
        <v>12</v>
      </c>
      <c r="O18" s="35">
        <v>32</v>
      </c>
      <c r="P18" s="35">
        <v>0.2</v>
      </c>
      <c r="Q18" s="35">
        <v>0</v>
      </c>
      <c r="R18" s="35">
        <v>0</v>
      </c>
      <c r="S18" s="35">
        <v>0</v>
      </c>
      <c r="T18" s="35">
        <v>0</v>
      </c>
      <c r="U18" s="35">
        <v>0.04</v>
      </c>
      <c r="V18" s="35">
        <v>0</v>
      </c>
      <c r="W18" s="36">
        <v>73</v>
      </c>
    </row>
    <row r="19" spans="1:23" x14ac:dyDescent="0.3">
      <c r="A19" s="372">
        <v>403</v>
      </c>
      <c r="B19" s="373" t="s">
        <v>1151</v>
      </c>
      <c r="C19" s="374">
        <v>0</v>
      </c>
      <c r="D19" s="374">
        <v>443</v>
      </c>
      <c r="E19" s="374">
        <v>0</v>
      </c>
      <c r="F19" s="374">
        <v>8.4</v>
      </c>
      <c r="G19" s="375">
        <f t="shared" si="0"/>
        <v>8.4</v>
      </c>
      <c r="H19" s="374">
        <v>0</v>
      </c>
      <c r="I19" s="374">
        <v>16.899999999999999</v>
      </c>
      <c r="J19" s="376">
        <f t="shared" si="1"/>
        <v>16.899999999999999</v>
      </c>
      <c r="K19" s="377">
        <v>64.5</v>
      </c>
      <c r="L19" s="374"/>
      <c r="M19" s="374"/>
      <c r="N19" s="374"/>
      <c r="O19" s="374"/>
      <c r="P19" s="374"/>
      <c r="Q19" s="374"/>
      <c r="R19" s="374"/>
      <c r="S19" s="374"/>
      <c r="T19" s="374"/>
      <c r="U19" s="374"/>
      <c r="V19" s="374"/>
      <c r="W19" s="378"/>
    </row>
    <row r="20" spans="1:23" ht="15" customHeight="1" x14ac:dyDescent="0.3">
      <c r="A20" s="79" t="s">
        <v>29</v>
      </c>
      <c r="B20" s="80"/>
      <c r="C20" s="80"/>
      <c r="D20" s="80"/>
      <c r="E20" s="80"/>
      <c r="F20" s="80"/>
      <c r="G20" s="80"/>
      <c r="H20" s="80"/>
      <c r="I20" s="80"/>
      <c r="J20" s="80"/>
      <c r="K20" s="80"/>
      <c r="L20" s="80"/>
      <c r="M20" s="80"/>
      <c r="N20" s="80"/>
      <c r="O20" s="80"/>
      <c r="P20" s="80"/>
      <c r="Q20" s="80"/>
      <c r="R20" s="80"/>
      <c r="S20" s="80"/>
      <c r="T20" s="80"/>
      <c r="U20" s="80"/>
      <c r="V20" s="80"/>
      <c r="W20" s="81"/>
    </row>
    <row r="21" spans="1:23" s="28" customFormat="1" ht="29.25" customHeight="1" x14ac:dyDescent="0.3">
      <c r="A21" s="26" t="s">
        <v>293</v>
      </c>
      <c r="B21" s="27" t="s">
        <v>1</v>
      </c>
      <c r="C21" s="27" t="s">
        <v>2</v>
      </c>
      <c r="D21" s="27" t="s">
        <v>3</v>
      </c>
      <c r="E21" s="27" t="s">
        <v>323</v>
      </c>
      <c r="F21" s="27" t="s">
        <v>324</v>
      </c>
      <c r="G21" s="44" t="s">
        <v>327</v>
      </c>
      <c r="H21" s="27" t="s">
        <v>325</v>
      </c>
      <c r="I21" s="27" t="s">
        <v>326</v>
      </c>
      <c r="J21" s="52" t="s">
        <v>329</v>
      </c>
      <c r="K21" s="47" t="s">
        <v>5</v>
      </c>
      <c r="L21" s="27" t="s">
        <v>304</v>
      </c>
      <c r="M21" s="26" t="s">
        <v>313</v>
      </c>
      <c r="N21" s="27" t="s">
        <v>6</v>
      </c>
      <c r="O21" s="27" t="s">
        <v>7</v>
      </c>
      <c r="P21" s="27" t="s">
        <v>8</v>
      </c>
      <c r="Q21" s="27" t="s">
        <v>9</v>
      </c>
      <c r="R21" s="27" t="s">
        <v>10</v>
      </c>
      <c r="S21" s="26" t="s">
        <v>291</v>
      </c>
      <c r="T21" s="27" t="s">
        <v>11</v>
      </c>
      <c r="U21" s="27" t="s">
        <v>12</v>
      </c>
      <c r="V21" s="27" t="s">
        <v>13</v>
      </c>
      <c r="W21" s="41" t="s">
        <v>297</v>
      </c>
    </row>
    <row r="22" spans="1:23" x14ac:dyDescent="0.3">
      <c r="A22" s="32">
        <v>-1</v>
      </c>
      <c r="B22" s="32">
        <v>-2</v>
      </c>
      <c r="C22" s="32">
        <v>-3</v>
      </c>
      <c r="D22" s="32">
        <v>-4</v>
      </c>
      <c r="E22" s="32">
        <v>-5</v>
      </c>
      <c r="F22" s="32">
        <v>-6</v>
      </c>
      <c r="G22" s="45">
        <v>-7</v>
      </c>
      <c r="H22" s="32">
        <v>-8</v>
      </c>
      <c r="I22" s="32">
        <v>-9</v>
      </c>
      <c r="J22" s="54">
        <v>-10</v>
      </c>
      <c r="K22" s="49">
        <v>-11</v>
      </c>
      <c r="L22" s="32">
        <v>-12</v>
      </c>
      <c r="M22" s="32">
        <v>-13</v>
      </c>
      <c r="N22" s="32">
        <v>-14</v>
      </c>
      <c r="O22" s="32">
        <v>-15</v>
      </c>
      <c r="P22" s="32">
        <v>-16</v>
      </c>
      <c r="Q22" s="32">
        <v>-17</v>
      </c>
      <c r="R22" s="32">
        <v>-18</v>
      </c>
      <c r="S22" s="32">
        <v>-19</v>
      </c>
      <c r="T22" s="32">
        <v>-20</v>
      </c>
      <c r="U22" s="32">
        <v>-21</v>
      </c>
      <c r="V22" s="32">
        <v>-22</v>
      </c>
      <c r="W22" s="38">
        <v>-23</v>
      </c>
    </row>
    <row r="23" spans="1:23" x14ac:dyDescent="0.3">
      <c r="A23" s="30">
        <v>10</v>
      </c>
      <c r="B23" s="34" t="s">
        <v>30</v>
      </c>
      <c r="C23" s="35">
        <v>25</v>
      </c>
      <c r="D23" s="35">
        <v>152</v>
      </c>
      <c r="E23" s="35">
        <v>0</v>
      </c>
      <c r="F23" s="35">
        <v>1.1000000000000001</v>
      </c>
      <c r="G23" s="42">
        <f t="shared" ref="G23:G31" si="2">E23+F23</f>
        <v>1.1000000000000001</v>
      </c>
      <c r="H23" s="35">
        <v>0</v>
      </c>
      <c r="I23" s="35">
        <v>0.2</v>
      </c>
      <c r="J23" s="55">
        <f>H23+I23</f>
        <v>0.2</v>
      </c>
      <c r="K23" s="50">
        <v>36.4</v>
      </c>
      <c r="L23" s="35">
        <v>1.5</v>
      </c>
      <c r="M23" s="35">
        <v>0</v>
      </c>
      <c r="N23" s="35">
        <v>25</v>
      </c>
      <c r="O23" s="35">
        <v>30</v>
      </c>
      <c r="P23" s="35">
        <v>1.2</v>
      </c>
      <c r="Q23" s="35">
        <v>2</v>
      </c>
      <c r="R23" s="35">
        <v>394</v>
      </c>
      <c r="S23" s="35">
        <v>0</v>
      </c>
      <c r="T23" s="35">
        <v>0</v>
      </c>
      <c r="U23" s="35">
        <v>0.03</v>
      </c>
      <c r="V23" s="35">
        <v>34</v>
      </c>
      <c r="W23" s="36">
        <v>60</v>
      </c>
    </row>
    <row r="24" spans="1:23" x14ac:dyDescent="0.3">
      <c r="A24" s="30">
        <v>11</v>
      </c>
      <c r="B24" s="34" t="s">
        <v>31</v>
      </c>
      <c r="C24" s="35">
        <v>6</v>
      </c>
      <c r="D24" s="35">
        <v>92</v>
      </c>
      <c r="E24" s="35">
        <v>0</v>
      </c>
      <c r="F24" s="35">
        <v>1.5</v>
      </c>
      <c r="G24" s="42">
        <f t="shared" si="2"/>
        <v>1.5</v>
      </c>
      <c r="H24" s="35">
        <v>0</v>
      </c>
      <c r="I24" s="35">
        <v>0</v>
      </c>
      <c r="J24" s="55">
        <f>H24+I24</f>
        <v>0</v>
      </c>
      <c r="K24" s="50">
        <v>21.5</v>
      </c>
      <c r="L24" s="35">
        <v>1.2</v>
      </c>
      <c r="M24" s="35">
        <v>0</v>
      </c>
      <c r="N24" s="35">
        <v>28</v>
      </c>
      <c r="O24" s="35">
        <v>30</v>
      </c>
      <c r="P24" s="35">
        <v>0.2</v>
      </c>
      <c r="Q24" s="35">
        <v>0</v>
      </c>
      <c r="R24" s="35">
        <v>0</v>
      </c>
      <c r="S24" s="35">
        <v>0</v>
      </c>
      <c r="T24" s="35">
        <v>0</v>
      </c>
      <c r="U24" s="35">
        <v>0</v>
      </c>
      <c r="V24" s="35">
        <v>2</v>
      </c>
      <c r="W24" s="36">
        <v>70</v>
      </c>
    </row>
    <row r="25" spans="1:23" x14ac:dyDescent="0.3">
      <c r="A25" s="30">
        <v>12</v>
      </c>
      <c r="B25" s="34" t="s">
        <v>32</v>
      </c>
      <c r="C25" s="35">
        <v>17</v>
      </c>
      <c r="D25" s="35">
        <v>119</v>
      </c>
      <c r="E25" s="35">
        <v>0</v>
      </c>
      <c r="F25" s="35">
        <v>1.2</v>
      </c>
      <c r="G25" s="42">
        <f t="shared" si="2"/>
        <v>1.2</v>
      </c>
      <c r="H25" s="35">
        <v>0</v>
      </c>
      <c r="I25" s="35">
        <v>0.2</v>
      </c>
      <c r="J25" s="55">
        <f t="shared" ref="J25:J31" si="3">H25+I25</f>
        <v>0.2</v>
      </c>
      <c r="K25" s="50">
        <v>28.5</v>
      </c>
      <c r="L25" s="35">
        <v>1.8</v>
      </c>
      <c r="M25" s="35">
        <v>0</v>
      </c>
      <c r="N25" s="35">
        <v>34</v>
      </c>
      <c r="O25" s="35">
        <v>49</v>
      </c>
      <c r="P25" s="35">
        <v>1</v>
      </c>
      <c r="Q25" s="35">
        <v>31</v>
      </c>
      <c r="R25" s="35">
        <v>210</v>
      </c>
      <c r="S25" s="35">
        <v>150</v>
      </c>
      <c r="T25" s="35">
        <v>0</v>
      </c>
      <c r="U25" s="35">
        <v>0.05</v>
      </c>
      <c r="V25" s="35">
        <v>23</v>
      </c>
      <c r="W25" s="36">
        <v>68</v>
      </c>
    </row>
    <row r="26" spans="1:23" x14ac:dyDescent="0.3">
      <c r="A26" s="30">
        <v>13</v>
      </c>
      <c r="B26" s="34" t="s">
        <v>33</v>
      </c>
      <c r="C26" s="35">
        <v>13</v>
      </c>
      <c r="D26" s="35">
        <v>116</v>
      </c>
      <c r="E26" s="35">
        <v>0</v>
      </c>
      <c r="F26" s="35">
        <v>1.2</v>
      </c>
      <c r="G26" s="42">
        <f t="shared" si="2"/>
        <v>1.2</v>
      </c>
      <c r="H26" s="35">
        <v>0</v>
      </c>
      <c r="I26" s="35">
        <v>0.3</v>
      </c>
      <c r="J26" s="55">
        <f t="shared" si="3"/>
        <v>0.3</v>
      </c>
      <c r="K26" s="50">
        <v>27.1</v>
      </c>
      <c r="L26" s="35">
        <v>0.8</v>
      </c>
      <c r="M26" s="35">
        <v>0</v>
      </c>
      <c r="N26" s="35">
        <v>36</v>
      </c>
      <c r="O26" s="35">
        <v>56</v>
      </c>
      <c r="P26" s="35">
        <v>0.9</v>
      </c>
      <c r="Q26" s="35">
        <v>0</v>
      </c>
      <c r="R26" s="35">
        <v>0</v>
      </c>
      <c r="S26" s="35">
        <v>1470</v>
      </c>
      <c r="T26" s="35">
        <v>0</v>
      </c>
      <c r="U26" s="35">
        <v>0.12</v>
      </c>
      <c r="V26" s="35">
        <v>30</v>
      </c>
      <c r="W26" s="36">
        <v>68</v>
      </c>
    </row>
    <row r="27" spans="1:23" x14ac:dyDescent="0.3">
      <c r="A27" s="30">
        <v>14</v>
      </c>
      <c r="B27" s="34" t="s">
        <v>34</v>
      </c>
      <c r="C27" s="35">
        <v>14</v>
      </c>
      <c r="D27" s="35">
        <v>109</v>
      </c>
      <c r="E27" s="35">
        <v>0</v>
      </c>
      <c r="F27" s="35">
        <v>1.5</v>
      </c>
      <c r="G27" s="42">
        <f t="shared" si="2"/>
        <v>1.5</v>
      </c>
      <c r="H27" s="35">
        <v>0</v>
      </c>
      <c r="I27" s="35">
        <v>0.2</v>
      </c>
      <c r="J27" s="55">
        <f t="shared" si="3"/>
        <v>0.2</v>
      </c>
      <c r="K27" s="50">
        <v>25.2</v>
      </c>
      <c r="L27" s="35">
        <v>1.2</v>
      </c>
      <c r="M27" s="35">
        <v>0</v>
      </c>
      <c r="N27" s="35">
        <v>44</v>
      </c>
      <c r="O27" s="35">
        <v>44</v>
      </c>
      <c r="P27" s="35">
        <v>0.8</v>
      </c>
      <c r="Q27" s="35">
        <v>0</v>
      </c>
      <c r="R27" s="35">
        <v>0</v>
      </c>
      <c r="S27" s="35">
        <v>0</v>
      </c>
      <c r="T27" s="35">
        <v>0</v>
      </c>
      <c r="U27" s="35">
        <v>0.09</v>
      </c>
      <c r="V27" s="35">
        <v>4</v>
      </c>
      <c r="W27" s="36">
        <v>68</v>
      </c>
    </row>
    <row r="28" spans="1:23" x14ac:dyDescent="0.3">
      <c r="A28" s="30">
        <v>15</v>
      </c>
      <c r="B28" s="34" t="s">
        <v>35</v>
      </c>
      <c r="C28" s="35">
        <v>32</v>
      </c>
      <c r="D28" s="35">
        <v>92</v>
      </c>
      <c r="E28" s="35">
        <v>0</v>
      </c>
      <c r="F28" s="35">
        <v>2</v>
      </c>
      <c r="G28" s="42">
        <f t="shared" si="2"/>
        <v>2</v>
      </c>
      <c r="H28" s="35">
        <v>0</v>
      </c>
      <c r="I28" s="35">
        <v>0</v>
      </c>
      <c r="J28" s="55">
        <f t="shared" si="3"/>
        <v>0</v>
      </c>
      <c r="K28" s="50">
        <v>21</v>
      </c>
      <c r="L28" s="35">
        <v>1</v>
      </c>
      <c r="M28" s="35">
        <v>0</v>
      </c>
      <c r="N28" s="35">
        <v>10</v>
      </c>
      <c r="O28" s="35">
        <v>50</v>
      </c>
      <c r="P28" s="35">
        <v>1.2</v>
      </c>
      <c r="Q28" s="35">
        <v>7</v>
      </c>
      <c r="R28" s="35">
        <v>396</v>
      </c>
      <c r="S28" s="35">
        <v>29</v>
      </c>
      <c r="T28" s="35">
        <v>0</v>
      </c>
      <c r="U28" s="35">
        <v>0.1</v>
      </c>
      <c r="V28" s="35">
        <v>10</v>
      </c>
      <c r="W28" s="36">
        <v>75</v>
      </c>
    </row>
    <row r="29" spans="1:23" x14ac:dyDescent="0.3">
      <c r="A29" s="30">
        <v>16</v>
      </c>
      <c r="B29" s="34" t="s">
        <v>36</v>
      </c>
      <c r="C29" s="35">
        <v>0</v>
      </c>
      <c r="D29" s="35">
        <v>332</v>
      </c>
      <c r="E29" s="35">
        <v>0</v>
      </c>
      <c r="F29" s="35">
        <v>0.6</v>
      </c>
      <c r="G29" s="42">
        <f t="shared" si="2"/>
        <v>0.6</v>
      </c>
      <c r="H29" s="35">
        <v>0</v>
      </c>
      <c r="I29" s="35">
        <v>0.1</v>
      </c>
      <c r="J29" s="55">
        <f t="shared" si="3"/>
        <v>0.1</v>
      </c>
      <c r="K29" s="50">
        <v>82.2</v>
      </c>
      <c r="L29" s="35">
        <v>1.5</v>
      </c>
      <c r="M29" s="35">
        <v>0</v>
      </c>
      <c r="N29" s="35">
        <v>40</v>
      </c>
      <c r="O29" s="35">
        <v>120</v>
      </c>
      <c r="P29" s="35">
        <v>1</v>
      </c>
      <c r="Q29" s="35">
        <v>0</v>
      </c>
      <c r="R29" s="35">
        <v>0</v>
      </c>
      <c r="S29" s="35">
        <v>0</v>
      </c>
      <c r="T29" s="35">
        <v>0</v>
      </c>
      <c r="U29" s="35">
        <v>0</v>
      </c>
      <c r="V29" s="35">
        <v>0</v>
      </c>
      <c r="W29" s="36">
        <v>14</v>
      </c>
    </row>
    <row r="30" spans="1:23" x14ac:dyDescent="0.3">
      <c r="A30" s="30">
        <v>17</v>
      </c>
      <c r="B30" s="34" t="s">
        <v>37</v>
      </c>
      <c r="C30" s="35">
        <v>0</v>
      </c>
      <c r="D30" s="35">
        <v>340</v>
      </c>
      <c r="E30" s="35">
        <v>0</v>
      </c>
      <c r="F30" s="35">
        <v>0.7</v>
      </c>
      <c r="G30" s="42">
        <f t="shared" si="2"/>
        <v>0.7</v>
      </c>
      <c r="H30" s="35">
        <v>0</v>
      </c>
      <c r="I30" s="35">
        <v>0</v>
      </c>
      <c r="J30" s="55">
        <f t="shared" si="3"/>
        <v>0</v>
      </c>
      <c r="K30" s="50">
        <v>84.3</v>
      </c>
      <c r="L30" s="35">
        <v>0.8</v>
      </c>
      <c r="M30" s="35">
        <v>0</v>
      </c>
      <c r="N30" s="35">
        <v>18</v>
      </c>
      <c r="O30" s="35">
        <v>20</v>
      </c>
      <c r="P30" s="35">
        <v>1.5</v>
      </c>
      <c r="Q30" s="35">
        <v>0</v>
      </c>
      <c r="R30" s="35">
        <v>0</v>
      </c>
      <c r="S30" s="35">
        <v>0</v>
      </c>
      <c r="T30" s="35">
        <v>0</v>
      </c>
      <c r="U30" s="35">
        <v>0</v>
      </c>
      <c r="V30" s="35">
        <v>0</v>
      </c>
      <c r="W30" s="36">
        <v>14</v>
      </c>
    </row>
    <row r="31" spans="1:23" x14ac:dyDescent="0.3">
      <c r="A31" s="30">
        <v>18</v>
      </c>
      <c r="B31" s="34" t="s">
        <v>38</v>
      </c>
      <c r="C31" s="35">
        <v>0</v>
      </c>
      <c r="D31" s="35">
        <v>525</v>
      </c>
      <c r="E31" s="35">
        <v>0</v>
      </c>
      <c r="F31" s="35">
        <v>2.2000000000000002</v>
      </c>
      <c r="G31" s="42">
        <f t="shared" si="2"/>
        <v>2.2000000000000002</v>
      </c>
      <c r="H31" s="35">
        <v>0</v>
      </c>
      <c r="I31" s="35">
        <v>35.4</v>
      </c>
      <c r="J31" s="55">
        <f t="shared" si="3"/>
        <v>35.4</v>
      </c>
      <c r="K31" s="50">
        <v>49.3</v>
      </c>
      <c r="L31" s="35">
        <v>6.3</v>
      </c>
      <c r="M31" s="35">
        <v>0</v>
      </c>
      <c r="N31" s="35">
        <v>37</v>
      </c>
      <c r="O31" s="35">
        <v>130</v>
      </c>
      <c r="P31" s="35">
        <v>2.1</v>
      </c>
      <c r="Q31" s="35">
        <v>0</v>
      </c>
      <c r="R31" s="35">
        <v>0</v>
      </c>
      <c r="S31" s="35">
        <v>0</v>
      </c>
      <c r="T31" s="35">
        <v>0</v>
      </c>
      <c r="U31" s="35">
        <v>0.15</v>
      </c>
      <c r="V31" s="35">
        <v>1</v>
      </c>
      <c r="W31" s="36">
        <v>5</v>
      </c>
    </row>
    <row r="32" spans="1:23" ht="15" customHeight="1" x14ac:dyDescent="0.3">
      <c r="A32" s="79" t="s">
        <v>276</v>
      </c>
      <c r="B32" s="80"/>
      <c r="C32" s="80"/>
      <c r="D32" s="80"/>
      <c r="E32" s="80"/>
      <c r="F32" s="80"/>
      <c r="G32" s="80"/>
      <c r="H32" s="80"/>
      <c r="I32" s="80"/>
      <c r="J32" s="80"/>
      <c r="K32" s="80"/>
      <c r="L32" s="80"/>
      <c r="M32" s="80"/>
      <c r="N32" s="80"/>
      <c r="O32" s="80"/>
      <c r="P32" s="80"/>
      <c r="Q32" s="80"/>
      <c r="R32" s="80"/>
      <c r="S32" s="80"/>
      <c r="T32" s="80"/>
      <c r="U32" s="80"/>
      <c r="V32" s="80"/>
      <c r="W32" s="81"/>
    </row>
    <row r="33" spans="1:23" s="28" customFormat="1" ht="29.25" customHeight="1" x14ac:dyDescent="0.3">
      <c r="A33" s="26" t="s">
        <v>293</v>
      </c>
      <c r="B33" s="27" t="s">
        <v>1</v>
      </c>
      <c r="C33" s="27" t="s">
        <v>2</v>
      </c>
      <c r="D33" s="27" t="s">
        <v>3</v>
      </c>
      <c r="E33" s="27" t="s">
        <v>323</v>
      </c>
      <c r="F33" s="27" t="s">
        <v>324</v>
      </c>
      <c r="G33" s="44" t="s">
        <v>327</v>
      </c>
      <c r="H33" s="27" t="s">
        <v>325</v>
      </c>
      <c r="I33" s="27" t="s">
        <v>326</v>
      </c>
      <c r="J33" s="52" t="s">
        <v>329</v>
      </c>
      <c r="K33" s="47" t="s">
        <v>5</v>
      </c>
      <c r="L33" s="27" t="s">
        <v>304</v>
      </c>
      <c r="M33" s="26" t="s">
        <v>313</v>
      </c>
      <c r="N33" s="27" t="s">
        <v>6</v>
      </c>
      <c r="O33" s="27" t="s">
        <v>7</v>
      </c>
      <c r="P33" s="27" t="s">
        <v>8</v>
      </c>
      <c r="Q33" s="27" t="s">
        <v>9</v>
      </c>
      <c r="R33" s="27" t="s">
        <v>10</v>
      </c>
      <c r="S33" s="26" t="s">
        <v>291</v>
      </c>
      <c r="T33" s="27" t="s">
        <v>11</v>
      </c>
      <c r="U33" s="27" t="s">
        <v>12</v>
      </c>
      <c r="V33" s="27" t="s">
        <v>13</v>
      </c>
      <c r="W33" s="41" t="s">
        <v>297</v>
      </c>
    </row>
    <row r="34" spans="1:23" x14ac:dyDescent="0.3">
      <c r="A34" s="32">
        <v>-1</v>
      </c>
      <c r="B34" s="32">
        <v>-2</v>
      </c>
      <c r="C34" s="32">
        <v>-3</v>
      </c>
      <c r="D34" s="32">
        <v>-4</v>
      </c>
      <c r="E34" s="32">
        <v>-5</v>
      </c>
      <c r="F34" s="32">
        <v>-6</v>
      </c>
      <c r="G34" s="45">
        <v>-7</v>
      </c>
      <c r="H34" s="32">
        <v>-8</v>
      </c>
      <c r="I34" s="32">
        <v>-9</v>
      </c>
      <c r="J34" s="54">
        <v>-10</v>
      </c>
      <c r="K34" s="49">
        <v>-11</v>
      </c>
      <c r="L34" s="32">
        <v>-12</v>
      </c>
      <c r="M34" s="32">
        <v>-13</v>
      </c>
      <c r="N34" s="32">
        <v>-14</v>
      </c>
      <c r="O34" s="32">
        <v>-15</v>
      </c>
      <c r="P34" s="32">
        <v>-16</v>
      </c>
      <c r="Q34" s="32">
        <v>-17</v>
      </c>
      <c r="R34" s="32">
        <v>-18</v>
      </c>
      <c r="S34" s="32">
        <v>-19</v>
      </c>
      <c r="T34" s="32">
        <v>-20</v>
      </c>
      <c r="U34" s="32">
        <v>-21</v>
      </c>
      <c r="V34" s="32">
        <v>-22</v>
      </c>
      <c r="W34" s="38">
        <v>-23</v>
      </c>
    </row>
    <row r="35" spans="1:23" x14ac:dyDescent="0.3">
      <c r="A35" s="30">
        <v>19</v>
      </c>
      <c r="B35" s="34" t="s">
        <v>39</v>
      </c>
      <c r="C35" s="35">
        <v>20</v>
      </c>
      <c r="D35" s="35">
        <v>368</v>
      </c>
      <c r="E35" s="35">
        <v>0</v>
      </c>
      <c r="F35" s="35">
        <v>4.8</v>
      </c>
      <c r="G35" s="42">
        <f t="shared" ref="G35:G44" si="4">E35+F35</f>
        <v>4.8</v>
      </c>
      <c r="H35" s="35">
        <v>0</v>
      </c>
      <c r="I35" s="35">
        <v>36</v>
      </c>
      <c r="J35" s="55">
        <f t="shared" ref="J35:J43" si="5">H35+I35</f>
        <v>36</v>
      </c>
      <c r="K35" s="50">
        <v>6.2</v>
      </c>
      <c r="L35" s="35">
        <v>4.2</v>
      </c>
      <c r="M35" s="35">
        <v>0</v>
      </c>
      <c r="N35" s="35">
        <v>30</v>
      </c>
      <c r="O35" s="35">
        <v>154</v>
      </c>
      <c r="P35" s="35">
        <v>2</v>
      </c>
      <c r="Q35" s="35">
        <v>7</v>
      </c>
      <c r="R35" s="35">
        <v>555</v>
      </c>
      <c r="S35" s="35">
        <v>0</v>
      </c>
      <c r="T35" s="35">
        <v>0</v>
      </c>
      <c r="U35" s="35">
        <v>0.1</v>
      </c>
      <c r="V35" s="35">
        <v>2</v>
      </c>
      <c r="W35" s="36">
        <v>48</v>
      </c>
    </row>
    <row r="36" spans="1:23" x14ac:dyDescent="0.3">
      <c r="A36" s="30">
        <v>20</v>
      </c>
      <c r="B36" s="34" t="s">
        <v>40</v>
      </c>
      <c r="C36" s="35">
        <v>0</v>
      </c>
      <c r="D36" s="35">
        <v>40</v>
      </c>
      <c r="E36" s="35">
        <v>0</v>
      </c>
      <c r="F36" s="35">
        <v>3.5</v>
      </c>
      <c r="G36" s="42">
        <f t="shared" si="4"/>
        <v>3.5</v>
      </c>
      <c r="H36" s="35">
        <v>0</v>
      </c>
      <c r="I36" s="35">
        <v>1.7</v>
      </c>
      <c r="J36" s="55">
        <f t="shared" si="5"/>
        <v>1.7</v>
      </c>
      <c r="K36" s="50">
        <v>2.6</v>
      </c>
      <c r="L36" s="35">
        <v>3.5</v>
      </c>
      <c r="M36" s="35">
        <v>0</v>
      </c>
      <c r="N36" s="35">
        <v>4</v>
      </c>
      <c r="O36" s="35">
        <v>53</v>
      </c>
      <c r="P36" s="35">
        <v>1</v>
      </c>
      <c r="Q36" s="35">
        <v>0</v>
      </c>
      <c r="R36" s="35">
        <v>0</v>
      </c>
      <c r="S36" s="35">
        <v>0</v>
      </c>
      <c r="T36" s="35">
        <v>0</v>
      </c>
      <c r="U36" s="35">
        <v>0.04</v>
      </c>
      <c r="V36" s="35">
        <v>6</v>
      </c>
      <c r="W36" s="36">
        <v>69</v>
      </c>
    </row>
    <row r="37" spans="1:23" x14ac:dyDescent="0.3">
      <c r="A37" s="365">
        <v>401</v>
      </c>
      <c r="B37" s="366" t="s">
        <v>1150</v>
      </c>
      <c r="C37" s="367">
        <v>0</v>
      </c>
      <c r="D37" s="367">
        <v>334</v>
      </c>
      <c r="E37" s="367">
        <v>0</v>
      </c>
      <c r="F37" s="367">
        <v>4.4000000000000004</v>
      </c>
      <c r="G37" s="368">
        <v>4.4000000000000004</v>
      </c>
      <c r="H37" s="367">
        <v>0</v>
      </c>
      <c r="I37" s="367">
        <v>32.200000000000003</v>
      </c>
      <c r="J37" s="369">
        <v>32.299999999999997</v>
      </c>
      <c r="K37" s="370">
        <v>6.7</v>
      </c>
      <c r="L37" s="367"/>
      <c r="M37" s="367"/>
      <c r="N37" s="367"/>
      <c r="O37" s="367"/>
      <c r="P37" s="367"/>
      <c r="Q37" s="367"/>
      <c r="R37" s="367"/>
      <c r="S37" s="367"/>
      <c r="T37" s="367"/>
      <c r="U37" s="367"/>
      <c r="V37" s="367"/>
      <c r="W37" s="367"/>
    </row>
    <row r="38" spans="1:23" x14ac:dyDescent="0.3">
      <c r="A38" s="30">
        <v>21</v>
      </c>
      <c r="B38" s="34" t="s">
        <v>41</v>
      </c>
      <c r="C38" s="35">
        <v>2</v>
      </c>
      <c r="D38" s="35">
        <v>325</v>
      </c>
      <c r="E38" s="35">
        <v>0</v>
      </c>
      <c r="F38" s="35">
        <v>24.2</v>
      </c>
      <c r="G38" s="42">
        <f t="shared" si="4"/>
        <v>24.2</v>
      </c>
      <c r="H38" s="35">
        <v>0</v>
      </c>
      <c r="I38" s="35">
        <v>1.7</v>
      </c>
      <c r="J38" s="55">
        <f t="shared" si="5"/>
        <v>1.7</v>
      </c>
      <c r="K38" s="50">
        <v>53.3</v>
      </c>
      <c r="L38" s="35">
        <v>4</v>
      </c>
      <c r="M38" s="35">
        <v>0</v>
      </c>
      <c r="N38" s="35">
        <v>56</v>
      </c>
      <c r="O38" s="35">
        <v>354</v>
      </c>
      <c r="P38" s="35">
        <v>6.1</v>
      </c>
      <c r="Q38" s="35">
        <v>0</v>
      </c>
      <c r="R38" s="35">
        <v>0</v>
      </c>
      <c r="S38" s="35">
        <v>30</v>
      </c>
      <c r="T38" s="35">
        <v>0</v>
      </c>
      <c r="U38" s="35">
        <v>0.5</v>
      </c>
      <c r="V38" s="35">
        <v>3</v>
      </c>
      <c r="W38" s="36">
        <v>14</v>
      </c>
    </row>
    <row r="39" spans="1:23" x14ac:dyDescent="0.3">
      <c r="A39" s="30">
        <v>22</v>
      </c>
      <c r="B39" s="34" t="s">
        <v>42</v>
      </c>
      <c r="C39" s="35">
        <v>0</v>
      </c>
      <c r="D39" s="35">
        <v>342</v>
      </c>
      <c r="E39" s="35">
        <v>0</v>
      </c>
      <c r="F39" s="35">
        <v>22.2</v>
      </c>
      <c r="G39" s="42">
        <f t="shared" si="4"/>
        <v>22.2</v>
      </c>
      <c r="H39" s="35">
        <v>0</v>
      </c>
      <c r="I39" s="35">
        <v>1.4</v>
      </c>
      <c r="J39" s="55">
        <f t="shared" si="5"/>
        <v>1.4</v>
      </c>
      <c r="K39" s="50">
        <v>60.1</v>
      </c>
      <c r="L39" s="35">
        <v>6</v>
      </c>
      <c r="M39" s="35">
        <v>0</v>
      </c>
      <c r="N39" s="35">
        <v>57</v>
      </c>
      <c r="O39" s="35">
        <v>303</v>
      </c>
      <c r="P39" s="35">
        <v>4.4000000000000004</v>
      </c>
      <c r="Q39" s="35">
        <v>9</v>
      </c>
      <c r="R39" s="35">
        <v>135</v>
      </c>
      <c r="S39" s="35">
        <v>70</v>
      </c>
      <c r="T39" s="35">
        <v>0</v>
      </c>
      <c r="U39" s="35">
        <v>0.77</v>
      </c>
      <c r="V39" s="35">
        <v>0</v>
      </c>
      <c r="W39" s="36">
        <v>14</v>
      </c>
    </row>
    <row r="40" spans="1:23" x14ac:dyDescent="0.3">
      <c r="A40" s="30">
        <v>23</v>
      </c>
      <c r="B40" s="34" t="s">
        <v>43</v>
      </c>
      <c r="C40" s="35">
        <v>2</v>
      </c>
      <c r="D40" s="35">
        <v>328</v>
      </c>
      <c r="E40" s="35">
        <v>0</v>
      </c>
      <c r="F40" s="35">
        <v>23.4</v>
      </c>
      <c r="G40" s="42">
        <f t="shared" si="4"/>
        <v>23.4</v>
      </c>
      <c r="H40" s="35">
        <v>0</v>
      </c>
      <c r="I40" s="35">
        <v>2.4</v>
      </c>
      <c r="J40" s="55">
        <f t="shared" si="5"/>
        <v>2.4</v>
      </c>
      <c r="K40" s="50">
        <v>53.1</v>
      </c>
      <c r="L40" s="35">
        <v>4.7</v>
      </c>
      <c r="M40" s="35">
        <v>0</v>
      </c>
      <c r="N40" s="35">
        <v>64</v>
      </c>
      <c r="O40" s="35">
        <v>377</v>
      </c>
      <c r="P40" s="35">
        <v>4.8</v>
      </c>
      <c r="Q40" s="35">
        <v>6</v>
      </c>
      <c r="R40" s="35">
        <v>1132</v>
      </c>
      <c r="S40" s="35">
        <v>30</v>
      </c>
      <c r="T40" s="35">
        <v>0</v>
      </c>
      <c r="U40" s="35">
        <v>0.72</v>
      </c>
      <c r="V40" s="35">
        <v>4</v>
      </c>
      <c r="W40" s="36">
        <v>14</v>
      </c>
    </row>
    <row r="41" spans="1:23" x14ac:dyDescent="0.3">
      <c r="A41" s="30">
        <v>24</v>
      </c>
      <c r="B41" s="34" t="s">
        <v>44</v>
      </c>
      <c r="C41" s="35">
        <v>0</v>
      </c>
      <c r="D41" s="35">
        <v>605</v>
      </c>
      <c r="E41" s="35">
        <v>0</v>
      </c>
      <c r="F41" s="35">
        <v>18.399999999999999</v>
      </c>
      <c r="G41" s="42">
        <f t="shared" si="4"/>
        <v>18.399999999999999</v>
      </c>
      <c r="H41" s="35">
        <v>0</v>
      </c>
      <c r="I41" s="35">
        <v>46.3</v>
      </c>
      <c r="J41" s="55">
        <f t="shared" si="5"/>
        <v>46.3</v>
      </c>
      <c r="K41" s="50">
        <v>28.7</v>
      </c>
      <c r="L41" s="35">
        <v>0.6</v>
      </c>
      <c r="M41" s="35">
        <v>0</v>
      </c>
      <c r="N41" s="35">
        <v>28</v>
      </c>
      <c r="O41" s="35">
        <v>462</v>
      </c>
      <c r="P41" s="35">
        <v>3.6</v>
      </c>
      <c r="Q41" s="35">
        <v>0</v>
      </c>
      <c r="R41" s="35">
        <v>0</v>
      </c>
      <c r="S41" s="35">
        <v>5</v>
      </c>
      <c r="T41" s="35">
        <v>0</v>
      </c>
      <c r="U41" s="35">
        <v>0.25</v>
      </c>
      <c r="V41" s="35">
        <v>1</v>
      </c>
      <c r="W41" s="36">
        <v>8</v>
      </c>
    </row>
    <row r="42" spans="1:23" x14ac:dyDescent="0.3">
      <c r="A42" s="30">
        <v>25</v>
      </c>
      <c r="B42" s="34" t="s">
        <v>45</v>
      </c>
      <c r="C42" s="35">
        <v>2</v>
      </c>
      <c r="D42" s="35">
        <v>573</v>
      </c>
      <c r="E42" s="35">
        <v>0</v>
      </c>
      <c r="F42" s="35">
        <v>27.5</v>
      </c>
      <c r="G42" s="42">
        <f t="shared" si="4"/>
        <v>27.5</v>
      </c>
      <c r="H42" s="35">
        <v>0</v>
      </c>
      <c r="I42" s="35">
        <v>44.5</v>
      </c>
      <c r="J42" s="55">
        <f t="shared" si="5"/>
        <v>44.5</v>
      </c>
      <c r="K42" s="50">
        <v>15.5</v>
      </c>
      <c r="L42" s="35">
        <v>2.5</v>
      </c>
      <c r="M42" s="35">
        <v>0</v>
      </c>
      <c r="N42" s="35">
        <v>68</v>
      </c>
      <c r="O42" s="35">
        <v>420</v>
      </c>
      <c r="P42" s="35">
        <v>2.2000000000000002</v>
      </c>
      <c r="Q42" s="35">
        <v>4</v>
      </c>
      <c r="R42" s="35">
        <v>421</v>
      </c>
      <c r="S42" s="35">
        <v>10</v>
      </c>
      <c r="T42" s="35">
        <v>0</v>
      </c>
      <c r="U42" s="35">
        <v>0.44</v>
      </c>
      <c r="V42" s="35">
        <v>0</v>
      </c>
      <c r="W42" s="36">
        <v>8</v>
      </c>
    </row>
    <row r="43" spans="1:23" x14ac:dyDescent="0.3">
      <c r="A43" s="30">
        <v>26</v>
      </c>
      <c r="B43" s="34" t="s">
        <v>46</v>
      </c>
      <c r="C43" s="35">
        <v>5</v>
      </c>
      <c r="D43" s="35">
        <v>568</v>
      </c>
      <c r="E43" s="35">
        <v>0</v>
      </c>
      <c r="F43" s="35">
        <v>20.100000000000001</v>
      </c>
      <c r="G43" s="42">
        <f t="shared" si="4"/>
        <v>20.100000000000001</v>
      </c>
      <c r="H43" s="35">
        <v>0</v>
      </c>
      <c r="I43" s="35">
        <v>46.4</v>
      </c>
      <c r="J43" s="55">
        <f t="shared" si="5"/>
        <v>46.4</v>
      </c>
      <c r="K43" s="50">
        <v>17.600000000000001</v>
      </c>
      <c r="L43" s="35">
        <v>3.5</v>
      </c>
      <c r="M43" s="35">
        <v>0</v>
      </c>
      <c r="N43" s="35">
        <v>1200</v>
      </c>
      <c r="O43" s="35">
        <v>379</v>
      </c>
      <c r="P43" s="35">
        <v>10</v>
      </c>
      <c r="Q43" s="35">
        <v>49</v>
      </c>
      <c r="R43" s="35">
        <v>508</v>
      </c>
      <c r="S43" s="35">
        <v>15</v>
      </c>
      <c r="T43" s="35">
        <v>0</v>
      </c>
      <c r="U43" s="35">
        <v>0.3</v>
      </c>
      <c r="V43" s="35">
        <v>0</v>
      </c>
      <c r="W43" s="36">
        <v>6</v>
      </c>
    </row>
    <row r="44" spans="1:23" x14ac:dyDescent="0.3">
      <c r="A44" s="30">
        <v>27</v>
      </c>
      <c r="B44" s="34" t="s">
        <v>47</v>
      </c>
      <c r="C44" s="35">
        <v>0</v>
      </c>
      <c r="D44" s="35">
        <v>95</v>
      </c>
      <c r="E44" s="35">
        <v>0</v>
      </c>
      <c r="F44" s="35">
        <v>10.9</v>
      </c>
      <c r="G44" s="42">
        <f t="shared" si="4"/>
        <v>10.9</v>
      </c>
      <c r="H44" s="35">
        <v>0</v>
      </c>
      <c r="I44" s="35">
        <v>5.4</v>
      </c>
      <c r="J44" s="55">
        <f>H44+I44</f>
        <v>5.4</v>
      </c>
      <c r="K44" s="50">
        <v>0.7</v>
      </c>
      <c r="L44" s="35">
        <v>0.6</v>
      </c>
      <c r="M44" s="35">
        <v>0</v>
      </c>
      <c r="N44" s="35">
        <v>24</v>
      </c>
      <c r="O44" s="35">
        <v>85</v>
      </c>
      <c r="P44" s="35">
        <v>2.2000000000000002</v>
      </c>
      <c r="Q44" s="35">
        <v>0</v>
      </c>
      <c r="R44" s="35">
        <v>0</v>
      </c>
      <c r="S44" s="35">
        <v>0</v>
      </c>
      <c r="T44" s="35">
        <v>0</v>
      </c>
      <c r="U44" s="35">
        <v>0.03</v>
      </c>
      <c r="V44" s="35">
        <v>0</v>
      </c>
      <c r="W44" s="36">
        <v>82</v>
      </c>
    </row>
    <row r="45" spans="1:23" ht="15" customHeight="1" x14ac:dyDescent="0.3">
      <c r="A45" s="79" t="s">
        <v>277</v>
      </c>
      <c r="B45" s="80"/>
      <c r="C45" s="80"/>
      <c r="D45" s="80"/>
      <c r="E45" s="80"/>
      <c r="F45" s="80"/>
      <c r="G45" s="80"/>
      <c r="H45" s="80"/>
      <c r="I45" s="80"/>
      <c r="J45" s="80"/>
      <c r="K45" s="80"/>
      <c r="L45" s="80"/>
      <c r="M45" s="80"/>
      <c r="N45" s="80"/>
      <c r="O45" s="80"/>
      <c r="P45" s="80"/>
      <c r="Q45" s="80"/>
      <c r="R45" s="80"/>
      <c r="S45" s="80"/>
      <c r="T45" s="80"/>
      <c r="U45" s="80"/>
      <c r="V45" s="80"/>
      <c r="W45" s="81"/>
    </row>
    <row r="46" spans="1:23" ht="15" customHeight="1" x14ac:dyDescent="0.3">
      <c r="A46" s="79" t="s">
        <v>278</v>
      </c>
      <c r="B46" s="80"/>
      <c r="C46" s="80"/>
      <c r="D46" s="80"/>
      <c r="E46" s="80"/>
      <c r="F46" s="80"/>
      <c r="G46" s="80"/>
      <c r="H46" s="80"/>
      <c r="I46" s="80"/>
      <c r="J46" s="80"/>
      <c r="K46" s="80"/>
      <c r="L46" s="80"/>
      <c r="M46" s="80"/>
      <c r="N46" s="80"/>
      <c r="O46" s="80"/>
      <c r="P46" s="80"/>
      <c r="Q46" s="80"/>
      <c r="R46" s="80"/>
      <c r="S46" s="80"/>
      <c r="T46" s="80"/>
      <c r="U46" s="80"/>
      <c r="V46" s="80"/>
      <c r="W46" s="81"/>
    </row>
    <row r="47" spans="1:23" s="28" customFormat="1" ht="29.25" customHeight="1" x14ac:dyDescent="0.3">
      <c r="A47" s="26" t="s">
        <v>293</v>
      </c>
      <c r="B47" s="27" t="s">
        <v>1</v>
      </c>
      <c r="C47" s="27" t="s">
        <v>2</v>
      </c>
      <c r="D47" s="27" t="s">
        <v>3</v>
      </c>
      <c r="E47" s="27" t="s">
        <v>323</v>
      </c>
      <c r="F47" s="27" t="s">
        <v>324</v>
      </c>
      <c r="G47" s="44" t="s">
        <v>327</v>
      </c>
      <c r="H47" s="27" t="s">
        <v>325</v>
      </c>
      <c r="I47" s="27" t="s">
        <v>326</v>
      </c>
      <c r="J47" s="52" t="s">
        <v>329</v>
      </c>
      <c r="K47" s="47" t="s">
        <v>5</v>
      </c>
      <c r="L47" s="27" t="s">
        <v>304</v>
      </c>
      <c r="M47" s="26" t="s">
        <v>313</v>
      </c>
      <c r="N47" s="27" t="s">
        <v>6</v>
      </c>
      <c r="O47" s="27" t="s">
        <v>7</v>
      </c>
      <c r="P47" s="27" t="s">
        <v>8</v>
      </c>
      <c r="Q47" s="27" t="s">
        <v>9</v>
      </c>
      <c r="R47" s="27" t="s">
        <v>10</v>
      </c>
      <c r="S47" s="26" t="s">
        <v>291</v>
      </c>
      <c r="T47" s="27" t="s">
        <v>11</v>
      </c>
      <c r="U47" s="27" t="s">
        <v>12</v>
      </c>
      <c r="V47" s="27" t="s">
        <v>13</v>
      </c>
      <c r="W47" s="41" t="s">
        <v>297</v>
      </c>
    </row>
    <row r="48" spans="1:23" x14ac:dyDescent="0.3">
      <c r="A48" s="85">
        <v>-1</v>
      </c>
      <c r="B48" s="85">
        <v>-2</v>
      </c>
      <c r="C48" s="85">
        <v>-3</v>
      </c>
      <c r="D48" s="85">
        <v>-4</v>
      </c>
      <c r="E48" s="85">
        <v>-5</v>
      </c>
      <c r="F48" s="85">
        <v>-6</v>
      </c>
      <c r="G48" s="85">
        <v>-7</v>
      </c>
      <c r="H48" s="85">
        <v>-8</v>
      </c>
      <c r="I48" s="85">
        <v>-9</v>
      </c>
      <c r="J48" s="85">
        <v>-10</v>
      </c>
      <c r="K48" s="85">
        <v>-11</v>
      </c>
      <c r="L48" s="85">
        <v>-12</v>
      </c>
      <c r="M48" s="85">
        <v>-13</v>
      </c>
      <c r="N48" s="85">
        <v>-14</v>
      </c>
      <c r="O48" s="85">
        <v>-15</v>
      </c>
      <c r="P48" s="85">
        <v>-16</v>
      </c>
      <c r="Q48" s="85">
        <v>-17</v>
      </c>
      <c r="R48" s="85">
        <v>-18</v>
      </c>
      <c r="S48" s="85">
        <v>-19</v>
      </c>
      <c r="T48" s="85">
        <v>-20</v>
      </c>
      <c r="U48" s="85">
        <v>-21</v>
      </c>
      <c r="V48" s="85">
        <v>-22</v>
      </c>
      <c r="W48" s="85">
        <v>-23</v>
      </c>
    </row>
    <row r="49" spans="1:23" x14ac:dyDescent="0.3">
      <c r="A49" s="30">
        <v>28</v>
      </c>
      <c r="B49" s="34" t="s">
        <v>48</v>
      </c>
      <c r="C49" s="35">
        <v>16</v>
      </c>
      <c r="D49" s="35">
        <v>14</v>
      </c>
      <c r="E49" s="35">
        <v>0</v>
      </c>
      <c r="F49" s="35">
        <v>0.6</v>
      </c>
      <c r="G49" s="42">
        <f t="shared" ref="G49:G79" si="6">E49+F49</f>
        <v>0.6</v>
      </c>
      <c r="H49" s="35">
        <v>0</v>
      </c>
      <c r="I49" s="35">
        <v>0</v>
      </c>
      <c r="J49" s="55">
        <f t="shared" ref="J49:J107" si="7">H49+I49</f>
        <v>0</v>
      </c>
      <c r="K49" s="50">
        <v>2.9</v>
      </c>
      <c r="L49" s="35">
        <v>2</v>
      </c>
      <c r="M49" s="35">
        <v>0</v>
      </c>
      <c r="N49" s="35">
        <v>21</v>
      </c>
      <c r="O49" s="35">
        <v>25</v>
      </c>
      <c r="P49" s="35">
        <v>0.2</v>
      </c>
      <c r="Q49" s="35">
        <v>0</v>
      </c>
      <c r="R49" s="35">
        <v>0</v>
      </c>
      <c r="S49" s="35">
        <v>10</v>
      </c>
      <c r="T49" s="35">
        <v>0</v>
      </c>
      <c r="U49" s="35">
        <v>0.02</v>
      </c>
      <c r="V49" s="35">
        <v>12</v>
      </c>
      <c r="W49" s="36">
        <v>95</v>
      </c>
    </row>
    <row r="50" spans="1:23" x14ac:dyDescent="0.3">
      <c r="A50" s="30">
        <v>29</v>
      </c>
      <c r="B50" s="34" t="s">
        <v>49</v>
      </c>
      <c r="C50" s="35">
        <v>27</v>
      </c>
      <c r="D50" s="35">
        <v>12</v>
      </c>
      <c r="E50" s="35">
        <v>0</v>
      </c>
      <c r="F50" s="35">
        <v>0.6</v>
      </c>
      <c r="G50" s="42">
        <f t="shared" si="6"/>
        <v>0.6</v>
      </c>
      <c r="H50" s="35">
        <v>0</v>
      </c>
      <c r="I50" s="35">
        <v>0</v>
      </c>
      <c r="J50" s="55">
        <f t="shared" si="7"/>
        <v>0</v>
      </c>
      <c r="K50" s="50">
        <v>2.4</v>
      </c>
      <c r="L50" s="35">
        <v>1</v>
      </c>
      <c r="M50" s="35">
        <v>0</v>
      </c>
      <c r="N50" s="35">
        <v>26</v>
      </c>
      <c r="O50" s="35">
        <v>23</v>
      </c>
      <c r="P50" s="35">
        <v>0.3</v>
      </c>
      <c r="Q50" s="35">
        <v>13</v>
      </c>
      <c r="R50" s="35">
        <v>150</v>
      </c>
      <c r="S50" s="35">
        <v>5</v>
      </c>
      <c r="T50" s="35">
        <v>0</v>
      </c>
      <c r="U50" s="35">
        <v>0.01</v>
      </c>
      <c r="V50" s="35">
        <v>16</v>
      </c>
      <c r="W50" s="36">
        <v>95</v>
      </c>
    </row>
    <row r="51" spans="1:23" x14ac:dyDescent="0.3">
      <c r="A51" s="30">
        <v>30</v>
      </c>
      <c r="B51" s="34" t="s">
        <v>50</v>
      </c>
      <c r="C51" s="35">
        <v>14</v>
      </c>
      <c r="D51" s="35">
        <v>24</v>
      </c>
      <c r="E51" s="35">
        <v>0</v>
      </c>
      <c r="F51" s="35">
        <v>0.3</v>
      </c>
      <c r="G51" s="42">
        <f t="shared" si="6"/>
        <v>0.3</v>
      </c>
      <c r="H51" s="35">
        <v>0</v>
      </c>
      <c r="I51" s="239">
        <v>0</v>
      </c>
      <c r="J51" s="55">
        <f t="shared" si="7"/>
        <v>0</v>
      </c>
      <c r="K51" s="50">
        <v>5.6</v>
      </c>
      <c r="L51" s="35">
        <v>1.1000000000000001</v>
      </c>
      <c r="M51" s="35">
        <v>0</v>
      </c>
      <c r="N51" s="35">
        <v>24</v>
      </c>
      <c r="O51" s="35">
        <v>16</v>
      </c>
      <c r="P51" s="35">
        <v>0.5</v>
      </c>
      <c r="Q51" s="35">
        <v>8</v>
      </c>
      <c r="R51" s="35">
        <v>349</v>
      </c>
      <c r="S51" s="35">
        <v>960</v>
      </c>
      <c r="T51" s="35">
        <v>0</v>
      </c>
      <c r="U51" s="35">
        <v>0.06</v>
      </c>
      <c r="V51" s="35">
        <v>8</v>
      </c>
      <c r="W51" s="36">
        <v>92</v>
      </c>
    </row>
    <row r="52" spans="1:23" x14ac:dyDescent="0.3">
      <c r="A52" s="30">
        <v>31</v>
      </c>
      <c r="B52" s="34" t="s">
        <v>51</v>
      </c>
      <c r="C52" s="35">
        <v>5</v>
      </c>
      <c r="D52" s="35">
        <v>22</v>
      </c>
      <c r="E52" s="35">
        <v>0</v>
      </c>
      <c r="F52" s="35">
        <v>1.2</v>
      </c>
      <c r="G52" s="42">
        <f t="shared" si="6"/>
        <v>1.2</v>
      </c>
      <c r="H52" s="35">
        <v>0</v>
      </c>
      <c r="I52" s="35">
        <v>0</v>
      </c>
      <c r="J52" s="55">
        <f t="shared" si="7"/>
        <v>0</v>
      </c>
      <c r="K52" s="50">
        <v>4.2</v>
      </c>
      <c r="L52" s="35">
        <v>1.5</v>
      </c>
      <c r="M52" s="35">
        <v>0</v>
      </c>
      <c r="N52" s="35">
        <v>12</v>
      </c>
      <c r="O52" s="35">
        <v>16</v>
      </c>
      <c r="P52" s="35">
        <v>0.7</v>
      </c>
      <c r="Q52" s="35">
        <v>0</v>
      </c>
      <c r="R52" s="35">
        <v>0</v>
      </c>
      <c r="S52" s="35">
        <v>40</v>
      </c>
      <c r="T52" s="35">
        <v>0</v>
      </c>
      <c r="U52" s="35">
        <v>0.03</v>
      </c>
      <c r="V52" s="35">
        <v>3</v>
      </c>
      <c r="W52" s="36">
        <v>92</v>
      </c>
    </row>
    <row r="53" spans="1:23" x14ac:dyDescent="0.3">
      <c r="A53" s="30">
        <v>32</v>
      </c>
      <c r="B53" s="34" t="s">
        <v>52</v>
      </c>
      <c r="C53" s="35">
        <v>5</v>
      </c>
      <c r="D53" s="35">
        <v>19</v>
      </c>
      <c r="E53" s="35">
        <v>0</v>
      </c>
      <c r="F53" s="35">
        <v>0.6</v>
      </c>
      <c r="G53" s="42">
        <f t="shared" si="6"/>
        <v>0.6</v>
      </c>
      <c r="H53" s="35">
        <v>0</v>
      </c>
      <c r="I53" s="35">
        <v>0</v>
      </c>
      <c r="J53" s="55">
        <f t="shared" si="7"/>
        <v>0</v>
      </c>
      <c r="K53" s="50">
        <v>4.2</v>
      </c>
      <c r="L53" s="35">
        <v>1.1000000000000001</v>
      </c>
      <c r="M53" s="35">
        <v>0</v>
      </c>
      <c r="N53" s="35">
        <v>12</v>
      </c>
      <c r="O53" s="35">
        <v>26</v>
      </c>
      <c r="P53" s="35">
        <v>1.4</v>
      </c>
      <c r="Q53" s="35">
        <v>12</v>
      </c>
      <c r="R53" s="35">
        <v>275</v>
      </c>
      <c r="S53" s="35">
        <v>1115</v>
      </c>
      <c r="T53" s="35">
        <v>0</v>
      </c>
      <c r="U53" s="35">
        <v>0.06</v>
      </c>
      <c r="V53" s="35">
        <v>40</v>
      </c>
      <c r="W53" s="36">
        <v>94</v>
      </c>
    </row>
    <row r="54" spans="1:23" x14ac:dyDescent="0.3">
      <c r="A54" s="30">
        <v>33</v>
      </c>
      <c r="B54" s="34" t="s">
        <v>53</v>
      </c>
      <c r="C54" s="35">
        <v>15</v>
      </c>
      <c r="D54" s="35">
        <v>38</v>
      </c>
      <c r="E54" s="35">
        <v>0</v>
      </c>
      <c r="F54" s="35">
        <v>1.5</v>
      </c>
      <c r="G54" s="42">
        <f t="shared" si="6"/>
        <v>1.5</v>
      </c>
      <c r="H54" s="35">
        <v>0</v>
      </c>
      <c r="I54" s="35">
        <v>0</v>
      </c>
      <c r="J54" s="55">
        <f t="shared" si="7"/>
        <v>0</v>
      </c>
      <c r="K54" s="50">
        <v>8</v>
      </c>
      <c r="L54" s="35">
        <v>1.6</v>
      </c>
      <c r="M54" s="35">
        <v>0</v>
      </c>
      <c r="N54" s="35">
        <v>43</v>
      </c>
      <c r="O54" s="35">
        <v>39</v>
      </c>
      <c r="P54" s="35">
        <v>0.8</v>
      </c>
      <c r="Q54" s="35">
        <v>52</v>
      </c>
      <c r="R54" s="35">
        <v>266</v>
      </c>
      <c r="S54" s="35">
        <v>5040</v>
      </c>
      <c r="T54" s="35">
        <v>0</v>
      </c>
      <c r="U54" s="35">
        <v>0.06</v>
      </c>
      <c r="V54" s="35">
        <v>8</v>
      </c>
      <c r="W54" s="36">
        <v>88</v>
      </c>
    </row>
    <row r="55" spans="1:23" x14ac:dyDescent="0.3">
      <c r="A55" s="30">
        <v>34</v>
      </c>
      <c r="B55" s="34" t="s">
        <v>54</v>
      </c>
      <c r="C55" s="35">
        <v>5</v>
      </c>
      <c r="D55" s="35">
        <v>22</v>
      </c>
      <c r="E55" s="35">
        <v>0</v>
      </c>
      <c r="F55" s="35">
        <v>1</v>
      </c>
      <c r="G55" s="42">
        <f t="shared" si="6"/>
        <v>1</v>
      </c>
      <c r="H55" s="35">
        <v>0</v>
      </c>
      <c r="I55" s="35">
        <v>0</v>
      </c>
      <c r="J55" s="55">
        <f t="shared" si="7"/>
        <v>0</v>
      </c>
      <c r="K55" s="50">
        <v>4.5</v>
      </c>
      <c r="L55" s="35">
        <v>1.5</v>
      </c>
      <c r="M55" s="35">
        <v>0</v>
      </c>
      <c r="N55" s="35">
        <v>15</v>
      </c>
      <c r="O55" s="35">
        <v>34</v>
      </c>
      <c r="P55" s="35">
        <v>0.4</v>
      </c>
      <c r="Q55" s="35">
        <v>0</v>
      </c>
      <c r="R55" s="35">
        <v>0</v>
      </c>
      <c r="S55" s="35">
        <v>10</v>
      </c>
      <c r="T55" s="35">
        <v>0</v>
      </c>
      <c r="U55" s="35">
        <v>0.04</v>
      </c>
      <c r="V55" s="35">
        <v>15</v>
      </c>
      <c r="W55" s="36">
        <v>92</v>
      </c>
    </row>
    <row r="56" spans="1:23" x14ac:dyDescent="0.3">
      <c r="A56" s="30">
        <v>35</v>
      </c>
      <c r="B56" s="34" t="s">
        <v>55</v>
      </c>
      <c r="C56" s="35">
        <v>10</v>
      </c>
      <c r="D56" s="35">
        <v>29</v>
      </c>
      <c r="E56" s="35">
        <v>0</v>
      </c>
      <c r="F56" s="35">
        <v>1.8</v>
      </c>
      <c r="G56" s="42">
        <f t="shared" si="6"/>
        <v>1.8</v>
      </c>
      <c r="H56" s="35">
        <v>0</v>
      </c>
      <c r="I56" s="35">
        <v>0</v>
      </c>
      <c r="J56" s="55">
        <f t="shared" si="7"/>
        <v>0</v>
      </c>
      <c r="K56" s="50">
        <v>5.4</v>
      </c>
      <c r="L56" s="35">
        <v>3.1</v>
      </c>
      <c r="M56" s="35">
        <v>0</v>
      </c>
      <c r="N56" s="35">
        <v>48</v>
      </c>
      <c r="O56" s="35">
        <v>31</v>
      </c>
      <c r="P56" s="35">
        <v>1.1000000000000001</v>
      </c>
      <c r="Q56" s="35">
        <v>28</v>
      </c>
      <c r="R56" s="35">
        <v>190</v>
      </c>
      <c r="S56" s="35">
        <v>280</v>
      </c>
      <c r="T56" s="35">
        <v>0</v>
      </c>
      <c r="U56" s="35">
        <v>0.06</v>
      </c>
      <c r="V56" s="35">
        <v>30</v>
      </c>
      <c r="W56" s="36">
        <v>90</v>
      </c>
    </row>
    <row r="57" spans="1:23" x14ac:dyDescent="0.3">
      <c r="A57" s="30">
        <v>36</v>
      </c>
      <c r="B57" s="34" t="s">
        <v>56</v>
      </c>
      <c r="C57" s="35">
        <v>25</v>
      </c>
      <c r="D57" s="35">
        <v>14</v>
      </c>
      <c r="E57" s="35">
        <v>0</v>
      </c>
      <c r="F57" s="35">
        <v>1.6</v>
      </c>
      <c r="G57" s="42">
        <f t="shared" si="6"/>
        <v>1.6</v>
      </c>
      <c r="H57" s="35">
        <v>0</v>
      </c>
      <c r="I57" s="35">
        <v>0</v>
      </c>
      <c r="J57" s="55">
        <f t="shared" si="7"/>
        <v>0</v>
      </c>
      <c r="K57" s="50">
        <v>1.9</v>
      </c>
      <c r="L57" s="35">
        <v>2</v>
      </c>
      <c r="M57" s="35">
        <v>0</v>
      </c>
      <c r="N57" s="35">
        <v>63</v>
      </c>
      <c r="O57" s="35">
        <v>38</v>
      </c>
      <c r="P57" s="35">
        <v>0.8</v>
      </c>
      <c r="Q57" s="35">
        <v>33</v>
      </c>
      <c r="R57" s="35">
        <v>219</v>
      </c>
      <c r="S57" s="35">
        <v>1115</v>
      </c>
      <c r="T57" s="35">
        <v>0</v>
      </c>
      <c r="U57" s="35">
        <v>0.01</v>
      </c>
      <c r="V57" s="35">
        <v>27</v>
      </c>
      <c r="W57" s="36">
        <v>94</v>
      </c>
    </row>
    <row r="58" spans="1:23" x14ac:dyDescent="0.3">
      <c r="A58" s="30">
        <v>37</v>
      </c>
      <c r="B58" s="34" t="s">
        <v>57</v>
      </c>
      <c r="C58" s="35">
        <v>30</v>
      </c>
      <c r="D58" s="35">
        <v>14</v>
      </c>
      <c r="E58" s="35">
        <v>0</v>
      </c>
      <c r="F58" s="35">
        <v>2.1</v>
      </c>
      <c r="G58" s="42">
        <f t="shared" si="6"/>
        <v>2.1</v>
      </c>
      <c r="H58" s="35">
        <v>0</v>
      </c>
      <c r="I58" s="35">
        <v>0</v>
      </c>
      <c r="J58" s="55">
        <f t="shared" si="7"/>
        <v>0</v>
      </c>
      <c r="K58" s="50">
        <v>1.4</v>
      </c>
      <c r="L58" s="35">
        <v>2</v>
      </c>
      <c r="M58" s="35">
        <v>0</v>
      </c>
      <c r="N58" s="35">
        <v>69</v>
      </c>
      <c r="O58" s="35">
        <v>28</v>
      </c>
      <c r="P58" s="35">
        <v>1.6</v>
      </c>
      <c r="Q58" s="35">
        <v>85</v>
      </c>
      <c r="R58" s="35">
        <v>211</v>
      </c>
      <c r="S58" s="35">
        <v>1820</v>
      </c>
      <c r="T58" s="35">
        <v>0</v>
      </c>
      <c r="U58" s="35">
        <v>0.08</v>
      </c>
      <c r="V58" s="35">
        <v>25</v>
      </c>
      <c r="W58" s="36">
        <v>94</v>
      </c>
    </row>
    <row r="59" spans="1:23" x14ac:dyDescent="0.3">
      <c r="A59" s="30">
        <v>38</v>
      </c>
      <c r="B59" s="34" t="s">
        <v>58</v>
      </c>
      <c r="C59" s="35">
        <v>24</v>
      </c>
      <c r="D59" s="35">
        <v>15</v>
      </c>
      <c r="E59" s="35">
        <v>0</v>
      </c>
      <c r="F59" s="35">
        <v>1.7</v>
      </c>
      <c r="G59" s="42">
        <f t="shared" si="6"/>
        <v>1.7</v>
      </c>
      <c r="H59" s="35">
        <v>0</v>
      </c>
      <c r="I59" s="35">
        <v>0</v>
      </c>
      <c r="J59" s="55">
        <f t="shared" si="7"/>
        <v>0</v>
      </c>
      <c r="K59" s="50">
        <v>2.1</v>
      </c>
      <c r="L59" s="35">
        <v>1.8</v>
      </c>
      <c r="M59" s="35">
        <v>0</v>
      </c>
      <c r="N59" s="35">
        <v>89</v>
      </c>
      <c r="O59" s="35">
        <v>13.5</v>
      </c>
      <c r="P59" s="35">
        <v>1.9</v>
      </c>
      <c r="Q59" s="35">
        <v>29</v>
      </c>
      <c r="R59" s="35">
        <v>221</v>
      </c>
      <c r="S59" s="35">
        <v>1855</v>
      </c>
      <c r="T59" s="35">
        <v>0</v>
      </c>
      <c r="U59" s="35">
        <v>7.0000000000000007E-2</v>
      </c>
      <c r="V59" s="35">
        <v>51</v>
      </c>
      <c r="W59" s="36">
        <v>93</v>
      </c>
    </row>
    <row r="60" spans="1:23" x14ac:dyDescent="0.3">
      <c r="A60" s="30">
        <v>39</v>
      </c>
      <c r="B60" s="34" t="s">
        <v>59</v>
      </c>
      <c r="C60" s="35">
        <v>20</v>
      </c>
      <c r="D60" s="35">
        <v>10</v>
      </c>
      <c r="E60" s="35">
        <v>0</v>
      </c>
      <c r="F60" s="35">
        <v>1</v>
      </c>
      <c r="G60" s="42">
        <f t="shared" si="6"/>
        <v>1</v>
      </c>
      <c r="H60" s="35">
        <v>0</v>
      </c>
      <c r="I60" s="35">
        <v>0</v>
      </c>
      <c r="J60" s="55">
        <f t="shared" si="7"/>
        <v>0</v>
      </c>
      <c r="K60" s="50">
        <v>1.5</v>
      </c>
      <c r="L60" s="35">
        <v>1.5</v>
      </c>
      <c r="M60" s="35">
        <v>0</v>
      </c>
      <c r="N60" s="35">
        <v>310</v>
      </c>
      <c r="O60" s="35">
        <v>64</v>
      </c>
      <c r="P60" s="35">
        <v>3</v>
      </c>
      <c r="Q60" s="35">
        <v>0</v>
      </c>
      <c r="R60" s="35">
        <v>0</v>
      </c>
      <c r="S60" s="35">
        <v>2045</v>
      </c>
      <c r="T60" s="35">
        <v>0</v>
      </c>
      <c r="U60" s="35">
        <v>0.04</v>
      </c>
      <c r="V60" s="35">
        <v>6</v>
      </c>
      <c r="W60" s="36">
        <v>95</v>
      </c>
    </row>
    <row r="61" spans="1:23" x14ac:dyDescent="0.3">
      <c r="A61" s="30">
        <v>40</v>
      </c>
      <c r="B61" s="34" t="s">
        <v>60</v>
      </c>
      <c r="C61" s="35">
        <v>16</v>
      </c>
      <c r="D61" s="35">
        <v>47</v>
      </c>
      <c r="E61" s="35">
        <v>0</v>
      </c>
      <c r="F61" s="35">
        <v>3.7</v>
      </c>
      <c r="G61" s="42">
        <f t="shared" si="6"/>
        <v>3.7</v>
      </c>
      <c r="H61" s="35">
        <v>0</v>
      </c>
      <c r="I61" s="35">
        <v>0</v>
      </c>
      <c r="J61" s="55">
        <f t="shared" si="7"/>
        <v>0</v>
      </c>
      <c r="K61" s="50">
        <v>8.1</v>
      </c>
      <c r="L61" s="35">
        <v>1.5</v>
      </c>
      <c r="M61" s="35">
        <v>0</v>
      </c>
      <c r="N61" s="35">
        <v>325</v>
      </c>
      <c r="O61" s="35">
        <v>128</v>
      </c>
      <c r="P61" s="35">
        <v>8</v>
      </c>
      <c r="Q61" s="35">
        <v>96</v>
      </c>
      <c r="R61" s="35">
        <v>326</v>
      </c>
      <c r="S61" s="35">
        <v>5000</v>
      </c>
      <c r="T61" s="35">
        <v>0</v>
      </c>
      <c r="U61" s="35">
        <v>0.06</v>
      </c>
      <c r="V61" s="35">
        <v>150</v>
      </c>
      <c r="W61" s="36">
        <v>85</v>
      </c>
    </row>
    <row r="62" spans="1:23" x14ac:dyDescent="0.3">
      <c r="A62" s="30">
        <v>41</v>
      </c>
      <c r="B62" s="34" t="s">
        <v>61</v>
      </c>
      <c r="C62" s="35">
        <v>32</v>
      </c>
      <c r="D62" s="35">
        <v>72</v>
      </c>
      <c r="E62" s="35">
        <v>0</v>
      </c>
      <c r="F62" s="35">
        <v>1.2</v>
      </c>
      <c r="G62" s="42">
        <f t="shared" si="6"/>
        <v>1.2</v>
      </c>
      <c r="H62" s="35">
        <v>0</v>
      </c>
      <c r="I62" s="35">
        <v>0</v>
      </c>
      <c r="J62" s="55">
        <f t="shared" si="7"/>
        <v>0</v>
      </c>
      <c r="K62" s="50">
        <v>16.8</v>
      </c>
      <c r="L62" s="35">
        <v>1</v>
      </c>
      <c r="M62" s="35">
        <v>0</v>
      </c>
      <c r="N62" s="35">
        <v>26</v>
      </c>
      <c r="O62" s="35">
        <v>27</v>
      </c>
      <c r="P62" s="35">
        <v>0.4</v>
      </c>
      <c r="Q62" s="35">
        <v>0</v>
      </c>
      <c r="R62" s="35">
        <v>0</v>
      </c>
      <c r="S62" s="35">
        <v>5</v>
      </c>
      <c r="T62" s="35">
        <v>0</v>
      </c>
      <c r="U62" s="35">
        <v>0.05</v>
      </c>
      <c r="V62" s="35">
        <v>31</v>
      </c>
      <c r="W62" s="36">
        <v>80</v>
      </c>
    </row>
    <row r="63" spans="1:23" x14ac:dyDescent="0.3">
      <c r="A63" s="30">
        <v>42</v>
      </c>
      <c r="B63" s="34" t="s">
        <v>62</v>
      </c>
      <c r="C63" s="35">
        <v>15</v>
      </c>
      <c r="D63" s="35">
        <v>21</v>
      </c>
      <c r="E63" s="35">
        <v>0</v>
      </c>
      <c r="F63" s="35">
        <v>1.5</v>
      </c>
      <c r="G63" s="42">
        <f t="shared" si="6"/>
        <v>1.5</v>
      </c>
      <c r="H63" s="35">
        <v>0</v>
      </c>
      <c r="I63" s="35">
        <v>0</v>
      </c>
      <c r="J63" s="55">
        <f t="shared" si="7"/>
        <v>0</v>
      </c>
      <c r="K63" s="50">
        <v>3.7</v>
      </c>
      <c r="L63" s="35">
        <v>1.5</v>
      </c>
      <c r="M63" s="35">
        <v>0</v>
      </c>
      <c r="N63" s="35">
        <v>40</v>
      </c>
      <c r="O63" s="35">
        <v>41</v>
      </c>
      <c r="P63" s="35">
        <v>1.1000000000000001</v>
      </c>
      <c r="Q63" s="35">
        <v>10</v>
      </c>
      <c r="R63" s="35">
        <v>242</v>
      </c>
      <c r="S63" s="35">
        <v>15</v>
      </c>
      <c r="T63" s="35">
        <v>0</v>
      </c>
      <c r="U63" s="35">
        <v>0.06</v>
      </c>
      <c r="V63" s="35">
        <v>30</v>
      </c>
      <c r="W63" s="36">
        <v>92</v>
      </c>
    </row>
    <row r="64" spans="1:23" x14ac:dyDescent="0.3">
      <c r="A64" s="30">
        <v>43</v>
      </c>
      <c r="B64" s="34" t="s">
        <v>30</v>
      </c>
      <c r="C64" s="35">
        <v>15</v>
      </c>
      <c r="D64" s="35">
        <v>28</v>
      </c>
      <c r="E64" s="35">
        <v>0</v>
      </c>
      <c r="F64" s="35">
        <v>1</v>
      </c>
      <c r="G64" s="42">
        <f t="shared" si="6"/>
        <v>1</v>
      </c>
      <c r="H64" s="35">
        <v>0</v>
      </c>
      <c r="I64" s="35">
        <v>0</v>
      </c>
      <c r="J64" s="55">
        <f t="shared" si="7"/>
        <v>0</v>
      </c>
      <c r="K64" s="50">
        <v>6</v>
      </c>
      <c r="L64" s="35">
        <v>0.7</v>
      </c>
      <c r="M64" s="35">
        <v>0</v>
      </c>
      <c r="N64" s="35">
        <v>8</v>
      </c>
      <c r="O64" s="35">
        <v>16</v>
      </c>
      <c r="P64" s="35">
        <v>0</v>
      </c>
      <c r="Q64" s="35">
        <v>0</v>
      </c>
      <c r="R64" s="35">
        <v>0</v>
      </c>
      <c r="S64" s="35">
        <v>0</v>
      </c>
      <c r="T64" s="35">
        <v>0</v>
      </c>
      <c r="U64" s="35">
        <v>0</v>
      </c>
      <c r="V64" s="35">
        <v>6</v>
      </c>
      <c r="W64" s="36">
        <v>92</v>
      </c>
    </row>
    <row r="65" spans="1:23" x14ac:dyDescent="0.3">
      <c r="A65" s="30">
        <v>44</v>
      </c>
      <c r="B65" s="34" t="s">
        <v>63</v>
      </c>
      <c r="C65" s="35">
        <v>20</v>
      </c>
      <c r="D65" s="35">
        <v>5</v>
      </c>
      <c r="E65" s="35">
        <v>0</v>
      </c>
      <c r="F65" s="35">
        <v>0.4</v>
      </c>
      <c r="G65" s="42">
        <f t="shared" si="6"/>
        <v>0.4</v>
      </c>
      <c r="H65" s="35">
        <v>0</v>
      </c>
      <c r="I65" s="35">
        <v>0</v>
      </c>
      <c r="J65" s="55">
        <f t="shared" si="7"/>
        <v>0</v>
      </c>
      <c r="K65" s="50">
        <v>0.8</v>
      </c>
      <c r="L65" s="35">
        <v>2</v>
      </c>
      <c r="M65" s="35">
        <v>0</v>
      </c>
      <c r="N65" s="35">
        <v>0</v>
      </c>
      <c r="O65" s="35">
        <v>0</v>
      </c>
      <c r="P65" s="35">
        <v>0</v>
      </c>
      <c r="Q65" s="35">
        <v>0</v>
      </c>
      <c r="R65" s="35">
        <v>0</v>
      </c>
      <c r="S65" s="35">
        <v>0</v>
      </c>
      <c r="T65" s="35">
        <v>0</v>
      </c>
      <c r="U65" s="35">
        <v>0</v>
      </c>
      <c r="V65" s="35">
        <v>0</v>
      </c>
      <c r="W65" s="36">
        <v>96</v>
      </c>
    </row>
    <row r="66" spans="1:23" x14ac:dyDescent="0.3">
      <c r="A66" s="30">
        <v>45</v>
      </c>
      <c r="B66" s="34" t="s">
        <v>64</v>
      </c>
      <c r="C66" s="35">
        <v>5</v>
      </c>
      <c r="D66" s="35">
        <v>15</v>
      </c>
      <c r="E66" s="35">
        <v>0</v>
      </c>
      <c r="F66" s="35">
        <v>0.8</v>
      </c>
      <c r="G66" s="42">
        <f t="shared" si="6"/>
        <v>0.8</v>
      </c>
      <c r="H66" s="35">
        <v>0</v>
      </c>
      <c r="I66" s="35">
        <v>0</v>
      </c>
      <c r="J66" s="55">
        <f t="shared" si="7"/>
        <v>0</v>
      </c>
      <c r="K66" s="50">
        <v>3</v>
      </c>
      <c r="L66" s="35">
        <v>0.7</v>
      </c>
      <c r="M66" s="35">
        <v>0</v>
      </c>
      <c r="N66" s="35">
        <v>23</v>
      </c>
      <c r="O66" s="35">
        <v>27</v>
      </c>
      <c r="P66" s="35">
        <v>1</v>
      </c>
      <c r="Q66" s="35">
        <v>13</v>
      </c>
      <c r="R66" s="35">
        <v>169</v>
      </c>
      <c r="S66" s="35">
        <v>90</v>
      </c>
      <c r="T66" s="35">
        <v>0</v>
      </c>
      <c r="U66" s="35">
        <v>0.03</v>
      </c>
      <c r="V66" s="35">
        <v>5</v>
      </c>
      <c r="W66" s="36">
        <v>95</v>
      </c>
    </row>
    <row r="67" spans="1:23" x14ac:dyDescent="0.3">
      <c r="A67" s="30">
        <v>46</v>
      </c>
      <c r="B67" s="34" t="s">
        <v>65</v>
      </c>
      <c r="C67" s="35">
        <v>10</v>
      </c>
      <c r="D67" s="35">
        <v>73</v>
      </c>
      <c r="E67" s="35">
        <v>0</v>
      </c>
      <c r="F67" s="35">
        <v>5</v>
      </c>
      <c r="G67" s="42">
        <f t="shared" si="6"/>
        <v>5</v>
      </c>
      <c r="H67" s="35">
        <v>0</v>
      </c>
      <c r="I67" s="35">
        <v>0</v>
      </c>
      <c r="J67" s="55">
        <f t="shared" si="7"/>
        <v>0</v>
      </c>
      <c r="K67" s="50">
        <v>13.3</v>
      </c>
      <c r="L67" s="35">
        <v>2</v>
      </c>
      <c r="M67" s="35">
        <v>0</v>
      </c>
      <c r="N67" s="35">
        <v>26</v>
      </c>
      <c r="O67" s="35">
        <v>122</v>
      </c>
      <c r="P67" s="35">
        <v>0.7</v>
      </c>
      <c r="Q67" s="35">
        <v>96</v>
      </c>
      <c r="R67" s="35">
        <v>254</v>
      </c>
      <c r="S67" s="35">
        <v>180</v>
      </c>
      <c r="T67" s="35">
        <v>0</v>
      </c>
      <c r="U67" s="35">
        <v>0.34</v>
      </c>
      <c r="V67" s="35">
        <v>25</v>
      </c>
      <c r="W67" s="36">
        <v>80</v>
      </c>
    </row>
    <row r="68" spans="1:23" x14ac:dyDescent="0.3">
      <c r="A68" s="30">
        <v>47</v>
      </c>
      <c r="B68" s="34" t="s">
        <v>66</v>
      </c>
      <c r="C68" s="35">
        <v>10</v>
      </c>
      <c r="D68" s="35">
        <v>57</v>
      </c>
      <c r="E68" s="35">
        <v>0</v>
      </c>
      <c r="F68" s="35">
        <v>6</v>
      </c>
      <c r="G68" s="42">
        <f t="shared" si="6"/>
        <v>6</v>
      </c>
      <c r="H68" s="35">
        <v>0</v>
      </c>
      <c r="I68" s="35">
        <v>0</v>
      </c>
      <c r="J68" s="55">
        <f t="shared" si="7"/>
        <v>0</v>
      </c>
      <c r="K68" s="50">
        <v>8.3000000000000007</v>
      </c>
      <c r="L68" s="35">
        <v>2</v>
      </c>
      <c r="M68" s="35">
        <v>0</v>
      </c>
      <c r="N68" s="35">
        <v>47</v>
      </c>
      <c r="O68" s="35">
        <v>16</v>
      </c>
      <c r="P68" s="35">
        <v>1.6</v>
      </c>
      <c r="Q68" s="35">
        <v>5</v>
      </c>
      <c r="R68" s="35">
        <v>194</v>
      </c>
      <c r="S68" s="35">
        <v>250</v>
      </c>
      <c r="T68" s="35">
        <v>0</v>
      </c>
      <c r="U68" s="35">
        <v>0.28999999999999998</v>
      </c>
      <c r="V68" s="35">
        <v>22</v>
      </c>
      <c r="W68" s="36">
        <v>83</v>
      </c>
    </row>
    <row r="69" spans="1:23" x14ac:dyDescent="0.3">
      <c r="A69" s="30">
        <v>48</v>
      </c>
      <c r="B69" s="34" t="s">
        <v>67</v>
      </c>
      <c r="C69" s="35">
        <v>10</v>
      </c>
      <c r="D69" s="35">
        <v>70</v>
      </c>
      <c r="E69" s="35">
        <v>0</v>
      </c>
      <c r="F69" s="35">
        <v>6.5</v>
      </c>
      <c r="G69" s="42">
        <f t="shared" si="6"/>
        <v>6.5</v>
      </c>
      <c r="H69" s="35">
        <v>0</v>
      </c>
      <c r="I69" s="35">
        <v>0</v>
      </c>
      <c r="J69" s="55">
        <f t="shared" si="7"/>
        <v>0</v>
      </c>
      <c r="K69" s="50">
        <v>11</v>
      </c>
      <c r="L69" s="35">
        <v>1</v>
      </c>
      <c r="M69" s="35">
        <v>0</v>
      </c>
      <c r="N69" s="35">
        <v>57</v>
      </c>
      <c r="O69" s="35">
        <v>43</v>
      </c>
      <c r="P69" s="35">
        <v>0.8</v>
      </c>
      <c r="Q69" s="35">
        <v>0</v>
      </c>
      <c r="R69" s="35">
        <v>0</v>
      </c>
      <c r="S69" s="35">
        <v>550</v>
      </c>
      <c r="T69" s="35">
        <v>0</v>
      </c>
      <c r="U69" s="35">
        <v>0.4</v>
      </c>
      <c r="V69" s="35">
        <v>27</v>
      </c>
      <c r="W69" s="36">
        <v>81</v>
      </c>
    </row>
    <row r="70" spans="1:23" x14ac:dyDescent="0.3">
      <c r="A70" s="30">
        <v>49</v>
      </c>
      <c r="B70" s="34" t="s">
        <v>68</v>
      </c>
      <c r="C70" s="35">
        <v>5</v>
      </c>
      <c r="D70" s="35">
        <v>34</v>
      </c>
      <c r="E70" s="35">
        <v>0</v>
      </c>
      <c r="F70" s="35">
        <v>1.9</v>
      </c>
      <c r="G70" s="42">
        <f t="shared" si="6"/>
        <v>1.9</v>
      </c>
      <c r="H70" s="35">
        <v>0</v>
      </c>
      <c r="I70" s="35">
        <v>0</v>
      </c>
      <c r="J70" s="55">
        <f t="shared" si="7"/>
        <v>0</v>
      </c>
      <c r="K70" s="50">
        <v>6.3</v>
      </c>
      <c r="L70" s="35">
        <v>1.6</v>
      </c>
      <c r="M70" s="35">
        <v>0</v>
      </c>
      <c r="N70" s="35">
        <v>63</v>
      </c>
      <c r="O70" s="35">
        <v>60</v>
      </c>
      <c r="P70" s="35">
        <v>1.3</v>
      </c>
      <c r="Q70" s="35">
        <v>0</v>
      </c>
      <c r="R70" s="35">
        <v>0</v>
      </c>
      <c r="S70" s="35">
        <v>270</v>
      </c>
      <c r="T70" s="35">
        <v>0</v>
      </c>
      <c r="U70" s="35">
        <v>0.06</v>
      </c>
      <c r="V70" s="35">
        <v>22</v>
      </c>
      <c r="W70" s="36">
        <v>80</v>
      </c>
    </row>
    <row r="71" spans="1:23" x14ac:dyDescent="0.3">
      <c r="A71" s="30">
        <v>50</v>
      </c>
      <c r="B71" s="34" t="s">
        <v>69</v>
      </c>
      <c r="C71" s="35">
        <v>25</v>
      </c>
      <c r="D71" s="35">
        <v>22</v>
      </c>
      <c r="E71" s="35">
        <v>0</v>
      </c>
      <c r="F71" s="35">
        <v>0.8</v>
      </c>
      <c r="G71" s="42">
        <f t="shared" si="6"/>
        <v>0.8</v>
      </c>
      <c r="H71" s="35">
        <v>0</v>
      </c>
      <c r="I71" s="35">
        <v>0</v>
      </c>
      <c r="J71" s="55">
        <f t="shared" si="7"/>
        <v>0</v>
      </c>
      <c r="K71" s="50">
        <v>4.5999999999999996</v>
      </c>
      <c r="L71" s="35">
        <v>2</v>
      </c>
      <c r="M71" s="35">
        <v>0</v>
      </c>
      <c r="N71" s="35">
        <v>63</v>
      </c>
      <c r="O71" s="35">
        <v>50</v>
      </c>
      <c r="P71" s="35">
        <v>0.9</v>
      </c>
      <c r="Q71" s="35">
        <v>7</v>
      </c>
      <c r="R71" s="35">
        <v>215</v>
      </c>
      <c r="S71" s="35">
        <v>15</v>
      </c>
      <c r="T71" s="35">
        <v>0</v>
      </c>
      <c r="U71" s="35">
        <v>0.02</v>
      </c>
      <c r="V71" s="35">
        <v>40</v>
      </c>
      <c r="W71" s="36">
        <v>92</v>
      </c>
    </row>
    <row r="72" spans="1:23" x14ac:dyDescent="0.3">
      <c r="A72" s="30">
        <v>51</v>
      </c>
      <c r="B72" s="34" t="s">
        <v>70</v>
      </c>
      <c r="C72" s="35">
        <v>80</v>
      </c>
      <c r="D72" s="35">
        <v>122</v>
      </c>
      <c r="E72" s="35">
        <v>0</v>
      </c>
      <c r="F72" s="35">
        <v>2.1</v>
      </c>
      <c r="G72" s="42">
        <f t="shared" si="6"/>
        <v>2.1</v>
      </c>
      <c r="H72" s="35">
        <v>0</v>
      </c>
      <c r="I72" s="35">
        <v>0</v>
      </c>
      <c r="J72" s="55">
        <f t="shared" si="7"/>
        <v>0</v>
      </c>
      <c r="K72" s="50">
        <v>10.5</v>
      </c>
      <c r="L72" s="35">
        <v>1.8</v>
      </c>
      <c r="M72" s="35">
        <v>0</v>
      </c>
      <c r="N72" s="35">
        <v>56</v>
      </c>
      <c r="O72" s="35">
        <v>6.4</v>
      </c>
      <c r="P72" s="35">
        <v>1.2</v>
      </c>
      <c r="Q72" s="35">
        <v>0</v>
      </c>
      <c r="R72" s="35">
        <v>0</v>
      </c>
      <c r="S72" s="35">
        <v>52520</v>
      </c>
      <c r="T72" s="35">
        <v>0</v>
      </c>
      <c r="U72" s="35">
        <v>0</v>
      </c>
      <c r="V72" s="35">
        <v>11</v>
      </c>
      <c r="W72" s="36">
        <v>77</v>
      </c>
    </row>
    <row r="73" spans="1:23" x14ac:dyDescent="0.3">
      <c r="A73" s="30">
        <v>52</v>
      </c>
      <c r="B73" s="34" t="s">
        <v>71</v>
      </c>
      <c r="C73" s="35">
        <v>5</v>
      </c>
      <c r="D73" s="35">
        <v>43</v>
      </c>
      <c r="E73" s="35">
        <v>0</v>
      </c>
      <c r="F73" s="35">
        <v>5.5</v>
      </c>
      <c r="G73" s="42">
        <f t="shared" si="6"/>
        <v>5.5</v>
      </c>
      <c r="H73" s="35">
        <v>0</v>
      </c>
      <c r="I73" s="35">
        <v>0</v>
      </c>
      <c r="J73" s="55">
        <f t="shared" si="7"/>
        <v>0</v>
      </c>
      <c r="K73" s="50">
        <v>5.3</v>
      </c>
      <c r="L73" s="35">
        <v>2</v>
      </c>
      <c r="M73" s="35">
        <v>0</v>
      </c>
      <c r="N73" s="35">
        <v>38</v>
      </c>
      <c r="O73" s="35">
        <v>91</v>
      </c>
      <c r="P73" s="35">
        <v>1.4</v>
      </c>
      <c r="Q73" s="35">
        <v>23</v>
      </c>
      <c r="R73" s="35">
        <v>164</v>
      </c>
      <c r="S73" s="35">
        <v>12</v>
      </c>
      <c r="T73" s="35">
        <v>0</v>
      </c>
      <c r="U73" s="35">
        <v>0.2</v>
      </c>
      <c r="V73" s="35">
        <v>10</v>
      </c>
      <c r="W73" s="36">
        <v>86.5</v>
      </c>
    </row>
    <row r="74" spans="1:23" x14ac:dyDescent="0.3">
      <c r="A74" s="30">
        <v>53</v>
      </c>
      <c r="B74" s="34" t="s">
        <v>72</v>
      </c>
      <c r="C74" s="35">
        <v>24</v>
      </c>
      <c r="D74" s="35">
        <v>14</v>
      </c>
      <c r="E74" s="35">
        <v>0</v>
      </c>
      <c r="F74" s="35">
        <v>1.3</v>
      </c>
      <c r="G74" s="42">
        <f t="shared" si="6"/>
        <v>1.3</v>
      </c>
      <c r="H74" s="35">
        <v>0</v>
      </c>
      <c r="I74" s="35">
        <v>0</v>
      </c>
      <c r="J74" s="55">
        <f t="shared" si="7"/>
        <v>0</v>
      </c>
      <c r="K74" s="50">
        <v>4.8</v>
      </c>
      <c r="L74" s="35">
        <v>0.7</v>
      </c>
      <c r="M74" s="35">
        <v>0</v>
      </c>
      <c r="N74" s="35">
        <v>32</v>
      </c>
      <c r="O74" s="35">
        <v>49</v>
      </c>
      <c r="P74" s="35">
        <v>1.1000000000000001</v>
      </c>
      <c r="Q74" s="35">
        <v>0</v>
      </c>
      <c r="R74" s="35">
        <v>0</v>
      </c>
      <c r="S74" s="35">
        <v>15</v>
      </c>
      <c r="T74" s="35">
        <v>0</v>
      </c>
      <c r="U74" s="35">
        <v>0.03</v>
      </c>
      <c r="V74" s="35">
        <v>10</v>
      </c>
      <c r="W74" s="36">
        <v>92.5</v>
      </c>
    </row>
    <row r="75" spans="1:23" x14ac:dyDescent="0.3">
      <c r="A75" s="30">
        <v>54</v>
      </c>
      <c r="B75" s="34" t="s">
        <v>73</v>
      </c>
      <c r="C75" s="35">
        <v>20</v>
      </c>
      <c r="D75" s="35">
        <v>22</v>
      </c>
      <c r="E75" s="35">
        <v>0</v>
      </c>
      <c r="F75" s="35">
        <v>1.3</v>
      </c>
      <c r="G75" s="42">
        <f t="shared" si="6"/>
        <v>1.3</v>
      </c>
      <c r="H75" s="35">
        <v>0</v>
      </c>
      <c r="I75" s="35">
        <v>0</v>
      </c>
      <c r="J75" s="55">
        <f t="shared" si="7"/>
        <v>0</v>
      </c>
      <c r="K75" s="50">
        <v>4.3</v>
      </c>
      <c r="L75" s="35">
        <v>0.9</v>
      </c>
      <c r="M75" s="35">
        <v>0</v>
      </c>
      <c r="N75" s="35">
        <v>80</v>
      </c>
      <c r="O75" s="35">
        <v>41</v>
      </c>
      <c r="P75" s="35">
        <v>1</v>
      </c>
      <c r="Q75" s="35">
        <v>16</v>
      </c>
      <c r="R75" s="35">
        <v>123</v>
      </c>
      <c r="S75" s="35">
        <v>1370</v>
      </c>
      <c r="T75" s="35">
        <v>0</v>
      </c>
      <c r="U75" s="35">
        <v>0.03</v>
      </c>
      <c r="V75" s="35">
        <v>60</v>
      </c>
      <c r="W75" s="36">
        <v>92.5</v>
      </c>
    </row>
    <row r="76" spans="1:23" x14ac:dyDescent="0.3">
      <c r="A76" s="30">
        <v>55</v>
      </c>
      <c r="B76" s="34" t="s">
        <v>74</v>
      </c>
      <c r="C76" s="35">
        <v>17</v>
      </c>
      <c r="D76" s="35">
        <v>40</v>
      </c>
      <c r="E76" s="35">
        <v>0</v>
      </c>
      <c r="F76" s="35">
        <v>1.8</v>
      </c>
      <c r="G76" s="42">
        <f t="shared" si="6"/>
        <v>1.8</v>
      </c>
      <c r="H76" s="35">
        <v>0</v>
      </c>
      <c r="I76" s="35">
        <v>0</v>
      </c>
      <c r="J76" s="55">
        <f t="shared" si="7"/>
        <v>0</v>
      </c>
      <c r="K76" s="50">
        <v>8.3000000000000007</v>
      </c>
      <c r="L76" s="35">
        <v>1.1000000000000001</v>
      </c>
      <c r="M76" s="35">
        <v>0</v>
      </c>
      <c r="N76" s="35">
        <v>38</v>
      </c>
      <c r="O76" s="35">
        <v>58</v>
      </c>
      <c r="P76" s="35">
        <v>0.8</v>
      </c>
      <c r="Q76" s="35">
        <v>8</v>
      </c>
      <c r="R76" s="35">
        <v>221</v>
      </c>
      <c r="S76" s="35">
        <v>0</v>
      </c>
      <c r="T76" s="35">
        <v>0</v>
      </c>
      <c r="U76" s="35">
        <v>0.03</v>
      </c>
      <c r="V76" s="35">
        <v>10</v>
      </c>
      <c r="W76" s="36">
        <v>88</v>
      </c>
    </row>
    <row r="77" spans="1:23" x14ac:dyDescent="0.3">
      <c r="A77" s="30">
        <v>56</v>
      </c>
      <c r="B77" s="34" t="s">
        <v>75</v>
      </c>
      <c r="C77" s="35">
        <v>39</v>
      </c>
      <c r="D77" s="35">
        <v>158</v>
      </c>
      <c r="E77" s="35">
        <v>0</v>
      </c>
      <c r="F77" s="35">
        <v>9.5</v>
      </c>
      <c r="G77" s="42">
        <f t="shared" si="6"/>
        <v>9.5</v>
      </c>
      <c r="H77" s="35">
        <v>0</v>
      </c>
      <c r="I77" s="35">
        <v>0</v>
      </c>
      <c r="J77" s="55">
        <f t="shared" si="7"/>
        <v>0</v>
      </c>
      <c r="K77" s="50">
        <v>30</v>
      </c>
      <c r="L77" s="35">
        <v>0.8</v>
      </c>
      <c r="M77" s="35">
        <v>0</v>
      </c>
      <c r="N77" s="35">
        <v>76</v>
      </c>
      <c r="O77" s="35">
        <v>164</v>
      </c>
      <c r="P77" s="35">
        <v>1.4</v>
      </c>
      <c r="Q77" s="35">
        <v>0</v>
      </c>
      <c r="R77" s="35">
        <v>0</v>
      </c>
      <c r="S77" s="35">
        <v>10</v>
      </c>
      <c r="T77" s="35">
        <v>0</v>
      </c>
      <c r="U77" s="35">
        <v>0.17</v>
      </c>
      <c r="V77" s="35">
        <v>17</v>
      </c>
      <c r="W77" s="37">
        <v>80</v>
      </c>
    </row>
    <row r="78" spans="1:23" x14ac:dyDescent="0.3">
      <c r="A78" s="30">
        <v>57</v>
      </c>
      <c r="B78" s="34" t="s">
        <v>76</v>
      </c>
      <c r="C78" s="35">
        <v>0</v>
      </c>
      <c r="D78" s="35">
        <v>334</v>
      </c>
      <c r="E78" s="35">
        <v>0</v>
      </c>
      <c r="F78" s="35">
        <v>20</v>
      </c>
      <c r="G78" s="42">
        <f t="shared" si="6"/>
        <v>20</v>
      </c>
      <c r="H78" s="35">
        <v>0</v>
      </c>
      <c r="I78" s="35">
        <v>0</v>
      </c>
      <c r="J78" s="55">
        <f t="shared" si="7"/>
        <v>0</v>
      </c>
      <c r="K78" s="50">
        <v>58</v>
      </c>
      <c r="L78" s="35">
        <v>2.2000000000000002</v>
      </c>
      <c r="M78" s="35">
        <v>0</v>
      </c>
      <c r="N78" s="35">
        <v>89</v>
      </c>
      <c r="O78" s="35">
        <v>285</v>
      </c>
      <c r="P78" s="35">
        <v>6.4</v>
      </c>
      <c r="Q78" s="35">
        <v>0</v>
      </c>
      <c r="R78" s="35">
        <v>0</v>
      </c>
      <c r="S78" s="35">
        <v>30</v>
      </c>
      <c r="T78" s="35">
        <v>0</v>
      </c>
      <c r="U78" s="35">
        <v>0.64</v>
      </c>
      <c r="V78" s="35">
        <v>0</v>
      </c>
      <c r="W78" s="36">
        <v>14</v>
      </c>
    </row>
    <row r="79" spans="1:23" x14ac:dyDescent="0.3">
      <c r="A79" s="30">
        <v>58</v>
      </c>
      <c r="B79" s="34" t="s">
        <v>77</v>
      </c>
      <c r="C79" s="35">
        <v>13</v>
      </c>
      <c r="D79" s="35">
        <v>16</v>
      </c>
      <c r="E79" s="35">
        <v>0</v>
      </c>
      <c r="F79" s="35">
        <v>2.2000000000000002</v>
      </c>
      <c r="G79" s="42">
        <f t="shared" si="6"/>
        <v>2.2000000000000002</v>
      </c>
      <c r="H79" s="35">
        <v>0</v>
      </c>
      <c r="I79" s="35">
        <v>0</v>
      </c>
      <c r="J79" s="55">
        <f t="shared" si="7"/>
        <v>0</v>
      </c>
      <c r="K79" s="50">
        <v>1.8</v>
      </c>
      <c r="L79" s="35">
        <v>0.9</v>
      </c>
      <c r="M79" s="35">
        <v>0</v>
      </c>
      <c r="N79" s="35">
        <v>56</v>
      </c>
      <c r="O79" s="35">
        <v>45</v>
      </c>
      <c r="P79" s="35">
        <v>1.3</v>
      </c>
      <c r="Q79" s="35">
        <v>6</v>
      </c>
      <c r="R79" s="35">
        <v>234</v>
      </c>
      <c r="S79" s="35">
        <v>1745</v>
      </c>
      <c r="T79" s="35">
        <v>0</v>
      </c>
      <c r="U79" s="35">
        <v>1.04</v>
      </c>
      <c r="V79" s="35">
        <v>5</v>
      </c>
      <c r="W79" s="36">
        <v>95</v>
      </c>
    </row>
    <row r="80" spans="1:23" x14ac:dyDescent="0.3">
      <c r="A80" s="30">
        <v>59</v>
      </c>
      <c r="B80" s="34" t="s">
        <v>78</v>
      </c>
      <c r="C80" s="35">
        <v>29</v>
      </c>
      <c r="D80" s="35">
        <v>20</v>
      </c>
      <c r="E80" s="35">
        <v>0</v>
      </c>
      <c r="F80" s="35">
        <v>1.5</v>
      </c>
      <c r="G80" s="42">
        <f t="shared" ref="G80:G107" si="8">E80+F80</f>
        <v>1.5</v>
      </c>
      <c r="H80" s="35">
        <v>0</v>
      </c>
      <c r="I80" s="35">
        <v>0</v>
      </c>
      <c r="J80" s="55">
        <f t="shared" si="7"/>
        <v>0</v>
      </c>
      <c r="K80" s="50">
        <v>3.5</v>
      </c>
      <c r="L80" s="35">
        <v>2</v>
      </c>
      <c r="M80" s="35">
        <v>0</v>
      </c>
      <c r="N80" s="35">
        <v>44</v>
      </c>
      <c r="O80" s="35">
        <v>32</v>
      </c>
      <c r="P80" s="35">
        <v>0.9</v>
      </c>
      <c r="Q80" s="35">
        <v>0</v>
      </c>
      <c r="R80" s="35">
        <v>0</v>
      </c>
      <c r="S80" s="35">
        <v>170</v>
      </c>
      <c r="T80" s="35">
        <v>0</v>
      </c>
      <c r="U80" s="35">
        <v>1.04</v>
      </c>
      <c r="V80" s="35">
        <v>5</v>
      </c>
      <c r="W80" s="36">
        <v>95</v>
      </c>
    </row>
    <row r="81" spans="1:23" x14ac:dyDescent="0.3">
      <c r="A81" s="30">
        <v>60</v>
      </c>
      <c r="B81" s="34" t="s">
        <v>79</v>
      </c>
      <c r="C81" s="35">
        <v>13</v>
      </c>
      <c r="D81" s="35">
        <v>15</v>
      </c>
      <c r="E81" s="35">
        <v>0</v>
      </c>
      <c r="F81" s="35">
        <v>0.6</v>
      </c>
      <c r="G81" s="42">
        <f t="shared" si="8"/>
        <v>0.6</v>
      </c>
      <c r="H81" s="35">
        <v>0</v>
      </c>
      <c r="I81" s="35">
        <v>0</v>
      </c>
      <c r="J81" s="55">
        <f t="shared" si="7"/>
        <v>0</v>
      </c>
      <c r="K81" s="50">
        <v>3.1</v>
      </c>
      <c r="L81" s="35">
        <v>2.6</v>
      </c>
      <c r="M81" s="35">
        <v>0</v>
      </c>
      <c r="N81" s="35">
        <v>10</v>
      </c>
      <c r="O81" s="35">
        <v>8</v>
      </c>
      <c r="P81" s="35">
        <v>0.9</v>
      </c>
      <c r="Q81" s="35">
        <v>0</v>
      </c>
      <c r="R81" s="35">
        <v>0</v>
      </c>
      <c r="S81" s="35">
        <v>160</v>
      </c>
      <c r="T81" s="35">
        <v>0</v>
      </c>
      <c r="U81" s="35">
        <v>0.05</v>
      </c>
      <c r="V81" s="35">
        <v>30</v>
      </c>
      <c r="W81" s="36">
        <v>93.5</v>
      </c>
    </row>
    <row r="82" spans="1:23" x14ac:dyDescent="0.3">
      <c r="A82" s="30">
        <v>61</v>
      </c>
      <c r="B82" s="34" t="s">
        <v>80</v>
      </c>
      <c r="C82" s="35">
        <v>0</v>
      </c>
      <c r="D82" s="35">
        <v>39</v>
      </c>
      <c r="E82" s="35">
        <v>0</v>
      </c>
      <c r="F82" s="35">
        <v>4.3</v>
      </c>
      <c r="G82" s="42">
        <f t="shared" si="8"/>
        <v>4.3</v>
      </c>
      <c r="H82" s="35">
        <v>0</v>
      </c>
      <c r="I82" s="35">
        <v>0</v>
      </c>
      <c r="J82" s="55">
        <f t="shared" si="7"/>
        <v>0</v>
      </c>
      <c r="K82" s="50">
        <v>5.4</v>
      </c>
      <c r="L82" s="35">
        <v>2.5</v>
      </c>
      <c r="M82" s="35">
        <v>0</v>
      </c>
      <c r="N82" s="35">
        <v>260</v>
      </c>
      <c r="O82" s="35">
        <v>980</v>
      </c>
      <c r="P82" s="35">
        <v>4.0999999999999996</v>
      </c>
      <c r="Q82" s="35">
        <v>15</v>
      </c>
      <c r="R82" s="35">
        <v>598</v>
      </c>
      <c r="S82" s="35">
        <v>4050</v>
      </c>
      <c r="T82" s="35">
        <v>0</v>
      </c>
      <c r="U82" s="35">
        <v>0</v>
      </c>
      <c r="V82" s="35">
        <v>34</v>
      </c>
      <c r="W82" s="36">
        <v>92</v>
      </c>
    </row>
    <row r="83" spans="1:23" x14ac:dyDescent="0.3">
      <c r="A83" s="30">
        <v>62</v>
      </c>
      <c r="B83" s="34" t="s">
        <v>81</v>
      </c>
      <c r="C83" s="35">
        <v>50</v>
      </c>
      <c r="D83" s="35">
        <v>14</v>
      </c>
      <c r="E83" s="35">
        <v>0</v>
      </c>
      <c r="F83" s="35">
        <v>1.7</v>
      </c>
      <c r="G83" s="42">
        <f t="shared" si="8"/>
        <v>1.7</v>
      </c>
      <c r="H83" s="35">
        <v>0</v>
      </c>
      <c r="I83" s="35">
        <v>0</v>
      </c>
      <c r="J83" s="55">
        <f t="shared" si="7"/>
        <v>0</v>
      </c>
      <c r="K83" s="50">
        <v>1.7</v>
      </c>
      <c r="L83" s="35">
        <v>4.0999999999999996</v>
      </c>
      <c r="M83" s="35">
        <v>0</v>
      </c>
      <c r="N83" s="35">
        <v>22</v>
      </c>
      <c r="O83" s="35">
        <v>58</v>
      </c>
      <c r="P83" s="35">
        <v>1</v>
      </c>
      <c r="Q83" s="35">
        <v>0</v>
      </c>
      <c r="R83" s="35">
        <v>0</v>
      </c>
      <c r="S83" s="35">
        <v>40</v>
      </c>
      <c r="T83" s="35">
        <v>0</v>
      </c>
      <c r="U83" s="35">
        <v>0.08</v>
      </c>
      <c r="V83" s="35">
        <v>1</v>
      </c>
      <c r="W83" s="39">
        <v>90</v>
      </c>
    </row>
    <row r="84" spans="1:23" x14ac:dyDescent="0.3">
      <c r="A84" s="30">
        <v>63</v>
      </c>
      <c r="B84" s="34" t="s">
        <v>82</v>
      </c>
      <c r="C84" s="35">
        <v>12</v>
      </c>
      <c r="D84" s="35">
        <v>16</v>
      </c>
      <c r="E84" s="35">
        <v>0</v>
      </c>
      <c r="F84" s="35">
        <v>0.9</v>
      </c>
      <c r="G84" s="42">
        <f t="shared" si="8"/>
        <v>0.9</v>
      </c>
      <c r="H84" s="35">
        <v>0</v>
      </c>
      <c r="I84" s="35">
        <v>0</v>
      </c>
      <c r="J84" s="55">
        <f t="shared" si="7"/>
        <v>0</v>
      </c>
      <c r="K84" s="50">
        <v>3</v>
      </c>
      <c r="L84" s="35">
        <v>0.5</v>
      </c>
      <c r="M84" s="35">
        <v>0</v>
      </c>
      <c r="N84" s="35">
        <v>28</v>
      </c>
      <c r="O84" s="35">
        <v>45</v>
      </c>
      <c r="P84" s="35">
        <v>0.8</v>
      </c>
      <c r="Q84" s="35">
        <v>0</v>
      </c>
      <c r="R84" s="35">
        <v>0</v>
      </c>
      <c r="S84" s="35">
        <v>160</v>
      </c>
      <c r="T84" s="35">
        <v>0</v>
      </c>
      <c r="U84" s="35">
        <v>0.04</v>
      </c>
      <c r="V84" s="35">
        <v>8</v>
      </c>
      <c r="W84" s="36">
        <v>95</v>
      </c>
    </row>
    <row r="85" spans="1:23" x14ac:dyDescent="0.3">
      <c r="A85" s="30">
        <v>64</v>
      </c>
      <c r="B85" s="34" t="s">
        <v>83</v>
      </c>
      <c r="C85" s="35">
        <v>20</v>
      </c>
      <c r="D85" s="35">
        <v>16</v>
      </c>
      <c r="E85" s="35">
        <v>0</v>
      </c>
      <c r="F85" s="35">
        <v>0.9</v>
      </c>
      <c r="G85" s="42">
        <f t="shared" si="8"/>
        <v>0.9</v>
      </c>
      <c r="H85" s="35">
        <v>0</v>
      </c>
      <c r="I85" s="35">
        <v>0</v>
      </c>
      <c r="J85" s="55">
        <f t="shared" si="7"/>
        <v>0</v>
      </c>
      <c r="K85" s="50">
        <v>3</v>
      </c>
      <c r="L85" s="35">
        <v>1.1000000000000001</v>
      </c>
      <c r="M85" s="35">
        <v>0</v>
      </c>
      <c r="N85" s="35">
        <v>18</v>
      </c>
      <c r="O85" s="35">
        <v>29</v>
      </c>
      <c r="P85" s="35">
        <v>0.6</v>
      </c>
      <c r="Q85" s="35">
        <v>0</v>
      </c>
      <c r="R85" s="35">
        <v>0</v>
      </c>
      <c r="S85" s="35">
        <v>40</v>
      </c>
      <c r="T85" s="35">
        <v>0</v>
      </c>
      <c r="U85" s="35">
        <v>7.0000000000000007E-2</v>
      </c>
      <c r="V85" s="35">
        <v>22</v>
      </c>
      <c r="W85" s="36">
        <v>94</v>
      </c>
    </row>
    <row r="86" spans="1:23" x14ac:dyDescent="0.3">
      <c r="A86" s="30">
        <v>65</v>
      </c>
      <c r="B86" s="34" t="s">
        <v>84</v>
      </c>
      <c r="C86" s="35">
        <v>11</v>
      </c>
      <c r="D86" s="35">
        <v>60</v>
      </c>
      <c r="E86" s="35">
        <v>0</v>
      </c>
      <c r="F86" s="35">
        <v>1</v>
      </c>
      <c r="G86" s="42">
        <f t="shared" si="8"/>
        <v>1</v>
      </c>
      <c r="H86" s="35">
        <v>0</v>
      </c>
      <c r="I86" s="35">
        <v>0</v>
      </c>
      <c r="J86" s="55">
        <f t="shared" si="7"/>
        <v>0</v>
      </c>
      <c r="K86" s="50">
        <v>14</v>
      </c>
      <c r="L86" s="35">
        <v>1.2</v>
      </c>
      <c r="M86" s="35">
        <v>0</v>
      </c>
      <c r="N86" s="35">
        <v>19</v>
      </c>
      <c r="O86" s="35">
        <v>51</v>
      </c>
      <c r="P86" s="35">
        <v>0.5</v>
      </c>
      <c r="Q86" s="35">
        <v>0</v>
      </c>
      <c r="R86" s="35">
        <v>0</v>
      </c>
      <c r="S86" s="35">
        <v>10</v>
      </c>
      <c r="T86" s="35">
        <v>0</v>
      </c>
      <c r="U86" s="35">
        <v>0.11</v>
      </c>
      <c r="V86" s="35">
        <v>25</v>
      </c>
      <c r="W86" s="39">
        <v>90</v>
      </c>
    </row>
    <row r="87" spans="1:23" x14ac:dyDescent="0.3">
      <c r="A87" s="30">
        <v>66</v>
      </c>
      <c r="B87" s="34" t="s">
        <v>85</v>
      </c>
      <c r="C87" s="35">
        <v>15</v>
      </c>
      <c r="D87" s="35">
        <v>27</v>
      </c>
      <c r="E87" s="35">
        <v>0</v>
      </c>
      <c r="F87" s="35">
        <v>1.9</v>
      </c>
      <c r="G87" s="42">
        <f t="shared" si="8"/>
        <v>1.9</v>
      </c>
      <c r="H87" s="35">
        <v>0</v>
      </c>
      <c r="I87" s="35">
        <v>0</v>
      </c>
      <c r="J87" s="55">
        <f t="shared" si="7"/>
        <v>0</v>
      </c>
      <c r="K87" s="50">
        <v>4.8</v>
      </c>
      <c r="L87" s="35">
        <v>2</v>
      </c>
      <c r="M87" s="35">
        <v>0</v>
      </c>
      <c r="N87" s="35">
        <v>130</v>
      </c>
      <c r="O87" s="35">
        <v>46</v>
      </c>
      <c r="P87" s="35">
        <v>0.4</v>
      </c>
      <c r="Q87" s="35">
        <v>0</v>
      </c>
      <c r="R87" s="35">
        <v>0</v>
      </c>
      <c r="S87" s="35">
        <v>10</v>
      </c>
      <c r="T87" s="35">
        <v>0</v>
      </c>
      <c r="U87" s="35">
        <v>0.15</v>
      </c>
      <c r="V87" s="35">
        <v>12</v>
      </c>
      <c r="W87" s="36">
        <v>80</v>
      </c>
    </row>
    <row r="88" spans="1:23" x14ac:dyDescent="0.3">
      <c r="A88" s="30">
        <v>67</v>
      </c>
      <c r="B88" s="34" t="s">
        <v>86</v>
      </c>
      <c r="C88" s="35">
        <v>30</v>
      </c>
      <c r="D88" s="35">
        <v>18</v>
      </c>
      <c r="E88" s="35">
        <v>0</v>
      </c>
      <c r="F88" s="35">
        <v>2.7</v>
      </c>
      <c r="G88" s="42">
        <f t="shared" si="8"/>
        <v>2.7</v>
      </c>
      <c r="H88" s="35">
        <v>0</v>
      </c>
      <c r="I88" s="35">
        <v>0</v>
      </c>
      <c r="J88" s="55">
        <f t="shared" si="7"/>
        <v>0</v>
      </c>
      <c r="K88" s="50">
        <v>1.7</v>
      </c>
      <c r="L88" s="35">
        <v>1.7</v>
      </c>
      <c r="M88" s="35">
        <v>0</v>
      </c>
      <c r="N88" s="35">
        <v>100</v>
      </c>
      <c r="O88" s="35">
        <v>25.8</v>
      </c>
      <c r="P88" s="35">
        <v>2.1</v>
      </c>
      <c r="Q88" s="35">
        <v>17</v>
      </c>
      <c r="R88" s="35">
        <v>390</v>
      </c>
      <c r="S88" s="35">
        <v>1940</v>
      </c>
      <c r="T88" s="35">
        <v>0</v>
      </c>
      <c r="U88" s="35">
        <v>0.09</v>
      </c>
      <c r="V88" s="35">
        <v>11</v>
      </c>
      <c r="W88" s="39">
        <v>92</v>
      </c>
    </row>
    <row r="89" spans="1:23" x14ac:dyDescent="0.3">
      <c r="A89" s="30">
        <v>68</v>
      </c>
      <c r="B89" s="34" t="s">
        <v>87</v>
      </c>
      <c r="C89" s="35">
        <v>0</v>
      </c>
      <c r="D89" s="35">
        <v>22</v>
      </c>
      <c r="E89" s="35">
        <v>0</v>
      </c>
      <c r="F89" s="35">
        <v>2.9</v>
      </c>
      <c r="G89" s="42">
        <f t="shared" si="8"/>
        <v>2.9</v>
      </c>
      <c r="H89" s="35">
        <v>0</v>
      </c>
      <c r="I89" s="35">
        <v>0</v>
      </c>
      <c r="J89" s="55">
        <f t="shared" si="7"/>
        <v>0</v>
      </c>
      <c r="K89" s="50">
        <v>2.7</v>
      </c>
      <c r="L89" s="35">
        <v>1.8</v>
      </c>
      <c r="M89" s="35">
        <v>0</v>
      </c>
      <c r="N89" s="35">
        <v>0</v>
      </c>
      <c r="O89" s="35">
        <v>0</v>
      </c>
      <c r="P89" s="35">
        <v>0</v>
      </c>
      <c r="Q89" s="35">
        <v>0</v>
      </c>
      <c r="R89" s="35">
        <v>0</v>
      </c>
      <c r="S89" s="35">
        <v>620</v>
      </c>
      <c r="T89" s="35">
        <v>0</v>
      </c>
      <c r="U89" s="35">
        <v>0</v>
      </c>
      <c r="V89" s="35">
        <v>68</v>
      </c>
      <c r="W89" s="39">
        <v>92</v>
      </c>
    </row>
    <row r="90" spans="1:23" x14ac:dyDescent="0.3">
      <c r="A90" s="30">
        <v>69</v>
      </c>
      <c r="B90" s="34" t="s">
        <v>88</v>
      </c>
      <c r="C90" s="35">
        <v>38</v>
      </c>
      <c r="D90" s="35">
        <v>41</v>
      </c>
      <c r="E90" s="35">
        <v>0</v>
      </c>
      <c r="F90" s="35">
        <v>3.3</v>
      </c>
      <c r="G90" s="42">
        <f t="shared" si="8"/>
        <v>3.3</v>
      </c>
      <c r="H90" s="35">
        <v>0</v>
      </c>
      <c r="I90" s="35">
        <v>0</v>
      </c>
      <c r="J90" s="55">
        <f t="shared" si="7"/>
        <v>0</v>
      </c>
      <c r="K90" s="50">
        <v>6.2</v>
      </c>
      <c r="L90" s="35">
        <v>1.6</v>
      </c>
      <c r="M90" s="35">
        <v>0</v>
      </c>
      <c r="N90" s="35">
        <v>288</v>
      </c>
      <c r="O90" s="35">
        <v>123</v>
      </c>
      <c r="P90" s="35">
        <v>5.4</v>
      </c>
      <c r="Q90" s="35">
        <v>56</v>
      </c>
      <c r="R90" s="35">
        <v>476</v>
      </c>
      <c r="S90" s="35">
        <v>4080</v>
      </c>
      <c r="T90" s="35">
        <v>0</v>
      </c>
      <c r="U90" s="35">
        <v>0.08</v>
      </c>
      <c r="V90" s="35">
        <v>98</v>
      </c>
      <c r="W90" s="39">
        <v>92</v>
      </c>
    </row>
    <row r="91" spans="1:23" x14ac:dyDescent="0.3">
      <c r="A91" s="30">
        <v>70</v>
      </c>
      <c r="B91" s="34" t="s">
        <v>89</v>
      </c>
      <c r="C91" s="35">
        <v>5</v>
      </c>
      <c r="D91" s="35">
        <v>22</v>
      </c>
      <c r="E91" s="35">
        <v>0</v>
      </c>
      <c r="F91" s="35">
        <v>2.6</v>
      </c>
      <c r="G91" s="42">
        <f t="shared" si="8"/>
        <v>2.6</v>
      </c>
      <c r="H91" s="35">
        <v>0</v>
      </c>
      <c r="I91" s="35">
        <v>0</v>
      </c>
      <c r="J91" s="55">
        <f t="shared" si="7"/>
        <v>0</v>
      </c>
      <c r="K91" s="50">
        <v>2.8</v>
      </c>
      <c r="L91" s="35">
        <v>1.4</v>
      </c>
      <c r="M91" s="35">
        <v>0</v>
      </c>
      <c r="N91" s="35">
        <v>48</v>
      </c>
      <c r="O91" s="35">
        <v>54</v>
      </c>
      <c r="P91" s="35">
        <v>2.7</v>
      </c>
      <c r="Q91" s="35">
        <v>19</v>
      </c>
      <c r="R91" s="35">
        <v>498</v>
      </c>
      <c r="S91" s="35">
        <v>1830</v>
      </c>
      <c r="T91" s="35">
        <v>0</v>
      </c>
      <c r="U91" s="35">
        <v>0.13</v>
      </c>
      <c r="V91" s="35">
        <v>11</v>
      </c>
      <c r="W91" s="39">
        <v>92</v>
      </c>
    </row>
    <row r="92" spans="1:23" x14ac:dyDescent="0.3">
      <c r="A92" s="30">
        <v>71</v>
      </c>
      <c r="B92" s="34" t="s">
        <v>90</v>
      </c>
      <c r="C92" s="35">
        <v>0</v>
      </c>
      <c r="D92" s="35">
        <v>20</v>
      </c>
      <c r="E92" s="35">
        <v>0</v>
      </c>
      <c r="F92" s="35">
        <v>3.2</v>
      </c>
      <c r="G92" s="42">
        <f t="shared" si="8"/>
        <v>3.2</v>
      </c>
      <c r="H92" s="35">
        <v>0</v>
      </c>
      <c r="I92" s="35">
        <v>0</v>
      </c>
      <c r="J92" s="55">
        <f t="shared" si="7"/>
        <v>0</v>
      </c>
      <c r="K92" s="50">
        <v>1.8</v>
      </c>
      <c r="L92" s="35">
        <v>4.5</v>
      </c>
      <c r="M92" s="35">
        <v>0</v>
      </c>
      <c r="N92" s="35">
        <v>229</v>
      </c>
      <c r="O92" s="35">
        <v>2</v>
      </c>
      <c r="P92" s="35">
        <v>3.1</v>
      </c>
      <c r="Q92" s="35">
        <v>0</v>
      </c>
      <c r="R92" s="35">
        <v>0</v>
      </c>
      <c r="S92" s="35">
        <v>1300</v>
      </c>
      <c r="T92" s="35">
        <v>0</v>
      </c>
      <c r="U92" s="35">
        <v>0.15</v>
      </c>
      <c r="V92" s="35">
        <v>37</v>
      </c>
      <c r="W92" s="39">
        <v>92</v>
      </c>
    </row>
    <row r="93" spans="1:23" x14ac:dyDescent="0.3">
      <c r="A93" s="30">
        <v>72</v>
      </c>
      <c r="B93" s="34" t="s">
        <v>91</v>
      </c>
      <c r="C93" s="35">
        <v>17</v>
      </c>
      <c r="D93" s="35">
        <v>14</v>
      </c>
      <c r="E93" s="35">
        <v>0</v>
      </c>
      <c r="F93" s="35">
        <v>2</v>
      </c>
      <c r="G93" s="42">
        <f t="shared" si="8"/>
        <v>2</v>
      </c>
      <c r="H93" s="35">
        <v>0</v>
      </c>
      <c r="I93" s="35">
        <v>0</v>
      </c>
      <c r="J93" s="55">
        <f t="shared" si="7"/>
        <v>0</v>
      </c>
      <c r="K93" s="50">
        <v>1.4</v>
      </c>
      <c r="L93" s="35">
        <v>3.9</v>
      </c>
      <c r="M93" s="35">
        <v>0</v>
      </c>
      <c r="N93" s="35">
        <v>176</v>
      </c>
      <c r="O93" s="35">
        <v>33.700000000000003</v>
      </c>
      <c r="P93" s="35">
        <v>1.6</v>
      </c>
      <c r="Q93" s="35">
        <v>38</v>
      </c>
      <c r="R93" s="35">
        <v>391</v>
      </c>
      <c r="S93" s="35">
        <v>1920</v>
      </c>
      <c r="T93" s="35">
        <v>0</v>
      </c>
      <c r="U93" s="35">
        <v>0.06</v>
      </c>
      <c r="V93" s="35">
        <v>72</v>
      </c>
      <c r="W93" s="36">
        <v>93</v>
      </c>
    </row>
    <row r="94" spans="1:23" x14ac:dyDescent="0.3">
      <c r="A94" s="30">
        <v>73</v>
      </c>
      <c r="B94" s="34" t="s">
        <v>92</v>
      </c>
      <c r="C94" s="35">
        <v>15</v>
      </c>
      <c r="D94" s="35">
        <v>13</v>
      </c>
      <c r="E94" s="35">
        <v>0</v>
      </c>
      <c r="F94" s="35">
        <v>2.6</v>
      </c>
      <c r="G94" s="42">
        <f t="shared" si="8"/>
        <v>2.6</v>
      </c>
      <c r="H94" s="35">
        <v>0</v>
      </c>
      <c r="I94" s="35">
        <v>0</v>
      </c>
      <c r="J94" s="55">
        <f t="shared" si="7"/>
        <v>0</v>
      </c>
      <c r="K94" s="50">
        <v>0.7</v>
      </c>
      <c r="L94" s="35">
        <v>1.8</v>
      </c>
      <c r="M94" s="35">
        <v>0</v>
      </c>
      <c r="N94" s="35">
        <v>133</v>
      </c>
      <c r="O94" s="35">
        <v>80</v>
      </c>
      <c r="P94" s="35">
        <v>4.5</v>
      </c>
      <c r="Q94" s="35">
        <v>0</v>
      </c>
      <c r="R94" s="35">
        <v>0</v>
      </c>
      <c r="S94" s="35">
        <v>450</v>
      </c>
      <c r="T94" s="35">
        <v>0</v>
      </c>
      <c r="U94" s="35">
        <v>0.11</v>
      </c>
      <c r="V94" s="35">
        <v>140</v>
      </c>
      <c r="W94" s="39">
        <v>92</v>
      </c>
    </row>
    <row r="95" spans="1:23" x14ac:dyDescent="0.3">
      <c r="A95" s="30">
        <v>74</v>
      </c>
      <c r="B95" s="34" t="s">
        <v>93</v>
      </c>
      <c r="C95" s="35">
        <v>20</v>
      </c>
      <c r="D95" s="35">
        <v>21</v>
      </c>
      <c r="E95" s="35">
        <v>0</v>
      </c>
      <c r="F95" s="35">
        <v>2.1</v>
      </c>
      <c r="G95" s="42">
        <f t="shared" si="8"/>
        <v>2.1</v>
      </c>
      <c r="H95" s="35">
        <v>0</v>
      </c>
      <c r="I95" s="35">
        <v>0</v>
      </c>
      <c r="J95" s="55">
        <f t="shared" si="7"/>
        <v>0</v>
      </c>
      <c r="K95" s="50">
        <v>3.2</v>
      </c>
      <c r="L95" s="35">
        <v>1.6</v>
      </c>
      <c r="M95" s="35">
        <v>0</v>
      </c>
      <c r="N95" s="35">
        <v>20</v>
      </c>
      <c r="O95" s="35">
        <v>30</v>
      </c>
      <c r="P95" s="35">
        <v>2.9</v>
      </c>
      <c r="Q95" s="35">
        <v>39</v>
      </c>
      <c r="R95" s="35">
        <v>237</v>
      </c>
      <c r="S95" s="35">
        <v>3980</v>
      </c>
      <c r="T95" s="35">
        <v>0</v>
      </c>
      <c r="U95" s="35">
        <v>0.11</v>
      </c>
      <c r="V95" s="35">
        <v>177</v>
      </c>
      <c r="W95" s="36">
        <v>93</v>
      </c>
    </row>
    <row r="96" spans="1:23" x14ac:dyDescent="0.3">
      <c r="A96" s="30">
        <v>75</v>
      </c>
      <c r="B96" s="34" t="s">
        <v>94</v>
      </c>
      <c r="C96" s="35">
        <v>15</v>
      </c>
      <c r="D96" s="35">
        <v>23</v>
      </c>
      <c r="E96" s="35">
        <v>0</v>
      </c>
      <c r="F96" s="35">
        <v>3.2</v>
      </c>
      <c r="G96" s="42">
        <f t="shared" si="8"/>
        <v>3.2</v>
      </c>
      <c r="H96" s="35">
        <v>0</v>
      </c>
      <c r="I96" s="35">
        <v>0</v>
      </c>
      <c r="J96" s="55">
        <f t="shared" si="7"/>
        <v>0</v>
      </c>
      <c r="K96" s="50">
        <v>2.5</v>
      </c>
      <c r="L96" s="35">
        <v>1</v>
      </c>
      <c r="M96" s="35">
        <v>0</v>
      </c>
      <c r="N96" s="35">
        <v>100</v>
      </c>
      <c r="O96" s="35">
        <v>37</v>
      </c>
      <c r="P96" s="35">
        <v>1.4</v>
      </c>
      <c r="Q96" s="35">
        <v>37</v>
      </c>
      <c r="R96" s="35">
        <v>331</v>
      </c>
      <c r="S96" s="35">
        <v>2280</v>
      </c>
      <c r="T96" s="35">
        <v>0</v>
      </c>
      <c r="U96" s="35">
        <v>0.1</v>
      </c>
      <c r="V96" s="35">
        <v>23</v>
      </c>
      <c r="W96" s="36">
        <v>92</v>
      </c>
    </row>
    <row r="97" spans="1:23" x14ac:dyDescent="0.3">
      <c r="A97" s="30">
        <v>76</v>
      </c>
      <c r="B97" s="34" t="s">
        <v>95</v>
      </c>
      <c r="C97" s="35">
        <v>29</v>
      </c>
      <c r="D97" s="35">
        <v>15</v>
      </c>
      <c r="E97" s="35">
        <v>0</v>
      </c>
      <c r="F97" s="35">
        <v>1.5</v>
      </c>
      <c r="G97" s="42">
        <f t="shared" si="8"/>
        <v>1.5</v>
      </c>
      <c r="H97" s="35">
        <v>0</v>
      </c>
      <c r="I97" s="35">
        <v>0</v>
      </c>
      <c r="J97" s="55">
        <f t="shared" si="7"/>
        <v>0</v>
      </c>
      <c r="K97" s="50">
        <v>2.2999999999999998</v>
      </c>
      <c r="L97" s="35">
        <v>2.1</v>
      </c>
      <c r="M97" s="35">
        <v>0</v>
      </c>
      <c r="N97" s="35">
        <v>84</v>
      </c>
      <c r="O97" s="35">
        <v>18</v>
      </c>
      <c r="P97" s="35">
        <v>2.2000000000000002</v>
      </c>
      <c r="Q97" s="35">
        <v>5</v>
      </c>
      <c r="R97" s="35">
        <v>222</v>
      </c>
      <c r="S97" s="35">
        <v>2325</v>
      </c>
      <c r="T97" s="35">
        <v>0</v>
      </c>
      <c r="U97" s="35">
        <v>0.11</v>
      </c>
      <c r="V97" s="35">
        <v>78</v>
      </c>
      <c r="W97" s="36">
        <v>93</v>
      </c>
    </row>
    <row r="98" spans="1:23" x14ac:dyDescent="0.3">
      <c r="A98" s="30">
        <v>77</v>
      </c>
      <c r="B98" s="34" t="s">
        <v>96</v>
      </c>
      <c r="C98" s="35">
        <v>23</v>
      </c>
      <c r="D98" s="35">
        <v>35</v>
      </c>
      <c r="E98" s="35">
        <v>0</v>
      </c>
      <c r="F98" s="35">
        <v>5.3</v>
      </c>
      <c r="G98" s="42">
        <f t="shared" si="8"/>
        <v>5.3</v>
      </c>
      <c r="H98" s="35">
        <v>0</v>
      </c>
      <c r="I98" s="35">
        <v>0</v>
      </c>
      <c r="J98" s="55">
        <f t="shared" si="7"/>
        <v>0</v>
      </c>
      <c r="K98" s="50">
        <v>3.4</v>
      </c>
      <c r="L98" s="35">
        <v>2.5</v>
      </c>
      <c r="M98" s="35">
        <v>0</v>
      </c>
      <c r="N98" s="35">
        <v>169</v>
      </c>
      <c r="O98" s="35">
        <v>64.5</v>
      </c>
      <c r="P98" s="35">
        <v>2.7</v>
      </c>
      <c r="Q98" s="35">
        <v>25</v>
      </c>
      <c r="R98" s="35">
        <v>457</v>
      </c>
      <c r="S98" s="35">
        <v>6650</v>
      </c>
      <c r="T98" s="35">
        <v>0</v>
      </c>
      <c r="U98" s="35">
        <v>7.0000000000000007E-2</v>
      </c>
      <c r="V98" s="35">
        <v>185</v>
      </c>
      <c r="W98" s="36">
        <v>86</v>
      </c>
    </row>
    <row r="99" spans="1:23" x14ac:dyDescent="0.3">
      <c r="A99" s="30">
        <v>78</v>
      </c>
      <c r="B99" s="34" t="s">
        <v>97</v>
      </c>
      <c r="C99" s="35">
        <v>25</v>
      </c>
      <c r="D99" s="35">
        <v>30</v>
      </c>
      <c r="E99" s="35">
        <v>0</v>
      </c>
      <c r="F99" s="35">
        <v>4.7</v>
      </c>
      <c r="G99" s="42">
        <f t="shared" si="8"/>
        <v>4.7</v>
      </c>
      <c r="H99" s="35">
        <v>0</v>
      </c>
      <c r="I99" s="35">
        <v>0</v>
      </c>
      <c r="J99" s="55">
        <f t="shared" si="7"/>
        <v>0</v>
      </c>
      <c r="K99" s="50">
        <v>2.8</v>
      </c>
      <c r="L99" s="35">
        <v>3.8</v>
      </c>
      <c r="M99" s="35">
        <v>0</v>
      </c>
      <c r="N99" s="35">
        <v>316</v>
      </c>
      <c r="O99" s="35">
        <v>55</v>
      </c>
      <c r="P99" s="35">
        <v>2.2000000000000002</v>
      </c>
      <c r="Q99" s="35">
        <v>5</v>
      </c>
      <c r="R99" s="35">
        <v>216</v>
      </c>
      <c r="S99" s="35">
        <v>0</v>
      </c>
      <c r="T99" s="35">
        <v>0</v>
      </c>
      <c r="U99" s="35">
        <v>0</v>
      </c>
      <c r="V99" s="35">
        <v>57</v>
      </c>
      <c r="W99" s="36">
        <v>86</v>
      </c>
    </row>
    <row r="100" spans="1:23" x14ac:dyDescent="0.3">
      <c r="A100" s="30">
        <v>79</v>
      </c>
      <c r="B100" s="34" t="s">
        <v>98</v>
      </c>
      <c r="C100" s="35">
        <v>55</v>
      </c>
      <c r="D100" s="35">
        <v>28</v>
      </c>
      <c r="E100" s="35">
        <v>0</v>
      </c>
      <c r="F100" s="35">
        <v>5.0999999999999996</v>
      </c>
      <c r="G100" s="42">
        <f t="shared" si="8"/>
        <v>5.0999999999999996</v>
      </c>
      <c r="H100" s="35">
        <v>0</v>
      </c>
      <c r="I100" s="35">
        <v>0</v>
      </c>
      <c r="J100" s="55">
        <f t="shared" si="7"/>
        <v>0</v>
      </c>
      <c r="K100" s="50">
        <v>1.8</v>
      </c>
      <c r="L100" s="35">
        <v>1.9</v>
      </c>
      <c r="M100" s="35">
        <v>0</v>
      </c>
      <c r="N100" s="35">
        <v>180</v>
      </c>
      <c r="O100" s="35">
        <v>59</v>
      </c>
      <c r="P100" s="35">
        <v>0</v>
      </c>
      <c r="Q100" s="35">
        <v>0</v>
      </c>
      <c r="R100" s="35">
        <v>0</v>
      </c>
      <c r="S100" s="35">
        <v>0</v>
      </c>
      <c r="T100" s="35">
        <v>0</v>
      </c>
      <c r="U100" s="35">
        <v>0</v>
      </c>
      <c r="V100" s="35">
        <v>0</v>
      </c>
      <c r="W100" s="36">
        <v>90.4</v>
      </c>
    </row>
    <row r="101" spans="1:23" x14ac:dyDescent="0.3">
      <c r="A101" s="30">
        <v>80</v>
      </c>
      <c r="B101" s="34" t="s">
        <v>99</v>
      </c>
      <c r="C101" s="35">
        <v>10</v>
      </c>
      <c r="D101" s="35">
        <v>15</v>
      </c>
      <c r="E101" s="35">
        <v>0</v>
      </c>
      <c r="F101" s="35">
        <v>1.5</v>
      </c>
      <c r="G101" s="42">
        <f t="shared" si="8"/>
        <v>1.5</v>
      </c>
      <c r="H101" s="35">
        <v>0</v>
      </c>
      <c r="I101" s="35">
        <v>0</v>
      </c>
      <c r="J101" s="55">
        <f t="shared" si="7"/>
        <v>0</v>
      </c>
      <c r="K101" s="50">
        <v>2.2000000000000002</v>
      </c>
      <c r="L101" s="35">
        <v>0.5</v>
      </c>
      <c r="M101" s="35">
        <v>0</v>
      </c>
      <c r="N101" s="35">
        <v>77</v>
      </c>
      <c r="O101" s="35">
        <v>34</v>
      </c>
      <c r="P101" s="35">
        <v>0.9</v>
      </c>
      <c r="Q101" s="35">
        <v>59</v>
      </c>
      <c r="R101" s="35">
        <v>333</v>
      </c>
      <c r="S101" s="35">
        <v>1050</v>
      </c>
      <c r="T101" s="35">
        <v>0</v>
      </c>
      <c r="U101" s="35">
        <v>0.14000000000000001</v>
      </c>
      <c r="V101" s="35">
        <v>15</v>
      </c>
      <c r="W101" s="36">
        <v>95</v>
      </c>
    </row>
    <row r="102" spans="1:23" x14ac:dyDescent="0.3">
      <c r="A102" s="30">
        <v>81</v>
      </c>
      <c r="B102" s="34" t="s">
        <v>100</v>
      </c>
      <c r="C102" s="35">
        <v>25</v>
      </c>
      <c r="D102" s="35">
        <v>18</v>
      </c>
      <c r="E102" s="35">
        <v>0</v>
      </c>
      <c r="F102" s="35">
        <v>2</v>
      </c>
      <c r="G102" s="42">
        <f t="shared" si="8"/>
        <v>2</v>
      </c>
      <c r="H102" s="35">
        <v>0</v>
      </c>
      <c r="I102" s="35">
        <v>0</v>
      </c>
      <c r="J102" s="55">
        <f t="shared" si="7"/>
        <v>0</v>
      </c>
      <c r="K102" s="50">
        <v>2.4</v>
      </c>
      <c r="L102" s="35">
        <v>3</v>
      </c>
      <c r="M102" s="35">
        <v>0</v>
      </c>
      <c r="N102" s="35">
        <v>170</v>
      </c>
      <c r="O102" s="35">
        <v>49</v>
      </c>
      <c r="P102" s="35">
        <v>3.8</v>
      </c>
      <c r="Q102" s="35">
        <v>6</v>
      </c>
      <c r="R102" s="35">
        <v>217</v>
      </c>
      <c r="S102" s="35">
        <v>3560</v>
      </c>
      <c r="T102" s="35">
        <v>0</v>
      </c>
      <c r="U102" s="35">
        <v>0.14000000000000001</v>
      </c>
      <c r="V102" s="35">
        <v>41</v>
      </c>
      <c r="W102" s="36">
        <v>92</v>
      </c>
    </row>
    <row r="103" spans="1:23" x14ac:dyDescent="0.3">
      <c r="A103" s="30">
        <v>82</v>
      </c>
      <c r="B103" s="34" t="s">
        <v>101</v>
      </c>
      <c r="C103" s="35">
        <v>20</v>
      </c>
      <c r="D103" s="35">
        <v>18</v>
      </c>
      <c r="E103" s="35">
        <v>0</v>
      </c>
      <c r="F103" s="35">
        <v>0.8</v>
      </c>
      <c r="G103" s="42">
        <f t="shared" si="8"/>
        <v>0.8</v>
      </c>
      <c r="H103" s="35">
        <v>0</v>
      </c>
      <c r="I103" s="35">
        <v>0</v>
      </c>
      <c r="J103" s="55">
        <f t="shared" si="7"/>
        <v>0</v>
      </c>
      <c r="K103" s="50">
        <v>3.7</v>
      </c>
      <c r="L103" s="35">
        <v>1</v>
      </c>
      <c r="M103" s="35">
        <v>0</v>
      </c>
      <c r="N103" s="35">
        <v>17</v>
      </c>
      <c r="O103" s="35">
        <v>14</v>
      </c>
      <c r="P103" s="35">
        <v>0.4</v>
      </c>
      <c r="Q103" s="35">
        <v>0</v>
      </c>
      <c r="R103" s="35">
        <v>0</v>
      </c>
      <c r="S103" s="35">
        <v>15</v>
      </c>
      <c r="T103" s="35">
        <v>0</v>
      </c>
      <c r="U103" s="35">
        <v>0.01</v>
      </c>
      <c r="V103" s="35">
        <v>4</v>
      </c>
      <c r="W103" s="36">
        <v>92</v>
      </c>
    </row>
    <row r="104" spans="1:23" x14ac:dyDescent="0.3">
      <c r="A104" s="30">
        <v>83</v>
      </c>
      <c r="B104" s="34" t="s">
        <v>102</v>
      </c>
      <c r="C104" s="35">
        <v>40</v>
      </c>
      <c r="D104" s="35">
        <v>30</v>
      </c>
      <c r="E104" s="35">
        <v>0</v>
      </c>
      <c r="F104" s="35">
        <v>2.5</v>
      </c>
      <c r="G104" s="42">
        <f t="shared" si="8"/>
        <v>2.5</v>
      </c>
      <c r="H104" s="35">
        <v>0</v>
      </c>
      <c r="I104" s="35">
        <v>0</v>
      </c>
      <c r="J104" s="55">
        <f t="shared" si="7"/>
        <v>0</v>
      </c>
      <c r="K104" s="50">
        <v>4.9000000000000004</v>
      </c>
      <c r="L104" s="35">
        <v>0.9</v>
      </c>
      <c r="M104" s="35">
        <v>0</v>
      </c>
      <c r="N104" s="35">
        <v>26</v>
      </c>
      <c r="O104" s="35">
        <v>51</v>
      </c>
      <c r="P104" s="35">
        <v>1.4</v>
      </c>
      <c r="Q104" s="35">
        <v>20</v>
      </c>
      <c r="R104" s="35">
        <v>349</v>
      </c>
      <c r="S104" s="35">
        <v>40</v>
      </c>
      <c r="T104" s="35">
        <v>0</v>
      </c>
      <c r="U104" s="35">
        <v>0.11</v>
      </c>
      <c r="V104" s="35">
        <v>70</v>
      </c>
      <c r="W104" s="36">
        <v>91</v>
      </c>
    </row>
    <row r="105" spans="1:23" x14ac:dyDescent="0.3">
      <c r="A105" s="30">
        <v>84</v>
      </c>
      <c r="B105" s="34" t="s">
        <v>103</v>
      </c>
      <c r="C105" s="35">
        <v>25</v>
      </c>
      <c r="D105" s="35">
        <v>22</v>
      </c>
      <c r="E105" s="35">
        <v>0</v>
      </c>
      <c r="F105" s="35">
        <v>2.6</v>
      </c>
      <c r="G105" s="42">
        <f t="shared" si="8"/>
        <v>2.6</v>
      </c>
      <c r="H105" s="35">
        <v>0</v>
      </c>
      <c r="I105" s="35">
        <v>0</v>
      </c>
      <c r="J105" s="55">
        <f t="shared" si="7"/>
        <v>0</v>
      </c>
      <c r="K105" s="50">
        <v>2.9</v>
      </c>
      <c r="L105" s="35">
        <v>5</v>
      </c>
      <c r="M105" s="35">
        <v>0</v>
      </c>
      <c r="N105" s="35">
        <v>200</v>
      </c>
      <c r="O105" s="35">
        <v>12.2</v>
      </c>
      <c r="P105" s="35">
        <v>1.2</v>
      </c>
      <c r="Q105" s="35">
        <v>48</v>
      </c>
      <c r="R105" s="35">
        <v>361</v>
      </c>
      <c r="S105" s="35">
        <v>2850</v>
      </c>
      <c r="T105" s="35">
        <v>0</v>
      </c>
      <c r="U105" s="35">
        <v>0.05</v>
      </c>
      <c r="V105" s="35">
        <v>63</v>
      </c>
      <c r="W105" s="36">
        <v>91</v>
      </c>
    </row>
    <row r="106" spans="1:23" x14ac:dyDescent="0.3">
      <c r="A106" s="30">
        <v>85</v>
      </c>
      <c r="B106" s="34" t="s">
        <v>104</v>
      </c>
      <c r="C106" s="35">
        <v>20</v>
      </c>
      <c r="D106" s="35">
        <v>118</v>
      </c>
      <c r="E106" s="35">
        <v>0</v>
      </c>
      <c r="F106" s="35">
        <v>6</v>
      </c>
      <c r="G106" s="42">
        <f t="shared" si="8"/>
        <v>6</v>
      </c>
      <c r="H106" s="35">
        <v>0</v>
      </c>
      <c r="I106" s="35">
        <v>0</v>
      </c>
      <c r="J106" s="55">
        <f t="shared" si="7"/>
        <v>0</v>
      </c>
      <c r="K106" s="50">
        <v>23.5</v>
      </c>
      <c r="L106" s="35">
        <v>1.5</v>
      </c>
      <c r="M106" s="35">
        <v>0</v>
      </c>
      <c r="N106" s="35">
        <v>24</v>
      </c>
      <c r="O106" s="35">
        <v>181</v>
      </c>
      <c r="P106" s="35">
        <v>1.5</v>
      </c>
      <c r="Q106" s="35">
        <v>18</v>
      </c>
      <c r="R106" s="35">
        <v>373</v>
      </c>
      <c r="S106" s="35">
        <v>0</v>
      </c>
      <c r="T106" s="35">
        <v>0</v>
      </c>
      <c r="U106" s="35">
        <v>0.24</v>
      </c>
      <c r="V106" s="35">
        <v>10</v>
      </c>
      <c r="W106" s="36">
        <v>67.7</v>
      </c>
    </row>
    <row r="107" spans="1:23" x14ac:dyDescent="0.3">
      <c r="A107" s="30">
        <v>86</v>
      </c>
      <c r="B107" s="34" t="s">
        <v>105</v>
      </c>
      <c r="C107" s="35">
        <v>20</v>
      </c>
      <c r="D107" s="35">
        <v>29</v>
      </c>
      <c r="E107" s="35">
        <v>0</v>
      </c>
      <c r="F107" s="35">
        <v>1.4</v>
      </c>
      <c r="G107" s="42">
        <f t="shared" si="8"/>
        <v>1.4</v>
      </c>
      <c r="H107" s="35">
        <v>0</v>
      </c>
      <c r="I107" s="35">
        <v>0</v>
      </c>
      <c r="J107" s="55">
        <f t="shared" si="7"/>
        <v>0</v>
      </c>
      <c r="K107" s="50">
        <v>5.9</v>
      </c>
      <c r="L107" s="35">
        <v>1.5</v>
      </c>
      <c r="M107" s="35">
        <v>0</v>
      </c>
      <c r="N107" s="35">
        <v>80</v>
      </c>
      <c r="O107" s="35">
        <v>58</v>
      </c>
      <c r="P107" s="35">
        <v>2</v>
      </c>
      <c r="Q107" s="35">
        <v>0</v>
      </c>
      <c r="R107" s="35">
        <v>0</v>
      </c>
      <c r="S107" s="35">
        <v>10</v>
      </c>
      <c r="T107" s="35">
        <v>0</v>
      </c>
      <c r="U107" s="35">
        <v>0.06</v>
      </c>
      <c r="V107" s="35">
        <v>20</v>
      </c>
      <c r="W107" s="36">
        <v>90</v>
      </c>
    </row>
    <row r="108" spans="1:23" ht="15" customHeight="1" x14ac:dyDescent="0.3">
      <c r="A108" s="79" t="s">
        <v>106</v>
      </c>
      <c r="B108" s="80"/>
      <c r="C108" s="80"/>
      <c r="D108" s="80"/>
      <c r="E108" s="80"/>
      <c r="F108" s="80"/>
      <c r="G108" s="80"/>
      <c r="H108" s="80"/>
      <c r="I108" s="35">
        <v>0</v>
      </c>
      <c r="J108" s="80"/>
      <c r="K108" s="80"/>
      <c r="L108" s="80"/>
      <c r="M108" s="80"/>
      <c r="N108" s="80"/>
      <c r="O108" s="80"/>
      <c r="P108" s="80"/>
      <c r="Q108" s="80"/>
      <c r="R108" s="80"/>
      <c r="S108" s="80"/>
      <c r="T108" s="80"/>
      <c r="U108" s="80"/>
      <c r="V108" s="80"/>
      <c r="W108" s="81"/>
    </row>
    <row r="109" spans="1:23" s="28" customFormat="1" ht="29.25" customHeight="1" x14ac:dyDescent="0.3">
      <c r="A109" s="26" t="s">
        <v>293</v>
      </c>
      <c r="B109" s="27" t="s">
        <v>1</v>
      </c>
      <c r="C109" s="27" t="s">
        <v>2</v>
      </c>
      <c r="D109" s="27" t="s">
        <v>3</v>
      </c>
      <c r="E109" s="27" t="s">
        <v>323</v>
      </c>
      <c r="F109" s="27" t="s">
        <v>324</v>
      </c>
      <c r="G109" s="44" t="s">
        <v>327</v>
      </c>
      <c r="H109" s="27" t="s">
        <v>325</v>
      </c>
      <c r="I109" s="35" t="s">
        <v>326</v>
      </c>
      <c r="J109" s="52" t="s">
        <v>329</v>
      </c>
      <c r="K109" s="47" t="s">
        <v>5</v>
      </c>
      <c r="L109" s="27" t="s">
        <v>304</v>
      </c>
      <c r="M109" s="26" t="s">
        <v>313</v>
      </c>
      <c r="N109" s="27" t="s">
        <v>6</v>
      </c>
      <c r="O109" s="27" t="s">
        <v>7</v>
      </c>
      <c r="P109" s="27" t="s">
        <v>8</v>
      </c>
      <c r="Q109" s="27" t="s">
        <v>9</v>
      </c>
      <c r="R109" s="27" t="s">
        <v>10</v>
      </c>
      <c r="S109" s="26" t="s">
        <v>291</v>
      </c>
      <c r="T109" s="27" t="s">
        <v>11</v>
      </c>
      <c r="U109" s="27" t="s">
        <v>12</v>
      </c>
      <c r="V109" s="27" t="s">
        <v>13</v>
      </c>
      <c r="W109" s="41" t="s">
        <v>297</v>
      </c>
    </row>
    <row r="110" spans="1:23" x14ac:dyDescent="0.3">
      <c r="A110" s="85">
        <v>-1</v>
      </c>
      <c r="B110" s="85">
        <v>-2</v>
      </c>
      <c r="C110" s="85">
        <v>-3</v>
      </c>
      <c r="D110" s="85">
        <v>-4</v>
      </c>
      <c r="E110" s="85">
        <v>-5</v>
      </c>
      <c r="F110" s="85">
        <v>-6</v>
      </c>
      <c r="G110" s="85">
        <v>-7</v>
      </c>
      <c r="H110" s="85">
        <v>-8</v>
      </c>
      <c r="I110" s="85">
        <v>-9</v>
      </c>
      <c r="J110" s="85">
        <v>-10</v>
      </c>
      <c r="K110" s="85">
        <v>-11</v>
      </c>
      <c r="L110" s="85">
        <v>-12</v>
      </c>
      <c r="M110" s="85">
        <v>-13</v>
      </c>
      <c r="N110" s="85">
        <v>-14</v>
      </c>
      <c r="O110" s="85">
        <v>-15</v>
      </c>
      <c r="P110" s="85">
        <v>-16</v>
      </c>
      <c r="Q110" s="85">
        <v>-17</v>
      </c>
      <c r="R110" s="85">
        <v>-18</v>
      </c>
      <c r="S110" s="85">
        <v>-19</v>
      </c>
      <c r="T110" s="85">
        <v>-20</v>
      </c>
      <c r="U110" s="85">
        <v>-21</v>
      </c>
      <c r="V110" s="85">
        <v>-22</v>
      </c>
      <c r="W110" s="85">
        <v>-23</v>
      </c>
    </row>
    <row r="111" spans="1:23" x14ac:dyDescent="0.3">
      <c r="A111" s="30">
        <v>87</v>
      </c>
      <c r="B111" s="34" t="s">
        <v>107</v>
      </c>
      <c r="C111" s="35">
        <v>5</v>
      </c>
      <c r="D111" s="35">
        <v>17</v>
      </c>
      <c r="E111" s="35">
        <v>0</v>
      </c>
      <c r="F111" s="35">
        <v>1.8</v>
      </c>
      <c r="G111" s="42">
        <f t="shared" ref="G111:G118" si="9">E111+F111</f>
        <v>1.8</v>
      </c>
      <c r="H111" s="35">
        <v>0</v>
      </c>
      <c r="I111" s="35">
        <v>0</v>
      </c>
      <c r="J111" s="55">
        <f t="shared" ref="J111:J117" si="10">H111+I111</f>
        <v>0</v>
      </c>
      <c r="K111" s="50">
        <v>2.4</v>
      </c>
      <c r="L111" s="35">
        <v>2.1</v>
      </c>
      <c r="M111" s="35">
        <v>0</v>
      </c>
      <c r="N111" s="35">
        <v>100</v>
      </c>
      <c r="O111" s="35">
        <v>21</v>
      </c>
      <c r="P111" s="35">
        <v>3</v>
      </c>
      <c r="Q111" s="35">
        <v>0</v>
      </c>
      <c r="R111" s="35">
        <v>0</v>
      </c>
      <c r="S111" s="35">
        <v>745</v>
      </c>
      <c r="T111" s="35">
        <v>0</v>
      </c>
      <c r="U111" s="35">
        <v>0.03</v>
      </c>
      <c r="V111" s="35">
        <v>3</v>
      </c>
      <c r="W111" s="36">
        <v>90</v>
      </c>
    </row>
    <row r="112" spans="1:23" x14ac:dyDescent="0.3">
      <c r="A112" s="30">
        <v>88</v>
      </c>
      <c r="B112" s="34" t="s">
        <v>108</v>
      </c>
      <c r="C112" s="35">
        <v>5</v>
      </c>
      <c r="D112" s="35">
        <v>13</v>
      </c>
      <c r="E112" s="35">
        <v>0</v>
      </c>
      <c r="F112" s="35">
        <v>0.8</v>
      </c>
      <c r="G112" s="42">
        <f t="shared" si="9"/>
        <v>0.8</v>
      </c>
      <c r="H112" s="35">
        <v>0</v>
      </c>
      <c r="I112" s="35">
        <v>0</v>
      </c>
      <c r="J112" s="55">
        <f t="shared" si="10"/>
        <v>0</v>
      </c>
      <c r="K112" s="50">
        <v>2.5</v>
      </c>
      <c r="L112" s="35">
        <v>0.7</v>
      </c>
      <c r="M112" s="35">
        <v>0</v>
      </c>
      <c r="N112" s="35">
        <v>25</v>
      </c>
      <c r="O112" s="35">
        <v>20</v>
      </c>
      <c r="P112" s="35">
        <v>1.2</v>
      </c>
      <c r="Q112" s="35">
        <v>0</v>
      </c>
      <c r="R112" s="35">
        <v>0</v>
      </c>
      <c r="S112" s="35">
        <v>100</v>
      </c>
      <c r="T112" s="35">
        <v>0</v>
      </c>
      <c r="U112" s="35">
        <v>0.01</v>
      </c>
      <c r="V112" s="35">
        <v>4</v>
      </c>
      <c r="W112" s="36">
        <v>91</v>
      </c>
    </row>
    <row r="113" spans="1:23" x14ac:dyDescent="0.3">
      <c r="A113" s="30">
        <v>89</v>
      </c>
      <c r="B113" s="34" t="s">
        <v>109</v>
      </c>
      <c r="C113" s="35">
        <v>5</v>
      </c>
      <c r="D113" s="35">
        <v>39</v>
      </c>
      <c r="E113" s="35">
        <v>0</v>
      </c>
      <c r="F113" s="35">
        <v>5</v>
      </c>
      <c r="G113" s="42">
        <f t="shared" si="9"/>
        <v>5</v>
      </c>
      <c r="H113" s="35">
        <v>0</v>
      </c>
      <c r="I113" s="35">
        <v>0</v>
      </c>
      <c r="J113" s="55">
        <f t="shared" si="10"/>
        <v>0</v>
      </c>
      <c r="K113" s="50">
        <v>4.8</v>
      </c>
      <c r="L113" s="35">
        <v>2</v>
      </c>
      <c r="M113" s="35">
        <v>0</v>
      </c>
      <c r="N113" s="35">
        <v>22</v>
      </c>
      <c r="O113" s="35">
        <v>33</v>
      </c>
      <c r="P113" s="35">
        <v>1.1000000000000001</v>
      </c>
      <c r="Q113" s="35">
        <v>0</v>
      </c>
      <c r="R113" s="35">
        <v>0</v>
      </c>
      <c r="S113" s="35">
        <v>0</v>
      </c>
      <c r="T113" s="35">
        <v>0</v>
      </c>
      <c r="U113" s="35">
        <v>0</v>
      </c>
      <c r="V113" s="35">
        <v>0</v>
      </c>
      <c r="W113" s="36">
        <v>86</v>
      </c>
    </row>
    <row r="114" spans="1:23" x14ac:dyDescent="0.3">
      <c r="A114" s="30">
        <v>90</v>
      </c>
      <c r="B114" s="34" t="s">
        <v>110</v>
      </c>
      <c r="C114" s="35">
        <v>30</v>
      </c>
      <c r="D114" s="35">
        <v>22</v>
      </c>
      <c r="E114" s="35">
        <v>0</v>
      </c>
      <c r="F114" s="35">
        <v>1.4</v>
      </c>
      <c r="G114" s="42">
        <f t="shared" si="9"/>
        <v>1.4</v>
      </c>
      <c r="H114" s="35">
        <v>0</v>
      </c>
      <c r="I114" s="35">
        <v>0</v>
      </c>
      <c r="J114" s="55">
        <f t="shared" si="10"/>
        <v>0</v>
      </c>
      <c r="K114" s="50">
        <v>4</v>
      </c>
      <c r="L114" s="35">
        <v>0.7</v>
      </c>
      <c r="M114" s="35">
        <v>0</v>
      </c>
      <c r="N114" s="35">
        <v>12</v>
      </c>
      <c r="O114" s="35">
        <v>5</v>
      </c>
      <c r="P114" s="35">
        <v>1.3</v>
      </c>
      <c r="Q114" s="35">
        <v>0</v>
      </c>
      <c r="R114" s="35">
        <v>0</v>
      </c>
      <c r="S114" s="35">
        <v>18</v>
      </c>
      <c r="T114" s="35">
        <v>0</v>
      </c>
      <c r="U114" s="35">
        <v>0.02</v>
      </c>
      <c r="V114" s="35">
        <v>0</v>
      </c>
      <c r="W114" s="36">
        <v>88</v>
      </c>
    </row>
    <row r="115" spans="1:23" x14ac:dyDescent="0.3">
      <c r="A115" s="30">
        <v>91</v>
      </c>
      <c r="B115" s="34" t="s">
        <v>111</v>
      </c>
      <c r="C115" s="35">
        <v>30</v>
      </c>
      <c r="D115" s="35">
        <v>24</v>
      </c>
      <c r="E115" s="35">
        <v>0</v>
      </c>
      <c r="F115" s="35">
        <v>1.3</v>
      </c>
      <c r="G115" s="42">
        <f t="shared" si="9"/>
        <v>1.3</v>
      </c>
      <c r="H115" s="35">
        <v>0</v>
      </c>
      <c r="I115" s="35">
        <v>0</v>
      </c>
      <c r="J115" s="55">
        <f t="shared" si="10"/>
        <v>0</v>
      </c>
      <c r="K115" s="50">
        <v>4.7</v>
      </c>
      <c r="L115" s="35">
        <v>1.2</v>
      </c>
      <c r="M115" s="35">
        <v>0</v>
      </c>
      <c r="N115" s="35">
        <v>50</v>
      </c>
      <c r="O115" s="35">
        <v>35</v>
      </c>
      <c r="P115" s="35">
        <v>1.2</v>
      </c>
      <c r="Q115" s="35">
        <v>0</v>
      </c>
      <c r="R115" s="35">
        <v>0</v>
      </c>
      <c r="S115" s="35">
        <v>0</v>
      </c>
      <c r="T115" s="35">
        <v>0</v>
      </c>
      <c r="U115" s="35">
        <v>0.05</v>
      </c>
      <c r="V115" s="35">
        <v>12.4</v>
      </c>
      <c r="W115" s="36">
        <v>89.5</v>
      </c>
    </row>
    <row r="116" spans="1:23" x14ac:dyDescent="0.3">
      <c r="A116" s="30">
        <v>92</v>
      </c>
      <c r="B116" s="34" t="s">
        <v>112</v>
      </c>
      <c r="C116" s="35">
        <v>10</v>
      </c>
      <c r="D116" s="35">
        <v>248</v>
      </c>
      <c r="E116" s="35">
        <v>0</v>
      </c>
      <c r="F116" s="35">
        <v>32.6</v>
      </c>
      <c r="G116" s="42">
        <f t="shared" si="9"/>
        <v>32.6</v>
      </c>
      <c r="H116" s="35">
        <v>0</v>
      </c>
      <c r="I116" s="35">
        <v>0.2</v>
      </c>
      <c r="J116" s="55">
        <f t="shared" si="10"/>
        <v>0.2</v>
      </c>
      <c r="K116" s="50">
        <v>65</v>
      </c>
      <c r="L116" s="35">
        <v>9</v>
      </c>
      <c r="M116" s="35">
        <v>0</v>
      </c>
      <c r="N116" s="35">
        <v>357</v>
      </c>
      <c r="O116" s="35">
        <v>201</v>
      </c>
      <c r="P116" s="35">
        <v>56.1</v>
      </c>
      <c r="Q116" s="35">
        <v>0</v>
      </c>
      <c r="R116" s="35">
        <v>0</v>
      </c>
      <c r="S116" s="35">
        <v>20</v>
      </c>
      <c r="T116" s="35">
        <v>0</v>
      </c>
      <c r="U116" s="35">
        <v>0.15</v>
      </c>
      <c r="V116" s="35">
        <v>0</v>
      </c>
      <c r="W116" s="36">
        <v>11.5</v>
      </c>
    </row>
    <row r="117" spans="1:23" x14ac:dyDescent="0.3">
      <c r="A117" s="30">
        <v>93</v>
      </c>
      <c r="B117" s="34" t="s">
        <v>113</v>
      </c>
      <c r="C117" s="35">
        <v>10</v>
      </c>
      <c r="D117" s="35">
        <v>274</v>
      </c>
      <c r="E117" s="35">
        <v>0</v>
      </c>
      <c r="F117" s="35">
        <v>36</v>
      </c>
      <c r="G117" s="42">
        <f t="shared" si="9"/>
        <v>36</v>
      </c>
      <c r="H117" s="35">
        <v>0</v>
      </c>
      <c r="I117" s="35">
        <v>4</v>
      </c>
      <c r="J117" s="55">
        <f t="shared" si="10"/>
        <v>4</v>
      </c>
      <c r="K117" s="50">
        <v>23.5</v>
      </c>
      <c r="L117" s="35">
        <v>17</v>
      </c>
      <c r="M117" s="35">
        <v>0</v>
      </c>
      <c r="N117" s="35">
        <v>184</v>
      </c>
      <c r="O117" s="35">
        <v>606</v>
      </c>
      <c r="P117" s="35">
        <v>35</v>
      </c>
      <c r="Q117" s="35">
        <v>0</v>
      </c>
      <c r="R117" s="35">
        <v>0</v>
      </c>
      <c r="S117" s="35">
        <v>0</v>
      </c>
      <c r="T117" s="35">
        <v>0</v>
      </c>
      <c r="U117" s="35">
        <v>0.16</v>
      </c>
      <c r="V117" s="35">
        <v>0</v>
      </c>
      <c r="W117" s="36">
        <v>13</v>
      </c>
    </row>
    <row r="118" spans="1:23" x14ac:dyDescent="0.3">
      <c r="A118" s="30">
        <v>94</v>
      </c>
      <c r="B118" s="34" t="s">
        <v>114</v>
      </c>
      <c r="C118" s="35">
        <v>10</v>
      </c>
      <c r="D118" s="35">
        <v>57</v>
      </c>
      <c r="E118" s="35">
        <v>0</v>
      </c>
      <c r="F118" s="35">
        <v>3.6</v>
      </c>
      <c r="G118" s="42">
        <f t="shared" si="9"/>
        <v>3.6</v>
      </c>
      <c r="H118" s="35">
        <v>0</v>
      </c>
      <c r="I118" s="35">
        <v>3.2</v>
      </c>
      <c r="J118" s="55">
        <f>H118+I118</f>
        <v>3.2</v>
      </c>
      <c r="K118" s="50">
        <v>3.4</v>
      </c>
      <c r="L118" s="35">
        <v>1.1000000000000001</v>
      </c>
      <c r="M118" s="35">
        <v>0</v>
      </c>
      <c r="N118" s="35">
        <v>28</v>
      </c>
      <c r="O118" s="35">
        <v>80</v>
      </c>
      <c r="P118" s="35">
        <v>1.2</v>
      </c>
      <c r="Q118" s="35">
        <v>0</v>
      </c>
      <c r="R118" s="35">
        <v>0</v>
      </c>
      <c r="S118" s="35">
        <v>0</v>
      </c>
      <c r="T118" s="35">
        <v>0</v>
      </c>
      <c r="U118" s="35">
        <v>0.12</v>
      </c>
      <c r="V118" s="35">
        <v>2</v>
      </c>
      <c r="W118" s="36">
        <v>91</v>
      </c>
    </row>
    <row r="119" spans="1:23" x14ac:dyDescent="0.3">
      <c r="A119" s="79" t="s">
        <v>115</v>
      </c>
      <c r="B119" s="80"/>
      <c r="C119" s="80"/>
      <c r="D119" s="80"/>
      <c r="E119" s="80"/>
      <c r="F119" s="80"/>
      <c r="G119" s="80"/>
      <c r="H119" s="80"/>
      <c r="I119" s="35">
        <v>0</v>
      </c>
      <c r="J119" s="80"/>
      <c r="K119" s="80"/>
      <c r="L119" s="80"/>
      <c r="M119" s="80"/>
      <c r="N119" s="80"/>
      <c r="O119" s="80"/>
      <c r="P119" s="80"/>
      <c r="Q119" s="80"/>
      <c r="R119" s="80"/>
      <c r="S119" s="80"/>
      <c r="T119" s="80"/>
      <c r="U119" s="80"/>
      <c r="V119" s="80"/>
      <c r="W119" s="81"/>
    </row>
    <row r="120" spans="1:23" s="28" customFormat="1" ht="29.25" customHeight="1" x14ac:dyDescent="0.3">
      <c r="A120" s="26" t="s">
        <v>293</v>
      </c>
      <c r="B120" s="27" t="s">
        <v>1</v>
      </c>
      <c r="C120" s="27" t="s">
        <v>2</v>
      </c>
      <c r="D120" s="27" t="s">
        <v>3</v>
      </c>
      <c r="E120" s="27" t="s">
        <v>323</v>
      </c>
      <c r="F120" s="27" t="s">
        <v>324</v>
      </c>
      <c r="G120" s="44" t="s">
        <v>327</v>
      </c>
      <c r="H120" s="27" t="s">
        <v>325</v>
      </c>
      <c r="I120" s="35" t="s">
        <v>326</v>
      </c>
      <c r="J120" s="52" t="s">
        <v>329</v>
      </c>
      <c r="K120" s="47" t="s">
        <v>5</v>
      </c>
      <c r="L120" s="27" t="s">
        <v>304</v>
      </c>
      <c r="M120" s="26" t="s">
        <v>313</v>
      </c>
      <c r="N120" s="27" t="s">
        <v>6</v>
      </c>
      <c r="O120" s="27" t="s">
        <v>7</v>
      </c>
      <c r="P120" s="27" t="s">
        <v>8</v>
      </c>
      <c r="Q120" s="27" t="s">
        <v>9</v>
      </c>
      <c r="R120" s="27" t="s">
        <v>10</v>
      </c>
      <c r="S120" s="26" t="s">
        <v>291</v>
      </c>
      <c r="T120" s="27" t="s">
        <v>11</v>
      </c>
      <c r="U120" s="27" t="s">
        <v>12</v>
      </c>
      <c r="V120" s="27" t="s">
        <v>13</v>
      </c>
      <c r="W120" s="41" t="s">
        <v>297</v>
      </c>
    </row>
    <row r="121" spans="1:23" x14ac:dyDescent="0.3">
      <c r="A121" s="32">
        <v>-1</v>
      </c>
      <c r="B121" s="32">
        <v>-2</v>
      </c>
      <c r="C121" s="32">
        <v>-3</v>
      </c>
      <c r="D121" s="32">
        <v>-4</v>
      </c>
      <c r="E121" s="32">
        <v>-5</v>
      </c>
      <c r="F121" s="32">
        <v>-6</v>
      </c>
      <c r="G121" s="32">
        <v>-7</v>
      </c>
      <c r="H121" s="32">
        <v>-8</v>
      </c>
      <c r="I121" s="32">
        <v>-9</v>
      </c>
      <c r="J121" s="32">
        <v>-10</v>
      </c>
      <c r="K121" s="32">
        <v>-11</v>
      </c>
      <c r="L121" s="32">
        <v>-12</v>
      </c>
      <c r="M121" s="32">
        <v>-13</v>
      </c>
      <c r="N121" s="32">
        <v>-14</v>
      </c>
      <c r="O121" s="32">
        <v>-15</v>
      </c>
      <c r="P121" s="32">
        <v>-16</v>
      </c>
      <c r="Q121" s="32">
        <v>-17</v>
      </c>
      <c r="R121" s="32">
        <v>-18</v>
      </c>
      <c r="S121" s="32">
        <v>-19</v>
      </c>
      <c r="T121" s="32">
        <v>-20</v>
      </c>
      <c r="U121" s="32">
        <v>-21</v>
      </c>
      <c r="V121" s="32">
        <v>-22</v>
      </c>
      <c r="W121" s="32">
        <v>-23</v>
      </c>
    </row>
    <row r="122" spans="1:23" x14ac:dyDescent="0.3">
      <c r="A122" s="30">
        <v>95</v>
      </c>
      <c r="B122" s="34" t="s">
        <v>116</v>
      </c>
      <c r="C122" s="35">
        <v>25</v>
      </c>
      <c r="D122" s="35">
        <v>23</v>
      </c>
      <c r="E122" s="35">
        <v>0</v>
      </c>
      <c r="F122" s="35">
        <v>0.9</v>
      </c>
      <c r="G122" s="42">
        <f t="shared" ref="G122:G137" si="11">E122+F122</f>
        <v>0.9</v>
      </c>
      <c r="H122" s="35">
        <v>0</v>
      </c>
      <c r="I122" s="35">
        <v>0</v>
      </c>
      <c r="J122" s="55">
        <f t="shared" ref="J122:J136" si="12">H122+I122</f>
        <v>0</v>
      </c>
      <c r="K122" s="50">
        <v>4.8</v>
      </c>
      <c r="L122" s="35">
        <v>1.3</v>
      </c>
      <c r="M122" s="35">
        <v>0</v>
      </c>
      <c r="N122" s="35">
        <v>40</v>
      </c>
      <c r="O122" s="35">
        <v>22</v>
      </c>
      <c r="P122" s="35">
        <v>0.6</v>
      </c>
      <c r="Q122" s="35">
        <v>0</v>
      </c>
      <c r="R122" s="35">
        <v>0</v>
      </c>
      <c r="S122" s="35">
        <v>0</v>
      </c>
      <c r="T122" s="35">
        <v>0</v>
      </c>
      <c r="U122" s="35">
        <v>0.04</v>
      </c>
      <c r="V122" s="35">
        <v>40</v>
      </c>
      <c r="W122" s="36">
        <v>88</v>
      </c>
    </row>
    <row r="123" spans="1:23" x14ac:dyDescent="0.3">
      <c r="A123" s="30">
        <v>96</v>
      </c>
      <c r="B123" s="34" t="s">
        <v>117</v>
      </c>
      <c r="C123" s="35">
        <v>53</v>
      </c>
      <c r="D123" s="35">
        <v>72</v>
      </c>
      <c r="E123" s="35">
        <v>0</v>
      </c>
      <c r="F123" s="35">
        <v>1.5</v>
      </c>
      <c r="G123" s="42">
        <f t="shared" si="11"/>
        <v>1.5</v>
      </c>
      <c r="H123" s="35">
        <v>0</v>
      </c>
      <c r="I123" s="35">
        <v>0</v>
      </c>
      <c r="J123" s="55">
        <f t="shared" si="12"/>
        <v>0</v>
      </c>
      <c r="K123" s="50">
        <v>16.399999999999999</v>
      </c>
      <c r="L123" s="35">
        <v>1.3</v>
      </c>
      <c r="M123" s="35">
        <v>0</v>
      </c>
      <c r="N123" s="35">
        <v>28</v>
      </c>
      <c r="O123" s="35">
        <v>15</v>
      </c>
      <c r="P123" s="35">
        <v>0.5</v>
      </c>
      <c r="Q123" s="35">
        <v>0</v>
      </c>
      <c r="R123" s="35">
        <v>0</v>
      </c>
      <c r="S123" s="35">
        <v>0</v>
      </c>
      <c r="T123" s="35">
        <v>0</v>
      </c>
      <c r="U123" s="35">
        <v>0</v>
      </c>
      <c r="V123" s="35">
        <v>0</v>
      </c>
      <c r="W123" s="36">
        <v>89</v>
      </c>
    </row>
    <row r="124" spans="1:23" x14ac:dyDescent="0.3">
      <c r="A124" s="30">
        <v>97</v>
      </c>
      <c r="B124" s="34" t="s">
        <v>118</v>
      </c>
      <c r="C124" s="35">
        <v>56</v>
      </c>
      <c r="D124" s="35">
        <v>27</v>
      </c>
      <c r="E124" s="35">
        <v>0</v>
      </c>
      <c r="F124" s="35">
        <v>0.6</v>
      </c>
      <c r="G124" s="42">
        <f t="shared" si="11"/>
        <v>0.6</v>
      </c>
      <c r="H124" s="35">
        <v>0</v>
      </c>
      <c r="I124" s="35">
        <v>0</v>
      </c>
      <c r="J124" s="55">
        <f t="shared" si="12"/>
        <v>0</v>
      </c>
      <c r="K124" s="50">
        <v>6.2</v>
      </c>
      <c r="L124" s="35">
        <v>0</v>
      </c>
      <c r="M124" s="35">
        <v>0</v>
      </c>
      <c r="N124" s="35">
        <v>20</v>
      </c>
      <c r="O124" s="35">
        <v>12</v>
      </c>
      <c r="P124" s="35">
        <v>0.5</v>
      </c>
      <c r="Q124" s="35">
        <v>0</v>
      </c>
      <c r="R124" s="35">
        <v>0</v>
      </c>
      <c r="S124" s="35">
        <v>0</v>
      </c>
      <c r="T124" s="35">
        <v>0</v>
      </c>
      <c r="U124" s="35">
        <v>0</v>
      </c>
      <c r="V124" s="35">
        <v>2</v>
      </c>
      <c r="W124" s="36">
        <v>89</v>
      </c>
    </row>
    <row r="125" spans="1:23" x14ac:dyDescent="0.3">
      <c r="A125" s="30">
        <v>98</v>
      </c>
      <c r="B125" s="34" t="s">
        <v>119</v>
      </c>
      <c r="C125" s="35">
        <v>15</v>
      </c>
      <c r="D125" s="35">
        <v>43</v>
      </c>
      <c r="E125" s="35">
        <v>0</v>
      </c>
      <c r="F125" s="35">
        <v>1.8</v>
      </c>
      <c r="G125" s="42">
        <f t="shared" si="11"/>
        <v>1.8</v>
      </c>
      <c r="H125" s="35">
        <v>0</v>
      </c>
      <c r="I125" s="35">
        <v>0.4</v>
      </c>
      <c r="J125" s="55">
        <f t="shared" si="12"/>
        <v>0.4</v>
      </c>
      <c r="K125" s="50">
        <v>8.1</v>
      </c>
      <c r="L125" s="35">
        <v>4</v>
      </c>
      <c r="M125" s="35">
        <v>0</v>
      </c>
      <c r="N125" s="35">
        <v>22</v>
      </c>
      <c r="O125" s="35">
        <v>23</v>
      </c>
      <c r="P125" s="35">
        <v>0.7</v>
      </c>
      <c r="Q125" s="35">
        <v>0</v>
      </c>
      <c r="R125" s="35">
        <v>0</v>
      </c>
      <c r="S125" s="35">
        <v>30</v>
      </c>
      <c r="T125" s="35">
        <v>0</v>
      </c>
      <c r="U125" s="35">
        <v>0.03</v>
      </c>
      <c r="V125" s="35">
        <v>60</v>
      </c>
      <c r="W125" s="36">
        <v>89</v>
      </c>
    </row>
    <row r="126" spans="1:23" x14ac:dyDescent="0.3">
      <c r="A126" s="30">
        <v>99</v>
      </c>
      <c r="B126" s="34" t="s">
        <v>120</v>
      </c>
      <c r="C126" s="35">
        <v>10</v>
      </c>
      <c r="D126" s="35">
        <v>18</v>
      </c>
      <c r="E126" s="35">
        <v>0</v>
      </c>
      <c r="F126" s="35">
        <v>0.5</v>
      </c>
      <c r="G126" s="42">
        <f t="shared" si="11"/>
        <v>0.5</v>
      </c>
      <c r="H126" s="35">
        <v>0</v>
      </c>
      <c r="I126" s="35">
        <v>0.2</v>
      </c>
      <c r="J126" s="55">
        <f t="shared" si="12"/>
        <v>0.2</v>
      </c>
      <c r="K126" s="50">
        <v>3.6</v>
      </c>
      <c r="L126" s="35">
        <v>0.7</v>
      </c>
      <c r="M126" s="35">
        <v>0</v>
      </c>
      <c r="N126" s="35">
        <v>36</v>
      </c>
      <c r="O126" s="35">
        <v>36</v>
      </c>
      <c r="P126" s="35">
        <v>0.3</v>
      </c>
      <c r="Q126" s="35">
        <v>0</v>
      </c>
      <c r="R126" s="35">
        <v>0</v>
      </c>
      <c r="S126" s="35">
        <v>1705</v>
      </c>
      <c r="T126" s="35">
        <v>0</v>
      </c>
      <c r="U126" s="35">
        <v>0.04</v>
      </c>
      <c r="V126" s="35">
        <v>9</v>
      </c>
      <c r="W126" s="36">
        <v>95</v>
      </c>
    </row>
    <row r="127" spans="1:23" x14ac:dyDescent="0.3">
      <c r="A127" s="30">
        <v>100</v>
      </c>
      <c r="B127" s="34" t="s">
        <v>121</v>
      </c>
      <c r="C127" s="35">
        <v>18</v>
      </c>
      <c r="D127" s="35">
        <v>18</v>
      </c>
      <c r="E127" s="35">
        <v>0</v>
      </c>
      <c r="F127" s="35">
        <v>0.4</v>
      </c>
      <c r="G127" s="42">
        <f t="shared" si="11"/>
        <v>0.4</v>
      </c>
      <c r="H127" s="35">
        <v>0</v>
      </c>
      <c r="I127" s="35">
        <v>0</v>
      </c>
      <c r="J127" s="55">
        <f t="shared" si="12"/>
        <v>0</v>
      </c>
      <c r="K127" s="50">
        <v>4.2</v>
      </c>
      <c r="L127" s="35">
        <v>0.5</v>
      </c>
      <c r="M127" s="35">
        <v>0</v>
      </c>
      <c r="N127" s="35">
        <v>11</v>
      </c>
      <c r="O127" s="35">
        <v>21</v>
      </c>
      <c r="P127" s="35">
        <v>0.6</v>
      </c>
      <c r="Q127" s="35">
        <v>0</v>
      </c>
      <c r="R127" s="35">
        <v>0</v>
      </c>
      <c r="S127" s="35">
        <v>0</v>
      </c>
      <c r="T127" s="35">
        <v>0</v>
      </c>
      <c r="U127" s="35">
        <v>0</v>
      </c>
      <c r="V127" s="35">
        <v>0</v>
      </c>
      <c r="W127" s="36">
        <v>90</v>
      </c>
    </row>
    <row r="128" spans="1:23" x14ac:dyDescent="0.3">
      <c r="A128" s="30">
        <v>101</v>
      </c>
      <c r="B128" s="34" t="s">
        <v>122</v>
      </c>
      <c r="C128" s="35">
        <v>21</v>
      </c>
      <c r="D128" s="35">
        <v>50</v>
      </c>
      <c r="E128" s="35">
        <v>0</v>
      </c>
      <c r="F128" s="35">
        <v>1.8</v>
      </c>
      <c r="G128" s="42">
        <f t="shared" si="11"/>
        <v>1.8</v>
      </c>
      <c r="H128" s="35">
        <v>0</v>
      </c>
      <c r="I128" s="35">
        <v>0</v>
      </c>
      <c r="J128" s="55">
        <f t="shared" si="12"/>
        <v>0</v>
      </c>
      <c r="K128" s="50">
        <v>10.7</v>
      </c>
      <c r="L128" s="35">
        <v>1.9</v>
      </c>
      <c r="M128" s="35">
        <v>0</v>
      </c>
      <c r="N128" s="35">
        <v>38</v>
      </c>
      <c r="O128" s="35">
        <v>14.2</v>
      </c>
      <c r="P128" s="35">
        <v>0.7</v>
      </c>
      <c r="Q128" s="35">
        <v>0</v>
      </c>
      <c r="R128" s="35">
        <v>0</v>
      </c>
      <c r="S128" s="35">
        <v>0</v>
      </c>
      <c r="T128" s="35">
        <v>0</v>
      </c>
      <c r="U128" s="35">
        <v>0</v>
      </c>
      <c r="V128" s="35">
        <v>0</v>
      </c>
      <c r="W128" s="36">
        <v>85</v>
      </c>
    </row>
    <row r="129" spans="1:23" x14ac:dyDescent="0.3">
      <c r="A129" s="30">
        <v>102</v>
      </c>
      <c r="B129" s="34" t="s">
        <v>123</v>
      </c>
      <c r="C129" s="35">
        <v>0</v>
      </c>
      <c r="D129" s="35">
        <v>285</v>
      </c>
      <c r="E129" s="35">
        <v>0</v>
      </c>
      <c r="F129" s="35">
        <v>4.3</v>
      </c>
      <c r="G129" s="42">
        <f t="shared" si="11"/>
        <v>4.3</v>
      </c>
      <c r="H129" s="35">
        <v>0</v>
      </c>
      <c r="I129" s="35">
        <v>0.5</v>
      </c>
      <c r="J129" s="55">
        <f t="shared" si="12"/>
        <v>0.5</v>
      </c>
      <c r="K129" s="50">
        <v>65.900000000000006</v>
      </c>
      <c r="L129" s="35">
        <v>1.7</v>
      </c>
      <c r="M129" s="35">
        <v>0</v>
      </c>
      <c r="N129" s="35">
        <v>32</v>
      </c>
      <c r="O129" s="35">
        <v>117</v>
      </c>
      <c r="P129" s="35">
        <v>4.4000000000000004</v>
      </c>
      <c r="Q129" s="35">
        <v>0</v>
      </c>
      <c r="R129" s="35">
        <v>0</v>
      </c>
      <c r="S129" s="35">
        <v>0</v>
      </c>
      <c r="T129" s="35">
        <v>0</v>
      </c>
      <c r="U129" s="35">
        <v>0.02</v>
      </c>
      <c r="V129" s="35">
        <v>34</v>
      </c>
      <c r="W129" s="36">
        <v>87</v>
      </c>
    </row>
    <row r="130" spans="1:23" x14ac:dyDescent="0.3">
      <c r="A130" s="30">
        <v>103</v>
      </c>
      <c r="B130" s="34" t="s">
        <v>124</v>
      </c>
      <c r="C130" s="35">
        <v>5</v>
      </c>
      <c r="D130" s="35">
        <v>33</v>
      </c>
      <c r="E130" s="35">
        <v>0</v>
      </c>
      <c r="F130" s="35">
        <v>0.6</v>
      </c>
      <c r="G130" s="42">
        <f t="shared" si="11"/>
        <v>0.6</v>
      </c>
      <c r="H130" s="35">
        <v>0</v>
      </c>
      <c r="I130" s="35">
        <v>0</v>
      </c>
      <c r="J130" s="55">
        <f t="shared" si="12"/>
        <v>0</v>
      </c>
      <c r="K130" s="50">
        <v>7.7</v>
      </c>
      <c r="L130" s="35">
        <v>8</v>
      </c>
      <c r="M130" s="35">
        <v>0</v>
      </c>
      <c r="N130" s="35">
        <v>10</v>
      </c>
      <c r="O130" s="35">
        <v>16</v>
      </c>
      <c r="P130" s="35">
        <v>1.3</v>
      </c>
      <c r="Q130" s="35">
        <v>4</v>
      </c>
      <c r="R130" s="35">
        <v>291</v>
      </c>
      <c r="S130" s="35">
        <v>75</v>
      </c>
      <c r="T130" s="35">
        <v>0</v>
      </c>
      <c r="U130" s="35">
        <v>0.05</v>
      </c>
      <c r="V130" s="35">
        <v>62</v>
      </c>
      <c r="W130" s="36">
        <v>85</v>
      </c>
    </row>
    <row r="131" spans="1:23" x14ac:dyDescent="0.3">
      <c r="A131" s="30">
        <v>104</v>
      </c>
      <c r="B131" s="34" t="s">
        <v>125</v>
      </c>
      <c r="C131" s="35">
        <v>25</v>
      </c>
      <c r="D131" s="35">
        <v>106</v>
      </c>
      <c r="E131" s="35">
        <v>0</v>
      </c>
      <c r="F131" s="35">
        <v>4.3</v>
      </c>
      <c r="G131" s="42">
        <f t="shared" si="11"/>
        <v>4.3</v>
      </c>
      <c r="H131" s="35">
        <v>0</v>
      </c>
      <c r="I131" s="35">
        <v>0.4</v>
      </c>
      <c r="J131" s="55">
        <f t="shared" si="12"/>
        <v>0.4</v>
      </c>
      <c r="K131" s="50">
        <v>21.3</v>
      </c>
      <c r="L131" s="35">
        <v>0</v>
      </c>
      <c r="M131" s="35">
        <v>0</v>
      </c>
      <c r="N131" s="35">
        <v>101</v>
      </c>
      <c r="O131" s="35">
        <v>270</v>
      </c>
      <c r="P131" s="35">
        <v>0</v>
      </c>
      <c r="Q131" s="35">
        <v>0</v>
      </c>
      <c r="R131" s="35">
        <v>0</v>
      </c>
      <c r="S131" s="35">
        <v>0</v>
      </c>
      <c r="T131" s="35">
        <v>0</v>
      </c>
      <c r="U131" s="35">
        <v>0</v>
      </c>
      <c r="V131" s="35">
        <v>0</v>
      </c>
      <c r="W131" s="36">
        <v>80</v>
      </c>
    </row>
    <row r="132" spans="1:23" x14ac:dyDescent="0.3">
      <c r="A132" s="30">
        <v>105</v>
      </c>
      <c r="B132" s="34" t="s">
        <v>126</v>
      </c>
      <c r="C132" s="35">
        <v>4</v>
      </c>
      <c r="D132" s="35">
        <v>26</v>
      </c>
      <c r="E132" s="35">
        <v>0</v>
      </c>
      <c r="F132" s="35">
        <v>0.9</v>
      </c>
      <c r="G132" s="42">
        <f t="shared" si="11"/>
        <v>0.9</v>
      </c>
      <c r="H132" s="35">
        <v>0</v>
      </c>
      <c r="I132" s="35">
        <v>0</v>
      </c>
      <c r="J132" s="55">
        <f t="shared" si="12"/>
        <v>0</v>
      </c>
      <c r="K132" s="50">
        <v>5.5</v>
      </c>
      <c r="L132" s="35">
        <v>4.0999999999999996</v>
      </c>
      <c r="M132" s="35">
        <v>0</v>
      </c>
      <c r="N132" s="35">
        <v>124</v>
      </c>
      <c r="O132" s="35">
        <v>42</v>
      </c>
      <c r="P132" s="35">
        <v>0.3</v>
      </c>
      <c r="Q132" s="35">
        <v>0</v>
      </c>
      <c r="R132" s="35">
        <v>0</v>
      </c>
      <c r="S132" s="35">
        <v>100</v>
      </c>
      <c r="T132" s="35">
        <v>0</v>
      </c>
      <c r="U132" s="35">
        <v>0.1</v>
      </c>
      <c r="V132" s="35">
        <v>43</v>
      </c>
      <c r="W132" s="36">
        <v>89</v>
      </c>
    </row>
    <row r="133" spans="1:23" x14ac:dyDescent="0.3">
      <c r="A133" s="30">
        <v>106</v>
      </c>
      <c r="B133" s="34" t="s">
        <v>127</v>
      </c>
      <c r="C133" s="35">
        <v>44</v>
      </c>
      <c r="D133" s="35">
        <v>260</v>
      </c>
      <c r="E133" s="35">
        <v>0</v>
      </c>
      <c r="F133" s="35">
        <v>3</v>
      </c>
      <c r="G133" s="42">
        <f t="shared" si="11"/>
        <v>3</v>
      </c>
      <c r="H133" s="35">
        <v>0</v>
      </c>
      <c r="I133" s="35">
        <v>1.9</v>
      </c>
      <c r="J133" s="55">
        <f t="shared" si="12"/>
        <v>1.9</v>
      </c>
      <c r="K133" s="50">
        <v>57.6</v>
      </c>
      <c r="L133" s="35">
        <v>1</v>
      </c>
      <c r="M133" s="35">
        <v>0</v>
      </c>
      <c r="N133" s="35">
        <v>25</v>
      </c>
      <c r="O133" s="35">
        <v>58</v>
      </c>
      <c r="P133" s="35">
        <v>4.4000000000000004</v>
      </c>
      <c r="Q133" s="35">
        <v>0</v>
      </c>
      <c r="R133" s="35">
        <v>0</v>
      </c>
      <c r="S133" s="35">
        <v>0</v>
      </c>
      <c r="T133" s="35">
        <v>0</v>
      </c>
      <c r="U133" s="35">
        <v>0.01</v>
      </c>
      <c r="V133" s="35">
        <v>183</v>
      </c>
      <c r="W133" s="36">
        <v>14</v>
      </c>
    </row>
    <row r="134" spans="1:23" x14ac:dyDescent="0.3">
      <c r="A134" s="30">
        <v>245</v>
      </c>
      <c r="B134" s="34" t="s">
        <v>294</v>
      </c>
      <c r="C134" s="35">
        <v>40</v>
      </c>
      <c r="D134" s="35">
        <v>41</v>
      </c>
      <c r="E134" s="35">
        <v>0</v>
      </c>
      <c r="F134" s="35">
        <v>0.5</v>
      </c>
      <c r="G134" s="42">
        <f t="shared" si="11"/>
        <v>0.5</v>
      </c>
      <c r="H134" s="35">
        <v>0</v>
      </c>
      <c r="I134" s="35">
        <v>0.7</v>
      </c>
      <c r="J134" s="55">
        <f t="shared" si="12"/>
        <v>0.7</v>
      </c>
      <c r="K134" s="50">
        <v>8.9</v>
      </c>
      <c r="L134" s="35">
        <v>0.4</v>
      </c>
      <c r="M134" s="35">
        <v>0</v>
      </c>
      <c r="N134" s="35">
        <v>32</v>
      </c>
      <c r="O134" s="35">
        <v>11</v>
      </c>
      <c r="P134" s="35">
        <v>0.3</v>
      </c>
      <c r="Q134" s="35">
        <v>0</v>
      </c>
      <c r="R134" s="35">
        <v>0</v>
      </c>
      <c r="S134" s="35">
        <v>0.05</v>
      </c>
      <c r="T134" s="35">
        <v>0</v>
      </c>
      <c r="U134" s="35">
        <v>0.08</v>
      </c>
      <c r="V134" s="35">
        <v>26</v>
      </c>
      <c r="W134" s="36">
        <v>89</v>
      </c>
    </row>
    <row r="135" spans="1:23" x14ac:dyDescent="0.3">
      <c r="A135" s="30">
        <v>247</v>
      </c>
      <c r="B135" s="34" t="s">
        <v>298</v>
      </c>
      <c r="C135" s="35">
        <v>24</v>
      </c>
      <c r="D135" s="35">
        <v>66</v>
      </c>
      <c r="E135" s="35">
        <v>0</v>
      </c>
      <c r="F135" s="35">
        <v>0.7</v>
      </c>
      <c r="G135" s="42">
        <f t="shared" si="11"/>
        <v>0.7</v>
      </c>
      <c r="H135" s="35">
        <v>0</v>
      </c>
      <c r="I135" s="35">
        <v>0.2</v>
      </c>
      <c r="J135" s="55">
        <f t="shared" si="12"/>
        <v>0.2</v>
      </c>
      <c r="K135" s="50">
        <v>15.5</v>
      </c>
      <c r="L135" s="35">
        <v>1.2</v>
      </c>
      <c r="M135" s="35">
        <v>0</v>
      </c>
      <c r="N135" s="35">
        <v>12</v>
      </c>
      <c r="O135" s="35">
        <v>25</v>
      </c>
      <c r="P135" s="35">
        <v>0</v>
      </c>
      <c r="Q135" s="35">
        <v>0</v>
      </c>
      <c r="R135" s="35">
        <v>0</v>
      </c>
      <c r="S135" s="35">
        <v>0</v>
      </c>
      <c r="T135" s="35">
        <v>0</v>
      </c>
      <c r="U135" s="35">
        <v>0</v>
      </c>
      <c r="V135" s="35">
        <v>0</v>
      </c>
      <c r="W135" s="36">
        <v>70</v>
      </c>
    </row>
    <row r="136" spans="1:23" x14ac:dyDescent="0.3">
      <c r="A136" s="30">
        <v>248</v>
      </c>
      <c r="B136" s="34" t="s">
        <v>299</v>
      </c>
      <c r="C136" s="35">
        <v>30</v>
      </c>
      <c r="D136" s="35">
        <v>100</v>
      </c>
      <c r="E136" s="35">
        <v>0</v>
      </c>
      <c r="F136" s="35">
        <v>1.5</v>
      </c>
      <c r="G136" s="42">
        <f t="shared" si="11"/>
        <v>1.5</v>
      </c>
      <c r="H136" s="35">
        <v>0</v>
      </c>
      <c r="I136" s="35">
        <v>0.4</v>
      </c>
      <c r="J136" s="55">
        <f t="shared" si="12"/>
        <v>0.4</v>
      </c>
      <c r="K136" s="50">
        <v>22.4</v>
      </c>
      <c r="L136" s="35">
        <v>0.8</v>
      </c>
      <c r="M136" s="35">
        <v>0</v>
      </c>
      <c r="N136" s="35">
        <v>8</v>
      </c>
      <c r="O136" s="35">
        <v>28</v>
      </c>
      <c r="P136" s="35">
        <v>0.6</v>
      </c>
      <c r="Q136" s="35">
        <v>0</v>
      </c>
      <c r="R136" s="35">
        <v>0</v>
      </c>
      <c r="S136" s="35">
        <v>0.12</v>
      </c>
      <c r="T136" s="35">
        <v>0</v>
      </c>
      <c r="U136" s="35">
        <v>0.04</v>
      </c>
      <c r="V136" s="35">
        <v>6</v>
      </c>
      <c r="W136" s="36">
        <v>74</v>
      </c>
    </row>
    <row r="137" spans="1:23" x14ac:dyDescent="0.3">
      <c r="A137" s="30">
        <v>246</v>
      </c>
      <c r="B137" s="34" t="s">
        <v>295</v>
      </c>
      <c r="C137" s="35">
        <v>25</v>
      </c>
      <c r="D137" s="35">
        <v>43</v>
      </c>
      <c r="E137" s="35">
        <v>0</v>
      </c>
      <c r="F137" s="35">
        <v>0.9</v>
      </c>
      <c r="G137" s="42">
        <f t="shared" si="11"/>
        <v>0.9</v>
      </c>
      <c r="H137" s="35">
        <v>0</v>
      </c>
      <c r="I137" s="35">
        <v>1.3</v>
      </c>
      <c r="J137" s="55">
        <f t="shared" ref="J137:J147" si="13">H137+I137</f>
        <v>1.3</v>
      </c>
      <c r="K137" s="50">
        <v>8.4</v>
      </c>
      <c r="L137" s="35">
        <v>1.4</v>
      </c>
      <c r="M137" s="35"/>
      <c r="N137" s="35">
        <v>34</v>
      </c>
      <c r="O137" s="35">
        <v>23</v>
      </c>
      <c r="P137" s="35">
        <v>0.4</v>
      </c>
      <c r="Q137" s="35"/>
      <c r="R137" s="35"/>
      <c r="S137" s="35">
        <v>0.3</v>
      </c>
      <c r="T137" s="35">
        <v>0</v>
      </c>
      <c r="U137" s="35">
        <v>0.08</v>
      </c>
      <c r="V137" s="35">
        <v>40</v>
      </c>
      <c r="W137" s="36">
        <v>87</v>
      </c>
    </row>
    <row r="138" spans="1:23" ht="15" customHeight="1" x14ac:dyDescent="0.3">
      <c r="A138" s="79" t="s">
        <v>274</v>
      </c>
      <c r="B138" s="80"/>
      <c r="C138" s="80"/>
      <c r="D138" s="80"/>
      <c r="E138" s="80"/>
      <c r="F138" s="80"/>
      <c r="G138" s="80"/>
      <c r="H138" s="35">
        <v>0</v>
      </c>
      <c r="I138" s="35">
        <v>0</v>
      </c>
      <c r="J138" s="80"/>
      <c r="K138" s="80"/>
      <c r="L138" s="80"/>
      <c r="M138" s="80"/>
      <c r="N138" s="80"/>
      <c r="O138" s="80"/>
      <c r="P138" s="80"/>
      <c r="Q138" s="80"/>
      <c r="R138" s="80"/>
      <c r="S138" s="80"/>
      <c r="T138" s="80"/>
      <c r="U138" s="80"/>
      <c r="V138" s="80"/>
      <c r="W138" s="81"/>
    </row>
    <row r="139" spans="1:23" x14ac:dyDescent="0.3">
      <c r="A139" s="30">
        <v>107</v>
      </c>
      <c r="B139" s="34" t="s">
        <v>128</v>
      </c>
      <c r="C139" s="35">
        <v>0</v>
      </c>
      <c r="D139" s="35">
        <v>756</v>
      </c>
      <c r="E139" s="35">
        <v>0</v>
      </c>
      <c r="F139" s="35">
        <v>0.5</v>
      </c>
      <c r="G139" s="42">
        <f>E139+F139</f>
        <v>0.5</v>
      </c>
      <c r="H139" s="35">
        <v>0</v>
      </c>
      <c r="I139" s="35">
        <v>83.5</v>
      </c>
      <c r="J139" s="55">
        <f t="shared" si="13"/>
        <v>83.5</v>
      </c>
      <c r="K139" s="50">
        <v>0.5</v>
      </c>
      <c r="L139" s="35">
        <v>0</v>
      </c>
      <c r="M139" s="35">
        <v>270</v>
      </c>
      <c r="N139" s="35">
        <v>12</v>
      </c>
      <c r="O139" s="35">
        <v>12</v>
      </c>
      <c r="P139" s="35">
        <v>0.1</v>
      </c>
      <c r="Q139" s="35">
        <v>0</v>
      </c>
      <c r="R139" s="35">
        <v>0</v>
      </c>
      <c r="S139" s="35">
        <v>0</v>
      </c>
      <c r="T139" s="35">
        <v>600</v>
      </c>
      <c r="U139" s="35">
        <v>0.01</v>
      </c>
      <c r="V139" s="35">
        <v>0</v>
      </c>
      <c r="W139" s="36">
        <v>16</v>
      </c>
    </row>
    <row r="140" spans="1:23" x14ac:dyDescent="0.3">
      <c r="A140" s="30">
        <v>108</v>
      </c>
      <c r="B140" s="34" t="s">
        <v>129</v>
      </c>
      <c r="C140" s="35">
        <v>0</v>
      </c>
      <c r="D140" s="35">
        <v>897</v>
      </c>
      <c r="E140" s="35">
        <v>0</v>
      </c>
      <c r="F140" s="35">
        <v>0</v>
      </c>
      <c r="G140" s="42">
        <f>E140+F140</f>
        <v>0</v>
      </c>
      <c r="H140" s="35">
        <v>0</v>
      </c>
      <c r="I140" s="35">
        <v>99.7</v>
      </c>
      <c r="J140" s="55">
        <f t="shared" si="13"/>
        <v>99.7</v>
      </c>
      <c r="K140" s="50">
        <v>0</v>
      </c>
      <c r="L140" s="35">
        <v>0</v>
      </c>
      <c r="M140" s="35">
        <v>0</v>
      </c>
      <c r="N140" s="35">
        <v>0</v>
      </c>
      <c r="O140" s="35">
        <v>0</v>
      </c>
      <c r="P140" s="35">
        <v>0</v>
      </c>
      <c r="Q140" s="35">
        <v>0</v>
      </c>
      <c r="R140" s="35">
        <v>0</v>
      </c>
      <c r="S140" s="35">
        <v>0</v>
      </c>
      <c r="T140" s="35">
        <v>0</v>
      </c>
      <c r="U140" s="35">
        <v>0</v>
      </c>
      <c r="V140" s="35">
        <v>0</v>
      </c>
      <c r="W140" s="36">
        <v>0.3</v>
      </c>
    </row>
    <row r="141" spans="1:23" x14ac:dyDescent="0.3">
      <c r="A141" s="79" t="s">
        <v>231</v>
      </c>
      <c r="B141" s="80"/>
      <c r="C141" s="80"/>
      <c r="D141" s="80"/>
      <c r="E141" s="80"/>
      <c r="F141" s="80"/>
      <c r="G141" s="80"/>
      <c r="H141" s="35">
        <v>0</v>
      </c>
      <c r="I141" s="35">
        <v>0</v>
      </c>
      <c r="J141" s="80"/>
      <c r="K141" s="80"/>
      <c r="L141" s="80"/>
      <c r="M141" s="80"/>
      <c r="N141" s="80"/>
      <c r="O141" s="80"/>
      <c r="P141" s="80"/>
      <c r="Q141" s="80"/>
      <c r="R141" s="80"/>
      <c r="S141" s="80"/>
      <c r="T141" s="80"/>
      <c r="U141" s="80"/>
      <c r="V141" s="80"/>
      <c r="W141" s="81"/>
    </row>
    <row r="142" spans="1:23" ht="15" customHeight="1" x14ac:dyDescent="0.3">
      <c r="A142" s="30">
        <v>206</v>
      </c>
      <c r="B142" s="34" t="s">
        <v>232</v>
      </c>
      <c r="C142" s="35">
        <v>0</v>
      </c>
      <c r="D142" s="35">
        <v>56</v>
      </c>
      <c r="E142" s="35">
        <v>0.3</v>
      </c>
      <c r="F142" s="35">
        <v>0.3</v>
      </c>
      <c r="G142" s="42">
        <f t="shared" ref="G142:G148" si="14">E142+F142</f>
        <v>0.6</v>
      </c>
      <c r="H142" s="35">
        <v>0</v>
      </c>
      <c r="I142" s="35">
        <v>0</v>
      </c>
      <c r="J142" s="55">
        <f t="shared" si="13"/>
        <v>0</v>
      </c>
      <c r="K142" s="50">
        <v>13.7</v>
      </c>
      <c r="L142" s="35">
        <v>0.2</v>
      </c>
      <c r="M142" s="35">
        <v>0</v>
      </c>
      <c r="N142" s="35">
        <v>20</v>
      </c>
      <c r="O142" s="35">
        <v>12</v>
      </c>
      <c r="P142" s="35">
        <v>0.3</v>
      </c>
      <c r="Q142" s="35">
        <v>0</v>
      </c>
      <c r="R142" s="35">
        <v>0</v>
      </c>
      <c r="S142" s="35">
        <v>10</v>
      </c>
      <c r="T142" s="35">
        <v>0</v>
      </c>
      <c r="U142" s="35">
        <v>0.06</v>
      </c>
      <c r="V142" s="35">
        <v>14</v>
      </c>
      <c r="W142" s="36">
        <v>90</v>
      </c>
    </row>
    <row r="143" spans="1:23" x14ac:dyDescent="0.3">
      <c r="A143" s="30">
        <v>207</v>
      </c>
      <c r="B143" s="34" t="s">
        <v>233</v>
      </c>
      <c r="C143" s="35">
        <v>0</v>
      </c>
      <c r="D143" s="35">
        <v>680</v>
      </c>
      <c r="E143" s="35">
        <v>0</v>
      </c>
      <c r="F143" s="35">
        <v>25.7</v>
      </c>
      <c r="G143" s="42">
        <f t="shared" si="14"/>
        <v>25.7</v>
      </c>
      <c r="H143" s="35">
        <v>0</v>
      </c>
      <c r="I143" s="35">
        <v>59.5</v>
      </c>
      <c r="J143" s="55">
        <f t="shared" si="13"/>
        <v>59.5</v>
      </c>
      <c r="K143" s="50">
        <v>10.3</v>
      </c>
      <c r="L143" s="35">
        <v>0</v>
      </c>
      <c r="M143" s="35">
        <v>0</v>
      </c>
      <c r="N143" s="35">
        <v>0</v>
      </c>
      <c r="O143" s="35">
        <v>0</v>
      </c>
      <c r="P143" s="35">
        <v>0</v>
      </c>
      <c r="Q143" s="35">
        <v>0</v>
      </c>
      <c r="R143" s="35">
        <v>0</v>
      </c>
      <c r="S143" s="35">
        <v>0</v>
      </c>
      <c r="T143" s="35">
        <v>0</v>
      </c>
      <c r="U143" s="35">
        <v>0</v>
      </c>
      <c r="V143" s="35">
        <v>0</v>
      </c>
      <c r="W143" s="36">
        <v>5</v>
      </c>
    </row>
    <row r="144" spans="1:23" x14ac:dyDescent="0.3">
      <c r="A144" s="30">
        <v>208</v>
      </c>
      <c r="B144" s="34" t="s">
        <v>234</v>
      </c>
      <c r="C144" s="35">
        <v>0</v>
      </c>
      <c r="D144" s="35">
        <v>208</v>
      </c>
      <c r="E144" s="35">
        <v>0</v>
      </c>
      <c r="F144" s="35">
        <v>0.5</v>
      </c>
      <c r="G144" s="42">
        <f t="shared" si="14"/>
        <v>0.5</v>
      </c>
      <c r="H144" s="35">
        <v>0</v>
      </c>
      <c r="I144" s="35">
        <v>0</v>
      </c>
      <c r="J144" s="55">
        <f t="shared" si="13"/>
        <v>0</v>
      </c>
      <c r="K144" s="50">
        <v>51.5</v>
      </c>
      <c r="L144" s="35">
        <v>0.4</v>
      </c>
      <c r="M144" s="35">
        <v>0</v>
      </c>
      <c r="N144" s="35">
        <v>20</v>
      </c>
      <c r="O144" s="35">
        <v>16</v>
      </c>
      <c r="P144" s="35">
        <v>0.3</v>
      </c>
      <c r="Q144" s="35">
        <v>0</v>
      </c>
      <c r="R144" s="35">
        <v>0</v>
      </c>
      <c r="S144" s="35">
        <v>20</v>
      </c>
      <c r="T144" s="35">
        <v>0</v>
      </c>
      <c r="U144" s="35">
        <v>0.09</v>
      </c>
      <c r="V144" s="35">
        <v>13</v>
      </c>
      <c r="W144" s="36">
        <v>20</v>
      </c>
    </row>
    <row r="145" spans="1:23" x14ac:dyDescent="0.3">
      <c r="A145" s="30">
        <v>209</v>
      </c>
      <c r="B145" s="34" t="s">
        <v>235</v>
      </c>
      <c r="C145" s="35">
        <v>0</v>
      </c>
      <c r="D145" s="35">
        <v>178</v>
      </c>
      <c r="E145" s="35">
        <v>0</v>
      </c>
      <c r="F145" s="35">
        <v>0.4</v>
      </c>
      <c r="G145" s="42">
        <f t="shared" si="14"/>
        <v>0.4</v>
      </c>
      <c r="H145" s="35">
        <v>0</v>
      </c>
      <c r="I145" s="35">
        <v>0</v>
      </c>
      <c r="J145" s="55">
        <f t="shared" si="13"/>
        <v>0</v>
      </c>
      <c r="K145" s="50">
        <v>44.1</v>
      </c>
      <c r="L145" s="35">
        <v>2</v>
      </c>
      <c r="M145" s="35">
        <v>0</v>
      </c>
      <c r="N145" s="35">
        <v>24</v>
      </c>
      <c r="O145" s="35">
        <v>30</v>
      </c>
      <c r="P145" s="35">
        <v>0</v>
      </c>
      <c r="Q145" s="35">
        <v>0</v>
      </c>
      <c r="R145" s="35">
        <v>0</v>
      </c>
      <c r="S145" s="35">
        <v>0</v>
      </c>
      <c r="T145" s="35">
        <v>0</v>
      </c>
      <c r="U145" s="35">
        <v>0</v>
      </c>
      <c r="V145" s="35">
        <v>0</v>
      </c>
      <c r="W145" s="36">
        <v>20</v>
      </c>
    </row>
    <row r="146" spans="1:23" x14ac:dyDescent="0.3">
      <c r="A146" s="30">
        <v>210</v>
      </c>
      <c r="B146" s="34" t="s">
        <v>236</v>
      </c>
      <c r="C146" s="35">
        <v>0</v>
      </c>
      <c r="D146" s="35">
        <v>62</v>
      </c>
      <c r="E146" s="35">
        <v>0</v>
      </c>
      <c r="F146" s="35">
        <v>0.5</v>
      </c>
      <c r="G146" s="42">
        <f t="shared" si="14"/>
        <v>0.5</v>
      </c>
      <c r="H146" s="35">
        <v>0</v>
      </c>
      <c r="I146" s="35">
        <v>0</v>
      </c>
      <c r="J146" s="55">
        <f t="shared" si="13"/>
        <v>0</v>
      </c>
      <c r="K146" s="50">
        <v>15</v>
      </c>
      <c r="L146" s="35">
        <v>1</v>
      </c>
      <c r="M146" s="35">
        <v>0</v>
      </c>
      <c r="N146" s="35">
        <v>12</v>
      </c>
      <c r="O146" s="35">
        <v>230</v>
      </c>
      <c r="P146" s="35">
        <v>0.3</v>
      </c>
      <c r="Q146" s="35">
        <v>0</v>
      </c>
      <c r="R146" s="35">
        <v>0</v>
      </c>
      <c r="S146" s="35">
        <v>0</v>
      </c>
      <c r="T146" s="35">
        <v>0</v>
      </c>
      <c r="U146" s="35">
        <v>0</v>
      </c>
      <c r="V146" s="35">
        <v>32</v>
      </c>
      <c r="W146" s="36">
        <v>90</v>
      </c>
    </row>
    <row r="147" spans="1:23" x14ac:dyDescent="0.3">
      <c r="A147" s="30">
        <v>211</v>
      </c>
      <c r="B147" s="34" t="s">
        <v>237</v>
      </c>
      <c r="C147" s="35">
        <v>0</v>
      </c>
      <c r="D147" s="35">
        <v>39</v>
      </c>
      <c r="E147" s="35">
        <v>0</v>
      </c>
      <c r="F147" s="35">
        <v>0.3</v>
      </c>
      <c r="G147" s="42">
        <f t="shared" si="14"/>
        <v>0.3</v>
      </c>
      <c r="H147" s="35">
        <v>0</v>
      </c>
      <c r="I147" s="35">
        <v>0</v>
      </c>
      <c r="J147" s="55">
        <f t="shared" si="13"/>
        <v>0</v>
      </c>
      <c r="K147" s="50">
        <v>9.4</v>
      </c>
      <c r="L147" s="35">
        <v>0.4</v>
      </c>
      <c r="M147" s="35">
        <v>0</v>
      </c>
      <c r="N147" s="35">
        <v>32</v>
      </c>
      <c r="O147" s="35">
        <v>12</v>
      </c>
      <c r="P147" s="35">
        <v>0.3</v>
      </c>
      <c r="Q147" s="35">
        <v>0</v>
      </c>
      <c r="R147" s="35">
        <v>0</v>
      </c>
      <c r="S147" s="35">
        <v>0</v>
      </c>
      <c r="T147" s="35">
        <v>0</v>
      </c>
      <c r="U147" s="35">
        <v>0.04</v>
      </c>
      <c r="V147" s="35">
        <v>41</v>
      </c>
      <c r="W147" s="36">
        <v>90</v>
      </c>
    </row>
    <row r="148" spans="1:23" x14ac:dyDescent="0.3">
      <c r="A148" s="30">
        <v>212</v>
      </c>
      <c r="B148" s="34" t="s">
        <v>238</v>
      </c>
      <c r="C148" s="35">
        <v>0</v>
      </c>
      <c r="D148" s="35">
        <v>60</v>
      </c>
      <c r="E148" s="35">
        <v>0</v>
      </c>
      <c r="F148" s="35">
        <v>0.4</v>
      </c>
      <c r="G148" s="42">
        <f t="shared" si="14"/>
        <v>0.4</v>
      </c>
      <c r="H148" s="35">
        <v>0</v>
      </c>
      <c r="I148" s="35">
        <v>0</v>
      </c>
      <c r="J148" s="55">
        <f t="shared" ref="J148:J161" si="15">H148+I148</f>
        <v>0</v>
      </c>
      <c r="K148" s="50">
        <v>14.7</v>
      </c>
      <c r="L148" s="35">
        <v>1.1000000000000001</v>
      </c>
      <c r="M148" s="35">
        <v>0</v>
      </c>
      <c r="N148" s="35">
        <v>8</v>
      </c>
      <c r="O148" s="35">
        <v>160</v>
      </c>
      <c r="P148" s="35">
        <v>0.6</v>
      </c>
      <c r="Q148" s="35">
        <v>0</v>
      </c>
      <c r="R148" s="35">
        <v>0</v>
      </c>
      <c r="S148" s="35">
        <v>0</v>
      </c>
      <c r="T148" s="35">
        <v>0</v>
      </c>
      <c r="U148" s="35">
        <v>0</v>
      </c>
      <c r="V148" s="35">
        <v>10</v>
      </c>
      <c r="W148" s="36">
        <v>90</v>
      </c>
    </row>
    <row r="149" spans="1:23" ht="15" customHeight="1" x14ac:dyDescent="0.3">
      <c r="A149" s="79" t="s">
        <v>279</v>
      </c>
      <c r="B149" s="80"/>
      <c r="C149" s="80"/>
      <c r="D149" s="80"/>
      <c r="E149" s="80"/>
      <c r="F149" s="35">
        <v>0</v>
      </c>
      <c r="G149" s="80"/>
      <c r="H149" s="35">
        <v>0</v>
      </c>
      <c r="I149" s="35">
        <v>0</v>
      </c>
      <c r="J149" s="80"/>
      <c r="K149" s="80"/>
      <c r="L149" s="80"/>
      <c r="M149" s="80"/>
      <c r="N149" s="80"/>
      <c r="O149" s="80"/>
      <c r="P149" s="80"/>
      <c r="Q149" s="80"/>
      <c r="R149" s="80"/>
      <c r="S149" s="80"/>
      <c r="T149" s="80"/>
      <c r="U149" s="80"/>
      <c r="V149" s="80"/>
      <c r="W149" s="81"/>
    </row>
    <row r="150" spans="1:23" x14ac:dyDescent="0.3">
      <c r="A150" s="30">
        <v>218</v>
      </c>
      <c r="B150" s="34" t="s">
        <v>244</v>
      </c>
      <c r="C150" s="35">
        <v>0</v>
      </c>
      <c r="D150" s="35">
        <v>346</v>
      </c>
      <c r="E150" s="35">
        <v>0</v>
      </c>
      <c r="F150" s="35">
        <v>12.3</v>
      </c>
      <c r="G150" s="42">
        <f t="shared" ref="G150:G162" si="16">E150+F150</f>
        <v>12.3</v>
      </c>
      <c r="H150" s="35">
        <v>0</v>
      </c>
      <c r="I150" s="35">
        <v>1.3</v>
      </c>
      <c r="J150" s="55">
        <f t="shared" si="15"/>
        <v>1.3</v>
      </c>
      <c r="K150" s="50">
        <v>71.3</v>
      </c>
      <c r="L150" s="35">
        <v>0.8</v>
      </c>
      <c r="M150" s="35">
        <v>0</v>
      </c>
      <c r="N150" s="35">
        <v>39</v>
      </c>
      <c r="O150" s="35">
        <v>231</v>
      </c>
      <c r="P150" s="35">
        <v>2.7</v>
      </c>
      <c r="Q150" s="35">
        <v>0</v>
      </c>
      <c r="R150" s="35">
        <v>0</v>
      </c>
      <c r="S150" s="35">
        <v>13</v>
      </c>
      <c r="T150" s="35">
        <v>86</v>
      </c>
      <c r="U150" s="35">
        <v>0.36</v>
      </c>
      <c r="V150" s="35">
        <v>0</v>
      </c>
      <c r="W150" s="36">
        <v>13</v>
      </c>
    </row>
    <row r="151" spans="1:23" x14ac:dyDescent="0.3">
      <c r="A151" s="30">
        <v>219</v>
      </c>
      <c r="B151" s="34" t="s">
        <v>245</v>
      </c>
      <c r="C151" s="35">
        <v>0</v>
      </c>
      <c r="D151" s="35">
        <v>376</v>
      </c>
      <c r="E151" s="35">
        <v>0</v>
      </c>
      <c r="F151" s="35">
        <v>3.2</v>
      </c>
      <c r="G151" s="42">
        <f t="shared" si="16"/>
        <v>3.2</v>
      </c>
      <c r="H151" s="35">
        <v>0</v>
      </c>
      <c r="I151" s="35">
        <v>0.3</v>
      </c>
      <c r="J151" s="55">
        <f t="shared" si="15"/>
        <v>0.3</v>
      </c>
      <c r="K151" s="50">
        <v>90.2</v>
      </c>
      <c r="L151" s="35">
        <v>0.2</v>
      </c>
      <c r="M151" s="35">
        <v>0</v>
      </c>
      <c r="N151" s="35">
        <v>2</v>
      </c>
      <c r="O151" s="35">
        <v>0.9</v>
      </c>
      <c r="P151" s="35">
        <v>0.1</v>
      </c>
      <c r="Q151" s="35">
        <v>0</v>
      </c>
      <c r="R151" s="35">
        <v>0</v>
      </c>
      <c r="S151" s="35">
        <v>0</v>
      </c>
      <c r="T151" s="35">
        <v>0</v>
      </c>
      <c r="U151" s="35">
        <v>0.04</v>
      </c>
      <c r="V151" s="35">
        <v>0</v>
      </c>
      <c r="W151" s="36">
        <v>13</v>
      </c>
    </row>
    <row r="152" spans="1:23" x14ac:dyDescent="0.3">
      <c r="A152" s="30">
        <v>220</v>
      </c>
      <c r="B152" s="34" t="s">
        <v>246</v>
      </c>
      <c r="C152" s="35">
        <v>0</v>
      </c>
      <c r="D152" s="35">
        <v>449</v>
      </c>
      <c r="E152" s="35">
        <v>0</v>
      </c>
      <c r="F152" s="35">
        <v>10</v>
      </c>
      <c r="G152" s="42">
        <f t="shared" si="16"/>
        <v>10</v>
      </c>
      <c r="H152" s="35">
        <v>0</v>
      </c>
      <c r="I152" s="35">
        <v>17.600000000000001</v>
      </c>
      <c r="J152" s="55">
        <f t="shared" si="15"/>
        <v>17.600000000000001</v>
      </c>
      <c r="K152" s="50">
        <v>68.8</v>
      </c>
      <c r="L152" s="35">
        <v>0</v>
      </c>
      <c r="M152" s="35">
        <v>0</v>
      </c>
      <c r="N152" s="35">
        <v>58</v>
      </c>
      <c r="O152" s="35">
        <v>142</v>
      </c>
      <c r="P152" s="35">
        <v>3.7</v>
      </c>
      <c r="Q152" s="35">
        <v>0</v>
      </c>
      <c r="R152" s="35">
        <v>0</v>
      </c>
      <c r="S152" s="35">
        <v>10</v>
      </c>
      <c r="T152" s="35">
        <v>13</v>
      </c>
      <c r="U152" s="35">
        <v>0.04</v>
      </c>
      <c r="V152" s="35">
        <v>0</v>
      </c>
      <c r="W152" s="36">
        <v>8</v>
      </c>
    </row>
    <row r="153" spans="1:23" x14ac:dyDescent="0.3">
      <c r="A153" s="30">
        <v>221</v>
      </c>
      <c r="B153" s="34" t="s">
        <v>247</v>
      </c>
      <c r="C153" s="35">
        <v>0</v>
      </c>
      <c r="D153" s="35">
        <v>543</v>
      </c>
      <c r="E153" s="35">
        <v>0</v>
      </c>
      <c r="F153" s="35">
        <v>4.9000000000000004</v>
      </c>
      <c r="G153" s="42">
        <f t="shared" si="16"/>
        <v>4.9000000000000004</v>
      </c>
      <c r="H153" s="35">
        <v>0</v>
      </c>
      <c r="I153" s="35">
        <v>30.4</v>
      </c>
      <c r="J153" s="55">
        <f t="shared" si="15"/>
        <v>30.4</v>
      </c>
      <c r="K153" s="50">
        <v>62.5</v>
      </c>
      <c r="L153" s="35">
        <v>0</v>
      </c>
      <c r="M153" s="35">
        <v>172</v>
      </c>
      <c r="N153" s="35">
        <v>280</v>
      </c>
      <c r="O153" s="35">
        <v>280</v>
      </c>
      <c r="P153" s="35">
        <v>1.5</v>
      </c>
      <c r="Q153" s="35">
        <v>0</v>
      </c>
      <c r="R153" s="35">
        <v>0</v>
      </c>
      <c r="S153" s="35">
        <v>2</v>
      </c>
      <c r="T153" s="35">
        <v>0</v>
      </c>
      <c r="U153" s="35">
        <v>0.03</v>
      </c>
      <c r="V153" s="35">
        <v>0</v>
      </c>
      <c r="W153" s="36">
        <v>2</v>
      </c>
    </row>
    <row r="154" spans="1:23" x14ac:dyDescent="0.3">
      <c r="A154" s="30">
        <v>222</v>
      </c>
      <c r="B154" s="34" t="s">
        <v>248</v>
      </c>
      <c r="C154" s="35">
        <v>0</v>
      </c>
      <c r="D154" s="35">
        <v>369</v>
      </c>
      <c r="E154" s="35">
        <v>0</v>
      </c>
      <c r="F154" s="35">
        <v>9.6</v>
      </c>
      <c r="G154" s="42">
        <f t="shared" si="16"/>
        <v>9.6</v>
      </c>
      <c r="H154" s="35">
        <v>0</v>
      </c>
      <c r="I154" s="35">
        <v>3.7</v>
      </c>
      <c r="J154" s="55">
        <f t="shared" si="15"/>
        <v>3.7</v>
      </c>
      <c r="K154" s="50">
        <v>74.2</v>
      </c>
      <c r="L154" s="35">
        <v>0.2</v>
      </c>
      <c r="M154" s="35">
        <v>0</v>
      </c>
      <c r="N154" s="35">
        <v>76</v>
      </c>
      <c r="O154" s="35">
        <v>140.4</v>
      </c>
      <c r="P154" s="35">
        <v>3.9</v>
      </c>
      <c r="Q154" s="35">
        <v>0</v>
      </c>
      <c r="R154" s="35">
        <v>0</v>
      </c>
      <c r="S154" s="35">
        <v>105</v>
      </c>
      <c r="T154" s="35">
        <v>17</v>
      </c>
      <c r="U154" s="35">
        <v>0.15</v>
      </c>
      <c r="V154" s="35">
        <v>0</v>
      </c>
      <c r="W154" s="36">
        <v>13</v>
      </c>
    </row>
    <row r="155" spans="1:23" x14ac:dyDescent="0.3">
      <c r="A155" s="30">
        <v>223</v>
      </c>
      <c r="B155" s="34" t="s">
        <v>249</v>
      </c>
      <c r="C155" s="35">
        <v>0</v>
      </c>
      <c r="D155" s="35">
        <v>397</v>
      </c>
      <c r="E155" s="35">
        <v>0</v>
      </c>
      <c r="F155" s="35">
        <v>0</v>
      </c>
      <c r="G155" s="42">
        <f t="shared" si="16"/>
        <v>0</v>
      </c>
      <c r="H155" s="35">
        <v>0</v>
      </c>
      <c r="I155" s="35">
        <v>0</v>
      </c>
      <c r="J155" s="55">
        <f t="shared" si="15"/>
        <v>0</v>
      </c>
      <c r="K155" s="50">
        <v>99.3</v>
      </c>
      <c r="L155" s="35">
        <v>0</v>
      </c>
      <c r="M155" s="35">
        <v>0</v>
      </c>
      <c r="N155" s="35">
        <v>0</v>
      </c>
      <c r="O155" s="35">
        <v>0</v>
      </c>
      <c r="P155" s="35">
        <v>0</v>
      </c>
      <c r="Q155" s="35">
        <v>0</v>
      </c>
      <c r="R155" s="35">
        <v>0</v>
      </c>
      <c r="S155" s="35">
        <v>0</v>
      </c>
      <c r="T155" s="35">
        <v>0</v>
      </c>
      <c r="U155" s="35">
        <v>0</v>
      </c>
      <c r="V155" s="35">
        <v>0</v>
      </c>
      <c r="W155" s="36">
        <v>0</v>
      </c>
    </row>
    <row r="156" spans="1:23" x14ac:dyDescent="0.3">
      <c r="A156" s="30">
        <v>224</v>
      </c>
      <c r="B156" s="34" t="s">
        <v>250</v>
      </c>
      <c r="C156" s="35">
        <v>0</v>
      </c>
      <c r="D156" s="35">
        <v>378</v>
      </c>
      <c r="E156" s="35">
        <v>0</v>
      </c>
      <c r="F156" s="35">
        <v>0</v>
      </c>
      <c r="G156" s="42">
        <f t="shared" si="16"/>
        <v>0</v>
      </c>
      <c r="H156" s="35">
        <v>0</v>
      </c>
      <c r="I156" s="35">
        <v>1.3</v>
      </c>
      <c r="J156" s="55">
        <f t="shared" si="15"/>
        <v>1.3</v>
      </c>
      <c r="K156" s="50">
        <v>91.5</v>
      </c>
      <c r="L156" s="35">
        <v>0</v>
      </c>
      <c r="M156" s="35">
        <v>0</v>
      </c>
      <c r="N156" s="35">
        <v>0</v>
      </c>
      <c r="O156" s="35">
        <v>0</v>
      </c>
      <c r="P156" s="35">
        <v>0</v>
      </c>
      <c r="Q156" s="35">
        <v>0</v>
      </c>
      <c r="R156" s="35">
        <v>0</v>
      </c>
      <c r="S156" s="35">
        <v>0</v>
      </c>
      <c r="T156" s="35">
        <v>0</v>
      </c>
      <c r="U156" s="35">
        <v>0</v>
      </c>
      <c r="V156" s="35">
        <v>0</v>
      </c>
      <c r="W156" s="36">
        <v>3</v>
      </c>
    </row>
    <row r="157" spans="1:23" x14ac:dyDescent="0.3">
      <c r="A157" s="30">
        <v>225</v>
      </c>
      <c r="B157" s="34" t="s">
        <v>251</v>
      </c>
      <c r="C157" s="35">
        <v>0</v>
      </c>
      <c r="D157" s="35">
        <v>415</v>
      </c>
      <c r="E157" s="35">
        <v>0</v>
      </c>
      <c r="F157" s="35">
        <v>0.6</v>
      </c>
      <c r="G157" s="42">
        <f t="shared" si="16"/>
        <v>0.6</v>
      </c>
      <c r="H157" s="35">
        <v>0</v>
      </c>
      <c r="I157" s="35">
        <v>12.2</v>
      </c>
      <c r="J157" s="55">
        <f t="shared" si="15"/>
        <v>12.2</v>
      </c>
      <c r="K157" s="50">
        <v>75.599999999999994</v>
      </c>
      <c r="L157" s="35">
        <v>2.5</v>
      </c>
      <c r="M157" s="35">
        <v>0</v>
      </c>
      <c r="N157" s="35">
        <v>16</v>
      </c>
      <c r="O157" s="35">
        <v>6.6</v>
      </c>
      <c r="P157" s="35">
        <v>0.4</v>
      </c>
      <c r="Q157" s="35">
        <v>0</v>
      </c>
      <c r="R157" s="35">
        <v>0</v>
      </c>
      <c r="S157" s="35">
        <v>0</v>
      </c>
      <c r="T157" s="35">
        <v>0</v>
      </c>
      <c r="U157" s="35">
        <v>0</v>
      </c>
      <c r="V157" s="35">
        <v>0</v>
      </c>
      <c r="W157" s="36">
        <v>10</v>
      </c>
    </row>
    <row r="158" spans="1:23" x14ac:dyDescent="0.3">
      <c r="A158" s="30">
        <v>226</v>
      </c>
      <c r="B158" s="34" t="s">
        <v>252</v>
      </c>
      <c r="C158" s="35">
        <v>0</v>
      </c>
      <c r="D158" s="35">
        <v>449</v>
      </c>
      <c r="E158" s="35">
        <v>0</v>
      </c>
      <c r="F158" s="35">
        <v>10.3</v>
      </c>
      <c r="G158" s="42">
        <f t="shared" si="16"/>
        <v>10.3</v>
      </c>
      <c r="H158" s="35">
        <v>0</v>
      </c>
      <c r="I158" s="35">
        <v>16.5</v>
      </c>
      <c r="J158" s="55">
        <f t="shared" si="15"/>
        <v>16.5</v>
      </c>
      <c r="K158" s="50">
        <v>64.8</v>
      </c>
      <c r="L158" s="35">
        <v>2.2000000000000002</v>
      </c>
      <c r="M158" s="35">
        <v>0</v>
      </c>
      <c r="N158" s="35">
        <v>0</v>
      </c>
      <c r="O158" s="35">
        <v>0</v>
      </c>
      <c r="P158" s="35">
        <v>0</v>
      </c>
      <c r="Q158" s="35">
        <v>0</v>
      </c>
      <c r="R158" s="35">
        <v>0</v>
      </c>
      <c r="S158" s="35">
        <v>0</v>
      </c>
      <c r="T158" s="35">
        <v>0</v>
      </c>
      <c r="U158" s="35">
        <v>0</v>
      </c>
      <c r="V158" s="35">
        <v>0</v>
      </c>
      <c r="W158" s="36">
        <v>3</v>
      </c>
    </row>
    <row r="159" spans="1:23" ht="28.8" x14ac:dyDescent="0.3">
      <c r="A159" s="30">
        <v>227</v>
      </c>
      <c r="B159" s="34" t="s">
        <v>253</v>
      </c>
      <c r="C159" s="35">
        <v>0</v>
      </c>
      <c r="D159" s="35">
        <v>268</v>
      </c>
      <c r="E159" s="35">
        <v>0</v>
      </c>
      <c r="F159" s="35">
        <v>5.2</v>
      </c>
      <c r="G159" s="42">
        <f t="shared" si="16"/>
        <v>5.2</v>
      </c>
      <c r="H159" s="35">
        <v>0</v>
      </c>
      <c r="I159" s="35">
        <v>0</v>
      </c>
      <c r="J159" s="55">
        <f t="shared" si="15"/>
        <v>0</v>
      </c>
      <c r="K159" s="50">
        <v>61.9</v>
      </c>
      <c r="L159" s="35">
        <v>0</v>
      </c>
      <c r="M159" s="35">
        <v>0</v>
      </c>
      <c r="N159" s="35">
        <v>96</v>
      </c>
      <c r="O159" s="35">
        <v>18</v>
      </c>
      <c r="P159" s="35">
        <v>1.6</v>
      </c>
      <c r="Q159" s="35">
        <v>0</v>
      </c>
      <c r="R159" s="35">
        <v>0</v>
      </c>
      <c r="S159" s="35">
        <v>0</v>
      </c>
      <c r="T159" s="35">
        <v>0</v>
      </c>
      <c r="U159" s="35">
        <v>0</v>
      </c>
      <c r="V159" s="35">
        <v>0</v>
      </c>
      <c r="W159" s="36">
        <v>3</v>
      </c>
    </row>
    <row r="160" spans="1:23" x14ac:dyDescent="0.3">
      <c r="A160" s="30">
        <v>228</v>
      </c>
      <c r="B160" s="34" t="s">
        <v>254</v>
      </c>
      <c r="C160" s="35">
        <v>0</v>
      </c>
      <c r="D160" s="35">
        <v>388</v>
      </c>
      <c r="E160" s="35">
        <v>0</v>
      </c>
      <c r="F160" s="35">
        <v>1.6</v>
      </c>
      <c r="G160" s="42">
        <f t="shared" si="16"/>
        <v>1.6</v>
      </c>
      <c r="H160" s="35">
        <v>0</v>
      </c>
      <c r="I160" s="35">
        <v>4.5999999999999996</v>
      </c>
      <c r="J160" s="55">
        <f t="shared" si="15"/>
        <v>4.5999999999999996</v>
      </c>
      <c r="K160" s="50">
        <v>85.1</v>
      </c>
      <c r="L160" s="35">
        <v>1.2</v>
      </c>
      <c r="M160" s="35">
        <v>0</v>
      </c>
      <c r="N160" s="35">
        <v>0</v>
      </c>
      <c r="O160" s="35">
        <v>0</v>
      </c>
      <c r="P160" s="35">
        <v>0</v>
      </c>
      <c r="Q160" s="35">
        <v>0</v>
      </c>
      <c r="R160" s="35">
        <v>0</v>
      </c>
      <c r="S160" s="35">
        <v>0</v>
      </c>
      <c r="T160" s="35">
        <v>0</v>
      </c>
      <c r="U160" s="35">
        <v>0</v>
      </c>
      <c r="V160" s="35">
        <v>0</v>
      </c>
      <c r="W160" s="36">
        <v>2</v>
      </c>
    </row>
    <row r="161" spans="1:23" x14ac:dyDescent="0.3">
      <c r="A161" s="30">
        <v>229</v>
      </c>
      <c r="B161" s="34" t="s">
        <v>255</v>
      </c>
      <c r="C161" s="35">
        <v>0</v>
      </c>
      <c r="D161" s="35">
        <v>390</v>
      </c>
      <c r="E161" s="35">
        <v>0</v>
      </c>
      <c r="F161" s="35">
        <v>2.9</v>
      </c>
      <c r="G161" s="42">
        <f t="shared" si="16"/>
        <v>2.9</v>
      </c>
      <c r="H161" s="35">
        <v>0</v>
      </c>
      <c r="I161" s="35">
        <v>5.2</v>
      </c>
      <c r="J161" s="55">
        <f t="shared" si="15"/>
        <v>5.2</v>
      </c>
      <c r="K161" s="50">
        <v>93</v>
      </c>
      <c r="L161" s="35">
        <v>0</v>
      </c>
      <c r="M161" s="35">
        <v>0</v>
      </c>
      <c r="N161" s="35">
        <v>0</v>
      </c>
      <c r="O161" s="35">
        <v>0</v>
      </c>
      <c r="P161" s="35">
        <v>0</v>
      </c>
      <c r="Q161" s="35">
        <v>0</v>
      </c>
      <c r="R161" s="35">
        <v>0</v>
      </c>
      <c r="S161" s="35">
        <v>0</v>
      </c>
      <c r="T161" s="35">
        <v>0</v>
      </c>
      <c r="U161" s="35">
        <v>0</v>
      </c>
      <c r="V161" s="35">
        <v>0</v>
      </c>
      <c r="W161" s="36">
        <v>6</v>
      </c>
    </row>
    <row r="162" spans="1:23" x14ac:dyDescent="0.3">
      <c r="A162" s="30">
        <v>230</v>
      </c>
      <c r="B162" s="34" t="s">
        <v>256</v>
      </c>
      <c r="C162" s="35">
        <v>0</v>
      </c>
      <c r="D162" s="35">
        <v>327</v>
      </c>
      <c r="E162" s="35">
        <v>0</v>
      </c>
      <c r="F162" s="35">
        <v>0.4</v>
      </c>
      <c r="G162" s="42">
        <f t="shared" si="16"/>
        <v>0.4</v>
      </c>
      <c r="H162" s="35">
        <v>0</v>
      </c>
      <c r="I162" s="35">
        <v>0</v>
      </c>
      <c r="J162" s="55">
        <f t="shared" ref="J162:J169" si="17">H162+I162</f>
        <v>0</v>
      </c>
      <c r="K162" s="50">
        <v>81.3</v>
      </c>
      <c r="L162" s="35">
        <v>0</v>
      </c>
      <c r="M162" s="35">
        <v>0</v>
      </c>
      <c r="N162" s="35">
        <v>5</v>
      </c>
      <c r="O162" s="35">
        <v>16</v>
      </c>
      <c r="P162" s="35">
        <v>0.9</v>
      </c>
      <c r="Q162" s="35">
        <v>0</v>
      </c>
      <c r="R162" s="35">
        <v>0</v>
      </c>
      <c r="S162" s="35">
        <v>0</v>
      </c>
      <c r="T162" s="35">
        <v>0</v>
      </c>
      <c r="U162" s="35">
        <v>0</v>
      </c>
      <c r="V162" s="35">
        <v>4</v>
      </c>
      <c r="W162" s="36">
        <v>18</v>
      </c>
    </row>
    <row r="163" spans="1:23" ht="15" customHeight="1" x14ac:dyDescent="0.3">
      <c r="A163" s="79" t="s">
        <v>275</v>
      </c>
      <c r="B163" s="80"/>
      <c r="C163" s="80"/>
      <c r="D163" s="80"/>
      <c r="E163" s="80"/>
      <c r="F163" s="35">
        <v>0</v>
      </c>
      <c r="G163" s="80"/>
      <c r="H163" s="35">
        <v>0</v>
      </c>
      <c r="I163" s="35">
        <v>0</v>
      </c>
      <c r="J163" s="80"/>
      <c r="K163" s="80"/>
      <c r="L163" s="80"/>
      <c r="M163" s="80"/>
      <c r="N163" s="80"/>
      <c r="O163" s="80"/>
      <c r="P163" s="80"/>
      <c r="Q163" s="80"/>
      <c r="R163" s="80"/>
      <c r="S163" s="80"/>
      <c r="T163" s="80"/>
      <c r="U163" s="80"/>
      <c r="V163" s="80"/>
      <c r="W163" s="81"/>
    </row>
    <row r="164" spans="1:23" x14ac:dyDescent="0.3">
      <c r="A164" s="30">
        <v>231</v>
      </c>
      <c r="B164" s="34" t="s">
        <v>257</v>
      </c>
      <c r="C164" s="35">
        <v>0</v>
      </c>
      <c r="D164" s="35">
        <v>283</v>
      </c>
      <c r="E164" s="35">
        <v>0</v>
      </c>
      <c r="F164" s="35">
        <v>8.1999999999999993</v>
      </c>
      <c r="G164" s="42">
        <f t="shared" ref="G164:G171" si="18">E164+F164</f>
        <v>8.1999999999999993</v>
      </c>
      <c r="H164" s="35">
        <v>0</v>
      </c>
      <c r="I164" s="35">
        <v>7.3</v>
      </c>
      <c r="J164" s="55">
        <f t="shared" si="17"/>
        <v>7.3</v>
      </c>
      <c r="K164" s="50">
        <v>46</v>
      </c>
      <c r="L164" s="35">
        <v>8.9</v>
      </c>
      <c r="M164" s="35">
        <v>0</v>
      </c>
      <c r="N164" s="35">
        <v>906</v>
      </c>
      <c r="O164" s="35">
        <v>421</v>
      </c>
      <c r="P164" s="35">
        <v>0</v>
      </c>
      <c r="Q164" s="35">
        <v>0</v>
      </c>
      <c r="R164" s="35">
        <v>0</v>
      </c>
      <c r="S164" s="35">
        <v>380</v>
      </c>
      <c r="T164" s="35">
        <v>0</v>
      </c>
      <c r="U164" s="35">
        <v>0.03</v>
      </c>
      <c r="V164" s="35">
        <v>0</v>
      </c>
      <c r="W164" s="36">
        <v>10</v>
      </c>
    </row>
    <row r="165" spans="1:23" x14ac:dyDescent="0.3">
      <c r="A165" s="30">
        <v>232</v>
      </c>
      <c r="B165" s="34" t="s">
        <v>258</v>
      </c>
      <c r="C165" s="35">
        <v>10</v>
      </c>
      <c r="D165" s="35">
        <v>25</v>
      </c>
      <c r="E165" s="35">
        <v>0</v>
      </c>
      <c r="F165" s="35">
        <v>0.4</v>
      </c>
      <c r="G165" s="42">
        <f t="shared" si="18"/>
        <v>0.4</v>
      </c>
      <c r="H165" s="35">
        <v>0</v>
      </c>
      <c r="I165" s="35">
        <v>0</v>
      </c>
      <c r="J165" s="55">
        <f t="shared" si="17"/>
        <v>0</v>
      </c>
      <c r="K165" s="50">
        <v>5.8</v>
      </c>
      <c r="L165" s="35">
        <v>4.4000000000000004</v>
      </c>
      <c r="M165" s="35">
        <v>0</v>
      </c>
      <c r="N165" s="35">
        <v>60</v>
      </c>
      <c r="O165" s="35">
        <v>8</v>
      </c>
      <c r="P165" s="35">
        <v>2.5</v>
      </c>
      <c r="Q165" s="35">
        <v>7</v>
      </c>
      <c r="R165" s="35">
        <v>316</v>
      </c>
      <c r="S165" s="35">
        <v>0</v>
      </c>
      <c r="T165" s="35">
        <v>0</v>
      </c>
      <c r="U165" s="35">
        <v>0.04</v>
      </c>
      <c r="V165" s="35">
        <v>5.3</v>
      </c>
      <c r="W165" s="36">
        <v>90</v>
      </c>
    </row>
    <row r="166" spans="1:23" x14ac:dyDescent="0.3">
      <c r="A166" s="30">
        <v>233</v>
      </c>
      <c r="B166" s="34" t="s">
        <v>259</v>
      </c>
      <c r="C166" s="35">
        <v>0</v>
      </c>
      <c r="D166" s="35">
        <v>0</v>
      </c>
      <c r="E166" s="35">
        <v>0</v>
      </c>
      <c r="F166" s="35">
        <v>0</v>
      </c>
      <c r="G166" s="42">
        <f t="shared" si="18"/>
        <v>0</v>
      </c>
      <c r="H166" s="35">
        <v>0</v>
      </c>
      <c r="I166" s="35">
        <v>0</v>
      </c>
      <c r="J166" s="55">
        <f t="shared" si="17"/>
        <v>0</v>
      </c>
      <c r="K166" s="50">
        <v>0</v>
      </c>
      <c r="L166" s="35">
        <v>0</v>
      </c>
      <c r="M166" s="35">
        <v>0</v>
      </c>
      <c r="N166" s="35">
        <v>150</v>
      </c>
      <c r="O166" s="35">
        <v>70</v>
      </c>
      <c r="P166" s="35">
        <v>0.8</v>
      </c>
      <c r="Q166" s="35">
        <v>39173</v>
      </c>
      <c r="R166" s="35">
        <v>0</v>
      </c>
      <c r="S166" s="35">
        <v>0</v>
      </c>
      <c r="T166" s="35">
        <v>0</v>
      </c>
      <c r="U166" s="35">
        <v>0</v>
      </c>
      <c r="V166" s="35">
        <v>0</v>
      </c>
      <c r="W166" s="36">
        <v>1</v>
      </c>
    </row>
    <row r="167" spans="1:23" x14ac:dyDescent="0.3">
      <c r="A167" s="30">
        <v>234</v>
      </c>
      <c r="B167" s="34" t="s">
        <v>260</v>
      </c>
      <c r="C167" s="35">
        <v>0</v>
      </c>
      <c r="D167" s="35">
        <v>360</v>
      </c>
      <c r="E167" s="35">
        <v>0</v>
      </c>
      <c r="F167" s="35">
        <v>6.3</v>
      </c>
      <c r="G167" s="42">
        <f t="shared" si="18"/>
        <v>6.3</v>
      </c>
      <c r="H167" s="35">
        <v>0</v>
      </c>
      <c r="I167" s="35">
        <v>5.0999999999999996</v>
      </c>
      <c r="J167" s="55">
        <f t="shared" si="17"/>
        <v>5.0999999999999996</v>
      </c>
      <c r="K167" s="50">
        <v>72.099999999999994</v>
      </c>
      <c r="L167" s="35">
        <v>0</v>
      </c>
      <c r="M167" s="35">
        <v>0</v>
      </c>
      <c r="N167" s="35">
        <v>146</v>
      </c>
      <c r="O167" s="35">
        <v>284</v>
      </c>
      <c r="P167" s="35">
        <v>18.600000000000001</v>
      </c>
      <c r="Q167" s="35">
        <v>0</v>
      </c>
      <c r="R167" s="35">
        <v>0</v>
      </c>
      <c r="S167" s="35">
        <v>10</v>
      </c>
      <c r="T167" s="35">
        <v>0</v>
      </c>
      <c r="U167" s="35">
        <v>0.03</v>
      </c>
      <c r="V167" s="35">
        <v>0</v>
      </c>
      <c r="W167" s="36">
        <v>10</v>
      </c>
    </row>
    <row r="168" spans="1:23" x14ac:dyDescent="0.3">
      <c r="A168" s="30">
        <v>235</v>
      </c>
      <c r="B168" s="34" t="s">
        <v>261</v>
      </c>
      <c r="C168" s="35">
        <v>10</v>
      </c>
      <c r="D168" s="35">
        <v>22</v>
      </c>
      <c r="E168" s="35">
        <v>0</v>
      </c>
      <c r="F168" s="35">
        <v>0.3</v>
      </c>
      <c r="G168" s="42">
        <f t="shared" si="18"/>
        <v>0.3</v>
      </c>
      <c r="H168" s="35">
        <v>0</v>
      </c>
      <c r="I168" s="35">
        <v>0</v>
      </c>
      <c r="J168" s="55">
        <f t="shared" si="17"/>
        <v>0</v>
      </c>
      <c r="K168" s="50">
        <v>5.2</v>
      </c>
      <c r="L168" s="35">
        <v>6.1</v>
      </c>
      <c r="M168" s="35">
        <v>0</v>
      </c>
      <c r="N168" s="35">
        <v>12</v>
      </c>
      <c r="O168" s="35">
        <v>22</v>
      </c>
      <c r="P168" s="35">
        <v>0</v>
      </c>
      <c r="Q168" s="35">
        <v>0</v>
      </c>
      <c r="R168" s="35">
        <v>0</v>
      </c>
      <c r="S168" s="35">
        <v>0</v>
      </c>
      <c r="T168" s="35">
        <v>0</v>
      </c>
      <c r="U168" s="35">
        <v>0</v>
      </c>
      <c r="V168" s="35">
        <v>7</v>
      </c>
      <c r="W168" s="36">
        <v>87</v>
      </c>
    </row>
    <row r="169" spans="1:23" x14ac:dyDescent="0.3">
      <c r="A169" s="30">
        <v>239</v>
      </c>
      <c r="B169" s="34" t="s">
        <v>265</v>
      </c>
      <c r="C169" s="35">
        <v>0</v>
      </c>
      <c r="D169" s="35">
        <v>37</v>
      </c>
      <c r="E169" s="35">
        <v>0</v>
      </c>
      <c r="F169" s="35">
        <v>0.5</v>
      </c>
      <c r="G169" s="42">
        <f t="shared" si="18"/>
        <v>0.5</v>
      </c>
      <c r="H169" s="35">
        <v>0</v>
      </c>
      <c r="I169" s="35">
        <v>0.5</v>
      </c>
      <c r="J169" s="55">
        <f t="shared" si="17"/>
        <v>0.5</v>
      </c>
      <c r="K169" s="50">
        <v>7.6</v>
      </c>
      <c r="L169" s="35">
        <v>0.9</v>
      </c>
      <c r="M169" s="35">
        <v>0</v>
      </c>
      <c r="N169" s="35">
        <v>36</v>
      </c>
      <c r="O169" s="35">
        <v>24</v>
      </c>
      <c r="P169" s="35">
        <v>0</v>
      </c>
      <c r="Q169" s="35">
        <v>0</v>
      </c>
      <c r="R169" s="35">
        <v>0</v>
      </c>
      <c r="S169" s="35">
        <v>0</v>
      </c>
      <c r="T169" s="35">
        <v>0</v>
      </c>
      <c r="U169" s="35">
        <v>0</v>
      </c>
      <c r="V169" s="35">
        <v>0</v>
      </c>
      <c r="W169" s="36">
        <v>84</v>
      </c>
    </row>
    <row r="170" spans="1:23" x14ac:dyDescent="0.3">
      <c r="A170" s="30">
        <v>249</v>
      </c>
      <c r="B170" s="34" t="s">
        <v>1155</v>
      </c>
      <c r="C170" s="35">
        <v>0</v>
      </c>
      <c r="D170" s="35">
        <v>231</v>
      </c>
      <c r="E170" s="35">
        <v>0</v>
      </c>
      <c r="F170" s="35">
        <v>7</v>
      </c>
      <c r="G170" s="42">
        <f t="shared" ref="G170" si="19">E170+F170</f>
        <v>7</v>
      </c>
      <c r="H170" s="35">
        <v>0</v>
      </c>
      <c r="I170" s="35">
        <v>7.4</v>
      </c>
      <c r="J170" s="55">
        <f t="shared" ref="J170" si="20">H170+I170</f>
        <v>7.4</v>
      </c>
      <c r="K170" s="50">
        <v>34.1</v>
      </c>
      <c r="L170" s="35">
        <v>33.5</v>
      </c>
      <c r="M170" s="35">
        <v>0</v>
      </c>
      <c r="N170" s="35">
        <v>732</v>
      </c>
      <c r="O170" s="35">
        <v>44</v>
      </c>
      <c r="P170" s="35">
        <v>4.5999999999999996</v>
      </c>
      <c r="Q170" s="35">
        <v>44</v>
      </c>
      <c r="R170" s="35">
        <v>1259</v>
      </c>
      <c r="S170" s="35">
        <v>156</v>
      </c>
      <c r="T170" s="35">
        <v>0</v>
      </c>
      <c r="U170" s="35">
        <v>0.05</v>
      </c>
      <c r="V170" s="35">
        <v>0</v>
      </c>
      <c r="W170" s="36">
        <v>13.5</v>
      </c>
    </row>
    <row r="171" spans="1:23" x14ac:dyDescent="0.3">
      <c r="A171" s="30">
        <v>240</v>
      </c>
      <c r="B171" s="34" t="s">
        <v>266</v>
      </c>
      <c r="C171" s="35">
        <v>0</v>
      </c>
      <c r="D171" s="35">
        <v>28</v>
      </c>
      <c r="E171" s="35">
        <v>0</v>
      </c>
      <c r="F171" s="35">
        <v>7</v>
      </c>
      <c r="G171" s="42">
        <f t="shared" si="18"/>
        <v>7</v>
      </c>
      <c r="H171" s="35">
        <v>0</v>
      </c>
      <c r="I171" s="35">
        <v>0</v>
      </c>
      <c r="J171" s="55">
        <f t="shared" ref="J171:J176" si="21">H171+I171</f>
        <v>0</v>
      </c>
      <c r="K171" s="50">
        <v>0</v>
      </c>
      <c r="L171" s="35">
        <v>0</v>
      </c>
      <c r="M171" s="35">
        <v>0</v>
      </c>
      <c r="N171" s="35">
        <v>59</v>
      </c>
      <c r="O171" s="35">
        <v>100</v>
      </c>
      <c r="P171" s="35">
        <v>4.9000000000000004</v>
      </c>
      <c r="Q171" s="35">
        <v>0</v>
      </c>
      <c r="R171" s="35">
        <v>0</v>
      </c>
      <c r="S171" s="35">
        <v>0</v>
      </c>
      <c r="T171" s="35">
        <v>0</v>
      </c>
      <c r="U171" s="35">
        <v>0.05</v>
      </c>
      <c r="V171" s="35">
        <v>0</v>
      </c>
      <c r="W171" s="36">
        <v>95</v>
      </c>
    </row>
    <row r="172" spans="1:23" ht="15" customHeight="1" x14ac:dyDescent="0.3">
      <c r="A172" s="79" t="s">
        <v>267</v>
      </c>
      <c r="B172" s="80"/>
      <c r="C172" s="80"/>
      <c r="D172" s="80"/>
      <c r="E172" s="80"/>
      <c r="F172" s="35">
        <v>0</v>
      </c>
      <c r="G172" s="80"/>
      <c r="H172" s="35">
        <v>0</v>
      </c>
      <c r="I172" s="35">
        <v>0</v>
      </c>
      <c r="J172" s="80"/>
      <c r="K172" s="80"/>
      <c r="L172" s="80"/>
      <c r="M172" s="80"/>
      <c r="N172" s="80"/>
      <c r="O172" s="80"/>
      <c r="P172" s="80"/>
      <c r="Q172" s="80"/>
      <c r="R172" s="80"/>
      <c r="S172" s="80"/>
      <c r="T172" s="80"/>
      <c r="U172" s="80"/>
      <c r="V172" s="80"/>
      <c r="W172" s="81"/>
    </row>
    <row r="173" spans="1:23" x14ac:dyDescent="0.3">
      <c r="A173" s="32">
        <v>-1</v>
      </c>
      <c r="B173" s="32">
        <v>-2</v>
      </c>
      <c r="C173" s="32">
        <v>-3</v>
      </c>
      <c r="D173" s="32">
        <v>-4</v>
      </c>
      <c r="E173" s="32">
        <v>-5</v>
      </c>
      <c r="F173" s="35">
        <v>-5</v>
      </c>
      <c r="G173" s="45"/>
      <c r="H173" s="35">
        <v>0</v>
      </c>
      <c r="I173" s="35">
        <v>0</v>
      </c>
      <c r="J173" s="55"/>
      <c r="K173" s="49">
        <v>-7</v>
      </c>
      <c r="L173" s="32">
        <v>-8</v>
      </c>
      <c r="M173" s="32">
        <v>-9</v>
      </c>
      <c r="N173" s="32">
        <v>-10</v>
      </c>
      <c r="O173" s="32">
        <v>-11</v>
      </c>
      <c r="P173" s="32">
        <v>-12</v>
      </c>
      <c r="Q173" s="32">
        <v>-13</v>
      </c>
      <c r="R173" s="32">
        <v>-14</v>
      </c>
      <c r="S173" s="32">
        <v>-15</v>
      </c>
      <c r="T173" s="32">
        <v>-16</v>
      </c>
      <c r="U173" s="32">
        <v>-17</v>
      </c>
      <c r="V173" s="32">
        <v>-18</v>
      </c>
      <c r="W173" s="38"/>
    </row>
    <row r="174" spans="1:23" x14ac:dyDescent="0.3">
      <c r="A174" s="30">
        <v>241</v>
      </c>
      <c r="B174" s="34" t="s">
        <v>268</v>
      </c>
      <c r="C174" s="35">
        <v>0</v>
      </c>
      <c r="D174" s="35">
        <v>43</v>
      </c>
      <c r="E174" s="35">
        <v>0</v>
      </c>
      <c r="F174" s="35">
        <v>0.5</v>
      </c>
      <c r="G174" s="42">
        <f>E174+F174</f>
        <v>0.5</v>
      </c>
      <c r="H174" s="35">
        <v>0</v>
      </c>
      <c r="I174" s="35">
        <v>0</v>
      </c>
      <c r="J174" s="55">
        <f t="shared" si="21"/>
        <v>0</v>
      </c>
      <c r="K174" s="50">
        <v>2.2999999999999998</v>
      </c>
      <c r="L174" s="35">
        <v>0</v>
      </c>
      <c r="M174" s="35">
        <v>0</v>
      </c>
      <c r="N174" s="35">
        <v>6</v>
      </c>
      <c r="O174" s="35">
        <v>26</v>
      </c>
      <c r="P174" s="35">
        <v>0.1</v>
      </c>
      <c r="Q174" s="35">
        <v>0</v>
      </c>
      <c r="R174" s="35">
        <v>0</v>
      </c>
      <c r="S174" s="35">
        <v>0</v>
      </c>
      <c r="T174" s="35">
        <v>0</v>
      </c>
      <c r="U174" s="35">
        <v>0.01</v>
      </c>
      <c r="V174" s="35">
        <v>0</v>
      </c>
      <c r="W174" s="36">
        <v>99</v>
      </c>
    </row>
    <row r="175" spans="1:23" x14ac:dyDescent="0.3">
      <c r="A175" s="30">
        <v>242</v>
      </c>
      <c r="B175" s="34" t="s">
        <v>269</v>
      </c>
      <c r="C175" s="35">
        <v>0</v>
      </c>
      <c r="D175" s="35">
        <v>42</v>
      </c>
      <c r="E175" s="35">
        <v>0</v>
      </c>
      <c r="F175" s="35">
        <v>0</v>
      </c>
      <c r="G175" s="42">
        <f>E175+F175</f>
        <v>0</v>
      </c>
      <c r="H175" s="35">
        <v>0</v>
      </c>
      <c r="I175" s="35">
        <v>0</v>
      </c>
      <c r="J175" s="55">
        <f t="shared" si="21"/>
        <v>0</v>
      </c>
      <c r="K175" s="50">
        <v>10.4</v>
      </c>
      <c r="L175" s="35">
        <v>0</v>
      </c>
      <c r="M175" s="35">
        <v>0</v>
      </c>
      <c r="N175" s="35">
        <v>8</v>
      </c>
      <c r="O175" s="35">
        <v>15</v>
      </c>
      <c r="P175" s="35">
        <v>0</v>
      </c>
      <c r="Q175" s="35">
        <v>0</v>
      </c>
      <c r="R175" s="35">
        <v>0</v>
      </c>
      <c r="S175" s="35">
        <v>0</v>
      </c>
      <c r="T175" s="35">
        <v>0</v>
      </c>
      <c r="U175" s="35">
        <v>0</v>
      </c>
      <c r="V175" s="35">
        <v>0</v>
      </c>
      <c r="W175" s="36">
        <v>90</v>
      </c>
    </row>
    <row r="176" spans="1:23" x14ac:dyDescent="0.3">
      <c r="A176" s="30">
        <v>243</v>
      </c>
      <c r="B176" s="34" t="s">
        <v>270</v>
      </c>
      <c r="C176" s="35">
        <v>0</v>
      </c>
      <c r="D176" s="35">
        <v>202</v>
      </c>
      <c r="E176" s="35">
        <v>0</v>
      </c>
      <c r="F176" s="35">
        <v>4</v>
      </c>
      <c r="G176" s="42">
        <f>E176+F176</f>
        <v>4</v>
      </c>
      <c r="H176" s="35">
        <v>0</v>
      </c>
      <c r="I176" s="35">
        <v>0</v>
      </c>
      <c r="J176" s="55">
        <f t="shared" si="21"/>
        <v>0</v>
      </c>
      <c r="K176" s="50">
        <v>37.700000000000003</v>
      </c>
      <c r="L176" s="35">
        <v>0.2</v>
      </c>
      <c r="M176" s="35">
        <v>0</v>
      </c>
      <c r="N176" s="35">
        <v>0</v>
      </c>
      <c r="O176" s="35">
        <v>0</v>
      </c>
      <c r="P176" s="35">
        <v>0</v>
      </c>
      <c r="Q176" s="35">
        <v>0</v>
      </c>
      <c r="R176" s="35">
        <v>0</v>
      </c>
      <c r="S176" s="35">
        <v>0</v>
      </c>
      <c r="T176" s="35">
        <v>0</v>
      </c>
      <c r="U176" s="35">
        <v>0</v>
      </c>
      <c r="V176" s="35">
        <v>0</v>
      </c>
      <c r="W176" s="36">
        <v>90</v>
      </c>
    </row>
    <row r="177" spans="1:23" x14ac:dyDescent="0.3">
      <c r="A177" s="30">
        <v>244</v>
      </c>
      <c r="B177" s="34" t="s">
        <v>271</v>
      </c>
      <c r="C177" s="35">
        <v>0</v>
      </c>
      <c r="D177" s="35">
        <v>273</v>
      </c>
      <c r="E177" s="35">
        <v>0</v>
      </c>
      <c r="F177" s="35">
        <v>0</v>
      </c>
      <c r="G177" s="42">
        <f>E177+F177</f>
        <v>0</v>
      </c>
      <c r="H177" s="35">
        <v>0</v>
      </c>
      <c r="I177" s="35">
        <v>0</v>
      </c>
      <c r="J177" s="55">
        <f t="shared" ref="J177:J232" si="22">H177+I177</f>
        <v>0</v>
      </c>
      <c r="K177" s="50">
        <v>0</v>
      </c>
      <c r="L177" s="35">
        <v>0</v>
      </c>
      <c r="M177" s="35">
        <v>0</v>
      </c>
      <c r="N177" s="35">
        <v>0</v>
      </c>
      <c r="O177" s="35">
        <v>0</v>
      </c>
      <c r="P177" s="35">
        <v>0</v>
      </c>
      <c r="Q177" s="35">
        <v>0</v>
      </c>
      <c r="R177" s="35">
        <v>0</v>
      </c>
      <c r="S177" s="35">
        <v>0</v>
      </c>
      <c r="T177" s="35">
        <v>0</v>
      </c>
      <c r="U177" s="35">
        <v>0</v>
      </c>
      <c r="V177" s="35">
        <v>0</v>
      </c>
      <c r="W177" s="36">
        <v>70</v>
      </c>
    </row>
    <row r="178" spans="1:23" s="1" customFormat="1" ht="23.25" customHeight="1" x14ac:dyDescent="0.3">
      <c r="A178" s="82" t="s">
        <v>280</v>
      </c>
      <c r="B178" s="83"/>
      <c r="C178" s="83"/>
      <c r="D178" s="83"/>
      <c r="E178" s="83"/>
      <c r="F178" s="83"/>
      <c r="G178" s="83"/>
      <c r="H178" s="83"/>
      <c r="I178" s="83"/>
      <c r="J178" s="83"/>
      <c r="K178" s="83"/>
      <c r="L178" s="83"/>
      <c r="M178" s="83"/>
      <c r="N178" s="83"/>
      <c r="O178" s="83"/>
      <c r="P178" s="83"/>
      <c r="Q178" s="83"/>
      <c r="R178" s="83"/>
      <c r="S178" s="83"/>
      <c r="T178" s="83"/>
      <c r="U178" s="83"/>
      <c r="V178" s="83"/>
      <c r="W178" s="84"/>
    </row>
    <row r="179" spans="1:23" x14ac:dyDescent="0.3">
      <c r="A179" s="30">
        <v>109</v>
      </c>
      <c r="B179" s="34" t="s">
        <v>130</v>
      </c>
      <c r="C179" s="35">
        <v>0</v>
      </c>
      <c r="D179" s="35">
        <v>896</v>
      </c>
      <c r="E179" s="35">
        <v>0</v>
      </c>
      <c r="F179" s="35">
        <v>0</v>
      </c>
      <c r="G179" s="42">
        <f>E179+F179</f>
        <v>0</v>
      </c>
      <c r="H179" s="35">
        <v>99.6</v>
      </c>
      <c r="I179" s="35">
        <v>0</v>
      </c>
      <c r="J179" s="55">
        <f t="shared" si="22"/>
        <v>99.6</v>
      </c>
      <c r="K179" s="50">
        <v>0</v>
      </c>
      <c r="L179" s="35">
        <v>0</v>
      </c>
      <c r="M179" s="35">
        <v>95</v>
      </c>
      <c r="N179" s="35">
        <v>2</v>
      </c>
      <c r="O179" s="35">
        <v>12</v>
      </c>
      <c r="P179" s="35">
        <v>0.3</v>
      </c>
      <c r="Q179" s="35">
        <v>0</v>
      </c>
      <c r="R179" s="35">
        <v>0</v>
      </c>
      <c r="S179" s="35">
        <v>0</v>
      </c>
      <c r="T179" s="35">
        <v>0</v>
      </c>
      <c r="U179" s="35">
        <v>0.02</v>
      </c>
      <c r="V179" s="35">
        <v>0</v>
      </c>
      <c r="W179" s="36">
        <v>0.4</v>
      </c>
    </row>
    <row r="180" spans="1:23" ht="15" customHeight="1" x14ac:dyDescent="0.3">
      <c r="A180" s="79" t="s">
        <v>131</v>
      </c>
      <c r="B180" s="80"/>
      <c r="C180" s="80"/>
      <c r="D180" s="80"/>
      <c r="E180" s="80"/>
      <c r="F180" s="80"/>
      <c r="G180" s="80"/>
      <c r="H180" s="80"/>
      <c r="I180" s="35">
        <v>0</v>
      </c>
      <c r="J180" s="80"/>
      <c r="K180" s="80"/>
      <c r="L180" s="80"/>
      <c r="M180" s="80"/>
      <c r="N180" s="80"/>
      <c r="O180" s="80"/>
      <c r="P180" s="80"/>
      <c r="Q180" s="80"/>
      <c r="R180" s="80"/>
      <c r="S180" s="80"/>
      <c r="T180" s="80"/>
      <c r="U180" s="80"/>
      <c r="V180" s="80"/>
      <c r="W180" s="81"/>
    </row>
    <row r="181" spans="1:23" x14ac:dyDescent="0.3">
      <c r="A181" s="30">
        <v>110</v>
      </c>
      <c r="B181" s="34" t="s">
        <v>132</v>
      </c>
      <c r="C181" s="35">
        <v>2</v>
      </c>
      <c r="D181" s="35">
        <v>85</v>
      </c>
      <c r="E181" s="35">
        <v>20</v>
      </c>
      <c r="F181" s="35">
        <v>0</v>
      </c>
      <c r="G181" s="42">
        <f t="shared" ref="G181:G212" si="23">E181+F181</f>
        <v>20</v>
      </c>
      <c r="H181" s="35">
        <v>0.5</v>
      </c>
      <c r="I181" s="35">
        <v>0</v>
      </c>
      <c r="J181" s="55">
        <f t="shared" si="22"/>
        <v>0.5</v>
      </c>
      <c r="K181" s="50">
        <v>0</v>
      </c>
      <c r="L181" s="35">
        <v>0</v>
      </c>
      <c r="M181" s="35">
        <v>0</v>
      </c>
      <c r="N181" s="35">
        <v>8</v>
      </c>
      <c r="O181" s="35">
        <v>176</v>
      </c>
      <c r="P181" s="35">
        <v>1.7</v>
      </c>
      <c r="Q181" s="35">
        <v>0</v>
      </c>
      <c r="R181" s="35">
        <v>0</v>
      </c>
      <c r="S181" s="35">
        <v>0</v>
      </c>
      <c r="T181" s="35">
        <v>30</v>
      </c>
      <c r="U181" s="35">
        <v>0.23</v>
      </c>
      <c r="V181" s="35">
        <v>2</v>
      </c>
      <c r="W181" s="36">
        <v>78</v>
      </c>
    </row>
    <row r="182" spans="1:23" x14ac:dyDescent="0.3">
      <c r="A182" s="30">
        <v>111</v>
      </c>
      <c r="B182" s="34" t="s">
        <v>133</v>
      </c>
      <c r="C182" s="35">
        <v>2</v>
      </c>
      <c r="D182" s="35">
        <v>118</v>
      </c>
      <c r="E182" s="35">
        <v>21</v>
      </c>
      <c r="F182" s="35">
        <v>0</v>
      </c>
      <c r="G182" s="42">
        <f t="shared" si="23"/>
        <v>21</v>
      </c>
      <c r="H182" s="35">
        <v>3.8</v>
      </c>
      <c r="I182" s="35">
        <v>0</v>
      </c>
      <c r="J182" s="55">
        <f t="shared" si="22"/>
        <v>3.8</v>
      </c>
      <c r="K182" s="50">
        <v>0</v>
      </c>
      <c r="L182" s="35">
        <v>0</v>
      </c>
      <c r="M182" s="35">
        <v>59</v>
      </c>
      <c r="N182" s="35">
        <v>12</v>
      </c>
      <c r="O182" s="35">
        <v>226</v>
      </c>
      <c r="P182" s="35">
        <v>3.1</v>
      </c>
      <c r="Q182" s="35">
        <v>83</v>
      </c>
      <c r="R182" s="35">
        <v>378</v>
      </c>
      <c r="S182" s="35">
        <v>0</v>
      </c>
      <c r="T182" s="35">
        <v>12</v>
      </c>
      <c r="U182" s="35">
        <v>0.1</v>
      </c>
      <c r="V182" s="35">
        <v>1</v>
      </c>
      <c r="W182" s="36">
        <v>74</v>
      </c>
    </row>
    <row r="183" spans="1:23" x14ac:dyDescent="0.3">
      <c r="A183" s="30">
        <v>112</v>
      </c>
      <c r="B183" s="34" t="s">
        <v>134</v>
      </c>
      <c r="C183" s="35">
        <v>2</v>
      </c>
      <c r="D183" s="35">
        <v>338</v>
      </c>
      <c r="E183" s="35">
        <v>16</v>
      </c>
      <c r="F183" s="35">
        <v>0</v>
      </c>
      <c r="G183" s="42">
        <f t="shared" si="23"/>
        <v>16</v>
      </c>
      <c r="H183" s="35">
        <v>30.4</v>
      </c>
      <c r="I183" s="35">
        <v>0</v>
      </c>
      <c r="J183" s="55">
        <f t="shared" si="22"/>
        <v>30.4</v>
      </c>
      <c r="K183" s="50">
        <v>0</v>
      </c>
      <c r="L183" s="35">
        <v>0</v>
      </c>
      <c r="M183" s="35">
        <v>0</v>
      </c>
      <c r="N183" s="35">
        <v>16</v>
      </c>
      <c r="O183" s="35">
        <v>43</v>
      </c>
      <c r="P183" s="35">
        <v>1</v>
      </c>
      <c r="Q183" s="35">
        <v>0</v>
      </c>
      <c r="R183" s="35">
        <v>0</v>
      </c>
      <c r="S183" s="35">
        <v>0</v>
      </c>
      <c r="T183" s="35">
        <v>0</v>
      </c>
      <c r="U183" s="35">
        <v>0.04</v>
      </c>
      <c r="V183" s="35">
        <v>0</v>
      </c>
      <c r="W183" s="36">
        <v>53</v>
      </c>
    </row>
    <row r="184" spans="1:23" x14ac:dyDescent="0.3">
      <c r="A184" s="30">
        <v>113</v>
      </c>
      <c r="B184" s="34" t="s">
        <v>135</v>
      </c>
      <c r="C184" s="35">
        <v>2</v>
      </c>
      <c r="D184" s="35">
        <v>230</v>
      </c>
      <c r="E184" s="35">
        <v>18</v>
      </c>
      <c r="F184" s="35">
        <v>0</v>
      </c>
      <c r="G184" s="42">
        <f t="shared" si="23"/>
        <v>18</v>
      </c>
      <c r="H184" s="35">
        <v>17.600000000000001</v>
      </c>
      <c r="I184" s="35">
        <v>0</v>
      </c>
      <c r="J184" s="55">
        <f t="shared" si="22"/>
        <v>17.600000000000001</v>
      </c>
      <c r="K184" s="50">
        <v>0</v>
      </c>
      <c r="L184" s="35">
        <v>0</v>
      </c>
      <c r="M184" s="35">
        <v>0</v>
      </c>
      <c r="N184" s="35">
        <v>20</v>
      </c>
      <c r="O184" s="35">
        <v>36</v>
      </c>
      <c r="P184" s="35">
        <v>0.7</v>
      </c>
      <c r="Q184" s="35">
        <v>0</v>
      </c>
      <c r="R184" s="35">
        <v>0</v>
      </c>
      <c r="S184" s="35">
        <v>0</v>
      </c>
      <c r="T184" s="35">
        <v>0</v>
      </c>
      <c r="U184" s="35">
        <v>0.04</v>
      </c>
      <c r="V184" s="35">
        <v>0</v>
      </c>
      <c r="W184" s="37">
        <v>70</v>
      </c>
    </row>
    <row r="185" spans="1:23" x14ac:dyDescent="0.3">
      <c r="A185" s="30">
        <v>114</v>
      </c>
      <c r="B185" s="34" t="s">
        <v>136</v>
      </c>
      <c r="C185" s="35">
        <v>2</v>
      </c>
      <c r="D185" s="35">
        <v>122</v>
      </c>
      <c r="E185" s="35">
        <v>20.7</v>
      </c>
      <c r="F185" s="35">
        <v>0</v>
      </c>
      <c r="G185" s="42">
        <f t="shared" si="23"/>
        <v>20.7</v>
      </c>
      <c r="H185" s="35">
        <v>4.3</v>
      </c>
      <c r="I185" s="35">
        <v>0</v>
      </c>
      <c r="J185" s="55">
        <f t="shared" si="22"/>
        <v>4.3</v>
      </c>
      <c r="K185" s="50">
        <v>0</v>
      </c>
      <c r="L185" s="35">
        <v>0</v>
      </c>
      <c r="M185" s="35">
        <v>0</v>
      </c>
      <c r="N185" s="35">
        <v>11</v>
      </c>
      <c r="O185" s="35">
        <v>129</v>
      </c>
      <c r="P185" s="35">
        <v>2</v>
      </c>
      <c r="Q185" s="35">
        <v>0</v>
      </c>
      <c r="R185" s="35">
        <v>0</v>
      </c>
      <c r="S185" s="35">
        <v>0</v>
      </c>
      <c r="T185" s="35">
        <v>91</v>
      </c>
      <c r="U185" s="35">
        <v>7.0000000000000007E-2</v>
      </c>
      <c r="V185" s="35">
        <v>1</v>
      </c>
      <c r="W185" s="38"/>
    </row>
    <row r="186" spans="1:23" x14ac:dyDescent="0.3">
      <c r="A186" s="30">
        <v>115</v>
      </c>
      <c r="B186" s="34" t="s">
        <v>137</v>
      </c>
      <c r="C186" s="35">
        <v>52</v>
      </c>
      <c r="D186" s="35">
        <v>188</v>
      </c>
      <c r="E186" s="35">
        <v>30.4</v>
      </c>
      <c r="F186" s="35">
        <v>0</v>
      </c>
      <c r="G186" s="42">
        <f t="shared" si="23"/>
        <v>30.4</v>
      </c>
      <c r="H186" s="35">
        <v>13.1</v>
      </c>
      <c r="I186" s="35">
        <v>0</v>
      </c>
      <c r="J186" s="55">
        <f t="shared" si="22"/>
        <v>13.1</v>
      </c>
      <c r="K186" s="50">
        <v>0</v>
      </c>
      <c r="L186" s="35">
        <v>0</v>
      </c>
      <c r="M186" s="35">
        <v>0</v>
      </c>
      <c r="N186" s="35">
        <v>12</v>
      </c>
      <c r="O186" s="35">
        <v>200</v>
      </c>
      <c r="P186" s="35">
        <v>1.5</v>
      </c>
      <c r="Q186" s="35">
        <v>0</v>
      </c>
      <c r="R186" s="35">
        <v>0</v>
      </c>
      <c r="S186" s="35">
        <v>0</v>
      </c>
      <c r="T186" s="35">
        <v>120</v>
      </c>
      <c r="U186" s="35">
        <v>0.15</v>
      </c>
      <c r="V186" s="35">
        <v>4</v>
      </c>
      <c r="W186" s="36">
        <v>69</v>
      </c>
    </row>
    <row r="187" spans="1:23" x14ac:dyDescent="0.3">
      <c r="A187" s="30">
        <v>116</v>
      </c>
      <c r="B187" s="34" t="s">
        <v>138</v>
      </c>
      <c r="C187" s="35">
        <v>2</v>
      </c>
      <c r="D187" s="35">
        <v>394</v>
      </c>
      <c r="E187" s="35">
        <v>24.5</v>
      </c>
      <c r="F187" s="35">
        <v>0</v>
      </c>
      <c r="G187" s="42">
        <f t="shared" si="23"/>
        <v>24.5</v>
      </c>
      <c r="H187" s="35">
        <v>37.299999999999997</v>
      </c>
      <c r="I187" s="35">
        <v>0</v>
      </c>
      <c r="J187" s="55">
        <f t="shared" si="22"/>
        <v>37.299999999999997</v>
      </c>
      <c r="K187" s="50">
        <v>0</v>
      </c>
      <c r="L187" s="35">
        <v>0</v>
      </c>
      <c r="M187" s="35">
        <v>0</v>
      </c>
      <c r="N187" s="35">
        <v>8</v>
      </c>
      <c r="O187" s="35">
        <v>156</v>
      </c>
      <c r="P187" s="35">
        <v>0.4</v>
      </c>
      <c r="Q187" s="35">
        <v>0</v>
      </c>
      <c r="R187" s="35">
        <v>0</v>
      </c>
      <c r="S187" s="35">
        <v>0</v>
      </c>
      <c r="T187" s="35">
        <v>0</v>
      </c>
      <c r="U187" s="35">
        <v>0</v>
      </c>
      <c r="V187" s="35">
        <v>0</v>
      </c>
      <c r="W187" s="36">
        <v>48</v>
      </c>
    </row>
    <row r="188" spans="1:23" x14ac:dyDescent="0.3">
      <c r="A188" s="30">
        <v>117</v>
      </c>
      <c r="B188" s="34" t="s">
        <v>139</v>
      </c>
      <c r="C188" s="35">
        <v>2</v>
      </c>
      <c r="D188" s="35">
        <v>139</v>
      </c>
      <c r="E188" s="35">
        <v>29</v>
      </c>
      <c r="F188" s="35">
        <v>0</v>
      </c>
      <c r="G188" s="42">
        <f t="shared" si="23"/>
        <v>29</v>
      </c>
      <c r="H188" s="35">
        <v>7</v>
      </c>
      <c r="I188" s="35">
        <v>0</v>
      </c>
      <c r="J188" s="55">
        <f t="shared" si="22"/>
        <v>7</v>
      </c>
      <c r="K188" s="50">
        <v>0</v>
      </c>
      <c r="L188" s="35">
        <v>0</v>
      </c>
      <c r="M188" s="35">
        <v>0</v>
      </c>
      <c r="N188" s="35">
        <v>7</v>
      </c>
      <c r="O188" s="35">
        <v>190</v>
      </c>
      <c r="P188" s="35">
        <v>1</v>
      </c>
      <c r="Q188" s="238">
        <v>0</v>
      </c>
      <c r="R188" s="238">
        <v>0</v>
      </c>
      <c r="S188" s="238">
        <v>0</v>
      </c>
      <c r="T188" s="238">
        <v>0</v>
      </c>
      <c r="U188" s="35">
        <v>0.9</v>
      </c>
      <c r="V188" s="35">
        <v>0</v>
      </c>
      <c r="W188" s="36">
        <v>73</v>
      </c>
    </row>
    <row r="189" spans="1:23" x14ac:dyDescent="0.3">
      <c r="A189" s="30">
        <v>118</v>
      </c>
      <c r="B189" s="34" t="s">
        <v>140</v>
      </c>
      <c r="C189" s="35">
        <v>2</v>
      </c>
      <c r="D189" s="35">
        <v>240</v>
      </c>
      <c r="E189" s="35">
        <v>26.4</v>
      </c>
      <c r="F189" s="35">
        <v>0</v>
      </c>
      <c r="G189" s="42">
        <f t="shared" si="23"/>
        <v>26.4</v>
      </c>
      <c r="H189" s="35">
        <v>21.5</v>
      </c>
      <c r="I189" s="35">
        <v>0</v>
      </c>
      <c r="J189" s="55">
        <f t="shared" si="22"/>
        <v>21.5</v>
      </c>
      <c r="K189" s="50">
        <v>0</v>
      </c>
      <c r="L189" s="35">
        <v>0</v>
      </c>
      <c r="M189" s="35">
        <v>0</v>
      </c>
      <c r="N189" s="35">
        <v>9</v>
      </c>
      <c r="O189" s="35">
        <v>178</v>
      </c>
      <c r="P189" s="35">
        <v>1.5</v>
      </c>
      <c r="Q189" s="35">
        <v>0</v>
      </c>
      <c r="R189" s="35">
        <v>0</v>
      </c>
      <c r="S189" s="35">
        <v>0</v>
      </c>
      <c r="T189" s="35">
        <v>10</v>
      </c>
      <c r="U189" s="35">
        <v>0.53</v>
      </c>
      <c r="V189" s="35">
        <v>2</v>
      </c>
      <c r="W189" s="36">
        <v>61</v>
      </c>
    </row>
    <row r="190" spans="1:23" x14ac:dyDescent="0.3">
      <c r="A190" s="30">
        <v>119</v>
      </c>
      <c r="B190" s="34" t="s">
        <v>141</v>
      </c>
      <c r="C190" s="35">
        <v>45</v>
      </c>
      <c r="D190" s="35">
        <v>158</v>
      </c>
      <c r="E190" s="35">
        <v>21.5</v>
      </c>
      <c r="F190" s="35">
        <v>0</v>
      </c>
      <c r="G190" s="42">
        <f t="shared" si="23"/>
        <v>21.5</v>
      </c>
      <c r="H190" s="35">
        <v>8</v>
      </c>
      <c r="I190" s="35">
        <v>0</v>
      </c>
      <c r="J190" s="55">
        <f t="shared" si="22"/>
        <v>8</v>
      </c>
      <c r="K190" s="50">
        <v>0</v>
      </c>
      <c r="L190" s="35">
        <v>0</v>
      </c>
      <c r="M190" s="35">
        <v>65</v>
      </c>
      <c r="N190" s="35">
        <v>21</v>
      </c>
      <c r="O190" s="35">
        <v>224</v>
      </c>
      <c r="P190" s="35">
        <v>1.6</v>
      </c>
      <c r="Q190" s="35">
        <v>0</v>
      </c>
      <c r="R190" s="35">
        <v>0</v>
      </c>
      <c r="S190" s="35">
        <v>0</v>
      </c>
      <c r="T190" s="35">
        <v>0</v>
      </c>
      <c r="U190" s="35">
        <v>0.08</v>
      </c>
      <c r="V190" s="35">
        <v>0</v>
      </c>
      <c r="W190" s="36">
        <v>70</v>
      </c>
    </row>
    <row r="191" spans="1:23" x14ac:dyDescent="0.3">
      <c r="A191" s="30">
        <v>120</v>
      </c>
      <c r="B191" s="34" t="s">
        <v>142</v>
      </c>
      <c r="C191" s="35">
        <v>55</v>
      </c>
      <c r="D191" s="35">
        <v>267</v>
      </c>
      <c r="E191" s="35">
        <v>17.8</v>
      </c>
      <c r="F191" s="35">
        <v>0</v>
      </c>
      <c r="G191" s="42">
        <f t="shared" si="23"/>
        <v>17.8</v>
      </c>
      <c r="H191" s="35">
        <v>21.8</v>
      </c>
      <c r="I191" s="35">
        <v>0</v>
      </c>
      <c r="J191" s="55">
        <f t="shared" si="22"/>
        <v>21.8</v>
      </c>
      <c r="K191" s="50">
        <v>0</v>
      </c>
      <c r="L191" s="35">
        <v>0</v>
      </c>
      <c r="M191" s="35">
        <v>76</v>
      </c>
      <c r="N191" s="35">
        <v>13</v>
      </c>
      <c r="O191" s="35">
        <v>145</v>
      </c>
      <c r="P191" s="35">
        <v>1.8</v>
      </c>
      <c r="Q191" s="35">
        <v>0</v>
      </c>
      <c r="R191" s="35">
        <v>0</v>
      </c>
      <c r="S191" s="35">
        <v>0</v>
      </c>
      <c r="T191" s="35">
        <v>270</v>
      </c>
      <c r="U191" s="35">
        <v>7.0000000000000007E-2</v>
      </c>
      <c r="V191" s="35">
        <v>0</v>
      </c>
      <c r="W191" s="36">
        <v>60</v>
      </c>
    </row>
    <row r="192" spans="1:23" x14ac:dyDescent="0.3">
      <c r="A192" s="30">
        <v>121</v>
      </c>
      <c r="B192" s="34" t="s">
        <v>143</v>
      </c>
      <c r="C192" s="35">
        <v>7</v>
      </c>
      <c r="D192" s="35">
        <v>67</v>
      </c>
      <c r="E192" s="35">
        <v>12.5</v>
      </c>
      <c r="F192" s="35">
        <v>0</v>
      </c>
      <c r="G192" s="42">
        <f t="shared" si="23"/>
        <v>12.5</v>
      </c>
      <c r="H192" s="35">
        <v>1.8</v>
      </c>
      <c r="I192" s="35">
        <v>0</v>
      </c>
      <c r="J192" s="55">
        <f t="shared" si="22"/>
        <v>1.8</v>
      </c>
      <c r="K192" s="50">
        <v>0.3</v>
      </c>
      <c r="L192" s="35">
        <v>0</v>
      </c>
      <c r="M192" s="35">
        <v>0</v>
      </c>
      <c r="N192" s="35">
        <v>9</v>
      </c>
      <c r="O192" s="35">
        <v>219</v>
      </c>
      <c r="P192" s="35">
        <v>7.1</v>
      </c>
      <c r="Q192" s="35">
        <v>200</v>
      </c>
      <c r="R192" s="35">
        <v>0</v>
      </c>
      <c r="S192" s="35">
        <v>0</v>
      </c>
      <c r="T192" s="35">
        <v>330</v>
      </c>
      <c r="U192" s="35">
        <v>0.4</v>
      </c>
      <c r="V192" s="35">
        <v>6</v>
      </c>
      <c r="W192" s="36">
        <v>80</v>
      </c>
    </row>
    <row r="193" spans="1:23" x14ac:dyDescent="0.3">
      <c r="A193" s="30">
        <v>122</v>
      </c>
      <c r="B193" s="34" t="s">
        <v>144</v>
      </c>
      <c r="C193" s="35">
        <v>2</v>
      </c>
      <c r="D193" s="35">
        <v>81</v>
      </c>
      <c r="E193" s="35">
        <v>13</v>
      </c>
      <c r="F193" s="35">
        <v>0</v>
      </c>
      <c r="G193" s="42">
        <f t="shared" si="23"/>
        <v>13</v>
      </c>
      <c r="H193" s="35">
        <v>3.1</v>
      </c>
      <c r="I193" s="35">
        <v>0</v>
      </c>
      <c r="J193" s="55">
        <f t="shared" si="22"/>
        <v>3.1</v>
      </c>
      <c r="K193" s="50">
        <v>0.3</v>
      </c>
      <c r="L193" s="35">
        <v>0</v>
      </c>
      <c r="M193" s="35">
        <v>375</v>
      </c>
      <c r="N193" s="35">
        <v>8</v>
      </c>
      <c r="O193" s="35">
        <v>223</v>
      </c>
      <c r="P193" s="35">
        <v>8</v>
      </c>
      <c r="Q193" s="35">
        <v>0</v>
      </c>
      <c r="R193" s="35">
        <v>390</v>
      </c>
      <c r="S193" s="35">
        <v>0</v>
      </c>
      <c r="T193" s="35">
        <v>150</v>
      </c>
      <c r="U193" s="35">
        <v>0.38</v>
      </c>
      <c r="V193" s="35">
        <v>5</v>
      </c>
      <c r="W193" s="36">
        <v>80</v>
      </c>
    </row>
    <row r="194" spans="1:23" x14ac:dyDescent="0.3">
      <c r="A194" s="30">
        <v>123</v>
      </c>
      <c r="B194" s="34" t="s">
        <v>145</v>
      </c>
      <c r="C194" s="35">
        <v>10</v>
      </c>
      <c r="D194" s="35">
        <v>118</v>
      </c>
      <c r="E194" s="35">
        <v>23.3</v>
      </c>
      <c r="F194" s="35">
        <v>0</v>
      </c>
      <c r="G194" s="42">
        <f t="shared" si="23"/>
        <v>23.3</v>
      </c>
      <c r="H194" s="35">
        <v>2.7</v>
      </c>
      <c r="I194" s="35">
        <v>0</v>
      </c>
      <c r="J194" s="55">
        <f t="shared" si="22"/>
        <v>2.7</v>
      </c>
      <c r="K194" s="50">
        <v>0</v>
      </c>
      <c r="L194" s="35">
        <v>0</v>
      </c>
      <c r="M194" s="35">
        <v>0</v>
      </c>
      <c r="N194" s="35">
        <v>11</v>
      </c>
      <c r="O194" s="35">
        <v>8</v>
      </c>
      <c r="P194" s="35">
        <v>0.4</v>
      </c>
      <c r="Q194" s="35">
        <v>0</v>
      </c>
      <c r="R194" s="35">
        <v>0</v>
      </c>
      <c r="S194" s="35">
        <v>0</v>
      </c>
      <c r="T194" s="35">
        <v>0</v>
      </c>
      <c r="U194" s="35">
        <v>0.28999999999999998</v>
      </c>
      <c r="V194" s="35">
        <v>0</v>
      </c>
      <c r="W194" s="36">
        <v>70</v>
      </c>
    </row>
    <row r="195" spans="1:23" ht="28.8" x14ac:dyDescent="0.3">
      <c r="A195" s="30">
        <v>124</v>
      </c>
      <c r="B195" s="34" t="s">
        <v>146</v>
      </c>
      <c r="C195" s="35">
        <v>0</v>
      </c>
      <c r="D195" s="35">
        <v>230</v>
      </c>
      <c r="E195" s="35">
        <v>15.7</v>
      </c>
      <c r="F195" s="35">
        <v>0</v>
      </c>
      <c r="G195" s="42">
        <f t="shared" si="23"/>
        <v>15.7</v>
      </c>
      <c r="H195" s="35">
        <v>18.600000000000001</v>
      </c>
      <c r="I195" s="35">
        <v>0</v>
      </c>
      <c r="J195" s="55">
        <f t="shared" si="22"/>
        <v>18.600000000000001</v>
      </c>
      <c r="K195" s="50">
        <v>0</v>
      </c>
      <c r="L195" s="35">
        <v>0</v>
      </c>
      <c r="M195" s="35">
        <v>60</v>
      </c>
      <c r="N195" s="35">
        <v>24</v>
      </c>
      <c r="O195" s="35">
        <v>106</v>
      </c>
      <c r="P195" s="35">
        <v>2.1</v>
      </c>
      <c r="Q195" s="35">
        <v>0</v>
      </c>
      <c r="R195" s="35">
        <v>0</v>
      </c>
      <c r="S195" s="35">
        <v>0</v>
      </c>
      <c r="T195" s="35">
        <v>30</v>
      </c>
      <c r="U195" s="35">
        <v>0.01</v>
      </c>
      <c r="V195" s="35">
        <v>0</v>
      </c>
      <c r="W195" s="36">
        <v>61</v>
      </c>
    </row>
    <row r="196" spans="1:23" x14ac:dyDescent="0.3">
      <c r="A196" s="30">
        <v>125</v>
      </c>
      <c r="B196" s="34" t="s">
        <v>147</v>
      </c>
      <c r="C196" s="35">
        <v>5</v>
      </c>
      <c r="D196" s="35">
        <v>97</v>
      </c>
      <c r="E196" s="35">
        <v>14.8</v>
      </c>
      <c r="F196" s="35">
        <v>0</v>
      </c>
      <c r="G196" s="42">
        <f t="shared" si="23"/>
        <v>14.8</v>
      </c>
      <c r="H196" s="35">
        <v>4.2</v>
      </c>
      <c r="I196" s="35">
        <v>0</v>
      </c>
      <c r="J196" s="55">
        <f t="shared" si="22"/>
        <v>4.2</v>
      </c>
      <c r="K196" s="50">
        <v>0</v>
      </c>
      <c r="L196" s="35">
        <v>0</v>
      </c>
      <c r="M196" s="35">
        <v>95</v>
      </c>
      <c r="N196" s="35">
        <v>150</v>
      </c>
      <c r="O196" s="35">
        <v>85</v>
      </c>
      <c r="P196" s="35">
        <v>0.9</v>
      </c>
      <c r="Q196" s="35">
        <v>0</v>
      </c>
      <c r="R196" s="35">
        <v>0</v>
      </c>
      <c r="S196" s="35">
        <v>0</v>
      </c>
      <c r="T196" s="35">
        <v>0</v>
      </c>
      <c r="U196" s="35">
        <v>0.04</v>
      </c>
      <c r="V196" s="35">
        <v>0</v>
      </c>
      <c r="W196" s="36">
        <v>80</v>
      </c>
    </row>
    <row r="197" spans="1:23" x14ac:dyDescent="0.3">
      <c r="A197" s="30">
        <v>126</v>
      </c>
      <c r="B197" s="34" t="s">
        <v>148</v>
      </c>
      <c r="C197" s="35">
        <v>2</v>
      </c>
      <c r="D197" s="35">
        <v>85</v>
      </c>
      <c r="E197" s="35">
        <v>14.6</v>
      </c>
      <c r="F197" s="35">
        <v>0</v>
      </c>
      <c r="G197" s="42">
        <f t="shared" si="23"/>
        <v>14.6</v>
      </c>
      <c r="H197" s="35">
        <v>2.9</v>
      </c>
      <c r="I197" s="35">
        <v>0</v>
      </c>
      <c r="J197" s="55">
        <f t="shared" si="22"/>
        <v>2.9</v>
      </c>
      <c r="K197" s="50">
        <v>0</v>
      </c>
      <c r="L197" s="35">
        <v>0</v>
      </c>
      <c r="M197" s="35">
        <v>0</v>
      </c>
      <c r="N197" s="35">
        <v>8</v>
      </c>
      <c r="O197" s="35">
        <v>144</v>
      </c>
      <c r="P197" s="35">
        <v>1.4</v>
      </c>
      <c r="Q197" s="35">
        <v>0</v>
      </c>
      <c r="R197" s="35">
        <v>0</v>
      </c>
      <c r="S197" s="35">
        <v>0</v>
      </c>
      <c r="T197" s="35">
        <v>0</v>
      </c>
      <c r="U197" s="35">
        <v>0.05</v>
      </c>
      <c r="V197" s="35">
        <v>0</v>
      </c>
      <c r="W197" s="36">
        <v>80</v>
      </c>
    </row>
    <row r="198" spans="1:23" x14ac:dyDescent="0.3">
      <c r="A198" s="30">
        <v>127</v>
      </c>
      <c r="B198" s="34" t="s">
        <v>149</v>
      </c>
      <c r="C198" s="35">
        <v>68</v>
      </c>
      <c r="D198" s="35">
        <v>335</v>
      </c>
      <c r="E198" s="35">
        <v>13.4</v>
      </c>
      <c r="F198" s="35">
        <v>0</v>
      </c>
      <c r="G198" s="42">
        <f t="shared" si="23"/>
        <v>13.4</v>
      </c>
      <c r="H198" s="35">
        <v>31.3</v>
      </c>
      <c r="I198" s="35">
        <v>0</v>
      </c>
      <c r="J198" s="55">
        <f t="shared" si="22"/>
        <v>31.3</v>
      </c>
      <c r="K198" s="50">
        <v>0</v>
      </c>
      <c r="L198" s="35">
        <v>0</v>
      </c>
      <c r="M198" s="35">
        <v>0</v>
      </c>
      <c r="N198" s="35">
        <v>0</v>
      </c>
      <c r="O198" s="35">
        <v>0</v>
      </c>
      <c r="P198" s="35">
        <v>0</v>
      </c>
      <c r="Q198" s="35">
        <v>0</v>
      </c>
      <c r="R198" s="35">
        <v>0</v>
      </c>
      <c r="S198" s="35">
        <v>0</v>
      </c>
      <c r="T198" s="35">
        <v>0</v>
      </c>
      <c r="U198" s="35">
        <v>0</v>
      </c>
      <c r="V198" s="35">
        <v>0</v>
      </c>
      <c r="W198" s="36">
        <v>54</v>
      </c>
    </row>
    <row r="199" spans="1:23" x14ac:dyDescent="0.3">
      <c r="A199" s="30">
        <v>128</v>
      </c>
      <c r="B199" s="34" t="s">
        <v>150</v>
      </c>
      <c r="C199" s="35">
        <v>46</v>
      </c>
      <c r="D199" s="35">
        <v>137</v>
      </c>
      <c r="E199" s="35">
        <v>19.7</v>
      </c>
      <c r="F199" s="35">
        <v>0</v>
      </c>
      <c r="G199" s="42">
        <f t="shared" si="23"/>
        <v>19.7</v>
      </c>
      <c r="H199" s="35">
        <v>6.5</v>
      </c>
      <c r="I199" s="35">
        <v>0</v>
      </c>
      <c r="J199" s="55">
        <f t="shared" si="22"/>
        <v>6.5</v>
      </c>
      <c r="K199" s="50">
        <v>0</v>
      </c>
      <c r="L199" s="35">
        <v>0</v>
      </c>
      <c r="M199" s="35">
        <v>0</v>
      </c>
      <c r="N199" s="35">
        <v>7</v>
      </c>
      <c r="O199" s="35">
        <v>162</v>
      </c>
      <c r="P199" s="35">
        <v>2.5</v>
      </c>
      <c r="Q199" s="35">
        <v>0</v>
      </c>
      <c r="R199" s="35">
        <v>0</v>
      </c>
      <c r="S199" s="35">
        <v>0</v>
      </c>
      <c r="T199" s="35">
        <v>0</v>
      </c>
      <c r="U199" s="35">
        <v>0.03</v>
      </c>
      <c r="V199" s="35">
        <v>0</v>
      </c>
      <c r="W199" s="36">
        <v>60</v>
      </c>
    </row>
    <row r="200" spans="1:23" x14ac:dyDescent="0.3">
      <c r="A200" s="30">
        <v>129</v>
      </c>
      <c r="B200" s="34" t="s">
        <v>151</v>
      </c>
      <c r="C200" s="35">
        <v>13</v>
      </c>
      <c r="D200" s="35">
        <v>467</v>
      </c>
      <c r="E200" s="35">
        <v>10.8</v>
      </c>
      <c r="F200" s="35">
        <v>0</v>
      </c>
      <c r="G200" s="42">
        <f t="shared" si="23"/>
        <v>10.8</v>
      </c>
      <c r="H200" s="35">
        <v>47.1</v>
      </c>
      <c r="I200" s="35">
        <v>0</v>
      </c>
      <c r="J200" s="55">
        <f t="shared" si="22"/>
        <v>47.1</v>
      </c>
      <c r="K200" s="50">
        <v>0</v>
      </c>
      <c r="L200" s="35">
        <v>0</v>
      </c>
      <c r="M200" s="35">
        <v>0</v>
      </c>
      <c r="N200" s="35">
        <v>0</v>
      </c>
      <c r="O200" s="35">
        <v>0</v>
      </c>
      <c r="P200" s="35">
        <v>0</v>
      </c>
      <c r="Q200" s="35">
        <v>0</v>
      </c>
      <c r="R200" s="35">
        <v>0</v>
      </c>
      <c r="S200" s="35">
        <v>0</v>
      </c>
      <c r="T200" s="35">
        <v>0</v>
      </c>
      <c r="U200" s="35">
        <v>0</v>
      </c>
      <c r="V200" s="35">
        <v>0</v>
      </c>
      <c r="W200" s="36">
        <v>60</v>
      </c>
    </row>
    <row r="201" spans="1:23" x14ac:dyDescent="0.3">
      <c r="A201" s="30">
        <v>130</v>
      </c>
      <c r="B201" s="34" t="s">
        <v>152</v>
      </c>
      <c r="C201" s="35">
        <v>0</v>
      </c>
      <c r="D201" s="35">
        <v>110</v>
      </c>
      <c r="E201" s="35">
        <v>17.399999999999999</v>
      </c>
      <c r="F201" s="35">
        <v>0</v>
      </c>
      <c r="G201" s="42">
        <f t="shared" si="23"/>
        <v>17.399999999999999</v>
      </c>
      <c r="H201" s="35">
        <v>3.1</v>
      </c>
      <c r="I201" s="35">
        <v>0</v>
      </c>
      <c r="J201" s="55">
        <f t="shared" si="22"/>
        <v>3.1</v>
      </c>
      <c r="K201" s="50">
        <v>3</v>
      </c>
      <c r="L201" s="35">
        <v>0</v>
      </c>
      <c r="M201" s="35">
        <v>0</v>
      </c>
      <c r="N201" s="35">
        <v>5</v>
      </c>
      <c r="O201" s="35">
        <v>340</v>
      </c>
      <c r="P201" s="35">
        <v>9</v>
      </c>
      <c r="Q201" s="35">
        <v>110</v>
      </c>
      <c r="R201" s="35">
        <v>213</v>
      </c>
      <c r="S201" s="35">
        <v>0</v>
      </c>
      <c r="T201" s="35">
        <v>5000</v>
      </c>
      <c r="U201" s="35">
        <v>0.4</v>
      </c>
      <c r="V201" s="35">
        <v>30</v>
      </c>
      <c r="W201" s="36">
        <v>73</v>
      </c>
    </row>
    <row r="202" spans="1:23" x14ac:dyDescent="0.3">
      <c r="A202" s="30">
        <v>131</v>
      </c>
      <c r="B202" s="34" t="s">
        <v>153</v>
      </c>
      <c r="C202" s="35">
        <v>0</v>
      </c>
      <c r="D202" s="35">
        <v>111</v>
      </c>
      <c r="E202" s="35">
        <v>18.2</v>
      </c>
      <c r="F202" s="35">
        <v>0</v>
      </c>
      <c r="G202" s="42">
        <f t="shared" si="23"/>
        <v>18.2</v>
      </c>
      <c r="H202" s="35">
        <v>3.4</v>
      </c>
      <c r="I202" s="35">
        <v>0</v>
      </c>
      <c r="J202" s="55">
        <f t="shared" si="22"/>
        <v>3.4</v>
      </c>
      <c r="K202" s="50">
        <v>2</v>
      </c>
      <c r="L202" s="35">
        <v>0</v>
      </c>
      <c r="M202" s="35">
        <v>440</v>
      </c>
      <c r="N202" s="35">
        <v>21</v>
      </c>
      <c r="O202" s="35">
        <v>260</v>
      </c>
      <c r="P202" s="35">
        <v>8.1999999999999993</v>
      </c>
      <c r="Q202" s="35">
        <v>0</v>
      </c>
      <c r="R202" s="35">
        <v>335</v>
      </c>
      <c r="S202" s="35">
        <v>0</v>
      </c>
      <c r="T202" s="35">
        <v>6960</v>
      </c>
      <c r="U202" s="35">
        <v>0.38</v>
      </c>
      <c r="V202" s="35">
        <v>7</v>
      </c>
      <c r="W202" s="36">
        <v>73</v>
      </c>
    </row>
    <row r="203" spans="1:23" x14ac:dyDescent="0.3">
      <c r="A203" s="30">
        <v>132</v>
      </c>
      <c r="B203" s="34" t="s">
        <v>154</v>
      </c>
      <c r="C203" s="35">
        <v>0</v>
      </c>
      <c r="D203" s="35">
        <v>116</v>
      </c>
      <c r="E203" s="35">
        <v>18.8</v>
      </c>
      <c r="F203" s="35">
        <v>0</v>
      </c>
      <c r="G203" s="42">
        <f t="shared" si="23"/>
        <v>18.8</v>
      </c>
      <c r="H203" s="35">
        <v>3.6</v>
      </c>
      <c r="I203" s="35">
        <v>0</v>
      </c>
      <c r="J203" s="55">
        <f t="shared" si="22"/>
        <v>3.6</v>
      </c>
      <c r="K203" s="50">
        <v>2</v>
      </c>
      <c r="L203" s="35">
        <v>0</v>
      </c>
      <c r="M203" s="35">
        <v>320</v>
      </c>
      <c r="N203" s="35">
        <v>7</v>
      </c>
      <c r="O203" s="35">
        <v>353</v>
      </c>
      <c r="P203" s="35">
        <v>12</v>
      </c>
      <c r="Q203" s="35">
        <v>110</v>
      </c>
      <c r="R203" s="35">
        <v>447</v>
      </c>
      <c r="S203" s="35">
        <v>0</v>
      </c>
      <c r="T203" s="35">
        <v>6000</v>
      </c>
      <c r="U203" s="35">
        <v>0.4</v>
      </c>
      <c r="V203" s="35">
        <v>18</v>
      </c>
      <c r="W203" s="36">
        <v>73</v>
      </c>
    </row>
    <row r="204" spans="1:23" x14ac:dyDescent="0.3">
      <c r="A204" s="30">
        <v>133</v>
      </c>
      <c r="B204" s="34" t="s">
        <v>155</v>
      </c>
      <c r="C204" s="35">
        <v>0</v>
      </c>
      <c r="D204" s="35">
        <v>122</v>
      </c>
      <c r="E204" s="35">
        <v>17.100000000000001</v>
      </c>
      <c r="F204" s="35">
        <v>0</v>
      </c>
      <c r="G204" s="42">
        <f t="shared" si="23"/>
        <v>17.100000000000001</v>
      </c>
      <c r="H204" s="35">
        <v>4.7</v>
      </c>
      <c r="I204" s="35">
        <v>0</v>
      </c>
      <c r="J204" s="55">
        <f t="shared" si="22"/>
        <v>4.7</v>
      </c>
      <c r="K204" s="50">
        <v>2.8</v>
      </c>
      <c r="L204" s="35">
        <v>0</v>
      </c>
      <c r="M204" s="35">
        <v>0</v>
      </c>
      <c r="N204" s="35">
        <v>17</v>
      </c>
      <c r="O204" s="35">
        <v>177</v>
      </c>
      <c r="P204" s="35">
        <v>4.8</v>
      </c>
      <c r="Q204" s="35">
        <v>0</v>
      </c>
      <c r="R204" s="35">
        <v>0</v>
      </c>
      <c r="S204" s="35">
        <v>0</v>
      </c>
      <c r="T204" s="35">
        <v>2960</v>
      </c>
      <c r="U204" s="35">
        <v>0.44</v>
      </c>
      <c r="V204" s="35">
        <v>7</v>
      </c>
      <c r="W204" s="36">
        <v>73</v>
      </c>
    </row>
    <row r="205" spans="1:23" x14ac:dyDescent="0.3">
      <c r="A205" s="30">
        <v>134</v>
      </c>
      <c r="B205" s="34" t="s">
        <v>156</v>
      </c>
      <c r="C205" s="35">
        <v>0</v>
      </c>
      <c r="D205" s="35">
        <v>124</v>
      </c>
      <c r="E205" s="35">
        <v>30.2</v>
      </c>
      <c r="F205" s="35">
        <v>0</v>
      </c>
      <c r="G205" s="42">
        <f t="shared" si="23"/>
        <v>30.2</v>
      </c>
      <c r="H205" s="35">
        <v>0.3</v>
      </c>
      <c r="I205" s="35">
        <v>0</v>
      </c>
      <c r="J205" s="55">
        <f t="shared" si="22"/>
        <v>0.3</v>
      </c>
      <c r="K205" s="50">
        <v>0</v>
      </c>
      <c r="L205" s="35">
        <v>0</v>
      </c>
      <c r="M205" s="35">
        <v>0</v>
      </c>
      <c r="N205" s="35">
        <v>0</v>
      </c>
      <c r="O205" s="35">
        <v>0</v>
      </c>
      <c r="P205" s="35">
        <v>0</v>
      </c>
      <c r="Q205" s="35">
        <v>0</v>
      </c>
      <c r="R205" s="35">
        <v>0</v>
      </c>
      <c r="S205" s="35">
        <v>0</v>
      </c>
      <c r="T205" s="35">
        <v>0</v>
      </c>
      <c r="U205" s="35">
        <v>0</v>
      </c>
      <c r="V205" s="35">
        <v>0</v>
      </c>
      <c r="W205" s="36">
        <v>70</v>
      </c>
    </row>
    <row r="206" spans="1:23" x14ac:dyDescent="0.3">
      <c r="A206" s="30">
        <v>135</v>
      </c>
      <c r="B206" s="34" t="s">
        <v>157</v>
      </c>
      <c r="C206" s="35">
        <v>8</v>
      </c>
      <c r="D206" s="35">
        <v>164</v>
      </c>
      <c r="E206" s="35">
        <v>13.6</v>
      </c>
      <c r="F206" s="35">
        <v>0</v>
      </c>
      <c r="G206" s="42">
        <f t="shared" si="23"/>
        <v>13.6</v>
      </c>
      <c r="H206" s="35">
        <v>12.1</v>
      </c>
      <c r="I206" s="35">
        <v>0</v>
      </c>
      <c r="J206" s="55">
        <f t="shared" si="22"/>
        <v>12.1</v>
      </c>
      <c r="K206" s="50">
        <v>0.2</v>
      </c>
      <c r="L206" s="35">
        <v>0</v>
      </c>
      <c r="M206" s="35">
        <v>108</v>
      </c>
      <c r="N206" s="35">
        <v>7</v>
      </c>
      <c r="O206" s="35">
        <v>162</v>
      </c>
      <c r="P206" s="35">
        <v>3</v>
      </c>
      <c r="Q206" s="35">
        <v>0</v>
      </c>
      <c r="R206" s="35">
        <v>0</v>
      </c>
      <c r="S206" s="35">
        <v>0</v>
      </c>
      <c r="T206" s="35">
        <v>0</v>
      </c>
      <c r="U206" s="35">
        <v>7.0000000000000007E-2</v>
      </c>
      <c r="V206" s="35">
        <v>3</v>
      </c>
      <c r="W206" s="36">
        <v>70</v>
      </c>
    </row>
    <row r="207" spans="1:23" x14ac:dyDescent="0.3">
      <c r="A207" s="30">
        <v>136</v>
      </c>
      <c r="B207" s="34" t="s">
        <v>158</v>
      </c>
      <c r="C207" s="35">
        <v>3</v>
      </c>
      <c r="D207" s="35">
        <v>178</v>
      </c>
      <c r="E207" s="35">
        <v>14.2</v>
      </c>
      <c r="F207" s="35">
        <v>0</v>
      </c>
      <c r="G207" s="42">
        <f t="shared" si="23"/>
        <v>14.2</v>
      </c>
      <c r="H207" s="35">
        <v>12.8</v>
      </c>
      <c r="I207" s="35">
        <v>0</v>
      </c>
      <c r="J207" s="55">
        <f t="shared" si="22"/>
        <v>12.8</v>
      </c>
      <c r="K207" s="50">
        <v>1.4</v>
      </c>
      <c r="L207" s="35">
        <v>0</v>
      </c>
      <c r="M207" s="35">
        <v>0</v>
      </c>
      <c r="N207" s="35">
        <v>7</v>
      </c>
      <c r="O207" s="35">
        <v>118</v>
      </c>
      <c r="P207" s="35">
        <v>2.4</v>
      </c>
      <c r="Q207" s="35">
        <v>0</v>
      </c>
      <c r="R207" s="35">
        <v>0</v>
      </c>
      <c r="S207" s="35">
        <v>0</v>
      </c>
      <c r="T207" s="35">
        <v>0</v>
      </c>
      <c r="U207" s="35">
        <v>0.08</v>
      </c>
      <c r="V207" s="35">
        <v>0</v>
      </c>
      <c r="W207" s="36">
        <v>70</v>
      </c>
    </row>
    <row r="208" spans="1:23" ht="28.8" x14ac:dyDescent="0.3">
      <c r="A208" s="30">
        <v>137</v>
      </c>
      <c r="B208" s="34" t="s">
        <v>159</v>
      </c>
      <c r="C208" s="35">
        <v>2</v>
      </c>
      <c r="D208" s="35">
        <v>167</v>
      </c>
      <c r="E208" s="35">
        <v>6.9</v>
      </c>
      <c r="F208" s="35">
        <v>0</v>
      </c>
      <c r="G208" s="42">
        <f t="shared" si="23"/>
        <v>6.9</v>
      </c>
      <c r="H208" s="35">
        <v>15.1</v>
      </c>
      <c r="I208" s="35">
        <v>0</v>
      </c>
      <c r="J208" s="55">
        <f t="shared" si="22"/>
        <v>15.1</v>
      </c>
      <c r="K208" s="50">
        <v>0.8</v>
      </c>
      <c r="L208" s="35">
        <v>0</v>
      </c>
      <c r="M208" s="35">
        <v>0</v>
      </c>
      <c r="N208" s="35">
        <v>12</v>
      </c>
      <c r="O208" s="35">
        <v>55</v>
      </c>
      <c r="P208" s="35">
        <v>0.5</v>
      </c>
      <c r="Q208" s="35">
        <v>0</v>
      </c>
      <c r="R208" s="35">
        <v>0</v>
      </c>
      <c r="S208" s="35">
        <v>0</v>
      </c>
      <c r="T208" s="35">
        <v>0</v>
      </c>
      <c r="U208" s="35">
        <v>0.09</v>
      </c>
      <c r="V208" s="35">
        <v>0</v>
      </c>
      <c r="W208" s="36">
        <v>77</v>
      </c>
    </row>
    <row r="209" spans="1:23" x14ac:dyDescent="0.3">
      <c r="A209" s="30">
        <v>138</v>
      </c>
      <c r="B209" s="34" t="s">
        <v>160</v>
      </c>
      <c r="C209" s="35">
        <v>2</v>
      </c>
      <c r="D209" s="35">
        <v>44</v>
      </c>
      <c r="E209" s="35">
        <v>7.2</v>
      </c>
      <c r="F209" s="35">
        <v>0</v>
      </c>
      <c r="G209" s="42">
        <f t="shared" si="23"/>
        <v>7.2</v>
      </c>
      <c r="H209" s="35">
        <v>1.3</v>
      </c>
      <c r="I209" s="35">
        <v>0</v>
      </c>
      <c r="J209" s="55">
        <f t="shared" si="22"/>
        <v>1.3</v>
      </c>
      <c r="K209" s="50">
        <v>0.8</v>
      </c>
      <c r="L209" s="35">
        <v>0</v>
      </c>
      <c r="M209" s="35">
        <v>0</v>
      </c>
      <c r="N209" s="35">
        <v>7</v>
      </c>
      <c r="O209" s="35">
        <v>48</v>
      </c>
      <c r="P209" s="35">
        <v>0.8</v>
      </c>
      <c r="Q209" s="35">
        <v>0</v>
      </c>
      <c r="R209" s="35">
        <v>0</v>
      </c>
      <c r="S209" s="35">
        <v>0</v>
      </c>
      <c r="T209" s="35">
        <v>0</v>
      </c>
      <c r="U209" s="35">
        <v>0.09</v>
      </c>
      <c r="V209" s="35">
        <v>0</v>
      </c>
      <c r="W209" s="36">
        <v>91</v>
      </c>
    </row>
    <row r="210" spans="1:23" x14ac:dyDescent="0.3">
      <c r="A210" s="30">
        <v>139</v>
      </c>
      <c r="B210" s="34" t="s">
        <v>161</v>
      </c>
      <c r="C210" s="35">
        <v>4</v>
      </c>
      <c r="D210" s="35">
        <v>99</v>
      </c>
      <c r="E210" s="35">
        <v>21.3</v>
      </c>
      <c r="F210" s="35">
        <v>0</v>
      </c>
      <c r="G210" s="42">
        <f t="shared" si="23"/>
        <v>21.3</v>
      </c>
      <c r="H210" s="35">
        <v>1.3</v>
      </c>
      <c r="I210" s="35">
        <v>0</v>
      </c>
      <c r="J210" s="55">
        <f t="shared" si="22"/>
        <v>1.3</v>
      </c>
      <c r="K210" s="50">
        <v>0.6</v>
      </c>
      <c r="L210" s="35">
        <v>0</v>
      </c>
      <c r="M210" s="35">
        <v>0</v>
      </c>
      <c r="N210" s="35">
        <v>48</v>
      </c>
      <c r="O210" s="35">
        <v>150</v>
      </c>
      <c r="P210" s="35">
        <v>6.6</v>
      </c>
      <c r="Q210" s="35">
        <v>0</v>
      </c>
      <c r="R210" s="35">
        <v>0</v>
      </c>
      <c r="S210" s="35">
        <v>0</v>
      </c>
      <c r="T210" s="35">
        <v>0</v>
      </c>
      <c r="U210" s="35">
        <v>0.04</v>
      </c>
      <c r="V210" s="35">
        <v>0</v>
      </c>
      <c r="W210" s="36">
        <v>75</v>
      </c>
    </row>
    <row r="211" spans="1:23" x14ac:dyDescent="0.3">
      <c r="A211" s="30">
        <v>140</v>
      </c>
      <c r="B211" s="34" t="s">
        <v>162</v>
      </c>
      <c r="C211" s="35">
        <v>8</v>
      </c>
      <c r="D211" s="35">
        <v>124</v>
      </c>
      <c r="E211" s="35">
        <v>9</v>
      </c>
      <c r="F211" s="35">
        <v>0</v>
      </c>
      <c r="G211" s="42">
        <f t="shared" si="23"/>
        <v>9</v>
      </c>
      <c r="H211" s="35">
        <v>9.5</v>
      </c>
      <c r="I211" s="35">
        <v>0</v>
      </c>
      <c r="J211" s="55">
        <f t="shared" si="22"/>
        <v>9.5</v>
      </c>
      <c r="K211" s="50">
        <v>0.5</v>
      </c>
      <c r="L211" s="35">
        <v>0</v>
      </c>
      <c r="M211" s="35">
        <v>0</v>
      </c>
      <c r="N211" s="35">
        <v>6</v>
      </c>
      <c r="O211" s="35">
        <v>311</v>
      </c>
      <c r="P211" s="35">
        <v>0.9</v>
      </c>
      <c r="Q211" s="35">
        <v>0</v>
      </c>
      <c r="R211" s="35">
        <v>0</v>
      </c>
      <c r="S211" s="35">
        <v>0</v>
      </c>
      <c r="T211" s="35">
        <v>0</v>
      </c>
      <c r="U211" s="35">
        <v>0.13</v>
      </c>
      <c r="V211" s="35">
        <v>0</v>
      </c>
      <c r="W211" s="36">
        <v>55</v>
      </c>
    </row>
    <row r="212" spans="1:23" x14ac:dyDescent="0.3">
      <c r="A212" s="30">
        <v>141</v>
      </c>
      <c r="B212" s="34" t="s">
        <v>163</v>
      </c>
      <c r="C212" s="35">
        <v>8</v>
      </c>
      <c r="D212" s="35">
        <v>123</v>
      </c>
      <c r="E212" s="35">
        <v>9</v>
      </c>
      <c r="F212" s="35">
        <v>0</v>
      </c>
      <c r="G212" s="42">
        <f t="shared" si="23"/>
        <v>9</v>
      </c>
      <c r="H212" s="35">
        <v>9.5</v>
      </c>
      <c r="I212" s="35">
        <v>0</v>
      </c>
      <c r="J212" s="55">
        <f t="shared" si="22"/>
        <v>9.5</v>
      </c>
      <c r="K212" s="50">
        <v>0.4</v>
      </c>
      <c r="L212" s="35">
        <v>0</v>
      </c>
      <c r="M212" s="35">
        <v>0</v>
      </c>
      <c r="N212" s="35">
        <v>7</v>
      </c>
      <c r="O212" s="35">
        <v>311</v>
      </c>
      <c r="P212" s="35">
        <v>1.6</v>
      </c>
      <c r="Q212" s="35">
        <v>0</v>
      </c>
      <c r="R212" s="35">
        <v>0</v>
      </c>
      <c r="S212" s="35">
        <v>0</v>
      </c>
      <c r="T212" s="35">
        <v>0</v>
      </c>
      <c r="U212" s="35">
        <v>0.14000000000000001</v>
      </c>
      <c r="V212" s="35">
        <v>0</v>
      </c>
      <c r="W212" s="36">
        <v>55</v>
      </c>
    </row>
    <row r="213" spans="1:23" ht="28.8" x14ac:dyDescent="0.3">
      <c r="A213" s="30">
        <v>142</v>
      </c>
      <c r="B213" s="34" t="s">
        <v>164</v>
      </c>
      <c r="C213" s="35">
        <v>0</v>
      </c>
      <c r="D213" s="35">
        <v>187</v>
      </c>
      <c r="E213" s="35">
        <v>17.899999999999999</v>
      </c>
      <c r="F213" s="35">
        <v>0</v>
      </c>
      <c r="G213" s="42">
        <f t="shared" ref="G213:G233" si="24">E213+F213</f>
        <v>17.899999999999999</v>
      </c>
      <c r="H213" s="35">
        <v>12.8</v>
      </c>
      <c r="I213" s="35">
        <v>0</v>
      </c>
      <c r="J213" s="55">
        <f t="shared" si="22"/>
        <v>12.8</v>
      </c>
      <c r="K213" s="50">
        <v>0</v>
      </c>
      <c r="L213" s="35">
        <v>0</v>
      </c>
      <c r="M213" s="35">
        <v>66</v>
      </c>
      <c r="N213" s="35">
        <v>7</v>
      </c>
      <c r="O213" s="35">
        <v>160</v>
      </c>
      <c r="P213" s="35">
        <v>0.6</v>
      </c>
      <c r="Q213" s="35">
        <v>0</v>
      </c>
      <c r="R213" s="35">
        <v>0</v>
      </c>
      <c r="S213" s="35">
        <v>0</v>
      </c>
      <c r="T213" s="35">
        <v>0</v>
      </c>
      <c r="U213" s="35">
        <v>0.96</v>
      </c>
      <c r="V213" s="35">
        <v>0</v>
      </c>
      <c r="W213" s="36">
        <v>65</v>
      </c>
    </row>
    <row r="214" spans="1:23" x14ac:dyDescent="0.3">
      <c r="A214" s="30">
        <v>143</v>
      </c>
      <c r="B214" s="34" t="s">
        <v>165</v>
      </c>
      <c r="C214" s="35">
        <v>4</v>
      </c>
      <c r="D214" s="35">
        <v>121</v>
      </c>
      <c r="E214" s="35">
        <v>21</v>
      </c>
      <c r="F214" s="35">
        <v>0</v>
      </c>
      <c r="G214" s="42">
        <f t="shared" si="24"/>
        <v>21</v>
      </c>
      <c r="H214" s="35">
        <v>4.0999999999999996</v>
      </c>
      <c r="I214" s="35">
        <v>0</v>
      </c>
      <c r="J214" s="55">
        <f t="shared" si="22"/>
        <v>4.0999999999999996</v>
      </c>
      <c r="K214" s="50">
        <v>0</v>
      </c>
      <c r="L214" s="35">
        <v>0</v>
      </c>
      <c r="M214" s="35">
        <v>0</v>
      </c>
      <c r="N214" s="35">
        <v>0</v>
      </c>
      <c r="O214" s="35">
        <v>0</v>
      </c>
      <c r="P214" s="35">
        <v>0</v>
      </c>
      <c r="Q214" s="35">
        <v>0</v>
      </c>
      <c r="R214" s="35">
        <v>0</v>
      </c>
      <c r="S214" s="35">
        <v>0</v>
      </c>
      <c r="T214" s="35">
        <v>0</v>
      </c>
      <c r="U214" s="35">
        <v>0</v>
      </c>
      <c r="V214" s="35">
        <v>0</v>
      </c>
      <c r="W214" s="36">
        <v>60</v>
      </c>
    </row>
    <row r="215" spans="1:23" x14ac:dyDescent="0.3">
      <c r="A215" s="30">
        <v>144</v>
      </c>
      <c r="B215" s="34" t="s">
        <v>166</v>
      </c>
      <c r="C215" s="35">
        <v>8</v>
      </c>
      <c r="D215" s="35">
        <v>89</v>
      </c>
      <c r="E215" s="35">
        <v>15</v>
      </c>
      <c r="F215" s="35">
        <v>0</v>
      </c>
      <c r="G215" s="42">
        <f t="shared" si="24"/>
        <v>15</v>
      </c>
      <c r="H215" s="35">
        <v>3</v>
      </c>
      <c r="I215" s="35">
        <v>0</v>
      </c>
      <c r="J215" s="55">
        <f t="shared" si="22"/>
        <v>3</v>
      </c>
      <c r="K215" s="50">
        <v>0.6</v>
      </c>
      <c r="L215" s="35">
        <v>0</v>
      </c>
      <c r="M215" s="35">
        <v>0</v>
      </c>
      <c r="N215" s="35">
        <v>5</v>
      </c>
      <c r="O215" s="35">
        <v>185</v>
      </c>
      <c r="P215" s="35">
        <v>5.4</v>
      </c>
      <c r="Q215" s="35">
        <v>0</v>
      </c>
      <c r="R215" s="35">
        <v>0</v>
      </c>
      <c r="S215" s="35">
        <v>0</v>
      </c>
      <c r="T215" s="35">
        <v>6</v>
      </c>
      <c r="U215" s="35">
        <v>0.31</v>
      </c>
      <c r="V215" s="35">
        <v>7</v>
      </c>
      <c r="W215" s="36">
        <v>78</v>
      </c>
    </row>
    <row r="216" spans="1:23" x14ac:dyDescent="0.3">
      <c r="A216" s="30">
        <v>145</v>
      </c>
      <c r="B216" s="34" t="s">
        <v>167</v>
      </c>
      <c r="C216" s="35">
        <v>0</v>
      </c>
      <c r="D216" s="35">
        <v>114</v>
      </c>
      <c r="E216" s="35">
        <v>16</v>
      </c>
      <c r="F216" s="35">
        <v>0</v>
      </c>
      <c r="G216" s="42">
        <f t="shared" si="24"/>
        <v>16</v>
      </c>
      <c r="H216" s="35">
        <v>5.5</v>
      </c>
      <c r="I216" s="35">
        <v>0</v>
      </c>
      <c r="J216" s="55">
        <f t="shared" si="22"/>
        <v>5.5</v>
      </c>
      <c r="K216" s="50">
        <v>0</v>
      </c>
      <c r="L216" s="35">
        <v>0</v>
      </c>
      <c r="M216" s="35">
        <v>0</v>
      </c>
      <c r="N216" s="35">
        <v>21</v>
      </c>
      <c r="O216" s="35">
        <v>185</v>
      </c>
      <c r="P216" s="35">
        <v>5.3</v>
      </c>
      <c r="Q216" s="35">
        <v>0</v>
      </c>
      <c r="R216" s="35">
        <v>0</v>
      </c>
      <c r="S216" s="35">
        <v>0</v>
      </c>
      <c r="T216" s="35">
        <v>0</v>
      </c>
      <c r="U216" s="35">
        <v>0</v>
      </c>
      <c r="V216" s="35">
        <v>0</v>
      </c>
      <c r="W216" s="36">
        <v>78</v>
      </c>
    </row>
    <row r="217" spans="1:23" x14ac:dyDescent="0.3">
      <c r="A217" s="30">
        <v>146</v>
      </c>
      <c r="B217" s="34" t="s">
        <v>168</v>
      </c>
      <c r="C217" s="35">
        <v>6</v>
      </c>
      <c r="D217" s="35">
        <v>89</v>
      </c>
      <c r="E217" s="35">
        <v>15.1</v>
      </c>
      <c r="F217" s="35">
        <v>0</v>
      </c>
      <c r="G217" s="42">
        <f t="shared" si="24"/>
        <v>15.1</v>
      </c>
      <c r="H217" s="35">
        <v>3.2</v>
      </c>
      <c r="I217" s="35">
        <v>0</v>
      </c>
      <c r="J217" s="55">
        <f t="shared" si="22"/>
        <v>3.2</v>
      </c>
      <c r="K217" s="50">
        <v>0</v>
      </c>
      <c r="L217" s="35">
        <v>0</v>
      </c>
      <c r="M217" s="35">
        <v>140</v>
      </c>
      <c r="N217" s="35">
        <v>7</v>
      </c>
      <c r="O217" s="35">
        <v>213</v>
      </c>
      <c r="P217" s="35">
        <v>5.9</v>
      </c>
      <c r="Q217" s="35">
        <v>0</v>
      </c>
      <c r="R217" s="35">
        <v>0</v>
      </c>
      <c r="S217" s="35">
        <v>0</v>
      </c>
      <c r="T217" s="35">
        <v>8</v>
      </c>
      <c r="U217" s="35">
        <v>0.34</v>
      </c>
      <c r="V217" s="35">
        <v>1</v>
      </c>
      <c r="W217" s="36">
        <v>76</v>
      </c>
    </row>
    <row r="218" spans="1:23" x14ac:dyDescent="0.3">
      <c r="A218" s="30">
        <v>147</v>
      </c>
      <c r="B218" s="34" t="s">
        <v>169</v>
      </c>
      <c r="C218" s="35">
        <v>0</v>
      </c>
      <c r="D218" s="35">
        <v>75</v>
      </c>
      <c r="E218" s="35">
        <v>18</v>
      </c>
      <c r="F218" s="35">
        <v>0</v>
      </c>
      <c r="G218" s="42">
        <f t="shared" si="24"/>
        <v>18</v>
      </c>
      <c r="H218" s="35">
        <v>0.2</v>
      </c>
      <c r="I218" s="35">
        <v>0</v>
      </c>
      <c r="J218" s="55">
        <f t="shared" si="22"/>
        <v>0.2</v>
      </c>
      <c r="K218" s="50">
        <v>0.4</v>
      </c>
      <c r="L218" s="35">
        <v>0</v>
      </c>
      <c r="M218" s="35">
        <v>0</v>
      </c>
      <c r="N218" s="35">
        <v>8</v>
      </c>
      <c r="O218" s="35">
        <v>31</v>
      </c>
      <c r="P218" s="35">
        <v>52.6</v>
      </c>
      <c r="Q218" s="35">
        <v>0</v>
      </c>
      <c r="R218" s="35">
        <v>0</v>
      </c>
      <c r="S218" s="35">
        <v>0</v>
      </c>
      <c r="T218" s="35">
        <v>30</v>
      </c>
      <c r="U218" s="35">
        <v>0.09</v>
      </c>
      <c r="V218" s="35">
        <v>0</v>
      </c>
      <c r="W218" s="36">
        <v>87</v>
      </c>
    </row>
    <row r="219" spans="1:23" x14ac:dyDescent="0.3">
      <c r="A219" s="30">
        <v>148</v>
      </c>
      <c r="B219" s="34" t="s">
        <v>170</v>
      </c>
      <c r="C219" s="35">
        <v>0</v>
      </c>
      <c r="D219" s="35">
        <v>44</v>
      </c>
      <c r="E219" s="35">
        <v>10.7</v>
      </c>
      <c r="F219" s="35">
        <v>0</v>
      </c>
      <c r="G219" s="42">
        <f t="shared" si="24"/>
        <v>10.7</v>
      </c>
      <c r="H219" s="35">
        <v>0.1</v>
      </c>
      <c r="I219" s="35">
        <v>0</v>
      </c>
      <c r="J219" s="55">
        <f t="shared" si="22"/>
        <v>0.1</v>
      </c>
      <c r="K219" s="50">
        <v>0</v>
      </c>
      <c r="L219" s="35">
        <v>0</v>
      </c>
      <c r="M219" s="35">
        <v>0</v>
      </c>
      <c r="N219" s="35">
        <v>7</v>
      </c>
      <c r="O219" s="35">
        <v>12</v>
      </c>
      <c r="P219" s="35">
        <v>25.9</v>
      </c>
      <c r="Q219" s="35">
        <v>0</v>
      </c>
      <c r="R219" s="35">
        <v>0</v>
      </c>
      <c r="S219" s="35">
        <v>0</v>
      </c>
      <c r="T219" s="35">
        <v>93</v>
      </c>
      <c r="U219" s="35">
        <v>0</v>
      </c>
      <c r="V219" s="35">
        <v>0</v>
      </c>
      <c r="W219" s="36">
        <v>87</v>
      </c>
    </row>
    <row r="220" spans="1:23" x14ac:dyDescent="0.3">
      <c r="A220" s="30">
        <v>149</v>
      </c>
      <c r="B220" s="34" t="s">
        <v>171</v>
      </c>
      <c r="C220" s="35">
        <v>0</v>
      </c>
      <c r="D220" s="35">
        <v>25</v>
      </c>
      <c r="E220" s="35">
        <v>5.7</v>
      </c>
      <c r="F220" s="35">
        <v>0</v>
      </c>
      <c r="G220" s="42">
        <f t="shared" si="24"/>
        <v>5.7</v>
      </c>
      <c r="H220" s="35">
        <v>0.1</v>
      </c>
      <c r="I220" s="35">
        <v>0</v>
      </c>
      <c r="J220" s="55">
        <f t="shared" si="22"/>
        <v>0.1</v>
      </c>
      <c r="K220" s="50">
        <v>0.2</v>
      </c>
      <c r="L220" s="35">
        <v>0</v>
      </c>
      <c r="M220" s="35">
        <v>0</v>
      </c>
      <c r="N220" s="35">
        <v>7</v>
      </c>
      <c r="O220" s="35">
        <v>7</v>
      </c>
      <c r="P220" s="35">
        <v>20.399999999999999</v>
      </c>
      <c r="Q220" s="35">
        <v>0</v>
      </c>
      <c r="R220" s="35">
        <v>0</v>
      </c>
      <c r="S220" s="35">
        <v>0</v>
      </c>
      <c r="T220" s="35">
        <v>25.8</v>
      </c>
      <c r="U220" s="35">
        <v>0</v>
      </c>
      <c r="V220" s="35">
        <v>0</v>
      </c>
      <c r="W220" s="36">
        <v>87</v>
      </c>
    </row>
    <row r="221" spans="1:23" x14ac:dyDescent="0.3">
      <c r="A221" s="30">
        <v>150</v>
      </c>
      <c r="B221" s="34" t="s">
        <v>172</v>
      </c>
      <c r="C221" s="35">
        <v>0</v>
      </c>
      <c r="D221" s="35">
        <v>326</v>
      </c>
      <c r="E221" s="35">
        <v>10.8</v>
      </c>
      <c r="F221" s="35">
        <v>0</v>
      </c>
      <c r="G221" s="42">
        <f t="shared" si="24"/>
        <v>10.8</v>
      </c>
      <c r="H221" s="35">
        <v>24.6</v>
      </c>
      <c r="I221" s="35">
        <v>0</v>
      </c>
      <c r="J221" s="55">
        <f t="shared" si="22"/>
        <v>24.6</v>
      </c>
      <c r="K221" s="50">
        <v>15.4</v>
      </c>
      <c r="L221" s="35">
        <v>0</v>
      </c>
      <c r="M221" s="35">
        <v>0</v>
      </c>
      <c r="N221" s="35">
        <v>26</v>
      </c>
      <c r="O221" s="35">
        <v>88</v>
      </c>
      <c r="P221" s="35">
        <v>4.2</v>
      </c>
      <c r="Q221" s="35">
        <v>0</v>
      </c>
      <c r="R221" s="35">
        <v>0</v>
      </c>
      <c r="S221" s="35">
        <v>0</v>
      </c>
      <c r="T221" s="35">
        <v>0</v>
      </c>
      <c r="U221" s="35">
        <v>0</v>
      </c>
      <c r="V221" s="35">
        <v>0</v>
      </c>
      <c r="W221" s="36">
        <v>70</v>
      </c>
    </row>
    <row r="222" spans="1:23" x14ac:dyDescent="0.3">
      <c r="A222" s="30">
        <v>151</v>
      </c>
      <c r="B222" s="34" t="s">
        <v>173</v>
      </c>
      <c r="C222" s="35">
        <v>0</v>
      </c>
      <c r="D222" s="35">
        <v>416</v>
      </c>
      <c r="E222" s="35">
        <v>16.2</v>
      </c>
      <c r="F222" s="35">
        <v>0</v>
      </c>
      <c r="G222" s="42">
        <f t="shared" si="24"/>
        <v>16.2</v>
      </c>
      <c r="H222" s="35">
        <v>39</v>
      </c>
      <c r="I222" s="35">
        <v>0</v>
      </c>
      <c r="J222" s="55">
        <f t="shared" si="22"/>
        <v>39</v>
      </c>
      <c r="K222" s="50">
        <v>0</v>
      </c>
      <c r="L222" s="35">
        <v>0</v>
      </c>
      <c r="M222" s="35">
        <v>0</v>
      </c>
      <c r="N222" s="35">
        <v>16</v>
      </c>
      <c r="O222" s="35">
        <v>44.8</v>
      </c>
      <c r="P222" s="35">
        <v>2.1</v>
      </c>
      <c r="Q222" s="35">
        <v>0</v>
      </c>
      <c r="R222" s="35">
        <v>0</v>
      </c>
      <c r="S222" s="35">
        <v>0</v>
      </c>
      <c r="T222" s="35">
        <v>0</v>
      </c>
      <c r="U222" s="35">
        <v>0</v>
      </c>
      <c r="V222" s="35">
        <v>0</v>
      </c>
      <c r="W222" s="36">
        <v>47</v>
      </c>
    </row>
    <row r="223" spans="1:23" x14ac:dyDescent="0.3">
      <c r="A223" s="30">
        <v>152</v>
      </c>
      <c r="B223" s="34" t="s">
        <v>174</v>
      </c>
      <c r="C223" s="35">
        <v>0</v>
      </c>
      <c r="D223" s="35">
        <v>318</v>
      </c>
      <c r="E223" s="35">
        <v>23</v>
      </c>
      <c r="F223" s="35">
        <v>0</v>
      </c>
      <c r="G223" s="42">
        <f t="shared" si="24"/>
        <v>23</v>
      </c>
      <c r="H223" s="35">
        <v>25</v>
      </c>
      <c r="I223" s="35">
        <v>0</v>
      </c>
      <c r="J223" s="55">
        <f t="shared" si="22"/>
        <v>25</v>
      </c>
      <c r="K223" s="50">
        <v>0.3</v>
      </c>
      <c r="L223" s="35">
        <v>0</v>
      </c>
      <c r="M223" s="35">
        <v>70</v>
      </c>
      <c r="N223" s="35">
        <v>10</v>
      </c>
      <c r="O223" s="35">
        <v>110</v>
      </c>
      <c r="P223" s="35">
        <v>2.1</v>
      </c>
      <c r="Q223" s="35">
        <v>0</v>
      </c>
      <c r="R223" s="35">
        <v>0</v>
      </c>
      <c r="S223" s="35">
        <v>0</v>
      </c>
      <c r="T223" s="35">
        <v>0</v>
      </c>
      <c r="U223" s="35">
        <v>0.4</v>
      </c>
      <c r="V223" s="35">
        <v>0</v>
      </c>
      <c r="W223" s="36">
        <v>50</v>
      </c>
    </row>
    <row r="224" spans="1:23" x14ac:dyDescent="0.3">
      <c r="A224" s="30">
        <v>153</v>
      </c>
      <c r="B224" s="34" t="s">
        <v>175</v>
      </c>
      <c r="C224" s="35">
        <v>0</v>
      </c>
      <c r="D224" s="35">
        <v>357</v>
      </c>
      <c r="E224" s="35">
        <v>13.8</v>
      </c>
      <c r="F224" s="35">
        <v>0</v>
      </c>
      <c r="G224" s="42">
        <f t="shared" si="24"/>
        <v>13.8</v>
      </c>
      <c r="H224" s="35">
        <v>33.5</v>
      </c>
      <c r="I224" s="35">
        <v>0</v>
      </c>
      <c r="J224" s="55">
        <f t="shared" si="22"/>
        <v>33.5</v>
      </c>
      <c r="K224" s="50">
        <v>0</v>
      </c>
      <c r="L224" s="35">
        <v>0</v>
      </c>
      <c r="M224" s="35">
        <v>0</v>
      </c>
      <c r="N224" s="35">
        <v>18</v>
      </c>
      <c r="O224" s="35">
        <v>12.2</v>
      </c>
      <c r="P224" s="35">
        <v>3.2</v>
      </c>
      <c r="Q224" s="35">
        <v>0</v>
      </c>
      <c r="R224" s="35">
        <v>0</v>
      </c>
      <c r="S224" s="35">
        <v>0</v>
      </c>
      <c r="T224" s="35">
        <v>0</v>
      </c>
      <c r="U224" s="35">
        <v>0</v>
      </c>
      <c r="V224" s="35">
        <v>0</v>
      </c>
      <c r="W224" s="36">
        <v>50</v>
      </c>
    </row>
    <row r="225" spans="1:23" x14ac:dyDescent="0.3">
      <c r="A225" s="30">
        <v>154</v>
      </c>
      <c r="B225" s="34" t="s">
        <v>176</v>
      </c>
      <c r="C225" s="35">
        <v>0</v>
      </c>
      <c r="D225" s="35">
        <v>136</v>
      </c>
      <c r="E225" s="35">
        <v>21.5</v>
      </c>
      <c r="F225" s="35">
        <v>0</v>
      </c>
      <c r="G225" s="42">
        <f t="shared" si="24"/>
        <v>21.5</v>
      </c>
      <c r="H225" s="35">
        <v>5.5</v>
      </c>
      <c r="I225" s="35">
        <v>0</v>
      </c>
      <c r="J225" s="55">
        <f t="shared" si="22"/>
        <v>5.5</v>
      </c>
      <c r="K225" s="50">
        <v>0</v>
      </c>
      <c r="L225" s="35">
        <v>0</v>
      </c>
      <c r="M225" s="35">
        <v>0</v>
      </c>
      <c r="N225" s="35">
        <v>0</v>
      </c>
      <c r="O225" s="35">
        <v>0</v>
      </c>
      <c r="P225" s="35">
        <v>0</v>
      </c>
      <c r="Q225" s="35">
        <v>0</v>
      </c>
      <c r="R225" s="35">
        <v>0</v>
      </c>
      <c r="S225" s="35">
        <v>0</v>
      </c>
      <c r="T225" s="35">
        <v>0</v>
      </c>
      <c r="U225" s="35">
        <v>0</v>
      </c>
      <c r="V225" s="35">
        <v>0</v>
      </c>
      <c r="W225" s="36">
        <v>72</v>
      </c>
    </row>
    <row r="226" spans="1:23" x14ac:dyDescent="0.3">
      <c r="A226" s="30">
        <v>155</v>
      </c>
      <c r="B226" s="34" t="s">
        <v>177</v>
      </c>
      <c r="C226" s="35">
        <v>0</v>
      </c>
      <c r="D226" s="35">
        <v>553</v>
      </c>
      <c r="E226" s="35">
        <v>16</v>
      </c>
      <c r="F226" s="35">
        <v>0</v>
      </c>
      <c r="G226" s="42">
        <f t="shared" si="24"/>
        <v>16</v>
      </c>
      <c r="H226" s="35">
        <v>54.3</v>
      </c>
      <c r="I226" s="35">
        <v>0</v>
      </c>
      <c r="J226" s="55">
        <f t="shared" si="22"/>
        <v>54.3</v>
      </c>
      <c r="K226" s="50">
        <v>0</v>
      </c>
      <c r="L226" s="35">
        <v>0</v>
      </c>
      <c r="M226" s="35">
        <v>0</v>
      </c>
      <c r="N226" s="35">
        <v>0</v>
      </c>
      <c r="O226" s="35">
        <v>0</v>
      </c>
      <c r="P226" s="35">
        <v>0</v>
      </c>
      <c r="Q226" s="35">
        <v>0</v>
      </c>
      <c r="R226" s="35">
        <v>0</v>
      </c>
      <c r="S226" s="35">
        <v>0</v>
      </c>
      <c r="T226" s="35">
        <v>0</v>
      </c>
      <c r="U226" s="35">
        <v>0</v>
      </c>
      <c r="V226" s="35">
        <v>0</v>
      </c>
      <c r="W226" s="36">
        <v>30</v>
      </c>
    </row>
    <row r="227" spans="1:23" x14ac:dyDescent="0.3">
      <c r="A227" s="30">
        <v>156</v>
      </c>
      <c r="B227" s="34" t="s">
        <v>178</v>
      </c>
      <c r="C227" s="35">
        <v>0</v>
      </c>
      <c r="D227" s="35">
        <v>585</v>
      </c>
      <c r="E227" s="35">
        <v>20.8</v>
      </c>
      <c r="F227" s="35">
        <v>0</v>
      </c>
      <c r="G227" s="42">
        <f t="shared" si="24"/>
        <v>20.8</v>
      </c>
      <c r="H227" s="35">
        <v>55</v>
      </c>
      <c r="I227" s="35">
        <v>0</v>
      </c>
      <c r="J227" s="55">
        <f t="shared" si="22"/>
        <v>55</v>
      </c>
      <c r="K227" s="50">
        <v>1.7</v>
      </c>
      <c r="L227" s="35">
        <v>0</v>
      </c>
      <c r="M227" s="35">
        <v>0</v>
      </c>
      <c r="N227" s="35">
        <v>52</v>
      </c>
      <c r="O227" s="35">
        <v>175</v>
      </c>
      <c r="P227" s="35">
        <v>3</v>
      </c>
      <c r="Q227" s="35">
        <v>0</v>
      </c>
      <c r="R227" s="35">
        <v>0</v>
      </c>
      <c r="S227" s="35">
        <v>0</v>
      </c>
      <c r="T227" s="35">
        <v>0</v>
      </c>
      <c r="U227" s="35">
        <v>0.46</v>
      </c>
      <c r="V227" s="35">
        <v>0</v>
      </c>
      <c r="W227" s="36">
        <v>20</v>
      </c>
    </row>
    <row r="228" spans="1:23" x14ac:dyDescent="0.3">
      <c r="A228" s="30">
        <v>157</v>
      </c>
      <c r="B228" s="34" t="s">
        <v>179</v>
      </c>
      <c r="C228" s="35">
        <v>0</v>
      </c>
      <c r="D228" s="35">
        <v>137</v>
      </c>
      <c r="E228" s="35">
        <v>21.7</v>
      </c>
      <c r="F228" s="35">
        <v>0</v>
      </c>
      <c r="G228" s="42">
        <f t="shared" si="24"/>
        <v>21.7</v>
      </c>
      <c r="H228" s="35">
        <v>3.7</v>
      </c>
      <c r="I228" s="35">
        <v>0</v>
      </c>
      <c r="J228" s="55">
        <f t="shared" si="22"/>
        <v>3.7</v>
      </c>
      <c r="K228" s="50">
        <v>4.3</v>
      </c>
      <c r="L228" s="35">
        <v>0</v>
      </c>
      <c r="M228" s="35">
        <v>0</v>
      </c>
      <c r="N228" s="35">
        <v>24</v>
      </c>
      <c r="O228" s="35">
        <v>78</v>
      </c>
      <c r="P228" s="35">
        <v>0</v>
      </c>
      <c r="Q228" s="35">
        <v>0</v>
      </c>
      <c r="R228" s="35">
        <v>0</v>
      </c>
      <c r="S228" s="35">
        <v>0</v>
      </c>
      <c r="T228" s="35">
        <v>0</v>
      </c>
      <c r="U228" s="35">
        <v>0</v>
      </c>
      <c r="V228" s="35">
        <v>0</v>
      </c>
      <c r="W228" s="36">
        <v>68</v>
      </c>
    </row>
    <row r="229" spans="1:23" x14ac:dyDescent="0.3">
      <c r="A229" s="30">
        <v>158</v>
      </c>
      <c r="B229" s="34" t="s">
        <v>180</v>
      </c>
      <c r="C229" s="35">
        <v>0</v>
      </c>
      <c r="D229" s="35">
        <v>396</v>
      </c>
      <c r="E229" s="35">
        <v>46.6</v>
      </c>
      <c r="F229" s="35">
        <v>0</v>
      </c>
      <c r="G229" s="42">
        <f t="shared" si="24"/>
        <v>46.6</v>
      </c>
      <c r="H229" s="35">
        <v>20.3</v>
      </c>
      <c r="I229" s="35">
        <v>0</v>
      </c>
      <c r="J229" s="55">
        <f t="shared" si="22"/>
        <v>20.3</v>
      </c>
      <c r="K229" s="50">
        <v>0</v>
      </c>
      <c r="L229" s="35">
        <v>0</v>
      </c>
      <c r="M229" s="35">
        <v>0</v>
      </c>
      <c r="N229" s="35">
        <v>29</v>
      </c>
      <c r="O229" s="35">
        <v>15.5</v>
      </c>
      <c r="P229" s="35">
        <v>0.3</v>
      </c>
      <c r="Q229" s="35">
        <v>0</v>
      </c>
      <c r="R229" s="35">
        <v>0</v>
      </c>
      <c r="S229" s="35">
        <v>0</v>
      </c>
      <c r="T229" s="35">
        <v>0</v>
      </c>
      <c r="U229" s="35">
        <v>0</v>
      </c>
      <c r="V229" s="35">
        <v>0</v>
      </c>
      <c r="W229" s="36">
        <v>14</v>
      </c>
    </row>
    <row r="230" spans="1:23" x14ac:dyDescent="0.3">
      <c r="A230" s="30">
        <v>159</v>
      </c>
      <c r="B230" s="34" t="s">
        <v>181</v>
      </c>
      <c r="C230" s="35">
        <v>0</v>
      </c>
      <c r="D230" s="35">
        <v>239</v>
      </c>
      <c r="E230" s="35">
        <v>51</v>
      </c>
      <c r="F230" s="35">
        <v>0</v>
      </c>
      <c r="G230" s="42">
        <f t="shared" si="24"/>
        <v>51</v>
      </c>
      <c r="H230" s="35">
        <v>1.6</v>
      </c>
      <c r="I230" s="35">
        <v>0</v>
      </c>
      <c r="J230" s="55">
        <f t="shared" si="22"/>
        <v>1.6</v>
      </c>
      <c r="K230" s="50">
        <v>5.2</v>
      </c>
      <c r="L230" s="35">
        <v>0</v>
      </c>
      <c r="M230" s="35">
        <v>0</v>
      </c>
      <c r="N230" s="35">
        <v>31</v>
      </c>
      <c r="O230" s="35">
        <v>476</v>
      </c>
      <c r="P230" s="35">
        <v>8.1</v>
      </c>
      <c r="Q230" s="35">
        <v>0</v>
      </c>
      <c r="R230" s="35">
        <v>0</v>
      </c>
      <c r="S230" s="35">
        <v>0</v>
      </c>
      <c r="T230" s="35">
        <v>0</v>
      </c>
      <c r="U230" s="35">
        <v>0.13</v>
      </c>
      <c r="V230" s="35">
        <v>0</v>
      </c>
      <c r="W230" s="36">
        <v>14</v>
      </c>
    </row>
    <row r="231" spans="1:23" x14ac:dyDescent="0.3">
      <c r="A231" s="30">
        <v>160</v>
      </c>
      <c r="B231" s="34" t="s">
        <v>182</v>
      </c>
      <c r="C231" s="35">
        <v>2</v>
      </c>
      <c r="D231" s="35">
        <v>535</v>
      </c>
      <c r="E231" s="35">
        <v>27.2</v>
      </c>
      <c r="F231" s="35">
        <v>0</v>
      </c>
      <c r="G231" s="42">
        <f t="shared" si="24"/>
        <v>27.2</v>
      </c>
      <c r="H231" s="35">
        <v>47.4</v>
      </c>
      <c r="I231" s="35">
        <v>0</v>
      </c>
      <c r="J231" s="55">
        <f t="shared" si="22"/>
        <v>47.4</v>
      </c>
      <c r="K231" s="50">
        <v>0</v>
      </c>
      <c r="L231" s="35">
        <v>0</v>
      </c>
      <c r="M231" s="35">
        <v>0</v>
      </c>
      <c r="N231" s="35">
        <v>7</v>
      </c>
      <c r="O231" s="35">
        <v>139</v>
      </c>
      <c r="P231" s="35">
        <v>1.9</v>
      </c>
      <c r="Q231" s="35">
        <v>0</v>
      </c>
      <c r="R231" s="35">
        <v>0</v>
      </c>
      <c r="S231" s="35">
        <v>0</v>
      </c>
      <c r="T231" s="35">
        <v>0</v>
      </c>
      <c r="U231" s="35">
        <v>0.34</v>
      </c>
      <c r="V231" s="35">
        <v>0</v>
      </c>
      <c r="W231" s="36">
        <v>30</v>
      </c>
    </row>
    <row r="232" spans="1:23" x14ac:dyDescent="0.3">
      <c r="A232" s="30">
        <v>161</v>
      </c>
      <c r="B232" s="34" t="s">
        <v>183</v>
      </c>
      <c r="C232" s="35">
        <v>57</v>
      </c>
      <c r="D232" s="35">
        <v>90</v>
      </c>
      <c r="E232" s="35">
        <v>20</v>
      </c>
      <c r="F232" s="35">
        <v>0</v>
      </c>
      <c r="G232" s="42">
        <f t="shared" si="24"/>
        <v>20</v>
      </c>
      <c r="H232" s="35">
        <v>1.1000000000000001</v>
      </c>
      <c r="I232" s="35">
        <v>0</v>
      </c>
      <c r="J232" s="55">
        <f t="shared" si="22"/>
        <v>1.1000000000000001</v>
      </c>
      <c r="K232" s="50">
        <v>0</v>
      </c>
      <c r="L232" s="35">
        <v>0</v>
      </c>
      <c r="M232" s="35">
        <v>0</v>
      </c>
      <c r="N232" s="35">
        <v>22</v>
      </c>
      <c r="O232" s="35">
        <v>159</v>
      </c>
      <c r="P232" s="35">
        <v>1.3</v>
      </c>
      <c r="Q232" s="35">
        <v>0</v>
      </c>
      <c r="R232" s="35">
        <v>0</v>
      </c>
      <c r="S232" s="35">
        <v>0</v>
      </c>
      <c r="T232" s="35">
        <v>5</v>
      </c>
      <c r="U232" s="35">
        <v>0.04</v>
      </c>
      <c r="V232" s="35">
        <v>0</v>
      </c>
      <c r="W232" s="36">
        <v>75</v>
      </c>
    </row>
    <row r="233" spans="1:23" x14ac:dyDescent="0.3">
      <c r="A233" s="30">
        <v>162</v>
      </c>
      <c r="B233" s="34" t="s">
        <v>184</v>
      </c>
      <c r="C233" s="35">
        <v>2</v>
      </c>
      <c r="D233" s="35">
        <v>111</v>
      </c>
      <c r="E233" s="35">
        <v>13</v>
      </c>
      <c r="F233" s="35">
        <v>0</v>
      </c>
      <c r="G233" s="42">
        <f t="shared" si="24"/>
        <v>13</v>
      </c>
      <c r="H233" s="35">
        <v>6.5</v>
      </c>
      <c r="I233" s="35">
        <v>0</v>
      </c>
      <c r="J233" s="55">
        <f t="shared" ref="J233:J245" si="25">H233+I233</f>
        <v>6.5</v>
      </c>
      <c r="K233" s="50">
        <v>0</v>
      </c>
      <c r="L233" s="35">
        <v>0</v>
      </c>
      <c r="M233" s="35">
        <v>0</v>
      </c>
      <c r="N233" s="35">
        <v>40</v>
      </c>
      <c r="O233" s="35">
        <v>109</v>
      </c>
      <c r="P233" s="35">
        <v>0</v>
      </c>
      <c r="Q233" s="35">
        <v>0</v>
      </c>
      <c r="R233" s="35">
        <v>0</v>
      </c>
      <c r="S233" s="35">
        <v>0</v>
      </c>
      <c r="T233" s="35">
        <v>0</v>
      </c>
      <c r="U233" s="35">
        <v>0</v>
      </c>
      <c r="V233" s="35">
        <v>0</v>
      </c>
      <c r="W233" s="36">
        <v>80</v>
      </c>
    </row>
    <row r="234" spans="1:23" ht="15" customHeight="1" x14ac:dyDescent="0.3">
      <c r="A234" s="79" t="s">
        <v>185</v>
      </c>
      <c r="B234" s="80"/>
      <c r="C234" s="80"/>
      <c r="D234" s="80"/>
      <c r="E234" s="80"/>
      <c r="F234" s="80"/>
      <c r="G234" s="80"/>
      <c r="H234" s="80"/>
      <c r="I234" s="35">
        <v>0</v>
      </c>
      <c r="J234" s="80"/>
      <c r="K234" s="80"/>
      <c r="L234" s="80"/>
      <c r="M234" s="80"/>
      <c r="N234" s="80"/>
      <c r="O234" s="80"/>
      <c r="P234" s="80"/>
      <c r="Q234" s="80"/>
      <c r="R234" s="80"/>
      <c r="S234" s="80"/>
      <c r="T234" s="80"/>
      <c r="U234" s="80"/>
      <c r="V234" s="80"/>
      <c r="W234" s="81"/>
    </row>
    <row r="235" spans="1:23" x14ac:dyDescent="0.3">
      <c r="A235" s="30">
        <v>163</v>
      </c>
      <c r="B235" s="34" t="s">
        <v>186</v>
      </c>
      <c r="C235" s="35">
        <v>45</v>
      </c>
      <c r="D235" s="35">
        <v>70</v>
      </c>
      <c r="E235" s="35">
        <v>15.8</v>
      </c>
      <c r="F235" s="35">
        <v>0</v>
      </c>
      <c r="G235" s="42">
        <f t="shared" ref="G235:G268" si="26">E235+F235</f>
        <v>15.8</v>
      </c>
      <c r="H235" s="35">
        <v>0.8</v>
      </c>
      <c r="I235" s="35">
        <v>0</v>
      </c>
      <c r="J235" s="55">
        <f t="shared" si="25"/>
        <v>0.8</v>
      </c>
      <c r="K235" s="50">
        <v>0</v>
      </c>
      <c r="L235" s="35">
        <v>0</v>
      </c>
      <c r="M235" s="35">
        <v>0</v>
      </c>
      <c r="N235" s="35">
        <v>17</v>
      </c>
      <c r="O235" s="35">
        <v>181</v>
      </c>
      <c r="P235" s="35">
        <v>0.9</v>
      </c>
      <c r="Q235" s="35">
        <v>0</v>
      </c>
      <c r="R235" s="35">
        <v>0</v>
      </c>
      <c r="S235" s="35">
        <v>0</v>
      </c>
      <c r="T235" s="35">
        <v>0</v>
      </c>
      <c r="U235" s="35">
        <v>0.02</v>
      </c>
      <c r="V235" s="35">
        <v>0</v>
      </c>
      <c r="W235" s="36">
        <v>82</v>
      </c>
    </row>
    <row r="236" spans="1:23" x14ac:dyDescent="0.3">
      <c r="A236" s="30">
        <v>164</v>
      </c>
      <c r="B236" s="34" t="s">
        <v>187</v>
      </c>
      <c r="C236" s="35">
        <v>40</v>
      </c>
      <c r="D236" s="35">
        <v>96</v>
      </c>
      <c r="E236" s="35">
        <v>16</v>
      </c>
      <c r="F236" s="35">
        <v>0</v>
      </c>
      <c r="G236" s="42">
        <f t="shared" si="26"/>
        <v>16</v>
      </c>
      <c r="H236" s="35">
        <v>3.6</v>
      </c>
      <c r="I236" s="35">
        <v>0</v>
      </c>
      <c r="J236" s="55">
        <f t="shared" si="25"/>
        <v>3.6</v>
      </c>
      <c r="K236" s="50">
        <v>0</v>
      </c>
      <c r="L236" s="35">
        <v>0</v>
      </c>
      <c r="M236" s="35">
        <v>70</v>
      </c>
      <c r="N236" s="35">
        <v>17</v>
      </c>
      <c r="O236" s="35">
        <v>184</v>
      </c>
      <c r="P236" s="35">
        <v>0.9</v>
      </c>
      <c r="Q236" s="35">
        <v>0</v>
      </c>
      <c r="R236" s="35">
        <v>397</v>
      </c>
      <c r="S236" s="35">
        <v>0</v>
      </c>
      <c r="T236" s="35">
        <v>181</v>
      </c>
      <c r="U236" s="35">
        <v>0.02</v>
      </c>
      <c r="V236" s="35">
        <v>0</v>
      </c>
      <c r="W236" s="36">
        <v>80</v>
      </c>
    </row>
    <row r="237" spans="1:23" x14ac:dyDescent="0.3">
      <c r="A237" s="30">
        <v>165</v>
      </c>
      <c r="B237" s="34" t="s">
        <v>188</v>
      </c>
      <c r="C237" s="35">
        <v>42</v>
      </c>
      <c r="D237" s="35">
        <v>108</v>
      </c>
      <c r="E237" s="35">
        <v>19.5</v>
      </c>
      <c r="F237" s="35">
        <v>0</v>
      </c>
      <c r="G237" s="42">
        <f t="shared" si="26"/>
        <v>19.5</v>
      </c>
      <c r="H237" s="35">
        <v>3.3</v>
      </c>
      <c r="I237" s="35">
        <v>0</v>
      </c>
      <c r="J237" s="55">
        <f t="shared" si="25"/>
        <v>3.3</v>
      </c>
      <c r="K237" s="50">
        <v>0</v>
      </c>
      <c r="L237" s="35">
        <v>0</v>
      </c>
      <c r="M237" s="35">
        <v>0</v>
      </c>
      <c r="N237" s="35">
        <v>21</v>
      </c>
      <c r="O237" s="35">
        <v>224</v>
      </c>
      <c r="P237" s="35">
        <v>1</v>
      </c>
      <c r="Q237" s="35">
        <v>0</v>
      </c>
      <c r="R237" s="35">
        <v>0</v>
      </c>
      <c r="S237" s="35">
        <v>0</v>
      </c>
      <c r="T237" s="35">
        <v>45</v>
      </c>
      <c r="U237" s="35">
        <v>7.0000000000000007E-2</v>
      </c>
      <c r="V237" s="35">
        <v>0</v>
      </c>
      <c r="W237" s="36">
        <v>80</v>
      </c>
    </row>
    <row r="238" spans="1:23" x14ac:dyDescent="0.3">
      <c r="A238" s="30">
        <v>166</v>
      </c>
      <c r="B238" s="34" t="s">
        <v>189</v>
      </c>
      <c r="C238" s="35">
        <v>40</v>
      </c>
      <c r="D238" s="35">
        <v>136</v>
      </c>
      <c r="E238" s="35">
        <v>22</v>
      </c>
      <c r="F238" s="35">
        <v>0</v>
      </c>
      <c r="G238" s="42">
        <f t="shared" si="26"/>
        <v>22</v>
      </c>
      <c r="H238" s="35">
        <v>5.3</v>
      </c>
      <c r="I238" s="35">
        <v>0</v>
      </c>
      <c r="J238" s="55">
        <f t="shared" si="25"/>
        <v>5.3</v>
      </c>
      <c r="K238" s="50">
        <v>0</v>
      </c>
      <c r="L238" s="35">
        <v>0</v>
      </c>
      <c r="M238" s="35">
        <v>0</v>
      </c>
      <c r="N238" s="35">
        <v>13</v>
      </c>
      <c r="O238" s="35">
        <v>230</v>
      </c>
      <c r="P238" s="35">
        <v>1.1000000000000001</v>
      </c>
      <c r="Q238" s="35">
        <v>0</v>
      </c>
      <c r="R238" s="35">
        <v>0</v>
      </c>
      <c r="S238" s="35">
        <v>0</v>
      </c>
      <c r="T238" s="35">
        <v>30</v>
      </c>
      <c r="U238" s="35">
        <v>0.22</v>
      </c>
      <c r="V238" s="35">
        <v>0</v>
      </c>
      <c r="W238" s="36">
        <v>80</v>
      </c>
    </row>
    <row r="239" spans="1:23" x14ac:dyDescent="0.3">
      <c r="A239" s="30">
        <v>167</v>
      </c>
      <c r="B239" s="34" t="s">
        <v>190</v>
      </c>
      <c r="C239" s="35">
        <v>15</v>
      </c>
      <c r="D239" s="35">
        <v>208</v>
      </c>
      <c r="E239" s="35">
        <v>43.3</v>
      </c>
      <c r="F239" s="35">
        <v>0</v>
      </c>
      <c r="G239" s="42">
        <f t="shared" si="26"/>
        <v>43.3</v>
      </c>
      <c r="H239" s="35">
        <v>3.9</v>
      </c>
      <c r="I239" s="35">
        <v>0</v>
      </c>
      <c r="J239" s="55">
        <f t="shared" si="25"/>
        <v>3.9</v>
      </c>
      <c r="K239" s="50">
        <v>0</v>
      </c>
      <c r="L239" s="35">
        <v>0</v>
      </c>
      <c r="M239" s="35">
        <v>0</v>
      </c>
      <c r="N239" s="35">
        <v>120</v>
      </c>
      <c r="O239" s="35">
        <v>95</v>
      </c>
      <c r="P239" s="35">
        <v>0.9</v>
      </c>
      <c r="Q239" s="35">
        <v>0</v>
      </c>
      <c r="R239" s="35">
        <v>0</v>
      </c>
      <c r="S239" s="35">
        <v>0</v>
      </c>
      <c r="T239" s="35">
        <v>0</v>
      </c>
      <c r="U239" s="35">
        <v>0.08</v>
      </c>
      <c r="V239" s="35">
        <v>0</v>
      </c>
      <c r="W239" s="36">
        <v>20</v>
      </c>
    </row>
    <row r="240" spans="1:23" x14ac:dyDescent="0.3">
      <c r="A240" s="30">
        <v>168</v>
      </c>
      <c r="B240" s="34" t="s">
        <v>191</v>
      </c>
      <c r="C240" s="35">
        <v>36</v>
      </c>
      <c r="D240" s="35">
        <v>144</v>
      </c>
      <c r="E240" s="35">
        <v>15.4</v>
      </c>
      <c r="F240" s="35">
        <v>0</v>
      </c>
      <c r="G240" s="42">
        <f t="shared" si="26"/>
        <v>15.4</v>
      </c>
      <c r="H240" s="35">
        <v>9.1</v>
      </c>
      <c r="I240" s="35">
        <v>0</v>
      </c>
      <c r="J240" s="55">
        <f t="shared" si="25"/>
        <v>9.1</v>
      </c>
      <c r="K240" s="50">
        <v>0</v>
      </c>
      <c r="L240" s="35">
        <v>0</v>
      </c>
      <c r="M240" s="35">
        <v>0</v>
      </c>
      <c r="N240" s="35">
        <v>157</v>
      </c>
      <c r="O240" s="35">
        <v>215</v>
      </c>
      <c r="P240" s="35">
        <v>0</v>
      </c>
      <c r="Q240" s="35">
        <v>0</v>
      </c>
      <c r="R240" s="35">
        <v>0</v>
      </c>
      <c r="S240" s="35">
        <v>0</v>
      </c>
      <c r="T240" s="35">
        <v>0</v>
      </c>
      <c r="U240" s="35">
        <v>0</v>
      </c>
      <c r="V240" s="35">
        <v>0</v>
      </c>
      <c r="W240" s="36">
        <v>80</v>
      </c>
    </row>
    <row r="241" spans="1:23" x14ac:dyDescent="0.3">
      <c r="A241" s="30">
        <v>169</v>
      </c>
      <c r="B241" s="34" t="s">
        <v>192</v>
      </c>
      <c r="C241" s="35">
        <v>45</v>
      </c>
      <c r="D241" s="35">
        <v>124</v>
      </c>
      <c r="E241" s="35">
        <v>17.5</v>
      </c>
      <c r="F241" s="35">
        <v>0</v>
      </c>
      <c r="G241" s="42">
        <f t="shared" si="26"/>
        <v>17.5</v>
      </c>
      <c r="H241" s="35">
        <v>6</v>
      </c>
      <c r="I241" s="35">
        <v>0</v>
      </c>
      <c r="J241" s="55">
        <f t="shared" si="25"/>
        <v>6</v>
      </c>
      <c r="K241" s="50">
        <v>0</v>
      </c>
      <c r="L241" s="35">
        <v>0</v>
      </c>
      <c r="M241" s="35">
        <v>0</v>
      </c>
      <c r="N241" s="35">
        <v>80</v>
      </c>
      <c r="O241" s="35">
        <v>240</v>
      </c>
      <c r="P241" s="35">
        <v>3</v>
      </c>
      <c r="Q241" s="35">
        <v>0</v>
      </c>
      <c r="R241" s="35">
        <v>0</v>
      </c>
      <c r="S241" s="35">
        <v>0</v>
      </c>
      <c r="T241" s="35">
        <v>20</v>
      </c>
      <c r="U241" s="35">
        <v>0.02</v>
      </c>
      <c r="V241" s="35">
        <v>0</v>
      </c>
      <c r="W241" s="36">
        <v>80</v>
      </c>
    </row>
    <row r="242" spans="1:23" x14ac:dyDescent="0.3">
      <c r="A242" s="30">
        <v>170</v>
      </c>
      <c r="B242" s="34" t="s">
        <v>193</v>
      </c>
      <c r="C242" s="35">
        <v>0</v>
      </c>
      <c r="D242" s="35">
        <v>151</v>
      </c>
      <c r="E242" s="35">
        <v>16.8</v>
      </c>
      <c r="F242" s="35">
        <v>0</v>
      </c>
      <c r="G242" s="42">
        <f t="shared" si="26"/>
        <v>16.8</v>
      </c>
      <c r="H242" s="35">
        <v>9.3000000000000007</v>
      </c>
      <c r="I242" s="35">
        <v>0</v>
      </c>
      <c r="J242" s="55">
        <f t="shared" si="25"/>
        <v>9.3000000000000007</v>
      </c>
      <c r="K242" s="50">
        <v>0</v>
      </c>
      <c r="L242" s="35">
        <v>0</v>
      </c>
      <c r="M242" s="35">
        <v>0</v>
      </c>
      <c r="N242" s="35">
        <v>42</v>
      </c>
      <c r="O242" s="35">
        <v>173</v>
      </c>
      <c r="P242" s="35">
        <v>1.4</v>
      </c>
      <c r="Q242" s="35">
        <v>0</v>
      </c>
      <c r="R242" s="35">
        <v>0</v>
      </c>
      <c r="S242" s="35">
        <v>0</v>
      </c>
      <c r="T242" s="35">
        <v>30</v>
      </c>
      <c r="U242" s="35">
        <v>0.08</v>
      </c>
      <c r="V242" s="35">
        <v>0</v>
      </c>
      <c r="W242" s="36">
        <v>73</v>
      </c>
    </row>
    <row r="243" spans="1:23" x14ac:dyDescent="0.3">
      <c r="A243" s="30">
        <v>171</v>
      </c>
      <c r="B243" s="34" t="s">
        <v>194</v>
      </c>
      <c r="C243" s="35">
        <v>39</v>
      </c>
      <c r="D243" s="35">
        <v>80</v>
      </c>
      <c r="E243" s="35">
        <v>17.5</v>
      </c>
      <c r="F243" s="35">
        <v>0</v>
      </c>
      <c r="G243" s="42">
        <f t="shared" si="26"/>
        <v>17.5</v>
      </c>
      <c r="H243" s="35">
        <v>1.1000000000000001</v>
      </c>
      <c r="I243" s="35">
        <v>0</v>
      </c>
      <c r="J243" s="55">
        <f t="shared" si="25"/>
        <v>1.1000000000000001</v>
      </c>
      <c r="K243" s="50">
        <v>0</v>
      </c>
      <c r="L243" s="35">
        <v>0</v>
      </c>
      <c r="M243" s="35">
        <v>0</v>
      </c>
      <c r="N243" s="35">
        <v>42</v>
      </c>
      <c r="O243" s="35">
        <v>173</v>
      </c>
      <c r="P243" s="35">
        <v>1.4</v>
      </c>
      <c r="Q243" s="35">
        <v>0</v>
      </c>
      <c r="R243" s="35">
        <v>0</v>
      </c>
      <c r="S243" s="35">
        <v>0</v>
      </c>
      <c r="T243" s="35">
        <v>0</v>
      </c>
      <c r="U243" s="35">
        <v>0.06</v>
      </c>
      <c r="V243" s="35">
        <v>0</v>
      </c>
      <c r="W243" s="36">
        <v>80</v>
      </c>
    </row>
    <row r="244" spans="1:23" x14ac:dyDescent="0.3">
      <c r="A244" s="30">
        <v>172</v>
      </c>
      <c r="B244" s="34" t="s">
        <v>195</v>
      </c>
      <c r="C244" s="35">
        <v>42</v>
      </c>
      <c r="D244" s="35">
        <v>87</v>
      </c>
      <c r="E244" s="35">
        <v>21</v>
      </c>
      <c r="F244" s="35">
        <v>0</v>
      </c>
      <c r="G244" s="42">
        <f t="shared" si="26"/>
        <v>21</v>
      </c>
      <c r="H244" s="35">
        <v>0.3</v>
      </c>
      <c r="I244" s="35">
        <v>0</v>
      </c>
      <c r="J244" s="55">
        <f t="shared" si="25"/>
        <v>0.3</v>
      </c>
      <c r="K244" s="50">
        <v>0</v>
      </c>
      <c r="L244" s="35">
        <v>0</v>
      </c>
      <c r="M244" s="35">
        <v>0</v>
      </c>
      <c r="N244" s="35">
        <v>44</v>
      </c>
      <c r="O244" s="35">
        <v>206</v>
      </c>
      <c r="P244" s="35">
        <v>1</v>
      </c>
      <c r="Q244" s="35">
        <v>78</v>
      </c>
      <c r="R244" s="35">
        <v>518</v>
      </c>
      <c r="S244" s="35">
        <v>0</v>
      </c>
      <c r="T244" s="35">
        <v>5</v>
      </c>
      <c r="U244" s="35">
        <v>0.02</v>
      </c>
      <c r="V244" s="35">
        <v>0</v>
      </c>
      <c r="W244" s="36">
        <v>80</v>
      </c>
    </row>
    <row r="245" spans="1:23" x14ac:dyDescent="0.3">
      <c r="A245" s="30">
        <v>173</v>
      </c>
      <c r="B245" s="34" t="s">
        <v>196</v>
      </c>
      <c r="C245" s="35">
        <v>0</v>
      </c>
      <c r="D245" s="35">
        <v>111</v>
      </c>
      <c r="E245" s="35">
        <v>20.2</v>
      </c>
      <c r="F245" s="35">
        <v>0</v>
      </c>
      <c r="G245" s="42">
        <f t="shared" si="26"/>
        <v>20.2</v>
      </c>
      <c r="H245" s="35">
        <v>3.3</v>
      </c>
      <c r="I245" s="35">
        <v>0</v>
      </c>
      <c r="J245" s="55">
        <f t="shared" si="25"/>
        <v>3.3</v>
      </c>
      <c r="K245" s="50">
        <v>0</v>
      </c>
      <c r="L245" s="35">
        <v>0</v>
      </c>
      <c r="M245" s="35">
        <v>0</v>
      </c>
      <c r="N245" s="35">
        <v>85</v>
      </c>
      <c r="O245" s="35">
        <v>160</v>
      </c>
      <c r="P245" s="35">
        <v>0</v>
      </c>
      <c r="Q245" s="35">
        <v>0</v>
      </c>
      <c r="R245" s="35">
        <v>0</v>
      </c>
      <c r="S245" s="35">
        <v>0</v>
      </c>
      <c r="T245" s="35">
        <v>0</v>
      </c>
      <c r="U245" s="35">
        <v>0</v>
      </c>
      <c r="V245" s="35">
        <v>0</v>
      </c>
      <c r="W245" s="36">
        <v>80</v>
      </c>
    </row>
    <row r="246" spans="1:23" x14ac:dyDescent="0.3">
      <c r="A246" s="30">
        <v>174</v>
      </c>
      <c r="B246" s="34" t="s">
        <v>197</v>
      </c>
      <c r="C246" s="35">
        <v>0</v>
      </c>
      <c r="D246" s="35">
        <v>104</v>
      </c>
      <c r="E246" s="35">
        <v>15.9</v>
      </c>
      <c r="F246" s="35">
        <v>0</v>
      </c>
      <c r="G246" s="42">
        <f t="shared" si="26"/>
        <v>15.9</v>
      </c>
      <c r="H246" s="35">
        <v>4.5</v>
      </c>
      <c r="I246" s="35">
        <v>0</v>
      </c>
      <c r="J246" s="55">
        <f t="shared" ref="J246:J267" si="27">H246+I246</f>
        <v>4.5</v>
      </c>
      <c r="K246" s="50">
        <v>0</v>
      </c>
      <c r="L246" s="35">
        <v>0</v>
      </c>
      <c r="M246" s="35">
        <v>0</v>
      </c>
      <c r="N246" s="35">
        <v>40</v>
      </c>
      <c r="O246" s="35">
        <v>50</v>
      </c>
      <c r="P246" s="35">
        <v>0</v>
      </c>
      <c r="Q246" s="35">
        <v>0</v>
      </c>
      <c r="R246" s="35">
        <v>0</v>
      </c>
      <c r="S246" s="35">
        <v>0</v>
      </c>
      <c r="T246" s="35">
        <v>0</v>
      </c>
      <c r="U246" s="35">
        <v>0</v>
      </c>
      <c r="V246" s="35">
        <v>0</v>
      </c>
      <c r="W246" s="36">
        <v>80</v>
      </c>
    </row>
    <row r="247" spans="1:23" x14ac:dyDescent="0.3">
      <c r="A247" s="30">
        <v>175</v>
      </c>
      <c r="B247" s="34" t="s">
        <v>198</v>
      </c>
      <c r="C247" s="35">
        <v>40</v>
      </c>
      <c r="D247" s="35">
        <v>97</v>
      </c>
      <c r="E247" s="35">
        <v>18.2</v>
      </c>
      <c r="F247" s="35">
        <v>0</v>
      </c>
      <c r="G247" s="42">
        <f t="shared" si="26"/>
        <v>18.2</v>
      </c>
      <c r="H247" s="35">
        <v>2.7</v>
      </c>
      <c r="I247" s="35">
        <v>0</v>
      </c>
      <c r="J247" s="55">
        <f t="shared" si="27"/>
        <v>2.7</v>
      </c>
      <c r="K247" s="50">
        <v>0</v>
      </c>
      <c r="L247" s="35">
        <v>0</v>
      </c>
      <c r="M247" s="35">
        <v>0</v>
      </c>
      <c r="N247" s="35">
        <v>90</v>
      </c>
      <c r="O247" s="35">
        <v>240</v>
      </c>
      <c r="P247" s="35">
        <v>0</v>
      </c>
      <c r="Q247" s="35">
        <v>0</v>
      </c>
      <c r="R247" s="35">
        <v>0</v>
      </c>
      <c r="S247" s="35">
        <v>0</v>
      </c>
      <c r="T247" s="35">
        <v>0</v>
      </c>
      <c r="U247" s="35">
        <v>0.04</v>
      </c>
      <c r="V247" s="35">
        <v>0</v>
      </c>
      <c r="W247" s="36">
        <v>80</v>
      </c>
    </row>
    <row r="248" spans="1:23" x14ac:dyDescent="0.3">
      <c r="A248" s="30">
        <v>176</v>
      </c>
      <c r="B248" s="34" t="s">
        <v>199</v>
      </c>
      <c r="C248" s="35">
        <v>44</v>
      </c>
      <c r="D248" s="35">
        <v>126</v>
      </c>
      <c r="E248" s="35">
        <v>19.100000000000001</v>
      </c>
      <c r="F248" s="35">
        <v>0</v>
      </c>
      <c r="G248" s="42">
        <f t="shared" si="26"/>
        <v>19.100000000000001</v>
      </c>
      <c r="H248" s="35">
        <v>5.5</v>
      </c>
      <c r="I248" s="35">
        <v>0</v>
      </c>
      <c r="J248" s="55">
        <f t="shared" si="27"/>
        <v>5.5</v>
      </c>
      <c r="K248" s="50">
        <v>0</v>
      </c>
      <c r="L248" s="35">
        <v>0</v>
      </c>
      <c r="M248" s="35">
        <v>0</v>
      </c>
      <c r="N248" s="35">
        <v>26</v>
      </c>
      <c r="O248" s="35">
        <v>151.19999999999999</v>
      </c>
      <c r="P248" s="35">
        <v>0.3</v>
      </c>
      <c r="Q248" s="35">
        <v>0</v>
      </c>
      <c r="R248" s="35">
        <v>0</v>
      </c>
      <c r="S248" s="35">
        <v>0</v>
      </c>
      <c r="T248" s="35">
        <v>0</v>
      </c>
      <c r="U248" s="35">
        <v>0</v>
      </c>
      <c r="V248" s="35">
        <v>0</v>
      </c>
      <c r="W248" s="36">
        <v>80</v>
      </c>
    </row>
    <row r="249" spans="1:23" x14ac:dyDescent="0.3">
      <c r="A249" s="30">
        <v>177</v>
      </c>
      <c r="B249" s="34" t="s">
        <v>200</v>
      </c>
      <c r="C249" s="35">
        <v>43</v>
      </c>
      <c r="D249" s="35">
        <v>100</v>
      </c>
      <c r="E249" s="35">
        <v>19.7</v>
      </c>
      <c r="F249" s="35">
        <v>0</v>
      </c>
      <c r="G249" s="42">
        <f t="shared" si="26"/>
        <v>19.7</v>
      </c>
      <c r="H249" s="35">
        <v>2.2999999999999998</v>
      </c>
      <c r="I249" s="35">
        <v>0</v>
      </c>
      <c r="J249" s="55">
        <f t="shared" si="27"/>
        <v>2.2999999999999998</v>
      </c>
      <c r="K249" s="50">
        <v>0</v>
      </c>
      <c r="L249" s="35">
        <v>0</v>
      </c>
      <c r="M249" s="35">
        <v>0</v>
      </c>
      <c r="N249" s="35">
        <v>50</v>
      </c>
      <c r="O249" s="35">
        <v>147.5</v>
      </c>
      <c r="P249" s="35">
        <v>0.5</v>
      </c>
      <c r="Q249" s="35">
        <v>0</v>
      </c>
      <c r="R249" s="35">
        <v>0</v>
      </c>
      <c r="S249" s="35">
        <v>0</v>
      </c>
      <c r="T249" s="35">
        <v>0</v>
      </c>
      <c r="U249" s="35">
        <v>0</v>
      </c>
      <c r="V249" s="35">
        <v>0</v>
      </c>
      <c r="W249" s="36">
        <v>80</v>
      </c>
    </row>
    <row r="250" spans="1:23" x14ac:dyDescent="0.3">
      <c r="A250" s="30">
        <v>178</v>
      </c>
      <c r="B250" s="34" t="s">
        <v>201</v>
      </c>
      <c r="C250" s="35">
        <v>35</v>
      </c>
      <c r="D250" s="35">
        <v>166</v>
      </c>
      <c r="E250" s="35">
        <v>18.2</v>
      </c>
      <c r="F250" s="35">
        <v>0</v>
      </c>
      <c r="G250" s="42">
        <f t="shared" si="26"/>
        <v>18.2</v>
      </c>
      <c r="H250" s="35">
        <v>10.3</v>
      </c>
      <c r="I250" s="35">
        <v>0</v>
      </c>
      <c r="J250" s="55">
        <f t="shared" si="27"/>
        <v>10.3</v>
      </c>
      <c r="K250" s="50">
        <v>0</v>
      </c>
      <c r="L250" s="35">
        <v>0</v>
      </c>
      <c r="M250" s="35">
        <v>0</v>
      </c>
      <c r="N250" s="35">
        <v>50</v>
      </c>
      <c r="O250" s="35">
        <v>90</v>
      </c>
      <c r="P250" s="35">
        <v>1.3</v>
      </c>
      <c r="Q250" s="35">
        <v>110</v>
      </c>
      <c r="R250" s="35">
        <v>486</v>
      </c>
      <c r="S250" s="35">
        <v>0</v>
      </c>
      <c r="T250" s="35">
        <v>10</v>
      </c>
      <c r="U250" s="35">
        <v>7.0000000000000007E-2</v>
      </c>
      <c r="V250" s="35">
        <v>0</v>
      </c>
      <c r="W250" s="36">
        <v>80</v>
      </c>
    </row>
    <row r="251" spans="1:23" x14ac:dyDescent="0.3">
      <c r="A251" s="30">
        <v>179</v>
      </c>
      <c r="B251" s="34" t="s">
        <v>202</v>
      </c>
      <c r="C251" s="35">
        <v>40</v>
      </c>
      <c r="D251" s="35">
        <v>173</v>
      </c>
      <c r="E251" s="35">
        <v>16.5</v>
      </c>
      <c r="F251" s="35">
        <v>0</v>
      </c>
      <c r="G251" s="42">
        <f t="shared" si="26"/>
        <v>16.5</v>
      </c>
      <c r="H251" s="35">
        <v>11.9</v>
      </c>
      <c r="I251" s="35">
        <v>0</v>
      </c>
      <c r="J251" s="55">
        <f t="shared" si="27"/>
        <v>11.9</v>
      </c>
      <c r="K251" s="50">
        <v>0</v>
      </c>
      <c r="L251" s="35">
        <v>0</v>
      </c>
      <c r="M251" s="35">
        <v>0</v>
      </c>
      <c r="N251" s="35">
        <v>20</v>
      </c>
      <c r="O251" s="35">
        <v>210</v>
      </c>
      <c r="P251" s="35">
        <v>1</v>
      </c>
      <c r="Q251" s="35">
        <v>0</v>
      </c>
      <c r="R251" s="35">
        <v>0</v>
      </c>
      <c r="S251" s="35">
        <v>0</v>
      </c>
      <c r="T251" s="35">
        <v>93.3</v>
      </c>
      <c r="U251" s="35">
        <v>0.1</v>
      </c>
      <c r="V251" s="35">
        <v>0</v>
      </c>
      <c r="W251" s="36">
        <v>80</v>
      </c>
    </row>
    <row r="252" spans="1:23" x14ac:dyDescent="0.3">
      <c r="A252" s="30">
        <v>180</v>
      </c>
      <c r="B252" s="34" t="s">
        <v>203</v>
      </c>
      <c r="C252" s="35">
        <v>40</v>
      </c>
      <c r="D252" s="35">
        <v>103</v>
      </c>
      <c r="E252" s="35">
        <v>17.5</v>
      </c>
      <c r="F252" s="35">
        <v>0</v>
      </c>
      <c r="G252" s="42">
        <f t="shared" si="26"/>
        <v>17.5</v>
      </c>
      <c r="H252" s="35">
        <v>0.6</v>
      </c>
      <c r="I252" s="35">
        <v>0</v>
      </c>
      <c r="J252" s="55">
        <f t="shared" si="27"/>
        <v>0.6</v>
      </c>
      <c r="K252" s="50">
        <v>7</v>
      </c>
      <c r="L252" s="35">
        <v>0</v>
      </c>
      <c r="M252" s="35">
        <v>0</v>
      </c>
      <c r="N252" s="35">
        <v>141</v>
      </c>
      <c r="O252" s="35">
        <v>191</v>
      </c>
      <c r="P252" s="35">
        <v>3.8</v>
      </c>
      <c r="Q252" s="35">
        <v>316</v>
      </c>
      <c r="R252" s="35">
        <v>322</v>
      </c>
      <c r="S252" s="35">
        <v>0</v>
      </c>
      <c r="T252" s="35">
        <v>35.799999999999997</v>
      </c>
      <c r="U252" s="35">
        <v>0.03</v>
      </c>
      <c r="V252" s="35">
        <v>0</v>
      </c>
      <c r="W252" s="36">
        <v>73</v>
      </c>
    </row>
    <row r="253" spans="1:23" x14ac:dyDescent="0.3">
      <c r="A253" s="30">
        <v>181</v>
      </c>
      <c r="B253" s="34" t="s">
        <v>204</v>
      </c>
      <c r="C253" s="35">
        <v>50</v>
      </c>
      <c r="D253" s="35">
        <v>87</v>
      </c>
      <c r="E253" s="35">
        <v>12.3</v>
      </c>
      <c r="F253" s="35">
        <v>0</v>
      </c>
      <c r="G253" s="42">
        <f t="shared" si="26"/>
        <v>12.3</v>
      </c>
      <c r="H253" s="35">
        <v>3.3</v>
      </c>
      <c r="I253" s="35">
        <v>0</v>
      </c>
      <c r="J253" s="55">
        <f t="shared" si="27"/>
        <v>3.3</v>
      </c>
      <c r="K253" s="50">
        <v>2</v>
      </c>
      <c r="L253" s="35">
        <v>0</v>
      </c>
      <c r="M253" s="35">
        <v>0</v>
      </c>
      <c r="N253" s="35">
        <v>5040</v>
      </c>
      <c r="O253" s="35">
        <v>430</v>
      </c>
      <c r="P253" s="35">
        <v>4.7</v>
      </c>
      <c r="Q253" s="35">
        <v>0</v>
      </c>
      <c r="R253" s="35">
        <v>0</v>
      </c>
      <c r="S253" s="35">
        <v>0</v>
      </c>
      <c r="T253" s="35">
        <v>0</v>
      </c>
      <c r="U253" s="35">
        <v>0.01</v>
      </c>
      <c r="V253" s="35">
        <v>0</v>
      </c>
      <c r="W253" s="36">
        <v>74.400000000000006</v>
      </c>
    </row>
    <row r="254" spans="1:23" x14ac:dyDescent="0.3">
      <c r="A254" s="30">
        <v>182</v>
      </c>
      <c r="B254" s="34" t="s">
        <v>205</v>
      </c>
      <c r="C254" s="35">
        <v>0</v>
      </c>
      <c r="D254" s="35">
        <v>54</v>
      </c>
      <c r="E254" s="35">
        <v>11.9</v>
      </c>
      <c r="F254" s="35">
        <v>0</v>
      </c>
      <c r="G254" s="42">
        <f t="shared" si="26"/>
        <v>11.9</v>
      </c>
      <c r="H254" s="35">
        <v>0.7</v>
      </c>
      <c r="I254" s="35">
        <v>0</v>
      </c>
      <c r="J254" s="55">
        <f t="shared" si="27"/>
        <v>0.7</v>
      </c>
      <c r="K254" s="50">
        <v>0</v>
      </c>
      <c r="L254" s="35">
        <v>0</v>
      </c>
      <c r="M254" s="35">
        <v>0</v>
      </c>
      <c r="N254" s="35">
        <v>40</v>
      </c>
      <c r="O254" s="35">
        <v>125</v>
      </c>
      <c r="P254" s="35">
        <v>0</v>
      </c>
      <c r="Q254" s="35">
        <v>0</v>
      </c>
      <c r="R254" s="35">
        <v>0</v>
      </c>
      <c r="S254" s="35">
        <v>0</v>
      </c>
      <c r="T254" s="35">
        <v>0</v>
      </c>
      <c r="U254" s="35">
        <v>0</v>
      </c>
      <c r="V254" s="35">
        <v>0</v>
      </c>
      <c r="W254" s="36">
        <v>73</v>
      </c>
    </row>
    <row r="255" spans="1:23" x14ac:dyDescent="0.3">
      <c r="A255" s="30">
        <v>183</v>
      </c>
      <c r="B255" s="34" t="s">
        <v>206</v>
      </c>
      <c r="C255" s="35">
        <v>0</v>
      </c>
      <c r="D255" s="35">
        <v>90</v>
      </c>
      <c r="E255" s="35">
        <v>21.5</v>
      </c>
      <c r="F255" s="35">
        <v>0</v>
      </c>
      <c r="G255" s="42">
        <f t="shared" si="26"/>
        <v>21.5</v>
      </c>
      <c r="H255" s="35">
        <v>0.3</v>
      </c>
      <c r="I255" s="35">
        <v>0</v>
      </c>
      <c r="J255" s="55">
        <f t="shared" si="27"/>
        <v>0.3</v>
      </c>
      <c r="K255" s="50">
        <v>0.2</v>
      </c>
      <c r="L255" s="35">
        <v>0</v>
      </c>
      <c r="M255" s="35">
        <v>0</v>
      </c>
      <c r="N255" s="35">
        <v>118</v>
      </c>
      <c r="O255" s="35">
        <v>22</v>
      </c>
      <c r="P255" s="35">
        <v>1.4</v>
      </c>
      <c r="Q255" s="35">
        <v>0</v>
      </c>
      <c r="R255" s="35">
        <v>0</v>
      </c>
      <c r="S255" s="35">
        <v>0</v>
      </c>
      <c r="T255" s="35">
        <v>102</v>
      </c>
      <c r="U255" s="35">
        <v>0.01</v>
      </c>
      <c r="V255" s="35">
        <v>0</v>
      </c>
      <c r="W255" s="36">
        <v>80</v>
      </c>
    </row>
    <row r="256" spans="1:23" x14ac:dyDescent="0.3">
      <c r="A256" s="30">
        <v>184</v>
      </c>
      <c r="B256" s="34" t="s">
        <v>207</v>
      </c>
      <c r="C256" s="35">
        <v>82</v>
      </c>
      <c r="D256" s="35">
        <v>45</v>
      </c>
      <c r="E256" s="35">
        <v>4.5</v>
      </c>
      <c r="F256" s="35">
        <v>0</v>
      </c>
      <c r="G256" s="42">
        <f t="shared" si="26"/>
        <v>4.5</v>
      </c>
      <c r="H256" s="35">
        <v>0.7</v>
      </c>
      <c r="I256" s="35">
        <v>0</v>
      </c>
      <c r="J256" s="55">
        <f t="shared" si="27"/>
        <v>0.7</v>
      </c>
      <c r="K256" s="50">
        <v>5.0999999999999996</v>
      </c>
      <c r="L256" s="35">
        <v>0</v>
      </c>
      <c r="M256" s="35">
        <v>0</v>
      </c>
      <c r="N256" s="35">
        <v>144</v>
      </c>
      <c r="O256" s="35">
        <v>86</v>
      </c>
      <c r="P256" s="35">
        <v>1.6</v>
      </c>
      <c r="Q256" s="35">
        <v>0</v>
      </c>
      <c r="R256" s="35">
        <v>0</v>
      </c>
      <c r="S256" s="35">
        <v>0</v>
      </c>
      <c r="T256" s="35">
        <v>0</v>
      </c>
      <c r="U256" s="35">
        <v>0</v>
      </c>
      <c r="V256" s="35">
        <v>0</v>
      </c>
      <c r="W256" s="37">
        <v>64</v>
      </c>
    </row>
    <row r="257" spans="1:23" x14ac:dyDescent="0.3">
      <c r="A257" s="30">
        <v>185</v>
      </c>
      <c r="B257" s="34" t="s">
        <v>208</v>
      </c>
      <c r="C257" s="35">
        <v>35</v>
      </c>
      <c r="D257" s="35">
        <v>94</v>
      </c>
      <c r="E257" s="35">
        <v>20</v>
      </c>
      <c r="F257" s="35">
        <v>0</v>
      </c>
      <c r="G257" s="42">
        <f t="shared" si="26"/>
        <v>20</v>
      </c>
      <c r="H257" s="35">
        <v>1.5</v>
      </c>
      <c r="I257" s="35">
        <v>0</v>
      </c>
      <c r="J257" s="55">
        <f t="shared" si="27"/>
        <v>1.5</v>
      </c>
      <c r="K257" s="50">
        <v>0</v>
      </c>
      <c r="L257" s="35">
        <v>0</v>
      </c>
      <c r="M257" s="35">
        <v>0</v>
      </c>
      <c r="N257" s="35">
        <v>35</v>
      </c>
      <c r="O257" s="35">
        <v>164</v>
      </c>
      <c r="P257" s="35">
        <v>1</v>
      </c>
      <c r="Q257" s="35">
        <v>0</v>
      </c>
      <c r="R257" s="35">
        <v>0</v>
      </c>
      <c r="S257" s="35">
        <v>0</v>
      </c>
      <c r="T257" s="35">
        <v>1800</v>
      </c>
      <c r="U257" s="35">
        <v>0.15</v>
      </c>
      <c r="V257" s="35">
        <v>0</v>
      </c>
      <c r="W257" s="36">
        <v>77.400000000000006</v>
      </c>
    </row>
    <row r="258" spans="1:23" x14ac:dyDescent="0.3">
      <c r="A258" s="30">
        <v>186</v>
      </c>
      <c r="B258" s="34" t="s">
        <v>209</v>
      </c>
      <c r="C258" s="35">
        <v>4</v>
      </c>
      <c r="D258" s="35">
        <v>291</v>
      </c>
      <c r="E258" s="35">
        <v>60.1</v>
      </c>
      <c r="F258" s="35">
        <v>0</v>
      </c>
      <c r="G258" s="42">
        <f t="shared" si="26"/>
        <v>60.1</v>
      </c>
      <c r="H258" s="35">
        <v>4.5</v>
      </c>
      <c r="I258" s="35">
        <v>0</v>
      </c>
      <c r="J258" s="55">
        <f t="shared" si="27"/>
        <v>4.5</v>
      </c>
      <c r="K258" s="50">
        <v>2.5</v>
      </c>
      <c r="L258" s="35">
        <v>0</v>
      </c>
      <c r="M258" s="35">
        <v>0</v>
      </c>
      <c r="N258" s="35">
        <v>27</v>
      </c>
      <c r="O258" s="35">
        <v>287</v>
      </c>
      <c r="P258" s="35">
        <v>5.6</v>
      </c>
      <c r="Q258" s="35">
        <v>0</v>
      </c>
      <c r="R258" s="35">
        <v>0</v>
      </c>
      <c r="S258" s="35">
        <v>0</v>
      </c>
      <c r="T258" s="35">
        <v>0</v>
      </c>
      <c r="U258" s="35">
        <v>0.13</v>
      </c>
      <c r="V258" s="35">
        <v>0</v>
      </c>
      <c r="W258" s="36">
        <v>28</v>
      </c>
    </row>
    <row r="259" spans="1:23" x14ac:dyDescent="0.3">
      <c r="A259" s="30">
        <v>187</v>
      </c>
      <c r="B259" s="34" t="s">
        <v>210</v>
      </c>
      <c r="C259" s="35">
        <v>22</v>
      </c>
      <c r="D259" s="35">
        <v>73</v>
      </c>
      <c r="E259" s="35">
        <v>16.3</v>
      </c>
      <c r="F259" s="35">
        <v>0</v>
      </c>
      <c r="G259" s="42">
        <f t="shared" si="26"/>
        <v>16.3</v>
      </c>
      <c r="H259" s="35">
        <v>0.9</v>
      </c>
      <c r="I259" s="35">
        <v>0</v>
      </c>
      <c r="J259" s="55">
        <f t="shared" si="27"/>
        <v>0.9</v>
      </c>
      <c r="K259" s="50">
        <v>0</v>
      </c>
      <c r="L259" s="35">
        <v>0</v>
      </c>
      <c r="M259" s="35">
        <v>0</v>
      </c>
      <c r="N259" s="35">
        <v>14</v>
      </c>
      <c r="O259" s="35">
        <v>150</v>
      </c>
      <c r="P259" s="35">
        <v>0.6</v>
      </c>
      <c r="Q259" s="35">
        <v>0</v>
      </c>
      <c r="R259" s="35">
        <v>273</v>
      </c>
      <c r="S259" s="35">
        <v>0</v>
      </c>
      <c r="T259" s="35">
        <v>0</v>
      </c>
      <c r="U259" s="35">
        <v>0.01</v>
      </c>
      <c r="V259" s="35">
        <v>0</v>
      </c>
      <c r="W259" s="36">
        <v>82</v>
      </c>
    </row>
    <row r="260" spans="1:23" x14ac:dyDescent="0.3">
      <c r="A260" s="30">
        <v>188</v>
      </c>
      <c r="B260" s="34" t="s">
        <v>211</v>
      </c>
      <c r="C260" s="35">
        <v>67</v>
      </c>
      <c r="D260" s="35">
        <v>84</v>
      </c>
      <c r="E260" s="35">
        <v>11.1</v>
      </c>
      <c r="F260" s="35">
        <v>0</v>
      </c>
      <c r="G260" s="42">
        <f t="shared" si="26"/>
        <v>11.1</v>
      </c>
      <c r="H260" s="35">
        <v>0.7</v>
      </c>
      <c r="I260" s="35">
        <v>0</v>
      </c>
      <c r="J260" s="55">
        <f t="shared" si="27"/>
        <v>0.7</v>
      </c>
      <c r="K260" s="50">
        <v>8.3000000000000007</v>
      </c>
      <c r="L260" s="35">
        <v>0</v>
      </c>
      <c r="M260" s="35">
        <v>0</v>
      </c>
      <c r="N260" s="35">
        <v>1310</v>
      </c>
      <c r="O260" s="35">
        <v>64</v>
      </c>
      <c r="P260" s="35">
        <v>0</v>
      </c>
      <c r="Q260" s="35">
        <v>0</v>
      </c>
      <c r="R260" s="35">
        <v>0</v>
      </c>
      <c r="S260" s="35">
        <v>0</v>
      </c>
      <c r="T260" s="35">
        <v>0</v>
      </c>
      <c r="U260" s="35">
        <v>0</v>
      </c>
      <c r="V260" s="35">
        <v>0</v>
      </c>
      <c r="W260" s="36">
        <v>77</v>
      </c>
    </row>
    <row r="261" spans="1:23" x14ac:dyDescent="0.3">
      <c r="A261" s="30">
        <v>189</v>
      </c>
      <c r="B261" s="34" t="s">
        <v>212</v>
      </c>
      <c r="C261" s="35">
        <v>50</v>
      </c>
      <c r="D261" s="35">
        <v>83</v>
      </c>
      <c r="E261" s="35">
        <v>14.2</v>
      </c>
      <c r="F261" s="35">
        <v>0</v>
      </c>
      <c r="G261" s="42">
        <f t="shared" si="26"/>
        <v>14.2</v>
      </c>
      <c r="H261" s="35">
        <v>2.9</v>
      </c>
      <c r="I261" s="35">
        <v>0</v>
      </c>
      <c r="J261" s="55">
        <f t="shared" si="27"/>
        <v>2.9</v>
      </c>
      <c r="K261" s="50">
        <v>0</v>
      </c>
      <c r="L261" s="35">
        <v>0</v>
      </c>
      <c r="M261" s="35">
        <v>0</v>
      </c>
      <c r="N261" s="35">
        <v>4820</v>
      </c>
      <c r="O261" s="35">
        <v>330</v>
      </c>
      <c r="P261" s="35">
        <v>0</v>
      </c>
      <c r="Q261" s="35">
        <v>0</v>
      </c>
      <c r="R261" s="35">
        <v>0</v>
      </c>
      <c r="S261" s="35">
        <v>0</v>
      </c>
      <c r="T261" s="35">
        <v>0</v>
      </c>
      <c r="U261" s="35">
        <v>0</v>
      </c>
      <c r="V261" s="35">
        <v>0</v>
      </c>
      <c r="W261" s="36">
        <v>60</v>
      </c>
    </row>
    <row r="262" spans="1:23" x14ac:dyDescent="0.3">
      <c r="A262" s="30">
        <v>190</v>
      </c>
      <c r="B262" s="34" t="s">
        <v>213</v>
      </c>
      <c r="C262" s="35">
        <v>80</v>
      </c>
      <c r="D262" s="35">
        <v>51</v>
      </c>
      <c r="E262" s="35">
        <v>8.8000000000000007</v>
      </c>
      <c r="F262" s="35">
        <v>0</v>
      </c>
      <c r="G262" s="42">
        <f t="shared" si="26"/>
        <v>8.8000000000000007</v>
      </c>
      <c r="H262" s="35">
        <v>0.4</v>
      </c>
      <c r="I262" s="35">
        <v>0</v>
      </c>
      <c r="J262" s="55">
        <f t="shared" si="27"/>
        <v>0.4</v>
      </c>
      <c r="K262" s="50">
        <v>3</v>
      </c>
      <c r="L262" s="35">
        <v>0</v>
      </c>
      <c r="M262" s="35">
        <v>0</v>
      </c>
      <c r="N262" s="35">
        <v>37</v>
      </c>
      <c r="O262" s="35">
        <v>82</v>
      </c>
      <c r="P262" s="35">
        <v>1.9</v>
      </c>
      <c r="Q262" s="35">
        <v>380</v>
      </c>
      <c r="R262" s="35">
        <v>223</v>
      </c>
      <c r="S262" s="35">
        <v>0</v>
      </c>
      <c r="T262" s="35">
        <v>52.5</v>
      </c>
      <c r="U262" s="35">
        <v>0.03</v>
      </c>
      <c r="V262" s="35">
        <v>0</v>
      </c>
      <c r="W262" s="36">
        <v>84</v>
      </c>
    </row>
    <row r="263" spans="1:23" x14ac:dyDescent="0.3">
      <c r="A263" s="30">
        <v>191</v>
      </c>
      <c r="B263" s="34" t="s">
        <v>214</v>
      </c>
      <c r="C263" s="35">
        <v>8</v>
      </c>
      <c r="D263" s="35">
        <v>58</v>
      </c>
      <c r="E263" s="35">
        <v>11.7</v>
      </c>
      <c r="F263" s="35">
        <v>0</v>
      </c>
      <c r="G263" s="42">
        <f t="shared" si="26"/>
        <v>11.7</v>
      </c>
      <c r="H263" s="35">
        <v>1.2</v>
      </c>
      <c r="I263" s="35">
        <v>0</v>
      </c>
      <c r="J263" s="55">
        <f t="shared" si="27"/>
        <v>1.2</v>
      </c>
      <c r="K263" s="50">
        <v>0</v>
      </c>
      <c r="L263" s="35">
        <v>0</v>
      </c>
      <c r="M263" s="35">
        <v>0</v>
      </c>
      <c r="N263" s="35">
        <v>910</v>
      </c>
      <c r="O263" s="35">
        <v>218</v>
      </c>
      <c r="P263" s="35">
        <v>0</v>
      </c>
      <c r="Q263" s="35">
        <v>0</v>
      </c>
      <c r="R263" s="35">
        <v>0</v>
      </c>
      <c r="S263" s="35">
        <v>0</v>
      </c>
      <c r="T263" s="35">
        <v>0</v>
      </c>
      <c r="U263" s="35">
        <v>0</v>
      </c>
      <c r="V263" s="35">
        <v>0</v>
      </c>
      <c r="W263" s="36">
        <v>84.5</v>
      </c>
    </row>
    <row r="264" spans="1:23" x14ac:dyDescent="0.3">
      <c r="A264" s="30">
        <v>192</v>
      </c>
      <c r="B264" s="34" t="s">
        <v>215</v>
      </c>
      <c r="C264" s="35">
        <v>0</v>
      </c>
      <c r="D264" s="35">
        <v>82</v>
      </c>
      <c r="E264" s="35">
        <v>17.600000000000001</v>
      </c>
      <c r="F264" s="35">
        <v>0</v>
      </c>
      <c r="G264" s="42">
        <f t="shared" si="26"/>
        <v>17.600000000000001</v>
      </c>
      <c r="H264" s="35">
        <v>0.9</v>
      </c>
      <c r="I264" s="35">
        <v>0</v>
      </c>
      <c r="J264" s="55">
        <f t="shared" si="27"/>
        <v>0.9</v>
      </c>
      <c r="K264" s="50">
        <v>0.9</v>
      </c>
      <c r="L264" s="35">
        <v>0</v>
      </c>
      <c r="M264" s="35">
        <v>0</v>
      </c>
      <c r="N264" s="35">
        <v>79</v>
      </c>
      <c r="O264" s="35">
        <v>184</v>
      </c>
      <c r="P264" s="35">
        <v>1.6</v>
      </c>
      <c r="Q264" s="35">
        <v>0</v>
      </c>
      <c r="R264" s="35">
        <v>0</v>
      </c>
      <c r="S264" s="35">
        <v>5</v>
      </c>
      <c r="T264" s="35">
        <v>20</v>
      </c>
      <c r="U264" s="35">
        <v>0.04</v>
      </c>
      <c r="V264" s="35">
        <v>0</v>
      </c>
      <c r="W264" s="36">
        <v>77</v>
      </c>
    </row>
    <row r="265" spans="1:23" x14ac:dyDescent="0.3">
      <c r="A265" s="30">
        <v>193</v>
      </c>
      <c r="B265" s="34" t="s">
        <v>216</v>
      </c>
      <c r="C265" s="35">
        <v>10</v>
      </c>
      <c r="D265" s="35">
        <v>90</v>
      </c>
      <c r="E265" s="35">
        <v>18.399999999999999</v>
      </c>
      <c r="F265" s="35">
        <v>0</v>
      </c>
      <c r="G265" s="42">
        <f t="shared" si="26"/>
        <v>18.399999999999999</v>
      </c>
      <c r="H265" s="35">
        <v>1.8</v>
      </c>
      <c r="I265" s="35">
        <v>0</v>
      </c>
      <c r="J265" s="55">
        <f t="shared" si="27"/>
        <v>1.8</v>
      </c>
      <c r="K265" s="50">
        <v>0</v>
      </c>
      <c r="L265" s="35">
        <v>0</v>
      </c>
      <c r="M265" s="35">
        <v>200</v>
      </c>
      <c r="N265" s="35">
        <v>1120</v>
      </c>
      <c r="O265" s="35">
        <v>150</v>
      </c>
      <c r="P265" s="35">
        <v>2.2000000000000002</v>
      </c>
      <c r="Q265" s="35">
        <v>418</v>
      </c>
      <c r="R265" s="35">
        <v>316</v>
      </c>
      <c r="S265" s="35">
        <v>0</v>
      </c>
      <c r="T265" s="35">
        <v>15</v>
      </c>
      <c r="U265" s="35">
        <v>0.02</v>
      </c>
      <c r="V265" s="35">
        <v>0</v>
      </c>
      <c r="W265" s="36">
        <v>77</v>
      </c>
    </row>
    <row r="266" spans="1:23" x14ac:dyDescent="0.3">
      <c r="A266" s="30">
        <v>194</v>
      </c>
      <c r="B266" s="34" t="s">
        <v>217</v>
      </c>
      <c r="C266" s="35">
        <v>5</v>
      </c>
      <c r="D266" s="35">
        <v>347</v>
      </c>
      <c r="E266" s="35">
        <v>75.599999999999994</v>
      </c>
      <c r="F266" s="35">
        <v>0</v>
      </c>
      <c r="G266" s="42">
        <f t="shared" si="26"/>
        <v>75.599999999999994</v>
      </c>
      <c r="H266" s="35">
        <v>3.8</v>
      </c>
      <c r="I266" s="35">
        <v>0</v>
      </c>
      <c r="J266" s="55">
        <f t="shared" si="27"/>
        <v>3.8</v>
      </c>
      <c r="K266" s="50">
        <v>2.5</v>
      </c>
      <c r="L266" s="35">
        <v>0</v>
      </c>
      <c r="M266" s="35">
        <v>0</v>
      </c>
      <c r="N266" s="35">
        <v>236</v>
      </c>
      <c r="O266" s="35">
        <v>995</v>
      </c>
      <c r="P266" s="35">
        <v>4.5999999999999996</v>
      </c>
      <c r="Q266" s="35">
        <v>0</v>
      </c>
      <c r="R266" s="35">
        <v>0</v>
      </c>
      <c r="S266" s="35">
        <v>0</v>
      </c>
      <c r="T266" s="35">
        <v>0</v>
      </c>
      <c r="U266" s="35">
        <v>0.16</v>
      </c>
      <c r="V266" s="35">
        <v>0</v>
      </c>
      <c r="W266" s="36">
        <v>13</v>
      </c>
    </row>
    <row r="267" spans="1:23" x14ac:dyDescent="0.3">
      <c r="A267" s="30">
        <v>195</v>
      </c>
      <c r="B267" s="34" t="s">
        <v>218</v>
      </c>
      <c r="C267" s="35">
        <v>0</v>
      </c>
      <c r="D267" s="35">
        <v>676</v>
      </c>
      <c r="E267" s="35">
        <v>1.6</v>
      </c>
      <c r="F267" s="35">
        <v>0</v>
      </c>
      <c r="G267" s="42">
        <f t="shared" si="26"/>
        <v>1.6</v>
      </c>
      <c r="H267" s="35">
        <v>59.2</v>
      </c>
      <c r="I267" s="35">
        <v>0</v>
      </c>
      <c r="J267" s="55">
        <f t="shared" si="27"/>
        <v>59.2</v>
      </c>
      <c r="K267" s="50">
        <v>34.1</v>
      </c>
      <c r="L267" s="35">
        <v>0</v>
      </c>
      <c r="M267" s="35">
        <v>0</v>
      </c>
      <c r="N267" s="35">
        <v>175</v>
      </c>
      <c r="O267" s="35">
        <v>30</v>
      </c>
      <c r="P267" s="35">
        <v>0</v>
      </c>
      <c r="Q267" s="35">
        <v>0</v>
      </c>
      <c r="R267" s="35">
        <v>0</v>
      </c>
      <c r="S267" s="35">
        <v>0</v>
      </c>
      <c r="T267" s="35">
        <v>0</v>
      </c>
      <c r="U267" s="35">
        <v>0</v>
      </c>
      <c r="V267" s="35">
        <v>0</v>
      </c>
      <c r="W267" s="36">
        <v>12</v>
      </c>
    </row>
    <row r="268" spans="1:23" x14ac:dyDescent="0.3">
      <c r="A268" s="30">
        <v>196</v>
      </c>
      <c r="B268" s="34" t="s">
        <v>219</v>
      </c>
      <c r="C268" s="35">
        <v>0</v>
      </c>
      <c r="D268" s="35">
        <v>312</v>
      </c>
      <c r="E268" s="35">
        <v>65.7</v>
      </c>
      <c r="F268" s="35">
        <v>0</v>
      </c>
      <c r="G268" s="42">
        <f t="shared" si="26"/>
        <v>65.7</v>
      </c>
      <c r="H268" s="35">
        <v>4.0999999999999996</v>
      </c>
      <c r="I268" s="35">
        <v>0</v>
      </c>
      <c r="J268" s="55">
        <f>H268+I268</f>
        <v>4.0999999999999996</v>
      </c>
      <c r="K268" s="50">
        <v>3</v>
      </c>
      <c r="L268" s="35">
        <v>0</v>
      </c>
      <c r="M268" s="35">
        <v>0</v>
      </c>
      <c r="N268" s="35">
        <v>26</v>
      </c>
      <c r="O268" s="35">
        <v>654</v>
      </c>
      <c r="P268" s="35">
        <v>0</v>
      </c>
      <c r="Q268" s="35">
        <v>0</v>
      </c>
      <c r="R268" s="35">
        <v>0</v>
      </c>
      <c r="S268" s="35">
        <v>0</v>
      </c>
      <c r="T268" s="35">
        <v>0</v>
      </c>
      <c r="U268" s="35">
        <v>0</v>
      </c>
      <c r="V268" s="35">
        <v>0</v>
      </c>
      <c r="W268" s="36">
        <v>13</v>
      </c>
    </row>
    <row r="269" spans="1:23" ht="15" customHeight="1" x14ac:dyDescent="0.3">
      <c r="A269" s="79" t="s">
        <v>220</v>
      </c>
      <c r="B269" s="80"/>
      <c r="C269" s="80"/>
      <c r="D269" s="80"/>
      <c r="E269" s="80"/>
      <c r="F269" s="35">
        <v>0</v>
      </c>
      <c r="G269" s="80"/>
      <c r="H269" s="80"/>
      <c r="I269" s="35">
        <v>0</v>
      </c>
      <c r="J269" s="80"/>
      <c r="K269" s="80"/>
      <c r="L269" s="80"/>
      <c r="M269" s="80"/>
      <c r="N269" s="80"/>
      <c r="O269" s="80"/>
      <c r="P269" s="80"/>
      <c r="Q269" s="80"/>
      <c r="R269" s="80"/>
      <c r="S269" s="80"/>
      <c r="T269" s="80"/>
      <c r="U269" s="80"/>
      <c r="V269" s="80"/>
      <c r="W269" s="81"/>
    </row>
    <row r="270" spans="1:23" ht="28.8" x14ac:dyDescent="0.3">
      <c r="A270" s="32" t="s">
        <v>293</v>
      </c>
      <c r="B270" s="32" t="s">
        <v>1</v>
      </c>
      <c r="C270" s="32" t="s">
        <v>2</v>
      </c>
      <c r="D270" s="32" t="s">
        <v>3</v>
      </c>
      <c r="E270" s="32" t="s">
        <v>323</v>
      </c>
      <c r="F270" s="35">
        <v>0</v>
      </c>
      <c r="G270" s="45" t="s">
        <v>327</v>
      </c>
      <c r="H270" s="32" t="s">
        <v>325</v>
      </c>
      <c r="I270" s="35">
        <v>0</v>
      </c>
      <c r="J270" s="54" t="s">
        <v>329</v>
      </c>
      <c r="K270" s="49" t="s">
        <v>5</v>
      </c>
      <c r="L270" s="32" t="s">
        <v>304</v>
      </c>
      <c r="M270" s="32" t="s">
        <v>313</v>
      </c>
      <c r="N270" s="32" t="s">
        <v>6</v>
      </c>
      <c r="O270" s="32" t="s">
        <v>7</v>
      </c>
      <c r="P270" s="32" t="s">
        <v>8</v>
      </c>
      <c r="Q270" s="32" t="s">
        <v>9</v>
      </c>
      <c r="R270" s="32" t="s">
        <v>10</v>
      </c>
      <c r="S270" s="32" t="s">
        <v>291</v>
      </c>
      <c r="T270" s="32" t="s">
        <v>11</v>
      </c>
      <c r="U270" s="32" t="s">
        <v>12</v>
      </c>
      <c r="V270" s="32" t="s">
        <v>13</v>
      </c>
      <c r="W270" s="38" t="s">
        <v>297</v>
      </c>
    </row>
    <row r="271" spans="1:23" x14ac:dyDescent="0.3">
      <c r="A271" s="30">
        <v>197</v>
      </c>
      <c r="B271" s="34" t="s">
        <v>221</v>
      </c>
      <c r="C271" s="35">
        <v>14</v>
      </c>
      <c r="D271" s="35">
        <v>166</v>
      </c>
      <c r="E271" s="35">
        <v>14.8</v>
      </c>
      <c r="F271" s="35">
        <v>0</v>
      </c>
      <c r="G271" s="42">
        <f t="shared" ref="G271:G277" si="28">E271+F271</f>
        <v>14.8</v>
      </c>
      <c r="H271" s="35">
        <v>11.6</v>
      </c>
      <c r="I271" s="35">
        <v>0</v>
      </c>
      <c r="J271" s="55">
        <f t="shared" ref="J271:J277" si="29">H271+I271</f>
        <v>11.6</v>
      </c>
      <c r="K271" s="50">
        <v>0.5</v>
      </c>
      <c r="L271" s="35">
        <v>0</v>
      </c>
      <c r="M271" s="35">
        <v>600</v>
      </c>
      <c r="N271" s="35">
        <v>55</v>
      </c>
      <c r="O271" s="35">
        <v>210</v>
      </c>
      <c r="P271" s="35">
        <v>2.7</v>
      </c>
      <c r="Q271" s="35">
        <v>158</v>
      </c>
      <c r="R271" s="35">
        <v>176</v>
      </c>
      <c r="S271" s="35">
        <v>281</v>
      </c>
      <c r="T271" s="35">
        <v>700</v>
      </c>
      <c r="U271" s="35">
        <v>0.16</v>
      </c>
      <c r="V271" s="35">
        <v>0</v>
      </c>
      <c r="W271" s="36">
        <v>72</v>
      </c>
    </row>
    <row r="272" spans="1:23" ht="28.8" x14ac:dyDescent="0.3">
      <c r="A272" s="30">
        <v>198</v>
      </c>
      <c r="B272" s="34" t="s">
        <v>222</v>
      </c>
      <c r="C272" s="35">
        <v>0</v>
      </c>
      <c r="D272" s="35">
        <v>327</v>
      </c>
      <c r="E272" s="35">
        <v>13.6</v>
      </c>
      <c r="F272" s="35">
        <v>0</v>
      </c>
      <c r="G272" s="42">
        <f t="shared" si="28"/>
        <v>13.6</v>
      </c>
      <c r="H272" s="35">
        <v>29.8</v>
      </c>
      <c r="I272" s="35">
        <v>0</v>
      </c>
      <c r="J272" s="55">
        <f t="shared" si="29"/>
        <v>29.8</v>
      </c>
      <c r="K272" s="50">
        <v>1</v>
      </c>
      <c r="L272" s="35">
        <v>0</v>
      </c>
      <c r="M272" s="35">
        <v>1790</v>
      </c>
      <c r="N272" s="35">
        <v>134</v>
      </c>
      <c r="O272" s="35">
        <v>532</v>
      </c>
      <c r="P272" s="35">
        <v>7</v>
      </c>
      <c r="Q272" s="35">
        <v>108</v>
      </c>
      <c r="R272" s="35">
        <v>169</v>
      </c>
      <c r="S272" s="35">
        <v>578</v>
      </c>
      <c r="T272" s="35">
        <v>960</v>
      </c>
      <c r="U272" s="35">
        <v>0.32</v>
      </c>
      <c r="V272" s="35">
        <v>0</v>
      </c>
      <c r="W272" s="36">
        <v>54</v>
      </c>
    </row>
    <row r="273" spans="1:23" ht="28.8" x14ac:dyDescent="0.3">
      <c r="A273" s="30">
        <v>199</v>
      </c>
      <c r="B273" s="34" t="s">
        <v>223</v>
      </c>
      <c r="C273" s="35">
        <v>0</v>
      </c>
      <c r="D273" s="35">
        <v>46</v>
      </c>
      <c r="E273" s="35">
        <v>10.3</v>
      </c>
      <c r="F273" s="35">
        <v>0</v>
      </c>
      <c r="G273" s="42">
        <f t="shared" si="28"/>
        <v>10.3</v>
      </c>
      <c r="H273" s="35">
        <v>0.1</v>
      </c>
      <c r="I273" s="35">
        <v>0</v>
      </c>
      <c r="J273" s="55">
        <f t="shared" si="29"/>
        <v>0.1</v>
      </c>
      <c r="K273" s="50">
        <v>1</v>
      </c>
      <c r="L273" s="35">
        <v>0</v>
      </c>
      <c r="M273" s="35">
        <v>0</v>
      </c>
      <c r="N273" s="35">
        <v>19</v>
      </c>
      <c r="O273" s="35">
        <v>16</v>
      </c>
      <c r="P273" s="35">
        <v>0.3</v>
      </c>
      <c r="Q273" s="35">
        <v>215</v>
      </c>
      <c r="R273" s="35">
        <v>172</v>
      </c>
      <c r="S273" s="35">
        <v>0</v>
      </c>
      <c r="T273" s="35">
        <v>0</v>
      </c>
      <c r="U273" s="35">
        <v>0.01</v>
      </c>
      <c r="V273" s="35">
        <v>0</v>
      </c>
      <c r="W273" s="36">
        <v>88</v>
      </c>
    </row>
    <row r="274" spans="1:23" x14ac:dyDescent="0.3">
      <c r="A274" s="30">
        <v>200</v>
      </c>
      <c r="B274" s="40" t="s">
        <v>224</v>
      </c>
      <c r="C274" s="35">
        <v>12</v>
      </c>
      <c r="D274" s="35">
        <v>184</v>
      </c>
      <c r="E274" s="35">
        <v>13</v>
      </c>
      <c r="F274" s="35">
        <v>0</v>
      </c>
      <c r="G274" s="42">
        <f t="shared" si="28"/>
        <v>13</v>
      </c>
      <c r="H274" s="35">
        <v>14.2</v>
      </c>
      <c r="I274" s="35">
        <v>0</v>
      </c>
      <c r="J274" s="55">
        <f t="shared" si="29"/>
        <v>14.2</v>
      </c>
      <c r="K274" s="50">
        <v>1</v>
      </c>
      <c r="L274" s="35">
        <v>0</v>
      </c>
      <c r="M274" s="35">
        <v>600</v>
      </c>
      <c r="N274" s="35">
        <v>71</v>
      </c>
      <c r="O274" s="35">
        <v>210</v>
      </c>
      <c r="P274" s="35">
        <v>3.2</v>
      </c>
      <c r="Q274" s="35">
        <v>191</v>
      </c>
      <c r="R274" s="35">
        <v>258</v>
      </c>
      <c r="S274" s="35">
        <v>185</v>
      </c>
      <c r="T274" s="35">
        <v>360</v>
      </c>
      <c r="U274" s="35">
        <v>0.15</v>
      </c>
      <c r="V274" s="35">
        <v>0</v>
      </c>
      <c r="W274" s="36">
        <v>70</v>
      </c>
    </row>
    <row r="275" spans="1:23" ht="28.8" x14ac:dyDescent="0.3">
      <c r="A275" s="30">
        <v>201</v>
      </c>
      <c r="B275" s="40" t="s">
        <v>225</v>
      </c>
      <c r="C275" s="35">
        <v>0</v>
      </c>
      <c r="D275" s="35">
        <v>368</v>
      </c>
      <c r="E275" s="35">
        <v>13.6</v>
      </c>
      <c r="F275" s="35">
        <v>0</v>
      </c>
      <c r="G275" s="42">
        <f t="shared" si="28"/>
        <v>13.6</v>
      </c>
      <c r="H275" s="35">
        <v>32.299999999999997</v>
      </c>
      <c r="I275" s="35">
        <v>0</v>
      </c>
      <c r="J275" s="55">
        <f t="shared" si="29"/>
        <v>32.299999999999997</v>
      </c>
      <c r="K275" s="50">
        <v>4.8</v>
      </c>
      <c r="L275" s="35">
        <v>0</v>
      </c>
      <c r="M275" s="35">
        <v>1790</v>
      </c>
      <c r="N275" s="35">
        <v>146</v>
      </c>
      <c r="O275" s="35">
        <v>328</v>
      </c>
      <c r="P275" s="35">
        <v>5.6</v>
      </c>
      <c r="Q275" s="35">
        <v>0</v>
      </c>
      <c r="R275" s="35">
        <v>0</v>
      </c>
      <c r="S275" s="35">
        <v>695</v>
      </c>
      <c r="T275" s="35">
        <v>1625</v>
      </c>
      <c r="U275" s="35">
        <v>0.54</v>
      </c>
      <c r="V275" s="35">
        <v>0</v>
      </c>
      <c r="W275" s="36">
        <v>55</v>
      </c>
    </row>
    <row r="276" spans="1:23" ht="28.8" x14ac:dyDescent="0.3">
      <c r="A276" s="30">
        <v>202</v>
      </c>
      <c r="B276" s="40" t="s">
        <v>226</v>
      </c>
      <c r="C276" s="35">
        <v>0</v>
      </c>
      <c r="D276" s="35">
        <v>50</v>
      </c>
      <c r="E276" s="35">
        <v>10.7</v>
      </c>
      <c r="F276" s="35">
        <v>0</v>
      </c>
      <c r="G276" s="42">
        <f t="shared" si="28"/>
        <v>10.7</v>
      </c>
      <c r="H276" s="35">
        <v>0.1</v>
      </c>
      <c r="I276" s="35">
        <v>0</v>
      </c>
      <c r="J276" s="55">
        <f t="shared" si="29"/>
        <v>0.1</v>
      </c>
      <c r="K276" s="50">
        <v>0.8</v>
      </c>
      <c r="L276" s="35">
        <v>0</v>
      </c>
      <c r="M276" s="35">
        <v>0</v>
      </c>
      <c r="N276" s="35">
        <v>6</v>
      </c>
      <c r="O276" s="35">
        <v>8</v>
      </c>
      <c r="P276" s="35">
        <v>0</v>
      </c>
      <c r="Q276" s="35">
        <v>0</v>
      </c>
      <c r="R276" s="35">
        <v>0</v>
      </c>
      <c r="S276" s="35">
        <v>0</v>
      </c>
      <c r="T276" s="35">
        <v>0</v>
      </c>
      <c r="U276" s="35">
        <v>0</v>
      </c>
      <c r="V276" s="35">
        <v>0</v>
      </c>
      <c r="W276" s="36">
        <v>88</v>
      </c>
    </row>
    <row r="277" spans="1:23" x14ac:dyDescent="0.3">
      <c r="A277" s="30">
        <v>203</v>
      </c>
      <c r="B277" s="34" t="s">
        <v>227</v>
      </c>
      <c r="C277" s="35">
        <v>12</v>
      </c>
      <c r="D277" s="35">
        <v>182</v>
      </c>
      <c r="E277" s="35">
        <v>13.6</v>
      </c>
      <c r="F277" s="35">
        <v>0</v>
      </c>
      <c r="G277" s="42">
        <f t="shared" si="28"/>
        <v>13.6</v>
      </c>
      <c r="H277" s="35">
        <v>12.4</v>
      </c>
      <c r="I277" s="35">
        <v>0</v>
      </c>
      <c r="J277" s="55">
        <f t="shared" si="29"/>
        <v>12.4</v>
      </c>
      <c r="K277" s="50">
        <v>4</v>
      </c>
      <c r="L277" s="35">
        <v>0</v>
      </c>
      <c r="M277" s="35">
        <v>600</v>
      </c>
      <c r="N277" s="35">
        <v>82</v>
      </c>
      <c r="O277" s="35">
        <v>212</v>
      </c>
      <c r="P277" s="35">
        <v>3</v>
      </c>
      <c r="Q277" s="35">
        <v>0</v>
      </c>
      <c r="R277" s="35">
        <v>0</v>
      </c>
      <c r="S277" s="35">
        <v>435</v>
      </c>
      <c r="T277" s="35">
        <v>875</v>
      </c>
      <c r="U277" s="35">
        <v>0.12</v>
      </c>
      <c r="V277" s="35">
        <v>3</v>
      </c>
      <c r="W277" s="36">
        <v>67</v>
      </c>
    </row>
    <row r="278" spans="1:23" ht="15" customHeight="1" x14ac:dyDescent="0.3">
      <c r="A278" s="79" t="s">
        <v>228</v>
      </c>
      <c r="B278" s="80"/>
      <c r="C278" s="80"/>
      <c r="D278" s="80"/>
      <c r="E278" s="80"/>
      <c r="F278" s="35">
        <v>0</v>
      </c>
      <c r="G278" s="80"/>
      <c r="H278" s="80"/>
      <c r="I278" s="35">
        <v>0</v>
      </c>
      <c r="J278" s="80"/>
      <c r="K278" s="80"/>
      <c r="L278" s="80"/>
      <c r="M278" s="80"/>
      <c r="N278" s="80"/>
      <c r="O278" s="80"/>
      <c r="P278" s="80"/>
      <c r="Q278" s="80"/>
      <c r="R278" s="80"/>
      <c r="S278" s="80"/>
      <c r="T278" s="80"/>
      <c r="U278" s="80"/>
      <c r="V278" s="80"/>
      <c r="W278" s="81"/>
    </row>
    <row r="279" spans="1:23" ht="28.8" x14ac:dyDescent="0.3">
      <c r="A279" s="32" t="s">
        <v>293</v>
      </c>
      <c r="B279" s="32" t="s">
        <v>1</v>
      </c>
      <c r="C279" s="32" t="s">
        <v>2</v>
      </c>
      <c r="D279" s="32" t="s">
        <v>3</v>
      </c>
      <c r="E279" s="32" t="s">
        <v>323</v>
      </c>
      <c r="F279" s="35" t="s">
        <v>324</v>
      </c>
      <c r="G279" s="45" t="s">
        <v>327</v>
      </c>
      <c r="H279" s="32" t="s">
        <v>325</v>
      </c>
      <c r="I279" s="35" t="s">
        <v>326</v>
      </c>
      <c r="J279" s="54" t="s">
        <v>329</v>
      </c>
      <c r="K279" s="49" t="s">
        <v>5</v>
      </c>
      <c r="L279" s="32" t="s">
        <v>304</v>
      </c>
      <c r="M279" s="32" t="s">
        <v>313</v>
      </c>
      <c r="N279" s="32" t="s">
        <v>6</v>
      </c>
      <c r="O279" s="32" t="s">
        <v>7</v>
      </c>
      <c r="P279" s="32" t="s">
        <v>8</v>
      </c>
      <c r="Q279" s="32" t="s">
        <v>9</v>
      </c>
      <c r="R279" s="32" t="s">
        <v>10</v>
      </c>
      <c r="S279" s="32" t="s">
        <v>291</v>
      </c>
      <c r="T279" s="32" t="s">
        <v>11</v>
      </c>
      <c r="U279" s="32" t="s">
        <v>12</v>
      </c>
      <c r="V279" s="32" t="s">
        <v>13</v>
      </c>
      <c r="W279" s="38" t="s">
        <v>297</v>
      </c>
    </row>
    <row r="280" spans="1:23" x14ac:dyDescent="0.3">
      <c r="A280" s="85">
        <v>-1</v>
      </c>
      <c r="B280" s="85">
        <v>-2</v>
      </c>
      <c r="C280" s="85">
        <v>-3</v>
      </c>
      <c r="D280" s="85">
        <v>-4</v>
      </c>
      <c r="E280" s="85">
        <v>-5</v>
      </c>
      <c r="F280" s="85">
        <v>-6</v>
      </c>
      <c r="G280" s="85">
        <v>-7</v>
      </c>
      <c r="H280" s="85">
        <v>-8</v>
      </c>
      <c r="I280" s="85">
        <v>-9</v>
      </c>
      <c r="J280" s="85">
        <v>-10</v>
      </c>
      <c r="K280" s="85">
        <v>-11</v>
      </c>
      <c r="L280" s="85">
        <v>-12</v>
      </c>
      <c r="M280" s="85">
        <v>-13</v>
      </c>
      <c r="N280" s="85">
        <v>-14</v>
      </c>
      <c r="O280" s="85">
        <v>-15</v>
      </c>
      <c r="P280" s="85">
        <v>-16</v>
      </c>
      <c r="Q280" s="85">
        <v>-17</v>
      </c>
      <c r="R280" s="85">
        <v>-18</v>
      </c>
      <c r="S280" s="85">
        <v>-19</v>
      </c>
      <c r="T280" s="85">
        <v>-20</v>
      </c>
      <c r="U280" s="85">
        <v>-21</v>
      </c>
      <c r="V280" s="85">
        <v>-22</v>
      </c>
      <c r="W280" s="85">
        <v>-23</v>
      </c>
    </row>
    <row r="281" spans="1:23" x14ac:dyDescent="0.3">
      <c r="A281" s="30">
        <v>204</v>
      </c>
      <c r="B281" s="34" t="s">
        <v>229</v>
      </c>
      <c r="C281" s="35">
        <v>0</v>
      </c>
      <c r="D281" s="35">
        <v>74</v>
      </c>
      <c r="E281" s="35">
        <v>5.9</v>
      </c>
      <c r="F281" s="35">
        <v>0</v>
      </c>
      <c r="G281" s="42">
        <f>E281+F281</f>
        <v>5.9</v>
      </c>
      <c r="H281" s="35">
        <v>4.4000000000000004</v>
      </c>
      <c r="I281" s="35">
        <v>0</v>
      </c>
      <c r="J281" s="55">
        <f>H281+I281</f>
        <v>4.4000000000000004</v>
      </c>
      <c r="K281" s="50">
        <v>4.8</v>
      </c>
      <c r="L281" s="35">
        <v>0</v>
      </c>
      <c r="M281" s="35">
        <v>30</v>
      </c>
      <c r="N281" s="35">
        <v>120</v>
      </c>
      <c r="O281" s="35">
        <v>95</v>
      </c>
      <c r="P281" s="35">
        <v>0.1</v>
      </c>
      <c r="Q281" s="35">
        <v>380</v>
      </c>
      <c r="R281" s="35">
        <v>0</v>
      </c>
      <c r="S281" s="35">
        <v>22</v>
      </c>
      <c r="T281" s="35">
        <v>50</v>
      </c>
      <c r="U281" s="35">
        <v>0.05</v>
      </c>
      <c r="V281" s="35">
        <v>1</v>
      </c>
      <c r="W281" s="36">
        <v>86</v>
      </c>
    </row>
    <row r="282" spans="1:23" x14ac:dyDescent="0.3">
      <c r="A282" s="30">
        <v>205</v>
      </c>
      <c r="B282" s="34" t="s">
        <v>230</v>
      </c>
      <c r="C282" s="35">
        <v>0</v>
      </c>
      <c r="D282" s="35">
        <v>61</v>
      </c>
      <c r="E282" s="35">
        <v>1.5</v>
      </c>
      <c r="F282" s="35">
        <v>0</v>
      </c>
      <c r="G282" s="42">
        <f>E282+F282</f>
        <v>1.5</v>
      </c>
      <c r="H282" s="35">
        <v>3</v>
      </c>
      <c r="I282" s="35">
        <v>0</v>
      </c>
      <c r="J282" s="55">
        <f>H282+I282</f>
        <v>3</v>
      </c>
      <c r="K282" s="50">
        <v>7</v>
      </c>
      <c r="L282" s="35">
        <v>0</v>
      </c>
      <c r="M282" s="35">
        <v>0</v>
      </c>
      <c r="N282" s="35">
        <v>34</v>
      </c>
      <c r="O282" s="35">
        <v>15</v>
      </c>
      <c r="P282" s="35">
        <v>0.1</v>
      </c>
      <c r="Q282" s="35">
        <v>15</v>
      </c>
      <c r="R282" s="35">
        <v>41</v>
      </c>
      <c r="S282" s="35">
        <v>30</v>
      </c>
      <c r="T282" s="35">
        <v>90</v>
      </c>
      <c r="U282" s="35">
        <v>0.01</v>
      </c>
      <c r="V282" s="35">
        <v>6</v>
      </c>
      <c r="W282" s="36">
        <v>88</v>
      </c>
    </row>
    <row r="283" spans="1:23" x14ac:dyDescent="0.3">
      <c r="A283" s="358">
        <v>400</v>
      </c>
      <c r="B283" s="359" t="s">
        <v>1148</v>
      </c>
      <c r="C283" s="360">
        <v>0</v>
      </c>
      <c r="D283" s="360">
        <v>336</v>
      </c>
      <c r="E283" s="360">
        <v>11.2</v>
      </c>
      <c r="F283" s="360">
        <v>0</v>
      </c>
      <c r="G283" s="361">
        <v>8.1</v>
      </c>
      <c r="H283" s="360">
        <v>8.8000000000000007</v>
      </c>
      <c r="I283" s="360">
        <v>0</v>
      </c>
      <c r="J283" s="362">
        <v>8.8000000000000007</v>
      </c>
      <c r="K283" s="363">
        <v>56</v>
      </c>
      <c r="L283" s="360">
        <v>0</v>
      </c>
      <c r="M283" s="360">
        <v>0</v>
      </c>
      <c r="N283" s="360">
        <v>307</v>
      </c>
      <c r="O283" s="360">
        <v>219</v>
      </c>
      <c r="P283" s="360">
        <v>0.6</v>
      </c>
      <c r="Q283" s="360">
        <v>0</v>
      </c>
      <c r="R283" s="360">
        <v>0</v>
      </c>
      <c r="S283" s="360">
        <v>50</v>
      </c>
      <c r="T283" s="360">
        <v>0</v>
      </c>
      <c r="U283" s="360">
        <v>0.06</v>
      </c>
      <c r="V283" s="360">
        <v>0</v>
      </c>
      <c r="W283" s="364">
        <v>25.4</v>
      </c>
    </row>
    <row r="284" spans="1:23" x14ac:dyDescent="0.3">
      <c r="A284" s="358">
        <v>402</v>
      </c>
      <c r="B284" s="359" t="s">
        <v>1149</v>
      </c>
      <c r="C284" s="360">
        <v>0</v>
      </c>
      <c r="D284" s="360">
        <v>61</v>
      </c>
      <c r="E284" s="360">
        <v>3.3</v>
      </c>
      <c r="F284" s="360">
        <v>0</v>
      </c>
      <c r="G284" s="361">
        <v>3.3</v>
      </c>
      <c r="H284" s="360">
        <v>3.7</v>
      </c>
      <c r="I284" s="360">
        <v>0</v>
      </c>
      <c r="J284" s="362">
        <v>3.7</v>
      </c>
      <c r="K284" s="363">
        <v>3.6</v>
      </c>
      <c r="L284" s="360">
        <v>0</v>
      </c>
      <c r="M284" s="360">
        <v>13</v>
      </c>
      <c r="N284" s="360"/>
      <c r="O284" s="360"/>
      <c r="P284" s="360"/>
      <c r="Q284" s="360"/>
      <c r="R284" s="360"/>
      <c r="S284" s="360"/>
      <c r="T284" s="360"/>
      <c r="U284" s="360"/>
      <c r="V284" s="360"/>
      <c r="W284" s="364"/>
    </row>
    <row r="285" spans="1:23" x14ac:dyDescent="0.3">
      <c r="A285" s="79" t="s">
        <v>231</v>
      </c>
      <c r="B285" s="80"/>
      <c r="C285" s="80"/>
      <c r="D285" s="80"/>
      <c r="E285" s="80"/>
      <c r="F285" s="35">
        <v>0</v>
      </c>
      <c r="G285" s="80"/>
      <c r="H285" s="80"/>
      <c r="I285" s="35">
        <v>0</v>
      </c>
      <c r="J285" s="80"/>
      <c r="K285" s="80"/>
      <c r="L285" s="80"/>
      <c r="M285" s="80"/>
      <c r="N285" s="80"/>
      <c r="O285" s="80"/>
      <c r="P285" s="80"/>
      <c r="Q285" s="80"/>
      <c r="R285" s="80"/>
      <c r="S285" s="80"/>
      <c r="T285" s="80"/>
      <c r="U285" s="80"/>
      <c r="V285" s="80"/>
      <c r="W285" s="81"/>
    </row>
    <row r="286" spans="1:23" x14ac:dyDescent="0.3">
      <c r="A286" s="85">
        <v>-1</v>
      </c>
      <c r="B286" s="85">
        <v>-2</v>
      </c>
      <c r="C286" s="85">
        <v>-3</v>
      </c>
      <c r="D286" s="85">
        <v>-4</v>
      </c>
      <c r="E286" s="85">
        <v>-5</v>
      </c>
      <c r="F286" s="85">
        <v>-6</v>
      </c>
      <c r="G286" s="85">
        <v>-7</v>
      </c>
      <c r="H286" s="85">
        <v>-8</v>
      </c>
      <c r="I286" s="85">
        <v>-9</v>
      </c>
      <c r="J286" s="85">
        <v>-10</v>
      </c>
      <c r="K286" s="85">
        <v>-11</v>
      </c>
      <c r="L286" s="85">
        <v>-12</v>
      </c>
      <c r="M286" s="85">
        <v>-13</v>
      </c>
      <c r="N286" s="85">
        <v>-14</v>
      </c>
      <c r="O286" s="85">
        <v>-15</v>
      </c>
      <c r="P286" s="85">
        <v>-16</v>
      </c>
      <c r="Q286" s="85">
        <v>-17</v>
      </c>
      <c r="R286" s="85">
        <v>-18</v>
      </c>
      <c r="S286" s="85">
        <v>-19</v>
      </c>
      <c r="T286" s="85">
        <v>-20</v>
      </c>
      <c r="U286" s="85">
        <v>-21</v>
      </c>
      <c r="V286" s="85">
        <v>-22</v>
      </c>
      <c r="W286" s="85">
        <v>-23</v>
      </c>
    </row>
    <row r="287" spans="1:23" x14ac:dyDescent="0.3">
      <c r="A287" s="30">
        <v>213</v>
      </c>
      <c r="B287" s="34" t="s">
        <v>239</v>
      </c>
      <c r="C287" s="35">
        <v>0</v>
      </c>
      <c r="D287" s="35">
        <v>207</v>
      </c>
      <c r="E287" s="35">
        <v>24.8</v>
      </c>
      <c r="F287" s="35">
        <v>0</v>
      </c>
      <c r="G287" s="42">
        <f t="shared" ref="G287:G293" si="30">E287+F287</f>
        <v>24.8</v>
      </c>
      <c r="H287" s="35">
        <v>12</v>
      </c>
      <c r="I287" s="35">
        <v>0</v>
      </c>
      <c r="J287" s="55">
        <f t="shared" ref="J287:J293" si="31">H287+I287</f>
        <v>12</v>
      </c>
      <c r="K287" s="50">
        <v>0</v>
      </c>
      <c r="L287" s="35">
        <v>0</v>
      </c>
      <c r="M287" s="35">
        <v>0</v>
      </c>
      <c r="N287" s="35">
        <v>50</v>
      </c>
      <c r="O287" s="35">
        <v>260</v>
      </c>
      <c r="P287" s="35">
        <v>1.6</v>
      </c>
      <c r="Q287" s="35">
        <v>0</v>
      </c>
      <c r="R287" s="35">
        <v>0</v>
      </c>
      <c r="S287" s="35">
        <v>0</v>
      </c>
      <c r="T287" s="35">
        <v>0</v>
      </c>
      <c r="U287" s="35">
        <v>0.02</v>
      </c>
      <c r="V287" s="35">
        <v>0</v>
      </c>
      <c r="W287" s="38"/>
    </row>
    <row r="288" spans="1:23" x14ac:dyDescent="0.3">
      <c r="A288" s="30">
        <v>214</v>
      </c>
      <c r="B288" s="34" t="s">
        <v>240</v>
      </c>
      <c r="C288" s="35">
        <v>0</v>
      </c>
      <c r="D288" s="35">
        <v>233</v>
      </c>
      <c r="E288" s="35">
        <v>22.3</v>
      </c>
      <c r="F288" s="35">
        <v>0</v>
      </c>
      <c r="G288" s="42">
        <f t="shared" si="30"/>
        <v>22.3</v>
      </c>
      <c r="H288" s="35">
        <v>14.4</v>
      </c>
      <c r="I288" s="35">
        <v>0</v>
      </c>
      <c r="J288" s="55">
        <f t="shared" si="31"/>
        <v>14.4</v>
      </c>
      <c r="K288" s="50">
        <v>3.5</v>
      </c>
      <c r="L288" s="35">
        <v>0</v>
      </c>
      <c r="M288" s="35">
        <v>52</v>
      </c>
      <c r="N288" s="35">
        <v>86</v>
      </c>
      <c r="O288" s="35">
        <v>437</v>
      </c>
      <c r="P288" s="35">
        <v>2.2999999999999998</v>
      </c>
      <c r="Q288" s="35">
        <v>0</v>
      </c>
      <c r="R288" s="35">
        <v>0</v>
      </c>
      <c r="S288" s="35">
        <v>0</v>
      </c>
      <c r="T288" s="35">
        <v>28</v>
      </c>
      <c r="U288" s="35">
        <v>0.02</v>
      </c>
      <c r="V288" s="35">
        <v>0</v>
      </c>
      <c r="W288" s="38"/>
    </row>
    <row r="289" spans="1:23" x14ac:dyDescent="0.3">
      <c r="A289" s="30">
        <v>215</v>
      </c>
      <c r="B289" s="34" t="s">
        <v>241</v>
      </c>
      <c r="C289" s="35">
        <v>0</v>
      </c>
      <c r="D289" s="35">
        <v>251</v>
      </c>
      <c r="E289" s="35">
        <v>16.399999999999999</v>
      </c>
      <c r="F289" s="35">
        <v>0</v>
      </c>
      <c r="G289" s="42">
        <f t="shared" si="30"/>
        <v>16.399999999999999</v>
      </c>
      <c r="H289" s="35">
        <v>20.6</v>
      </c>
      <c r="I289" s="35">
        <v>0</v>
      </c>
      <c r="J289" s="55">
        <f t="shared" si="31"/>
        <v>20.6</v>
      </c>
      <c r="K289" s="50">
        <v>0</v>
      </c>
      <c r="L289" s="35">
        <v>0</v>
      </c>
      <c r="M289" s="35">
        <v>85</v>
      </c>
      <c r="N289" s="35">
        <v>13</v>
      </c>
      <c r="O289" s="35">
        <v>250</v>
      </c>
      <c r="P289" s="35">
        <v>2.9</v>
      </c>
      <c r="Q289" s="35">
        <v>0</v>
      </c>
      <c r="R289" s="35">
        <v>0</v>
      </c>
      <c r="S289" s="35">
        <v>0</v>
      </c>
      <c r="T289" s="35">
        <v>0</v>
      </c>
      <c r="U289" s="35">
        <v>0</v>
      </c>
      <c r="V289" s="35">
        <v>0</v>
      </c>
      <c r="W289" s="38"/>
    </row>
    <row r="290" spans="1:23" x14ac:dyDescent="0.3">
      <c r="A290" s="30">
        <v>216</v>
      </c>
      <c r="B290" s="34" t="s">
        <v>242</v>
      </c>
      <c r="C290" s="35">
        <v>0</v>
      </c>
      <c r="D290" s="35">
        <v>273</v>
      </c>
      <c r="E290" s="35">
        <v>17</v>
      </c>
      <c r="F290" s="35">
        <v>0</v>
      </c>
      <c r="G290" s="42">
        <f t="shared" si="30"/>
        <v>17</v>
      </c>
      <c r="H290" s="35">
        <v>22.8</v>
      </c>
      <c r="I290" s="35">
        <v>0</v>
      </c>
      <c r="J290" s="55">
        <f t="shared" si="31"/>
        <v>22.8</v>
      </c>
      <c r="K290" s="50">
        <v>0</v>
      </c>
      <c r="L290" s="35">
        <v>0</v>
      </c>
      <c r="M290" s="35">
        <v>120</v>
      </c>
      <c r="N290" s="35">
        <v>108</v>
      </c>
      <c r="O290" s="35">
        <v>138</v>
      </c>
      <c r="P290" s="35">
        <v>2.8</v>
      </c>
      <c r="Q290" s="35">
        <v>0</v>
      </c>
      <c r="R290" s="35">
        <v>0</v>
      </c>
      <c r="S290" s="35">
        <v>0</v>
      </c>
      <c r="T290" s="35">
        <v>520</v>
      </c>
      <c r="U290" s="35">
        <v>0.09</v>
      </c>
      <c r="V290" s="35">
        <v>0</v>
      </c>
      <c r="W290" s="38"/>
    </row>
    <row r="291" spans="1:23" x14ac:dyDescent="0.3">
      <c r="A291" s="30">
        <v>217</v>
      </c>
      <c r="B291" s="34" t="s">
        <v>243</v>
      </c>
      <c r="C291" s="35">
        <v>0</v>
      </c>
      <c r="D291" s="35">
        <v>344</v>
      </c>
      <c r="E291" s="35">
        <v>17.3</v>
      </c>
      <c r="F291" s="35">
        <v>0</v>
      </c>
      <c r="G291" s="42">
        <f t="shared" si="30"/>
        <v>17.3</v>
      </c>
      <c r="H291" s="35">
        <v>29.3</v>
      </c>
      <c r="I291" s="35">
        <v>0</v>
      </c>
      <c r="J291" s="55">
        <f t="shared" si="31"/>
        <v>29.3</v>
      </c>
      <c r="K291" s="50">
        <v>2.7</v>
      </c>
      <c r="L291" s="35">
        <v>0</v>
      </c>
      <c r="M291" s="35">
        <v>60</v>
      </c>
      <c r="N291" s="35">
        <v>9</v>
      </c>
      <c r="O291" s="35">
        <v>200</v>
      </c>
      <c r="P291" s="35">
        <v>1.2</v>
      </c>
      <c r="Q291" s="35">
        <v>0</v>
      </c>
      <c r="R291" s="35">
        <v>0</v>
      </c>
      <c r="S291" s="35">
        <v>0</v>
      </c>
      <c r="T291" s="35">
        <v>0</v>
      </c>
      <c r="U291" s="35">
        <v>0.19</v>
      </c>
      <c r="V291" s="35">
        <v>0</v>
      </c>
      <c r="W291" s="38"/>
    </row>
    <row r="292" spans="1:23" x14ac:dyDescent="0.3">
      <c r="A292" s="30">
        <v>236</v>
      </c>
      <c r="B292" s="34" t="s">
        <v>262</v>
      </c>
      <c r="C292" s="35">
        <v>0</v>
      </c>
      <c r="D292" s="35">
        <v>73</v>
      </c>
      <c r="E292" s="35">
        <v>14.8</v>
      </c>
      <c r="F292" s="35">
        <v>0</v>
      </c>
      <c r="G292" s="42">
        <f t="shared" si="30"/>
        <v>14.8</v>
      </c>
      <c r="H292" s="35">
        <v>1.5</v>
      </c>
      <c r="I292" s="35">
        <v>0</v>
      </c>
      <c r="J292" s="55">
        <f t="shared" si="31"/>
        <v>1.5</v>
      </c>
      <c r="K292" s="50">
        <v>0</v>
      </c>
      <c r="L292" s="35">
        <v>0</v>
      </c>
      <c r="M292" s="35">
        <v>0</v>
      </c>
      <c r="N292" s="35">
        <v>0</v>
      </c>
      <c r="O292" s="35">
        <v>0</v>
      </c>
      <c r="P292" s="35">
        <v>0</v>
      </c>
      <c r="Q292" s="35">
        <v>0</v>
      </c>
      <c r="R292" s="35">
        <v>0</v>
      </c>
      <c r="S292" s="35">
        <v>0</v>
      </c>
      <c r="T292" s="35">
        <v>0</v>
      </c>
      <c r="U292" s="35">
        <v>0</v>
      </c>
      <c r="V292" s="35">
        <v>0</v>
      </c>
      <c r="W292" s="36">
        <v>48</v>
      </c>
    </row>
    <row r="293" spans="1:23" x14ac:dyDescent="0.3">
      <c r="A293" s="30">
        <v>237</v>
      </c>
      <c r="B293" s="34" t="s">
        <v>263</v>
      </c>
      <c r="C293" s="35">
        <v>0</v>
      </c>
      <c r="D293" s="35">
        <v>68</v>
      </c>
      <c r="E293" s="35">
        <v>8.6999999999999993</v>
      </c>
      <c r="F293" s="35">
        <v>0</v>
      </c>
      <c r="G293" s="42">
        <f t="shared" si="30"/>
        <v>8.6999999999999993</v>
      </c>
      <c r="H293" s="35">
        <v>1.2</v>
      </c>
      <c r="I293" s="35">
        <v>0</v>
      </c>
      <c r="J293" s="55">
        <f t="shared" si="31"/>
        <v>1.2</v>
      </c>
      <c r="K293" s="50">
        <v>5.5</v>
      </c>
      <c r="L293" s="35">
        <v>0</v>
      </c>
      <c r="M293" s="35">
        <v>0</v>
      </c>
      <c r="N293" s="35">
        <v>0</v>
      </c>
      <c r="O293" s="35">
        <v>0</v>
      </c>
      <c r="P293" s="35">
        <v>0</v>
      </c>
      <c r="Q293" s="35">
        <v>0</v>
      </c>
      <c r="R293" s="35">
        <v>0</v>
      </c>
      <c r="S293" s="35">
        <v>0</v>
      </c>
      <c r="T293" s="35">
        <v>0</v>
      </c>
      <c r="U293" s="35">
        <v>0</v>
      </c>
      <c r="V293" s="35">
        <v>0</v>
      </c>
      <c r="W293" s="36">
        <v>55</v>
      </c>
    </row>
    <row r="294" spans="1:23" x14ac:dyDescent="0.3">
      <c r="A294" s="30">
        <v>238</v>
      </c>
      <c r="B294" s="34" t="s">
        <v>264</v>
      </c>
      <c r="C294" s="35">
        <v>0</v>
      </c>
      <c r="D294" s="35">
        <v>28</v>
      </c>
      <c r="E294" s="35">
        <v>7.1</v>
      </c>
      <c r="F294" s="35">
        <v>0</v>
      </c>
      <c r="G294" s="42">
        <f>E294+F294</f>
        <v>7.1</v>
      </c>
      <c r="H294" s="35">
        <v>0</v>
      </c>
      <c r="I294" s="35">
        <v>0</v>
      </c>
      <c r="J294" s="55">
        <f>H294+I294</f>
        <v>0</v>
      </c>
      <c r="K294" s="50">
        <v>0</v>
      </c>
      <c r="L294" s="35">
        <v>0</v>
      </c>
      <c r="M294" s="35">
        <v>0</v>
      </c>
      <c r="N294" s="35">
        <v>387</v>
      </c>
      <c r="O294" s="35">
        <v>246.7</v>
      </c>
      <c r="P294" s="35">
        <v>2.7</v>
      </c>
      <c r="Q294" s="35">
        <v>4926</v>
      </c>
      <c r="R294" s="35">
        <v>0</v>
      </c>
      <c r="S294" s="35">
        <v>0</v>
      </c>
      <c r="T294" s="35">
        <v>0</v>
      </c>
      <c r="U294" s="35">
        <v>0.03</v>
      </c>
      <c r="V294" s="35">
        <v>0</v>
      </c>
      <c r="W294" s="38">
        <f>100-E294</f>
        <v>92.9</v>
      </c>
    </row>
    <row r="295" spans="1:23" x14ac:dyDescent="0.3">
      <c r="A295" s="30">
        <v>300</v>
      </c>
      <c r="B295" s="34" t="s">
        <v>1141</v>
      </c>
      <c r="C295" s="35">
        <v>0</v>
      </c>
      <c r="D295" s="35">
        <v>701</v>
      </c>
      <c r="E295" s="35">
        <v>0</v>
      </c>
      <c r="F295" s="35">
        <v>0</v>
      </c>
      <c r="G295" s="42">
        <v>0</v>
      </c>
      <c r="H295" s="35"/>
      <c r="I295" s="35"/>
      <c r="J295" s="55">
        <v>77.8</v>
      </c>
      <c r="K295" s="50">
        <v>0.1</v>
      </c>
      <c r="L295" s="35">
        <v>0</v>
      </c>
      <c r="M295" s="35">
        <v>0</v>
      </c>
      <c r="N295" s="35">
        <v>7</v>
      </c>
      <c r="O295" s="35">
        <v>25</v>
      </c>
      <c r="P295" s="35">
        <v>0.23</v>
      </c>
      <c r="Q295" s="35">
        <v>486</v>
      </c>
      <c r="R295" s="35">
        <v>14</v>
      </c>
      <c r="S295" s="35">
        <v>0</v>
      </c>
      <c r="T295" s="35">
        <v>0</v>
      </c>
      <c r="U295" s="35">
        <v>0.01</v>
      </c>
      <c r="V295" s="35">
        <v>0</v>
      </c>
      <c r="W295" s="36"/>
    </row>
    <row r="296" spans="1:23" x14ac:dyDescent="0.3">
      <c r="A296" s="30">
        <v>301</v>
      </c>
      <c r="B296" s="34" t="s">
        <v>1144</v>
      </c>
      <c r="C296" s="35">
        <v>2</v>
      </c>
      <c r="D296" s="35">
        <v>167</v>
      </c>
      <c r="E296" s="35">
        <v>18</v>
      </c>
      <c r="F296" s="35">
        <v>0</v>
      </c>
      <c r="G296" s="42">
        <v>18</v>
      </c>
      <c r="H296" s="35">
        <v>10.5</v>
      </c>
      <c r="I296" s="35">
        <v>0</v>
      </c>
      <c r="J296" s="55">
        <v>18.5</v>
      </c>
      <c r="K296" s="50">
        <v>0</v>
      </c>
      <c r="L296" s="35">
        <v>0</v>
      </c>
      <c r="M296" s="35">
        <v>0</v>
      </c>
      <c r="N296" s="35">
        <v>10</v>
      </c>
      <c r="O296" s="35">
        <v>194</v>
      </c>
      <c r="P296" s="35">
        <v>2.7</v>
      </c>
      <c r="Q296" s="35">
        <v>0</v>
      </c>
      <c r="R296" s="35">
        <v>0</v>
      </c>
      <c r="S296" s="35">
        <v>0</v>
      </c>
      <c r="T296" s="35">
        <v>2</v>
      </c>
      <c r="U296" s="35">
        <v>0.1</v>
      </c>
      <c r="V296" s="35">
        <v>1</v>
      </c>
      <c r="W296" s="36"/>
    </row>
    <row r="297" spans="1:23" x14ac:dyDescent="0.3">
      <c r="A297" s="30">
        <v>302</v>
      </c>
      <c r="B297" s="34" t="s">
        <v>1145</v>
      </c>
      <c r="C297" s="35">
        <v>0</v>
      </c>
      <c r="D297" s="35">
        <v>187</v>
      </c>
      <c r="E297" s="35">
        <v>17.899999999999999</v>
      </c>
      <c r="F297" s="35">
        <v>0</v>
      </c>
      <c r="G297" s="42">
        <v>17.899999999999999</v>
      </c>
      <c r="H297" s="35">
        <v>12.8</v>
      </c>
      <c r="I297" s="35">
        <v>0</v>
      </c>
      <c r="J297" s="55">
        <v>12.8</v>
      </c>
      <c r="K297" s="50">
        <v>0</v>
      </c>
      <c r="L297" s="35">
        <v>0</v>
      </c>
      <c r="M297" s="35">
        <v>0</v>
      </c>
      <c r="N297" s="35">
        <v>7.4</v>
      </c>
      <c r="O297" s="35">
        <v>160</v>
      </c>
      <c r="P297" s="35">
        <v>0.6</v>
      </c>
      <c r="Q297" s="35">
        <v>0</v>
      </c>
      <c r="R297" s="35">
        <v>0</v>
      </c>
      <c r="S297" s="35">
        <v>0</v>
      </c>
      <c r="T297" s="35">
        <v>0</v>
      </c>
      <c r="U297" s="35">
        <v>1</v>
      </c>
      <c r="V297" s="35">
        <v>0</v>
      </c>
      <c r="W297" s="36"/>
    </row>
    <row r="298" spans="1:23" x14ac:dyDescent="0.3">
      <c r="A298" s="30">
        <v>303</v>
      </c>
      <c r="B298" s="34" t="s">
        <v>1142</v>
      </c>
      <c r="C298" s="35">
        <v>2</v>
      </c>
      <c r="D298" s="35">
        <v>89</v>
      </c>
      <c r="E298" s="35">
        <v>0</v>
      </c>
      <c r="F298" s="35">
        <v>0.9</v>
      </c>
      <c r="G298" s="42">
        <v>0.9</v>
      </c>
      <c r="H298" s="35">
        <v>0</v>
      </c>
      <c r="I298" s="35">
        <v>1.3</v>
      </c>
      <c r="J298" s="55">
        <v>1.3</v>
      </c>
      <c r="K298" s="50">
        <v>18.399999999999999</v>
      </c>
      <c r="L298" s="35">
        <v>0</v>
      </c>
      <c r="M298" s="35"/>
      <c r="N298" s="35"/>
      <c r="O298" s="35"/>
      <c r="P298" s="35"/>
      <c r="Q298" s="35"/>
      <c r="R298" s="35"/>
      <c r="S298" s="35"/>
      <c r="T298" s="35"/>
      <c r="U298" s="35"/>
      <c r="V298" s="35"/>
      <c r="W298" s="36"/>
    </row>
    <row r="299" spans="1:23" x14ac:dyDescent="0.3">
      <c r="A299" s="30">
        <v>304</v>
      </c>
      <c r="B299" s="34" t="s">
        <v>1143</v>
      </c>
      <c r="C299" s="35">
        <v>0</v>
      </c>
      <c r="D299" s="35">
        <v>28</v>
      </c>
      <c r="E299" s="35">
        <v>7.1</v>
      </c>
      <c r="F299" s="35">
        <v>0</v>
      </c>
      <c r="G299" s="42">
        <v>7.1</v>
      </c>
      <c r="H299" s="35">
        <v>0</v>
      </c>
      <c r="I299" s="35">
        <v>0</v>
      </c>
      <c r="J299" s="55">
        <v>0</v>
      </c>
      <c r="K299" s="50">
        <v>0</v>
      </c>
      <c r="L299" s="35">
        <v>0</v>
      </c>
      <c r="M299" s="35">
        <v>0</v>
      </c>
      <c r="N299" s="35">
        <v>386.7</v>
      </c>
      <c r="O299" s="35">
        <v>246.7</v>
      </c>
      <c r="P299" s="35">
        <v>2.7</v>
      </c>
      <c r="Q299" s="35">
        <v>0</v>
      </c>
      <c r="R299" s="35">
        <v>0</v>
      </c>
      <c r="S299" s="35">
        <v>0</v>
      </c>
      <c r="T299" s="35">
        <v>0</v>
      </c>
      <c r="U299" s="35">
        <v>0.03</v>
      </c>
      <c r="V299" s="35">
        <v>0</v>
      </c>
      <c r="W299" s="36"/>
    </row>
    <row r="300" spans="1:23" x14ac:dyDescent="0.3">
      <c r="A300" s="30">
        <v>305</v>
      </c>
      <c r="B300" s="34" t="s">
        <v>1147</v>
      </c>
      <c r="C300" s="35">
        <v>20</v>
      </c>
      <c r="D300" s="35">
        <v>20</v>
      </c>
      <c r="E300" s="35">
        <v>91.4</v>
      </c>
      <c r="F300" s="35">
        <v>0</v>
      </c>
      <c r="G300" s="42">
        <v>2.2000000000000002</v>
      </c>
      <c r="H300" s="35">
        <v>2</v>
      </c>
      <c r="I300" s="35">
        <v>0</v>
      </c>
      <c r="J300" s="55">
        <v>0.6</v>
      </c>
      <c r="K300" s="50">
        <v>0.6</v>
      </c>
      <c r="L300" s="35">
        <v>1.6</v>
      </c>
      <c r="M300" s="35">
        <v>3.5</v>
      </c>
      <c r="N300" s="35">
        <v>0</v>
      </c>
      <c r="O300" s="35">
        <v>202</v>
      </c>
      <c r="P300" s="35">
        <v>83</v>
      </c>
      <c r="Q300" s="35">
        <v>4.8</v>
      </c>
      <c r="R300" s="35">
        <v>91</v>
      </c>
      <c r="S300" s="35">
        <v>148</v>
      </c>
      <c r="T300" s="35">
        <v>3142</v>
      </c>
      <c r="U300" s="35">
        <v>0</v>
      </c>
      <c r="V300" s="35">
        <v>0.08</v>
      </c>
      <c r="W300" s="36">
        <v>27</v>
      </c>
    </row>
    <row r="301" spans="1:23" x14ac:dyDescent="0.3">
      <c r="A301" s="30"/>
      <c r="B301" s="34"/>
      <c r="C301" s="35"/>
      <c r="D301" s="35"/>
      <c r="E301" s="35"/>
      <c r="F301" s="35"/>
      <c r="G301" s="42"/>
      <c r="H301" s="35"/>
      <c r="I301" s="35"/>
      <c r="J301" s="55"/>
      <c r="K301" s="50"/>
      <c r="L301" s="35"/>
      <c r="M301" s="35"/>
      <c r="N301" s="35"/>
      <c r="O301" s="35"/>
      <c r="P301" s="35"/>
      <c r="Q301" s="35"/>
      <c r="R301" s="35"/>
      <c r="S301" s="35"/>
      <c r="T301" s="35"/>
      <c r="U301" s="35"/>
      <c r="V301" s="35"/>
      <c r="W301" s="38"/>
    </row>
  </sheetData>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AA912"/>
  <sheetViews>
    <sheetView topLeftCell="A498" zoomScale="85" zoomScaleNormal="85" workbookViewId="0">
      <selection activeCell="D521" sqref="D521"/>
    </sheetView>
  </sheetViews>
  <sheetFormatPr defaultColWidth="9.21875" defaultRowHeight="14.4" x14ac:dyDescent="0.3"/>
  <cols>
    <col min="1" max="1" width="9.21875" style="3"/>
    <col min="2" max="2" width="9.21875" style="11"/>
    <col min="3" max="3" width="25.5546875" style="2" bestFit="1" customWidth="1"/>
    <col min="4" max="4" width="11.5546875" style="392" bestFit="1" customWidth="1"/>
    <col min="5" max="5" width="11.5546875" style="393" bestFit="1" customWidth="1"/>
    <col min="6" max="6" width="9.33203125" style="393" bestFit="1" customWidth="1"/>
    <col min="7" max="8" width="13.6640625" style="393" bestFit="1" customWidth="1"/>
    <col min="9" max="10" width="10.88671875" style="393" bestFit="1" customWidth="1"/>
    <col min="11" max="11" width="11.33203125" style="394" bestFit="1" customWidth="1"/>
    <col min="12" max="13" width="9.33203125" style="393" bestFit="1" customWidth="1"/>
    <col min="14" max="14" width="9.33203125" style="395" bestFit="1" customWidth="1"/>
    <col min="15" max="15" width="10.88671875" style="395" bestFit="1" customWidth="1"/>
    <col min="16" max="17" width="9.33203125" style="393" bestFit="1" customWidth="1"/>
    <col min="18" max="19" width="11.109375" style="393" bestFit="1" customWidth="1"/>
    <col min="20" max="20" width="8.44140625" style="393" bestFit="1" customWidth="1"/>
    <col min="21" max="21" width="9.6640625" style="393" bestFit="1" customWidth="1"/>
    <col min="22" max="23" width="11.109375" style="393" bestFit="1" customWidth="1"/>
    <col min="24" max="24" width="9.5546875" style="393" bestFit="1" customWidth="1"/>
    <col min="25" max="25" width="10.6640625" style="393" bestFit="1" customWidth="1"/>
    <col min="26" max="26" width="9.77734375" style="393" bestFit="1" customWidth="1"/>
    <col min="27" max="16384" width="9.21875" style="3"/>
  </cols>
  <sheetData>
    <row r="1" spans="1:27" s="28" customFormat="1" ht="29.25" customHeight="1" x14ac:dyDescent="0.3">
      <c r="A1" s="26" t="s">
        <v>293</v>
      </c>
      <c r="B1" s="27" t="s">
        <v>1</v>
      </c>
      <c r="C1" s="27"/>
      <c r="D1" s="379"/>
      <c r="E1" s="379"/>
      <c r="F1" s="379" t="s">
        <v>2</v>
      </c>
      <c r="G1" s="379" t="s">
        <v>3</v>
      </c>
      <c r="H1" s="379"/>
      <c r="I1" s="379" t="s">
        <v>323</v>
      </c>
      <c r="J1" s="379" t="s">
        <v>324</v>
      </c>
      <c r="K1" s="380" t="s">
        <v>327</v>
      </c>
      <c r="L1" s="379" t="s">
        <v>325</v>
      </c>
      <c r="M1" s="379" t="s">
        <v>326</v>
      </c>
      <c r="N1" s="381" t="s">
        <v>329</v>
      </c>
      <c r="O1" s="382" t="s">
        <v>5</v>
      </c>
      <c r="P1" s="379" t="s">
        <v>304</v>
      </c>
      <c r="Q1" s="383" t="s">
        <v>313</v>
      </c>
      <c r="R1" s="379" t="s">
        <v>6</v>
      </c>
      <c r="S1" s="379" t="s">
        <v>7</v>
      </c>
      <c r="T1" s="379" t="s">
        <v>8</v>
      </c>
      <c r="U1" s="379" t="s">
        <v>9</v>
      </c>
      <c r="V1" s="379" t="s">
        <v>10</v>
      </c>
      <c r="W1" s="383" t="s">
        <v>291</v>
      </c>
      <c r="X1" s="379" t="s">
        <v>11</v>
      </c>
      <c r="Y1" s="379" t="s">
        <v>12</v>
      </c>
      <c r="Z1" s="379" t="s">
        <v>13</v>
      </c>
      <c r="AA1" s="41" t="s">
        <v>297</v>
      </c>
    </row>
    <row r="2" spans="1:27" customFormat="1" x14ac:dyDescent="0.3">
      <c r="A2" s="30"/>
      <c r="B2" s="30"/>
      <c r="C2" s="30"/>
      <c r="D2" s="384"/>
      <c r="E2" s="384"/>
      <c r="F2" s="384" t="s">
        <v>14</v>
      </c>
      <c r="G2" s="384" t="s">
        <v>15</v>
      </c>
      <c r="H2" s="384"/>
      <c r="I2" s="384" t="s">
        <v>16</v>
      </c>
      <c r="J2" s="384" t="s">
        <v>16</v>
      </c>
      <c r="K2" s="385" t="s">
        <v>328</v>
      </c>
      <c r="L2" s="384" t="s">
        <v>16</v>
      </c>
      <c r="M2" s="384" t="s">
        <v>16</v>
      </c>
      <c r="N2" s="386" t="s">
        <v>16</v>
      </c>
      <c r="O2" s="387" t="s">
        <v>16</v>
      </c>
      <c r="P2" s="384" t="s">
        <v>16</v>
      </c>
      <c r="Q2" s="384" t="s">
        <v>17</v>
      </c>
      <c r="R2" s="384" t="s">
        <v>17</v>
      </c>
      <c r="S2" s="384" t="s">
        <v>17</v>
      </c>
      <c r="T2" s="384" t="s">
        <v>17</v>
      </c>
      <c r="U2" s="384" t="s">
        <v>17</v>
      </c>
      <c r="V2" s="384" t="s">
        <v>17</v>
      </c>
      <c r="W2" s="384" t="s">
        <v>18</v>
      </c>
      <c r="X2" s="384" t="s">
        <v>18</v>
      </c>
      <c r="Y2" s="384" t="s">
        <v>17</v>
      </c>
      <c r="Z2" s="384" t="s">
        <v>17</v>
      </c>
      <c r="AA2" s="31" t="s">
        <v>16</v>
      </c>
    </row>
    <row r="3" spans="1:27" customFormat="1" x14ac:dyDescent="0.3">
      <c r="A3" s="32">
        <v>-1</v>
      </c>
      <c r="B3" s="32">
        <v>-2</v>
      </c>
      <c r="C3" s="32"/>
      <c r="D3" s="388"/>
      <c r="E3" s="388"/>
      <c r="F3" s="388">
        <v>-3</v>
      </c>
      <c r="G3" s="388">
        <v>-4</v>
      </c>
      <c r="H3" s="388">
        <v>-23</v>
      </c>
      <c r="I3" s="388">
        <v>-5</v>
      </c>
      <c r="J3" s="388">
        <v>-6</v>
      </c>
      <c r="K3" s="389">
        <v>-7</v>
      </c>
      <c r="L3" s="388">
        <v>-8</v>
      </c>
      <c r="M3" s="388">
        <v>-9</v>
      </c>
      <c r="N3" s="390">
        <v>-10</v>
      </c>
      <c r="O3" s="391">
        <v>-11</v>
      </c>
      <c r="P3" s="388">
        <v>-12</v>
      </c>
      <c r="Q3" s="388">
        <v>-13</v>
      </c>
      <c r="R3" s="388">
        <v>-14</v>
      </c>
      <c r="S3" s="388">
        <v>-15</v>
      </c>
      <c r="T3" s="388">
        <v>-16</v>
      </c>
      <c r="U3" s="388">
        <v>-17</v>
      </c>
      <c r="V3" s="388">
        <v>-18</v>
      </c>
      <c r="W3" s="388">
        <v>-19</v>
      </c>
      <c r="X3" s="388">
        <v>-20</v>
      </c>
      <c r="Y3" s="388">
        <v>-21</v>
      </c>
      <c r="Z3" s="388">
        <v>-22</v>
      </c>
      <c r="AA3" s="32">
        <v>-23</v>
      </c>
    </row>
    <row r="5" spans="1:27" ht="15" thickBot="1" x14ac:dyDescent="0.35">
      <c r="A5" s="3" t="s">
        <v>338</v>
      </c>
      <c r="B5" s="11" t="s">
        <v>379</v>
      </c>
      <c r="C5" s="2" t="s">
        <v>380</v>
      </c>
    </row>
    <row r="6" spans="1:27" s="89" customFormat="1" ht="27.6" x14ac:dyDescent="0.3">
      <c r="A6" s="412" t="s">
        <v>342</v>
      </c>
      <c r="B6" s="414" t="s">
        <v>292</v>
      </c>
      <c r="C6" s="410" t="s">
        <v>353</v>
      </c>
      <c r="D6" s="396" t="s">
        <v>272</v>
      </c>
      <c r="E6" s="397" t="s">
        <v>273</v>
      </c>
      <c r="F6" s="398" t="s">
        <v>300</v>
      </c>
      <c r="G6" s="398" t="s">
        <v>3</v>
      </c>
      <c r="H6" s="398" t="s">
        <v>296</v>
      </c>
      <c r="I6" s="399" t="s">
        <v>323</v>
      </c>
      <c r="J6" s="399" t="s">
        <v>324</v>
      </c>
      <c r="K6" s="399" t="s">
        <v>327</v>
      </c>
      <c r="L6" s="399" t="s">
        <v>325</v>
      </c>
      <c r="M6" s="399" t="s">
        <v>326</v>
      </c>
      <c r="N6" s="399" t="s">
        <v>329</v>
      </c>
      <c r="O6" s="399" t="s">
        <v>5</v>
      </c>
      <c r="P6" s="399" t="s">
        <v>304</v>
      </c>
      <c r="Q6" s="399" t="s">
        <v>313</v>
      </c>
      <c r="R6" s="399" t="s">
        <v>6</v>
      </c>
      <c r="S6" s="399" t="s">
        <v>7</v>
      </c>
      <c r="T6" s="399" t="s">
        <v>8</v>
      </c>
      <c r="U6" s="399" t="s">
        <v>9</v>
      </c>
      <c r="V6" s="399" t="s">
        <v>10</v>
      </c>
      <c r="W6" s="399" t="s">
        <v>291</v>
      </c>
      <c r="X6" s="399" t="s">
        <v>11</v>
      </c>
      <c r="Y6" s="399" t="s">
        <v>12</v>
      </c>
      <c r="Z6" s="399" t="s">
        <v>13</v>
      </c>
    </row>
    <row r="7" spans="1:27" s="89" customFormat="1" x14ac:dyDescent="0.3">
      <c r="A7" s="413"/>
      <c r="B7" s="415"/>
      <c r="C7" s="411"/>
      <c r="D7" s="400" t="s">
        <v>16</v>
      </c>
      <c r="E7" s="401" t="s">
        <v>16</v>
      </c>
      <c r="F7" s="401" t="s">
        <v>301</v>
      </c>
      <c r="G7" s="401" t="s">
        <v>15</v>
      </c>
      <c r="H7" s="401" t="s">
        <v>16</v>
      </c>
      <c r="I7" s="401" t="s">
        <v>16</v>
      </c>
      <c r="J7" s="401" t="s">
        <v>16</v>
      </c>
      <c r="K7" s="401" t="s">
        <v>328</v>
      </c>
      <c r="L7" s="401" t="s">
        <v>16</v>
      </c>
      <c r="M7" s="401" t="s">
        <v>16</v>
      </c>
      <c r="N7" s="401" t="s">
        <v>16</v>
      </c>
      <c r="O7" s="401" t="s">
        <v>16</v>
      </c>
      <c r="P7" s="401" t="s">
        <v>16</v>
      </c>
      <c r="Q7" s="401" t="s">
        <v>17</v>
      </c>
      <c r="R7" s="401" t="s">
        <v>17</v>
      </c>
      <c r="S7" s="401" t="s">
        <v>17</v>
      </c>
      <c r="T7" s="401" t="s">
        <v>17</v>
      </c>
      <c r="U7" s="401" t="s">
        <v>17</v>
      </c>
      <c r="V7" s="401" t="s">
        <v>17</v>
      </c>
      <c r="W7" s="401" t="s">
        <v>18</v>
      </c>
      <c r="X7" s="401" t="s">
        <v>18</v>
      </c>
      <c r="Y7" s="401" t="s">
        <v>17</v>
      </c>
      <c r="Z7" s="401" t="s">
        <v>17</v>
      </c>
    </row>
    <row r="8" spans="1:27" s="90" customFormat="1" ht="29.4" thickBot="1" x14ac:dyDescent="0.4">
      <c r="A8" s="93">
        <v>1</v>
      </c>
      <c r="B8" s="94" t="s">
        <v>340</v>
      </c>
      <c r="C8" s="95" t="s">
        <v>352</v>
      </c>
      <c r="D8" s="402">
        <f>SUM(D9:D10)</f>
        <v>180</v>
      </c>
      <c r="E8" s="403">
        <f>SUM(E9:E10)</f>
        <v>179.4</v>
      </c>
      <c r="F8" s="403"/>
      <c r="G8" s="403">
        <f t="shared" ref="G8:Z8" si="0">SUM(G9:G10)</f>
        <v>206.4</v>
      </c>
      <c r="H8" s="403">
        <f t="shared" si="0"/>
        <v>128.316</v>
      </c>
      <c r="I8" s="404">
        <f t="shared" si="0"/>
        <v>0</v>
      </c>
      <c r="J8" s="404">
        <f t="shared" si="0"/>
        <v>4.6925999999999997</v>
      </c>
      <c r="K8" s="403">
        <f t="shared" si="0"/>
        <v>4.6925999999999997</v>
      </c>
      <c r="L8" s="404">
        <f t="shared" si="0"/>
        <v>0</v>
      </c>
      <c r="M8" s="404">
        <f t="shared" si="0"/>
        <v>0.59399999999999997</v>
      </c>
      <c r="N8" s="403">
        <f t="shared" si="0"/>
        <v>0.59399999999999997</v>
      </c>
      <c r="O8" s="403">
        <f t="shared" si="0"/>
        <v>45.262799999999999</v>
      </c>
      <c r="P8" s="403">
        <f t="shared" si="0"/>
        <v>0.23760000000000001</v>
      </c>
      <c r="Q8" s="403">
        <f t="shared" si="0"/>
        <v>0</v>
      </c>
      <c r="R8" s="403">
        <f t="shared" si="0"/>
        <v>17.82</v>
      </c>
      <c r="S8" s="403">
        <f t="shared" si="0"/>
        <v>61.775999999999996</v>
      </c>
      <c r="T8" s="403">
        <f t="shared" si="0"/>
        <v>0.7722</v>
      </c>
      <c r="U8" s="403">
        <f t="shared" si="0"/>
        <v>2.97</v>
      </c>
      <c r="V8" s="403">
        <f t="shared" si="0"/>
        <v>143.154</v>
      </c>
      <c r="W8" s="403">
        <f t="shared" si="0"/>
        <v>0</v>
      </c>
      <c r="X8" s="403">
        <f t="shared" si="0"/>
        <v>0</v>
      </c>
      <c r="Y8" s="403">
        <f t="shared" si="0"/>
        <v>5.9400000000000001E-2</v>
      </c>
      <c r="Z8" s="403">
        <f t="shared" si="0"/>
        <v>0</v>
      </c>
    </row>
    <row r="9" spans="1:27" s="2" customFormat="1" x14ac:dyDescent="0.3">
      <c r="B9" s="92">
        <v>2</v>
      </c>
      <c r="C9" s="5" t="str">
        <f>VLOOKUP($B9,'Bang TPDD'!$A$6:$AA$2902,2, FALSE)</f>
        <v>Gạo tẻ</v>
      </c>
      <c r="D9" s="91">
        <v>60</v>
      </c>
      <c r="E9" s="91">
        <f>D9-D9*F9/100</f>
        <v>59.4</v>
      </c>
      <c r="F9" s="91">
        <f>VLOOKUP($B9,'Bang TPDD'!$A$6:$AA$2902,3, FALSE)</f>
        <v>1</v>
      </c>
      <c r="G9" s="91">
        <f>VLOOKUP($B9,'Bang TPDD'!$A$6:$AA$2902,4, FALSE)*$D9/100</f>
        <v>206.4</v>
      </c>
      <c r="H9" s="91">
        <f>VLOOKUP($B9,'Bang TPDD'!$A$6:$AA$2902,23, FALSE)*$E9/100</f>
        <v>8.3160000000000007</v>
      </c>
      <c r="I9" s="91">
        <f>VLOOKUP($B9,'Bang TPDD'!$A$6:$AA$2902,5, FALSE)*$E9/100</f>
        <v>0</v>
      </c>
      <c r="J9" s="91">
        <f>VLOOKUP($B9,'Bang TPDD'!$A$6:$AA$2902,6, FALSE)*$E9/100</f>
        <v>4.6925999999999997</v>
      </c>
      <c r="K9" s="91">
        <f>VLOOKUP($B9,'Bang TPDD'!$A$6:$AA$2902,7, FALSE)*$E9/100</f>
        <v>4.6925999999999997</v>
      </c>
      <c r="L9" s="91">
        <f>VLOOKUP($B9,'Bang TPDD'!$A$6:$AA$2902,8, FALSE)*$E9/100</f>
        <v>0</v>
      </c>
      <c r="M9" s="91">
        <f>VLOOKUP($B9,'Bang TPDD'!$A$6:$AA$2902,9, FALSE)*$E9/100</f>
        <v>0.59399999999999997</v>
      </c>
      <c r="N9" s="91">
        <f>VLOOKUP($B9,'Bang TPDD'!$A$6:$AA$2902,10, FALSE)*$E9/100</f>
        <v>0.59399999999999997</v>
      </c>
      <c r="O9" s="91">
        <f>VLOOKUP($B9,'Bang TPDD'!$A$6:$AA$2902,11, FALSE)*$E9/100</f>
        <v>45.262799999999999</v>
      </c>
      <c r="P9" s="91">
        <f>VLOOKUP($B9,'Bang TPDD'!$A$6:$AA$2902,12, FALSE)*$E9/100</f>
        <v>0.23760000000000001</v>
      </c>
      <c r="Q9" s="91">
        <f>VLOOKUP($B9,'Bang TPDD'!$A$6:$AA$2902,13, FALSE)*$E9/100</f>
        <v>0</v>
      </c>
      <c r="R9" s="91">
        <f>VLOOKUP($B9,'Bang TPDD'!$A$6:$AA$2902,14, FALSE)*$E9/100</f>
        <v>17.82</v>
      </c>
      <c r="S9" s="91">
        <f>VLOOKUP($B9,'Bang TPDD'!$A$6:$AA$2902,15, FALSE)*$E9/100</f>
        <v>61.775999999999996</v>
      </c>
      <c r="T9" s="91">
        <f>VLOOKUP($B9,'Bang TPDD'!$A$6:$AA$2902,16, FALSE)*$E9/100</f>
        <v>0.7722</v>
      </c>
      <c r="U9" s="91">
        <f>VLOOKUP($B9,'Bang TPDD'!$A$6:$AA$2902,17, FALSE)*$E9/100</f>
        <v>2.97</v>
      </c>
      <c r="V9" s="91">
        <f>VLOOKUP($B9,'Bang TPDD'!$A$6:$AA$2902,18, FALSE)*$E9/100</f>
        <v>143.154</v>
      </c>
      <c r="W9" s="91">
        <f>VLOOKUP($B9,'Bang TPDD'!$A$6:$AA$2902,19, FALSE)*$E9/100</f>
        <v>0</v>
      </c>
      <c r="X9" s="91">
        <f>VLOOKUP($B9,'Bang TPDD'!$A$6:$AA$2902,20, FALSE)*$E9/100</f>
        <v>0</v>
      </c>
      <c r="Y9" s="91">
        <f>VLOOKUP($B9,'Bang TPDD'!$A$6:$AA$2902,21, FALSE)*$E9/100</f>
        <v>5.9400000000000001E-2</v>
      </c>
      <c r="Z9" s="91">
        <f>VLOOKUP($B9,'Bang TPDD'!$A$6:$AA$2902,22, FALSE)*$E9/100</f>
        <v>0</v>
      </c>
    </row>
    <row r="10" spans="1:27" s="2" customFormat="1" x14ac:dyDescent="0.3">
      <c r="B10" s="6">
        <v>0</v>
      </c>
      <c r="C10" s="5" t="str">
        <f>VLOOKUP($B10,'Bang TPDD'!$A$6:$AA$2902,2, FALSE)</f>
        <v>Nước</v>
      </c>
      <c r="D10" s="91">
        <v>120</v>
      </c>
      <c r="E10" s="91">
        <f>D10-D10*F10/100</f>
        <v>120</v>
      </c>
      <c r="F10" s="91">
        <f>VLOOKUP($B10,'Bang TPDD'!$A$6:$AA$2902,3, FALSE)</f>
        <v>0</v>
      </c>
      <c r="G10" s="91">
        <f>VLOOKUP($B10,'Bang TPDD'!$A$6:$AA$2902,4, FALSE)*$D10/100</f>
        <v>0</v>
      </c>
      <c r="H10" s="91">
        <f>VLOOKUP($B10,'Bang TPDD'!$A$6:$AA$2902,23, FALSE)*$E10/100</f>
        <v>120</v>
      </c>
      <c r="I10" s="91">
        <f>VLOOKUP($B10,'Bang TPDD'!$A$6:$AA$2902,5, FALSE)*$E10/100</f>
        <v>0</v>
      </c>
      <c r="J10" s="91">
        <f>VLOOKUP($B10,'Bang TPDD'!$A$6:$AA$2902,6, FALSE)*$E10/100</f>
        <v>0</v>
      </c>
      <c r="K10" s="91">
        <f>VLOOKUP($B10,'Bang TPDD'!$A$6:$AA$2902,7, FALSE)*$E10/100</f>
        <v>0</v>
      </c>
      <c r="L10" s="91">
        <f>VLOOKUP($B10,'Bang TPDD'!$A$6:$AA$2902,8, FALSE)*$E10/100</f>
        <v>0</v>
      </c>
      <c r="M10" s="91">
        <f>VLOOKUP($B10,'Bang TPDD'!$A$6:$AA$2902,9, FALSE)*$E10/100</f>
        <v>0</v>
      </c>
      <c r="N10" s="91">
        <f>VLOOKUP($B10,'Bang TPDD'!$A$6:$AA$2902,10, FALSE)*$E10/100</f>
        <v>0</v>
      </c>
      <c r="O10" s="91">
        <f>VLOOKUP($B10,'Bang TPDD'!$A$6:$AA$2902,11, FALSE)*$E10/100</f>
        <v>0</v>
      </c>
      <c r="P10" s="91">
        <f>VLOOKUP($B10,'Bang TPDD'!$A$6:$AA$2902,12, FALSE)*$E10/100</f>
        <v>0</v>
      </c>
      <c r="Q10" s="91">
        <f>VLOOKUP($B10,'Bang TPDD'!$A$6:$AA$2902,13, FALSE)*$E10/100</f>
        <v>0</v>
      </c>
      <c r="R10" s="91">
        <f>VLOOKUP($B10,'Bang TPDD'!$A$6:$AA$2902,14, FALSE)*$E10/100</f>
        <v>0</v>
      </c>
      <c r="S10" s="91">
        <f>VLOOKUP($B10,'Bang TPDD'!$A$6:$AA$2902,15, FALSE)*$E10/100</f>
        <v>0</v>
      </c>
      <c r="T10" s="91">
        <f>VLOOKUP($B10,'Bang TPDD'!$A$6:$AA$2902,16, FALSE)*$E10/100</f>
        <v>0</v>
      </c>
      <c r="U10" s="91">
        <f>VLOOKUP($B10,'Bang TPDD'!$A$6:$AA$2902,17, FALSE)*$E10/100</f>
        <v>0</v>
      </c>
      <c r="V10" s="91">
        <f>VLOOKUP($B10,'Bang TPDD'!$A$6:$AA$2902,18, FALSE)*$E10/100</f>
        <v>0</v>
      </c>
      <c r="W10" s="91">
        <f>VLOOKUP($B10,'Bang TPDD'!$A$6:$AA$2902,19, FALSE)*$E10/100</f>
        <v>0</v>
      </c>
      <c r="X10" s="91">
        <f>VLOOKUP($B10,'Bang TPDD'!$A$6:$AA$2902,20, FALSE)*$E10/100</f>
        <v>0</v>
      </c>
      <c r="Y10" s="91">
        <f>VLOOKUP($B10,'Bang TPDD'!$A$6:$AA$2902,21, FALSE)*$E10/100</f>
        <v>0</v>
      </c>
      <c r="Z10" s="91">
        <f>VLOOKUP($B10,'Bang TPDD'!$A$6:$AA$2902,22, FALSE)*$E10/100</f>
        <v>0</v>
      </c>
    </row>
    <row r="11" spans="1:27" s="2" customFormat="1" ht="15" thickBot="1" x14ac:dyDescent="0.35">
      <c r="B11" s="7"/>
      <c r="C11" s="9"/>
      <c r="D11" s="87"/>
      <c r="E11" s="87"/>
      <c r="F11" s="87"/>
      <c r="G11" s="87"/>
      <c r="H11" s="87"/>
      <c r="I11" s="87"/>
      <c r="J11" s="87"/>
      <c r="K11" s="87"/>
      <c r="L11" s="87"/>
      <c r="M11" s="87"/>
      <c r="N11" s="87"/>
      <c r="O11" s="88"/>
      <c r="P11" s="87"/>
      <c r="Q11" s="87"/>
      <c r="R11" s="87"/>
      <c r="S11" s="87"/>
      <c r="T11" s="87"/>
      <c r="U11" s="87"/>
      <c r="V11" s="87"/>
      <c r="W11" s="87"/>
      <c r="X11" s="87"/>
      <c r="Y11" s="87"/>
      <c r="Z11" s="87"/>
    </row>
    <row r="12" spans="1:27" s="89" customFormat="1" ht="27.6" x14ac:dyDescent="0.3">
      <c r="A12" s="412" t="s">
        <v>342</v>
      </c>
      <c r="B12" s="414" t="s">
        <v>292</v>
      </c>
      <c r="C12" s="410" t="s">
        <v>353</v>
      </c>
      <c r="D12" s="396" t="s">
        <v>272</v>
      </c>
      <c r="E12" s="397" t="s">
        <v>273</v>
      </c>
      <c r="F12" s="398" t="s">
        <v>300</v>
      </c>
      <c r="G12" s="398" t="s">
        <v>3</v>
      </c>
      <c r="H12" s="398" t="s">
        <v>296</v>
      </c>
      <c r="I12" s="399" t="s">
        <v>323</v>
      </c>
      <c r="J12" s="399" t="s">
        <v>324</v>
      </c>
      <c r="K12" s="399" t="s">
        <v>327</v>
      </c>
      <c r="L12" s="399" t="s">
        <v>325</v>
      </c>
      <c r="M12" s="399" t="s">
        <v>326</v>
      </c>
      <c r="N12" s="399" t="s">
        <v>329</v>
      </c>
      <c r="O12" s="399" t="s">
        <v>5</v>
      </c>
      <c r="P12" s="399" t="s">
        <v>304</v>
      </c>
      <c r="Q12" s="399" t="s">
        <v>313</v>
      </c>
      <c r="R12" s="399" t="s">
        <v>6</v>
      </c>
      <c r="S12" s="399" t="s">
        <v>7</v>
      </c>
      <c r="T12" s="399" t="s">
        <v>8</v>
      </c>
      <c r="U12" s="399" t="s">
        <v>9</v>
      </c>
      <c r="V12" s="399" t="s">
        <v>10</v>
      </c>
      <c r="W12" s="399" t="s">
        <v>291</v>
      </c>
      <c r="X12" s="399" t="s">
        <v>11</v>
      </c>
      <c r="Y12" s="399" t="s">
        <v>12</v>
      </c>
      <c r="Z12" s="399" t="s">
        <v>13</v>
      </c>
    </row>
    <row r="13" spans="1:27" s="89" customFormat="1" x14ac:dyDescent="0.3">
      <c r="A13" s="413"/>
      <c r="B13" s="415"/>
      <c r="C13" s="411"/>
      <c r="D13" s="400" t="s">
        <v>16</v>
      </c>
      <c r="E13" s="401" t="s">
        <v>16</v>
      </c>
      <c r="F13" s="401" t="s">
        <v>301</v>
      </c>
      <c r="G13" s="401" t="s">
        <v>15</v>
      </c>
      <c r="H13" s="401" t="s">
        <v>16</v>
      </c>
      <c r="I13" s="401" t="s">
        <v>16</v>
      </c>
      <c r="J13" s="401" t="s">
        <v>16</v>
      </c>
      <c r="K13" s="401" t="s">
        <v>328</v>
      </c>
      <c r="L13" s="401" t="s">
        <v>16</v>
      </c>
      <c r="M13" s="401" t="s">
        <v>16</v>
      </c>
      <c r="N13" s="401" t="s">
        <v>16</v>
      </c>
      <c r="O13" s="401" t="s">
        <v>16</v>
      </c>
      <c r="P13" s="401" t="s">
        <v>16</v>
      </c>
      <c r="Q13" s="401" t="s">
        <v>17</v>
      </c>
      <c r="R13" s="401" t="s">
        <v>17</v>
      </c>
      <c r="S13" s="401" t="s">
        <v>17</v>
      </c>
      <c r="T13" s="401" t="s">
        <v>17</v>
      </c>
      <c r="U13" s="401" t="s">
        <v>17</v>
      </c>
      <c r="V13" s="401" t="s">
        <v>17</v>
      </c>
      <c r="W13" s="401" t="s">
        <v>18</v>
      </c>
      <c r="X13" s="401" t="s">
        <v>18</v>
      </c>
      <c r="Y13" s="401" t="s">
        <v>17</v>
      </c>
      <c r="Z13" s="401" t="s">
        <v>17</v>
      </c>
    </row>
    <row r="14" spans="1:27" s="90" customFormat="1" ht="29.4" thickBot="1" x14ac:dyDescent="0.4">
      <c r="A14" s="93">
        <f>A8+1</f>
        <v>2</v>
      </c>
      <c r="B14" s="94" t="s">
        <v>1152</v>
      </c>
      <c r="C14" s="95" t="s">
        <v>361</v>
      </c>
      <c r="D14" s="402">
        <f>SUM(D15:D24)</f>
        <v>345</v>
      </c>
      <c r="E14" s="403">
        <f>SUM(E15:E24)</f>
        <v>336.8</v>
      </c>
      <c r="F14" s="403"/>
      <c r="G14" s="403">
        <f t="shared" ref="G14:Z14" si="1">SUM(G15:G24)</f>
        <v>487.80000000000007</v>
      </c>
      <c r="H14" s="403">
        <f t="shared" si="1"/>
        <v>225.11</v>
      </c>
      <c r="I14" s="404">
        <f t="shared" si="1"/>
        <v>27.612000000000002</v>
      </c>
      <c r="J14" s="404">
        <f t="shared" si="1"/>
        <v>6.8532000000000011</v>
      </c>
      <c r="K14" s="403">
        <f t="shared" si="1"/>
        <v>34.465199999999996</v>
      </c>
      <c r="L14" s="404">
        <f t="shared" si="1"/>
        <v>4.6559999999999997</v>
      </c>
      <c r="M14" s="404">
        <f t="shared" si="1"/>
        <v>5.7770000000000001</v>
      </c>
      <c r="N14" s="403">
        <f t="shared" si="1"/>
        <v>10.433</v>
      </c>
      <c r="O14" s="403">
        <f t="shared" si="1"/>
        <v>68.509799999999998</v>
      </c>
      <c r="P14" s="403">
        <f t="shared" si="1"/>
        <v>0.71140000000000003</v>
      </c>
      <c r="Q14" s="403">
        <f t="shared" si="1"/>
        <v>0</v>
      </c>
      <c r="R14" s="403">
        <f t="shared" si="1"/>
        <v>87.961999999999989</v>
      </c>
      <c r="S14" s="403">
        <f t="shared" si="1"/>
        <v>321.86</v>
      </c>
      <c r="T14" s="403">
        <f t="shared" si="1"/>
        <v>2.8553999999999999</v>
      </c>
      <c r="U14" s="403">
        <f t="shared" si="1"/>
        <v>14.160000000000002</v>
      </c>
      <c r="V14" s="403">
        <f t="shared" si="1"/>
        <v>255.93199999999999</v>
      </c>
      <c r="W14" s="403">
        <f t="shared" si="1"/>
        <v>915.17</v>
      </c>
      <c r="X14" s="403">
        <f t="shared" si="1"/>
        <v>12</v>
      </c>
      <c r="Y14" s="403">
        <f t="shared" si="1"/>
        <v>0.65454000000000001</v>
      </c>
      <c r="Z14" s="403">
        <f t="shared" si="1"/>
        <v>4.54</v>
      </c>
    </row>
    <row r="15" spans="1:27" s="2" customFormat="1" x14ac:dyDescent="0.3">
      <c r="B15" s="92">
        <v>2</v>
      </c>
      <c r="C15" s="5" t="str">
        <f>VLOOKUP($B15,'Bang TPDD'!$A$6:$AA$2902,2, FALSE)</f>
        <v>Gạo tẻ</v>
      </c>
      <c r="D15" s="91">
        <v>80</v>
      </c>
      <c r="E15" s="91">
        <f>D15-D15*F15/100</f>
        <v>79.2</v>
      </c>
      <c r="F15" s="91">
        <f>VLOOKUP($B15,'Bang TPDD'!$A$6:$AA$2902,3, FALSE)</f>
        <v>1</v>
      </c>
      <c r="G15" s="91">
        <f>VLOOKUP($B15,'Bang TPDD'!$A$6:$AA$2902,4, FALSE)*$D15/100</f>
        <v>275.2</v>
      </c>
      <c r="H15" s="91">
        <f>VLOOKUP($B15,'Bang TPDD'!$A$6:$AA$2902,23, FALSE)*$E15/100</f>
        <v>11.087999999999999</v>
      </c>
      <c r="I15" s="91">
        <f>VLOOKUP($B15,'Bang TPDD'!$A$6:$AA$2902,5, FALSE)*$E15/100</f>
        <v>0</v>
      </c>
      <c r="J15" s="91">
        <f>VLOOKUP($B15,'Bang TPDD'!$A$6:$AA$2902,6, FALSE)*$E15/100</f>
        <v>6.256800000000001</v>
      </c>
      <c r="K15" s="91">
        <f>VLOOKUP($B15,'Bang TPDD'!$A$6:$AA$2902,7, FALSE)*$E15/100</f>
        <v>6.256800000000001</v>
      </c>
      <c r="L15" s="91">
        <f>VLOOKUP($B15,'Bang TPDD'!$A$6:$AA$2902,8, FALSE)*$E15/100</f>
        <v>0</v>
      </c>
      <c r="M15" s="91">
        <f>VLOOKUP($B15,'Bang TPDD'!$A$6:$AA$2902,9, FALSE)*$E15/100</f>
        <v>0.79200000000000004</v>
      </c>
      <c r="N15" s="91">
        <f>VLOOKUP($B15,'Bang TPDD'!$A$6:$AA$2902,10, FALSE)*$E15/100</f>
        <v>0.79200000000000004</v>
      </c>
      <c r="O15" s="91">
        <f>VLOOKUP($B15,'Bang TPDD'!$A$6:$AA$2902,11, FALSE)*$E15/100</f>
        <v>60.350400000000008</v>
      </c>
      <c r="P15" s="91">
        <f>VLOOKUP($B15,'Bang TPDD'!$A$6:$AA$2902,12, FALSE)*$E15/100</f>
        <v>0.31680000000000003</v>
      </c>
      <c r="Q15" s="91">
        <f>VLOOKUP($B15,'Bang TPDD'!$A$6:$AA$2902,13, FALSE)*$E15/100</f>
        <v>0</v>
      </c>
      <c r="R15" s="91">
        <f>VLOOKUP($B15,'Bang TPDD'!$A$6:$AA$2902,14, FALSE)*$E15/100</f>
        <v>23.76</v>
      </c>
      <c r="S15" s="91">
        <f>VLOOKUP($B15,'Bang TPDD'!$A$6:$AA$2902,15, FALSE)*$E15/100</f>
        <v>82.368000000000009</v>
      </c>
      <c r="T15" s="91">
        <f>VLOOKUP($B15,'Bang TPDD'!$A$6:$AA$2902,16, FALSE)*$E15/100</f>
        <v>1.0296000000000001</v>
      </c>
      <c r="U15" s="91">
        <f>VLOOKUP($B15,'Bang TPDD'!$A$6:$AA$2902,17, FALSE)*$E15/100</f>
        <v>3.96</v>
      </c>
      <c r="V15" s="91">
        <f>VLOOKUP($B15,'Bang TPDD'!$A$6:$AA$2902,18, FALSE)*$E15/100</f>
        <v>190.87200000000001</v>
      </c>
      <c r="W15" s="91">
        <f>VLOOKUP($B15,'Bang TPDD'!$A$6:$AA$2902,19, FALSE)*$E15/100</f>
        <v>0</v>
      </c>
      <c r="X15" s="91">
        <f>VLOOKUP($B15,'Bang TPDD'!$A$6:$AA$2902,20, FALSE)*$E15/100</f>
        <v>0</v>
      </c>
      <c r="Y15" s="91">
        <f>VLOOKUP($B15,'Bang TPDD'!$A$6:$AA$2902,21, FALSE)*$E15/100</f>
        <v>7.9200000000000007E-2</v>
      </c>
      <c r="Z15" s="91">
        <f>VLOOKUP($B15,'Bang TPDD'!$A$6:$AA$2902,22, FALSE)*$E15/100</f>
        <v>0</v>
      </c>
    </row>
    <row r="16" spans="1:27" s="2" customFormat="1" x14ac:dyDescent="0.3">
      <c r="B16" s="6">
        <v>192</v>
      </c>
      <c r="C16" s="5" t="str">
        <f>VLOOKUP($B16,'Bang TPDD'!$A$6:$AA$2902,2, FALSE)</f>
        <v>Tôm biển</v>
      </c>
      <c r="D16" s="91">
        <v>60</v>
      </c>
      <c r="E16" s="91">
        <f t="shared" ref="E16:E24" si="2">D16-D16*F16/100</f>
        <v>60</v>
      </c>
      <c r="F16" s="91">
        <f>VLOOKUP($B16,'Bang TPDD'!$A$6:$AA$2902,3, FALSE)</f>
        <v>0</v>
      </c>
      <c r="G16" s="91">
        <f>VLOOKUP($B16,'Bang TPDD'!$A$6:$AA$2902,4, FALSE)*$D16/100</f>
        <v>49.2</v>
      </c>
      <c r="H16" s="91">
        <f>VLOOKUP($B16,'Bang TPDD'!$A$6:$AA$2902,23, FALSE)*$E16/100</f>
        <v>46.2</v>
      </c>
      <c r="I16" s="91">
        <f>VLOOKUP($B16,'Bang TPDD'!$A$6:$AA$2902,5, FALSE)*$E16/100</f>
        <v>10.56</v>
      </c>
      <c r="J16" s="91">
        <f>VLOOKUP($B16,'Bang TPDD'!$A$6:$AA$2902,6, FALSE)*$E16/100</f>
        <v>0</v>
      </c>
      <c r="K16" s="91">
        <f>VLOOKUP($B16,'Bang TPDD'!$A$6:$AA$2902,7, FALSE)*$E16/100</f>
        <v>10.56</v>
      </c>
      <c r="L16" s="91">
        <f>VLOOKUP($B16,'Bang TPDD'!$A$6:$AA$2902,8, FALSE)*$E16/100</f>
        <v>0.54</v>
      </c>
      <c r="M16" s="91">
        <f>VLOOKUP($B16,'Bang TPDD'!$A$6:$AA$2902,9, FALSE)*$E16/100</f>
        <v>0</v>
      </c>
      <c r="N16" s="91">
        <f>VLOOKUP($B16,'Bang TPDD'!$A$6:$AA$2902,10, FALSE)*$E16/100</f>
        <v>0.54</v>
      </c>
      <c r="O16" s="91">
        <f>VLOOKUP($B16,'Bang TPDD'!$A$6:$AA$2902,11, FALSE)*$E16/100</f>
        <v>0.54</v>
      </c>
      <c r="P16" s="91">
        <f>VLOOKUP($B16,'Bang TPDD'!$A$6:$AA$2902,12, FALSE)*$E16/100</f>
        <v>0</v>
      </c>
      <c r="Q16" s="91">
        <f>VLOOKUP($B16,'Bang TPDD'!$A$6:$AA$2902,13, FALSE)*$E16/100</f>
        <v>0</v>
      </c>
      <c r="R16" s="91">
        <f>VLOOKUP($B16,'Bang TPDD'!$A$6:$AA$2902,14, FALSE)*$E16/100</f>
        <v>47.4</v>
      </c>
      <c r="S16" s="91">
        <f>VLOOKUP($B16,'Bang TPDD'!$A$6:$AA$2902,15, FALSE)*$E16/100</f>
        <v>110.4</v>
      </c>
      <c r="T16" s="91">
        <f>VLOOKUP($B16,'Bang TPDD'!$A$6:$AA$2902,16, FALSE)*$E16/100</f>
        <v>0.96</v>
      </c>
      <c r="U16" s="91">
        <f>VLOOKUP($B16,'Bang TPDD'!$A$6:$AA$2902,17, FALSE)*$E16/100</f>
        <v>0</v>
      </c>
      <c r="V16" s="91">
        <f>VLOOKUP($B16,'Bang TPDD'!$A$6:$AA$2902,18, FALSE)*$E16/100</f>
        <v>0</v>
      </c>
      <c r="W16" s="91">
        <f>VLOOKUP($B16,'Bang TPDD'!$A$6:$AA$2902,19, FALSE)*$E16/100</f>
        <v>3</v>
      </c>
      <c r="X16" s="91">
        <f>VLOOKUP($B16,'Bang TPDD'!$A$6:$AA$2902,20, FALSE)*$E16/100</f>
        <v>12</v>
      </c>
      <c r="Y16" s="91">
        <f>VLOOKUP($B16,'Bang TPDD'!$A$6:$AA$2902,21, FALSE)*$E16/100</f>
        <v>2.4E-2</v>
      </c>
      <c r="Z16" s="91">
        <f>VLOOKUP($B16,'Bang TPDD'!$A$6:$AA$2902,22, FALSE)*$E16/100</f>
        <v>0</v>
      </c>
    </row>
    <row r="17" spans="1:26" s="2" customFormat="1" x14ac:dyDescent="0.3">
      <c r="B17" s="10">
        <v>108</v>
      </c>
      <c r="C17" s="5" t="str">
        <f>VLOOKUP($B17,'Bang TPDD'!$A$6:$AA$2902,2, FALSE)</f>
        <v>Dầu thực vật</v>
      </c>
      <c r="D17" s="91">
        <v>5</v>
      </c>
      <c r="E17" s="91">
        <f t="shared" si="2"/>
        <v>5</v>
      </c>
      <c r="F17" s="91">
        <f>VLOOKUP($B17,'Bang TPDD'!$A$6:$AA$2902,3, FALSE)</f>
        <v>0</v>
      </c>
      <c r="G17" s="91">
        <f>VLOOKUP($B17,'Bang TPDD'!$A$6:$AA$2902,4, FALSE)*$D17/100</f>
        <v>44.85</v>
      </c>
      <c r="H17" s="91">
        <f>VLOOKUP($B17,'Bang TPDD'!$A$6:$AA$2902,23, FALSE)*$E17/100</f>
        <v>1.4999999999999999E-2</v>
      </c>
      <c r="I17" s="91">
        <f>VLOOKUP($B17,'Bang TPDD'!$A$6:$AA$2902,5, FALSE)*$E17/100</f>
        <v>0</v>
      </c>
      <c r="J17" s="91">
        <f>VLOOKUP($B17,'Bang TPDD'!$A$6:$AA$2902,6, FALSE)*$E17/100</f>
        <v>0</v>
      </c>
      <c r="K17" s="91">
        <f>VLOOKUP($B17,'Bang TPDD'!$A$6:$AA$2902,7, FALSE)*$E17/100</f>
        <v>0</v>
      </c>
      <c r="L17" s="91">
        <f>VLOOKUP($B17,'Bang TPDD'!$A$6:$AA$2902,8, FALSE)*$E17/100</f>
        <v>0</v>
      </c>
      <c r="M17" s="91">
        <f>VLOOKUP($B17,'Bang TPDD'!$A$6:$AA$2902,9, FALSE)*$E17/100</f>
        <v>4.9850000000000003</v>
      </c>
      <c r="N17" s="91">
        <f>VLOOKUP($B17,'Bang TPDD'!$A$6:$AA$2902,10, FALSE)*$E17/100</f>
        <v>4.9850000000000003</v>
      </c>
      <c r="O17" s="91">
        <f>VLOOKUP($B17,'Bang TPDD'!$A$6:$AA$2902,11, FALSE)*$E17/100</f>
        <v>0</v>
      </c>
      <c r="P17" s="91">
        <f>VLOOKUP($B17,'Bang TPDD'!$A$6:$AA$2902,12, FALSE)*$E17/100</f>
        <v>0</v>
      </c>
      <c r="Q17" s="91">
        <f>VLOOKUP($B17,'Bang TPDD'!$A$6:$AA$2902,13, FALSE)*$E17/100</f>
        <v>0</v>
      </c>
      <c r="R17" s="91">
        <f>VLOOKUP($B17,'Bang TPDD'!$A$6:$AA$2902,14, FALSE)*$E17/100</f>
        <v>0</v>
      </c>
      <c r="S17" s="91">
        <f>VLOOKUP($B17,'Bang TPDD'!$A$6:$AA$2902,15, FALSE)*$E17/100</f>
        <v>0</v>
      </c>
      <c r="T17" s="91">
        <f>VLOOKUP($B17,'Bang TPDD'!$A$6:$AA$2902,16, FALSE)*$E17/100</f>
        <v>0</v>
      </c>
      <c r="U17" s="91">
        <f>VLOOKUP($B17,'Bang TPDD'!$A$6:$AA$2902,17, FALSE)*$E17/100</f>
        <v>0</v>
      </c>
      <c r="V17" s="91">
        <f>VLOOKUP($B17,'Bang TPDD'!$A$6:$AA$2902,18, FALSE)*$E17/100</f>
        <v>0</v>
      </c>
      <c r="W17" s="91">
        <f>VLOOKUP($B17,'Bang TPDD'!$A$6:$AA$2902,19, FALSE)*$E17/100</f>
        <v>0</v>
      </c>
      <c r="X17" s="91">
        <f>VLOOKUP($B17,'Bang TPDD'!$A$6:$AA$2902,20, FALSE)*$E17/100</f>
        <v>0</v>
      </c>
      <c r="Y17" s="91">
        <f>VLOOKUP($B17,'Bang TPDD'!$A$6:$AA$2902,21, FALSE)*$E17/100</f>
        <v>0</v>
      </c>
      <c r="Z17" s="91">
        <f>VLOOKUP($B17,'Bang TPDD'!$A$6:$AA$2902,22, FALSE)*$E17/100</f>
        <v>0</v>
      </c>
    </row>
    <row r="18" spans="1:26" s="2" customFormat="1" x14ac:dyDescent="0.3">
      <c r="B18" s="10">
        <v>33</v>
      </c>
      <c r="C18" s="5" t="str">
        <f>VLOOKUP($B18,'Bang TPDD'!$A$6:$AA$2902,2, FALSE)</f>
        <v>Cà rốt</v>
      </c>
      <c r="D18" s="91">
        <v>20</v>
      </c>
      <c r="E18" s="91">
        <f t="shared" si="2"/>
        <v>17</v>
      </c>
      <c r="F18" s="91">
        <f>VLOOKUP($B18,'Bang TPDD'!$A$6:$AA$2902,3, FALSE)</f>
        <v>15</v>
      </c>
      <c r="G18" s="91">
        <f>VLOOKUP($B18,'Bang TPDD'!$A$6:$AA$2902,4, FALSE)*$D18/100</f>
        <v>7.6</v>
      </c>
      <c r="H18" s="91">
        <f>VLOOKUP($B18,'Bang TPDD'!$A$6:$AA$2902,23, FALSE)*$E18/100</f>
        <v>14.96</v>
      </c>
      <c r="I18" s="91">
        <f>VLOOKUP($B18,'Bang TPDD'!$A$6:$AA$2902,5, FALSE)*$E18/100</f>
        <v>0</v>
      </c>
      <c r="J18" s="91">
        <f>VLOOKUP($B18,'Bang TPDD'!$A$6:$AA$2902,6, FALSE)*$E18/100</f>
        <v>0.255</v>
      </c>
      <c r="K18" s="91">
        <f>VLOOKUP($B18,'Bang TPDD'!$A$6:$AA$2902,7, FALSE)*$E18/100</f>
        <v>0.255</v>
      </c>
      <c r="L18" s="91">
        <f>VLOOKUP($B18,'Bang TPDD'!$A$6:$AA$2902,8, FALSE)*$E18/100</f>
        <v>0</v>
      </c>
      <c r="M18" s="91">
        <f>VLOOKUP($B18,'Bang TPDD'!$A$6:$AA$2902,9, FALSE)*$E18/100</f>
        <v>0</v>
      </c>
      <c r="N18" s="91">
        <f>VLOOKUP($B18,'Bang TPDD'!$A$6:$AA$2902,10, FALSE)*$E18/100</f>
        <v>0</v>
      </c>
      <c r="O18" s="91">
        <f>VLOOKUP($B18,'Bang TPDD'!$A$6:$AA$2902,11, FALSE)*$E18/100</f>
        <v>1.36</v>
      </c>
      <c r="P18" s="91">
        <f>VLOOKUP($B18,'Bang TPDD'!$A$6:$AA$2902,12, FALSE)*$E18/100</f>
        <v>0.27200000000000002</v>
      </c>
      <c r="Q18" s="91">
        <f>VLOOKUP($B18,'Bang TPDD'!$A$6:$AA$2902,13, FALSE)*$E18/100</f>
        <v>0</v>
      </c>
      <c r="R18" s="91">
        <f>VLOOKUP($B18,'Bang TPDD'!$A$6:$AA$2902,14, FALSE)*$E18/100</f>
        <v>7.31</v>
      </c>
      <c r="S18" s="91">
        <f>VLOOKUP($B18,'Bang TPDD'!$A$6:$AA$2902,15, FALSE)*$E18/100</f>
        <v>6.63</v>
      </c>
      <c r="T18" s="91">
        <f>VLOOKUP($B18,'Bang TPDD'!$A$6:$AA$2902,16, FALSE)*$E18/100</f>
        <v>0.13600000000000001</v>
      </c>
      <c r="U18" s="91">
        <f>VLOOKUP($B18,'Bang TPDD'!$A$6:$AA$2902,17, FALSE)*$E18/100</f>
        <v>8.84</v>
      </c>
      <c r="V18" s="91">
        <f>VLOOKUP($B18,'Bang TPDD'!$A$6:$AA$2902,18, FALSE)*$E18/100</f>
        <v>45.22</v>
      </c>
      <c r="W18" s="91">
        <f>VLOOKUP($B18,'Bang TPDD'!$A$6:$AA$2902,19, FALSE)*$E18/100</f>
        <v>856.8</v>
      </c>
      <c r="X18" s="91">
        <f>VLOOKUP($B18,'Bang TPDD'!$A$6:$AA$2902,20, FALSE)*$E18/100</f>
        <v>0</v>
      </c>
      <c r="Y18" s="91">
        <f>VLOOKUP($B18,'Bang TPDD'!$A$6:$AA$2902,21, FALSE)*$E18/100</f>
        <v>1.0200000000000001E-2</v>
      </c>
      <c r="Z18" s="91">
        <f>VLOOKUP($B18,'Bang TPDD'!$A$6:$AA$2902,22, FALSE)*$E18/100</f>
        <v>1.36</v>
      </c>
    </row>
    <row r="19" spans="1:26" s="2" customFormat="1" x14ac:dyDescent="0.3">
      <c r="B19" s="10">
        <v>223</v>
      </c>
      <c r="C19" s="5" t="str">
        <f>VLOOKUP($B19,'Bang TPDD'!$A$6:$AA$2902,2, FALSE)</f>
        <v>Đường cát trắng</v>
      </c>
      <c r="D19" s="91">
        <v>5</v>
      </c>
      <c r="E19" s="91">
        <f t="shared" si="2"/>
        <v>5</v>
      </c>
      <c r="F19" s="91">
        <f>VLOOKUP($B19,'Bang TPDD'!$A$6:$AA$2902,3, FALSE)</f>
        <v>0</v>
      </c>
      <c r="G19" s="91">
        <f>VLOOKUP($B19,'Bang TPDD'!$A$6:$AA$2902,4, FALSE)*$D19/100</f>
        <v>19.850000000000001</v>
      </c>
      <c r="H19" s="91">
        <f>VLOOKUP($B19,'Bang TPDD'!$A$6:$AA$2902,23, FALSE)*$E19/100</f>
        <v>0</v>
      </c>
      <c r="I19" s="91">
        <f>VLOOKUP($B19,'Bang TPDD'!$A$6:$AA$2902,5, FALSE)*$E19/100</f>
        <v>0</v>
      </c>
      <c r="J19" s="91">
        <f>VLOOKUP($B19,'Bang TPDD'!$A$6:$AA$2902,6, FALSE)*$E19/100</f>
        <v>0</v>
      </c>
      <c r="K19" s="91">
        <f>VLOOKUP($B19,'Bang TPDD'!$A$6:$AA$2902,7, FALSE)*$E19/100</f>
        <v>0</v>
      </c>
      <c r="L19" s="91">
        <f>VLOOKUP($B19,'Bang TPDD'!$A$6:$AA$2902,8, FALSE)*$E19/100</f>
        <v>0</v>
      </c>
      <c r="M19" s="91">
        <f>VLOOKUP($B19,'Bang TPDD'!$A$6:$AA$2902,9, FALSE)*$E19/100</f>
        <v>0</v>
      </c>
      <c r="N19" s="91">
        <f>VLOOKUP($B19,'Bang TPDD'!$A$6:$AA$2902,10, FALSE)*$E19/100</f>
        <v>0</v>
      </c>
      <c r="O19" s="91">
        <f>VLOOKUP($B19,'Bang TPDD'!$A$6:$AA$2902,11, FALSE)*$E19/100</f>
        <v>4.9649999999999999</v>
      </c>
      <c r="P19" s="91">
        <f>VLOOKUP($B19,'Bang TPDD'!$A$6:$AA$2902,12, FALSE)*$E19/100</f>
        <v>0</v>
      </c>
      <c r="Q19" s="91">
        <f>VLOOKUP($B19,'Bang TPDD'!$A$6:$AA$2902,13, FALSE)*$E19/100</f>
        <v>0</v>
      </c>
      <c r="R19" s="91">
        <f>VLOOKUP($B19,'Bang TPDD'!$A$6:$AA$2902,14, FALSE)*$E19/100</f>
        <v>0</v>
      </c>
      <c r="S19" s="91">
        <f>VLOOKUP($B19,'Bang TPDD'!$A$6:$AA$2902,15, FALSE)*$E19/100</f>
        <v>0</v>
      </c>
      <c r="T19" s="91">
        <f>VLOOKUP($B19,'Bang TPDD'!$A$6:$AA$2902,16, FALSE)*$E19/100</f>
        <v>0</v>
      </c>
      <c r="U19" s="91">
        <f>VLOOKUP($B19,'Bang TPDD'!$A$6:$AA$2902,17, FALSE)*$E19/100</f>
        <v>0</v>
      </c>
      <c r="V19" s="91">
        <f>VLOOKUP($B19,'Bang TPDD'!$A$6:$AA$2902,18, FALSE)*$E19/100</f>
        <v>0</v>
      </c>
      <c r="W19" s="91">
        <f>VLOOKUP($B19,'Bang TPDD'!$A$6:$AA$2902,19, FALSE)*$E19/100</f>
        <v>0</v>
      </c>
      <c r="X19" s="91">
        <f>VLOOKUP($B19,'Bang TPDD'!$A$6:$AA$2902,20, FALSE)*$E19/100</f>
        <v>0</v>
      </c>
      <c r="Y19" s="91">
        <f>VLOOKUP($B19,'Bang TPDD'!$A$6:$AA$2902,21, FALSE)*$E19/100</f>
        <v>0</v>
      </c>
      <c r="Z19" s="91">
        <f>VLOOKUP($B19,'Bang TPDD'!$A$6:$AA$2902,22, FALSE)*$E19/100</f>
        <v>0</v>
      </c>
    </row>
    <row r="20" spans="1:26" s="2" customFormat="1" x14ac:dyDescent="0.3">
      <c r="B20" s="10">
        <v>53</v>
      </c>
      <c r="C20" s="5" t="str">
        <f>VLOOKUP($B20,'Bang TPDD'!$A$6:$AA$2902,2, FALSE)</f>
        <v>Hành củ tươi</v>
      </c>
      <c r="D20" s="91">
        <v>5</v>
      </c>
      <c r="E20" s="91">
        <f t="shared" si="2"/>
        <v>3.8</v>
      </c>
      <c r="F20" s="91">
        <f>VLOOKUP($B20,'Bang TPDD'!$A$6:$AA$2902,3, FALSE)</f>
        <v>24</v>
      </c>
      <c r="G20" s="91">
        <f>VLOOKUP($B20,'Bang TPDD'!$A$6:$AA$2902,4, FALSE)*$D20/100</f>
        <v>0.7</v>
      </c>
      <c r="H20" s="91">
        <f>VLOOKUP($B20,'Bang TPDD'!$A$6:$AA$2902,23, FALSE)*$E20/100</f>
        <v>3.5150000000000001</v>
      </c>
      <c r="I20" s="91">
        <f>VLOOKUP($B20,'Bang TPDD'!$A$6:$AA$2902,5, FALSE)*$E20/100</f>
        <v>0</v>
      </c>
      <c r="J20" s="91">
        <f>VLOOKUP($B20,'Bang TPDD'!$A$6:$AA$2902,6, FALSE)*$E20/100</f>
        <v>4.9399999999999993E-2</v>
      </c>
      <c r="K20" s="91">
        <f>VLOOKUP($B20,'Bang TPDD'!$A$6:$AA$2902,7, FALSE)*$E20/100</f>
        <v>4.9399999999999993E-2</v>
      </c>
      <c r="L20" s="91">
        <f>VLOOKUP($B20,'Bang TPDD'!$A$6:$AA$2902,8, FALSE)*$E20/100</f>
        <v>0</v>
      </c>
      <c r="M20" s="91">
        <f>VLOOKUP($B20,'Bang TPDD'!$A$6:$AA$2902,9, FALSE)*$E20/100</f>
        <v>0</v>
      </c>
      <c r="N20" s="91">
        <f>VLOOKUP($B20,'Bang TPDD'!$A$6:$AA$2902,10, FALSE)*$E20/100</f>
        <v>0</v>
      </c>
      <c r="O20" s="91">
        <f>VLOOKUP($B20,'Bang TPDD'!$A$6:$AA$2902,11, FALSE)*$E20/100</f>
        <v>0.18239999999999998</v>
      </c>
      <c r="P20" s="91">
        <f>VLOOKUP($B20,'Bang TPDD'!$A$6:$AA$2902,12, FALSE)*$E20/100</f>
        <v>2.6599999999999999E-2</v>
      </c>
      <c r="Q20" s="91">
        <f>VLOOKUP($B20,'Bang TPDD'!$A$6:$AA$2902,13, FALSE)*$E20/100</f>
        <v>0</v>
      </c>
      <c r="R20" s="91">
        <f>VLOOKUP($B20,'Bang TPDD'!$A$6:$AA$2902,14, FALSE)*$E20/100</f>
        <v>1.216</v>
      </c>
      <c r="S20" s="91">
        <f>VLOOKUP($B20,'Bang TPDD'!$A$6:$AA$2902,15, FALSE)*$E20/100</f>
        <v>1.8619999999999999</v>
      </c>
      <c r="T20" s="91">
        <f>VLOOKUP($B20,'Bang TPDD'!$A$6:$AA$2902,16, FALSE)*$E20/100</f>
        <v>4.1799999999999997E-2</v>
      </c>
      <c r="U20" s="91">
        <f>VLOOKUP($B20,'Bang TPDD'!$A$6:$AA$2902,17, FALSE)*$E20/100</f>
        <v>0</v>
      </c>
      <c r="V20" s="91">
        <f>VLOOKUP($B20,'Bang TPDD'!$A$6:$AA$2902,18, FALSE)*$E20/100</f>
        <v>0</v>
      </c>
      <c r="W20" s="91">
        <f>VLOOKUP($B20,'Bang TPDD'!$A$6:$AA$2902,19, FALSE)*$E20/100</f>
        <v>0.56999999999999995</v>
      </c>
      <c r="X20" s="91">
        <f>VLOOKUP($B20,'Bang TPDD'!$A$6:$AA$2902,20, FALSE)*$E20/100</f>
        <v>0</v>
      </c>
      <c r="Y20" s="91">
        <f>VLOOKUP($B20,'Bang TPDD'!$A$6:$AA$2902,21, FALSE)*$E20/100</f>
        <v>1.14E-3</v>
      </c>
      <c r="Z20" s="91">
        <f>VLOOKUP($B20,'Bang TPDD'!$A$6:$AA$2902,22, FALSE)*$E20/100</f>
        <v>0.38</v>
      </c>
    </row>
    <row r="21" spans="1:26" s="2" customFormat="1" x14ac:dyDescent="0.3">
      <c r="B21" s="10">
        <v>85</v>
      </c>
      <c r="C21" s="5" t="str">
        <f>VLOOKUP($B21,'Bang TPDD'!$A$6:$AA$2902,2, FALSE)</f>
        <v>Tỏi ta</v>
      </c>
      <c r="D21" s="91">
        <v>5</v>
      </c>
      <c r="E21" s="91">
        <f t="shared" si="2"/>
        <v>4</v>
      </c>
      <c r="F21" s="91">
        <f>VLOOKUP($B21,'Bang TPDD'!$A$6:$AA$2902,3, FALSE)</f>
        <v>20</v>
      </c>
      <c r="G21" s="91">
        <f>VLOOKUP($B21,'Bang TPDD'!$A$6:$AA$2902,4, FALSE)*$D21/100</f>
        <v>5.9</v>
      </c>
      <c r="H21" s="91">
        <f>VLOOKUP($B21,'Bang TPDD'!$A$6:$AA$2902,23, FALSE)*$E21/100</f>
        <v>2.7080000000000002</v>
      </c>
      <c r="I21" s="91">
        <f>VLOOKUP($B21,'Bang TPDD'!$A$6:$AA$2902,5, FALSE)*$E21/100</f>
        <v>0</v>
      </c>
      <c r="J21" s="91">
        <f>VLOOKUP($B21,'Bang TPDD'!$A$6:$AA$2902,6, FALSE)*$E21/100</f>
        <v>0.24</v>
      </c>
      <c r="K21" s="91">
        <f>VLOOKUP($B21,'Bang TPDD'!$A$6:$AA$2902,7, FALSE)*$E21/100</f>
        <v>0.24</v>
      </c>
      <c r="L21" s="91">
        <f>VLOOKUP($B21,'Bang TPDD'!$A$6:$AA$2902,8, FALSE)*$E21/100</f>
        <v>0</v>
      </c>
      <c r="M21" s="91">
        <f>VLOOKUP($B21,'Bang TPDD'!$A$6:$AA$2902,9, FALSE)*$E21/100</f>
        <v>0</v>
      </c>
      <c r="N21" s="91">
        <f>VLOOKUP($B21,'Bang TPDD'!$A$6:$AA$2902,10, FALSE)*$E21/100</f>
        <v>0</v>
      </c>
      <c r="O21" s="91">
        <f>VLOOKUP($B21,'Bang TPDD'!$A$6:$AA$2902,11, FALSE)*$E21/100</f>
        <v>0.94</v>
      </c>
      <c r="P21" s="91">
        <f>VLOOKUP($B21,'Bang TPDD'!$A$6:$AA$2902,12, FALSE)*$E21/100</f>
        <v>0.06</v>
      </c>
      <c r="Q21" s="91">
        <f>VLOOKUP($B21,'Bang TPDD'!$A$6:$AA$2902,13, FALSE)*$E21/100</f>
        <v>0</v>
      </c>
      <c r="R21" s="91">
        <f>VLOOKUP($B21,'Bang TPDD'!$A$6:$AA$2902,14, FALSE)*$E21/100</f>
        <v>0.96</v>
      </c>
      <c r="S21" s="91">
        <f>VLOOKUP($B21,'Bang TPDD'!$A$6:$AA$2902,15, FALSE)*$E21/100</f>
        <v>7.24</v>
      </c>
      <c r="T21" s="91">
        <f>VLOOKUP($B21,'Bang TPDD'!$A$6:$AA$2902,16, FALSE)*$E21/100</f>
        <v>0.06</v>
      </c>
      <c r="U21" s="91">
        <f>VLOOKUP($B21,'Bang TPDD'!$A$6:$AA$2902,17, FALSE)*$E21/100</f>
        <v>0.72</v>
      </c>
      <c r="V21" s="91">
        <f>VLOOKUP($B21,'Bang TPDD'!$A$6:$AA$2902,18, FALSE)*$E21/100</f>
        <v>14.92</v>
      </c>
      <c r="W21" s="91">
        <f>VLOOKUP($B21,'Bang TPDD'!$A$6:$AA$2902,19, FALSE)*$E21/100</f>
        <v>0</v>
      </c>
      <c r="X21" s="91">
        <f>VLOOKUP($B21,'Bang TPDD'!$A$6:$AA$2902,20, FALSE)*$E21/100</f>
        <v>0</v>
      </c>
      <c r="Y21" s="91">
        <f>VLOOKUP($B21,'Bang TPDD'!$A$6:$AA$2902,21, FALSE)*$E21/100</f>
        <v>9.5999999999999992E-3</v>
      </c>
      <c r="Z21" s="91">
        <f>VLOOKUP($B21,'Bang TPDD'!$A$6:$AA$2902,22, FALSE)*$E21/100</f>
        <v>0.4</v>
      </c>
    </row>
    <row r="22" spans="1:26" s="2" customFormat="1" x14ac:dyDescent="0.3">
      <c r="B22" s="10">
        <v>117</v>
      </c>
      <c r="C22" s="5" t="str">
        <f>VLOOKUP($B22,'Bang TPDD'!$A$6:$AA$2902,2, FALSE)</f>
        <v>Thịt heo nạc</v>
      </c>
      <c r="D22" s="91">
        <v>60</v>
      </c>
      <c r="E22" s="91">
        <f t="shared" si="2"/>
        <v>58.8</v>
      </c>
      <c r="F22" s="91">
        <f>VLOOKUP($B22,'Bang TPDD'!$A$6:$AA$2902,3, FALSE)</f>
        <v>2</v>
      </c>
      <c r="G22" s="91">
        <f>VLOOKUP($B22,'Bang TPDD'!$A$6:$AA$2902,4, FALSE)*$D22/100</f>
        <v>83.4</v>
      </c>
      <c r="H22" s="91">
        <f>VLOOKUP($B22,'Bang TPDD'!$A$6:$AA$2902,23, FALSE)*$E22/100</f>
        <v>42.923999999999999</v>
      </c>
      <c r="I22" s="91">
        <f>VLOOKUP($B22,'Bang TPDD'!$A$6:$AA$2902,5, FALSE)*$E22/100</f>
        <v>17.052</v>
      </c>
      <c r="J22" s="91">
        <f>VLOOKUP($B22,'Bang TPDD'!$A$6:$AA$2902,6, FALSE)*$E22/100</f>
        <v>0</v>
      </c>
      <c r="K22" s="91">
        <f>VLOOKUP($B22,'Bang TPDD'!$A$6:$AA$2902,7, FALSE)*$E22/100</f>
        <v>17.052</v>
      </c>
      <c r="L22" s="91">
        <f>VLOOKUP($B22,'Bang TPDD'!$A$6:$AA$2902,8, FALSE)*$E22/100</f>
        <v>4.1159999999999997</v>
      </c>
      <c r="M22" s="91">
        <f>VLOOKUP($B22,'Bang TPDD'!$A$6:$AA$2902,9, FALSE)*$E22/100</f>
        <v>0</v>
      </c>
      <c r="N22" s="91">
        <f>VLOOKUP($B22,'Bang TPDD'!$A$6:$AA$2902,10, FALSE)*$E22/100</f>
        <v>4.1159999999999997</v>
      </c>
      <c r="O22" s="91">
        <f>VLOOKUP($B22,'Bang TPDD'!$A$6:$AA$2902,11, FALSE)*$E22/100</f>
        <v>0</v>
      </c>
      <c r="P22" s="91">
        <f>VLOOKUP($B22,'Bang TPDD'!$A$6:$AA$2902,12, FALSE)*$E22/100</f>
        <v>0</v>
      </c>
      <c r="Q22" s="91">
        <f>VLOOKUP($B22,'Bang TPDD'!$A$6:$AA$2902,13, FALSE)*$E22/100</f>
        <v>0</v>
      </c>
      <c r="R22" s="91">
        <f>VLOOKUP($B22,'Bang TPDD'!$A$6:$AA$2902,14, FALSE)*$E22/100</f>
        <v>4.1159999999999997</v>
      </c>
      <c r="S22" s="91">
        <f>VLOOKUP($B22,'Bang TPDD'!$A$6:$AA$2902,15, FALSE)*$E22/100</f>
        <v>111.72</v>
      </c>
      <c r="T22" s="91">
        <f>VLOOKUP($B22,'Bang TPDD'!$A$6:$AA$2902,16, FALSE)*$E22/100</f>
        <v>0.58799999999999997</v>
      </c>
      <c r="U22" s="91">
        <f>VLOOKUP($B22,'Bang TPDD'!$A$6:$AA$2902,17, FALSE)*$E22/100</f>
        <v>0</v>
      </c>
      <c r="V22" s="91">
        <f>VLOOKUP($B22,'Bang TPDD'!$A$6:$AA$2902,18, FALSE)*$E22/100</f>
        <v>0</v>
      </c>
      <c r="W22" s="91">
        <f>VLOOKUP($B22,'Bang TPDD'!$A$6:$AA$2902,19, FALSE)*$E22/100</f>
        <v>0</v>
      </c>
      <c r="X22" s="91">
        <f>VLOOKUP($B22,'Bang TPDD'!$A$6:$AA$2902,20, FALSE)*$E22/100</f>
        <v>0</v>
      </c>
      <c r="Y22" s="91">
        <f>VLOOKUP($B22,'Bang TPDD'!$A$6:$AA$2902,21, FALSE)*$E22/100</f>
        <v>0.5292</v>
      </c>
      <c r="Z22" s="91">
        <f>VLOOKUP($B22,'Bang TPDD'!$A$6:$AA$2902,22, FALSE)*$E22/100</f>
        <v>0</v>
      </c>
    </row>
    <row r="23" spans="1:26" s="2" customFormat="1" x14ac:dyDescent="0.3">
      <c r="B23" s="10">
        <v>54</v>
      </c>
      <c r="C23" s="5" t="str">
        <f>VLOOKUP($B23,'Bang TPDD'!$A$6:$AA$2902,2, FALSE)</f>
        <v>Hành lá</v>
      </c>
      <c r="D23" s="91">
        <v>5</v>
      </c>
      <c r="E23" s="91">
        <f t="shared" si="2"/>
        <v>4</v>
      </c>
      <c r="F23" s="91">
        <f>VLOOKUP($B23,'Bang TPDD'!$A$6:$AA$2902,3, FALSE)</f>
        <v>20</v>
      </c>
      <c r="G23" s="91">
        <f>VLOOKUP($B23,'Bang TPDD'!$A$6:$AA$2902,4, FALSE)*$D23/100</f>
        <v>1.1000000000000001</v>
      </c>
      <c r="H23" s="91">
        <f>VLOOKUP($B23,'Bang TPDD'!$A$6:$AA$2902,23, FALSE)*$E23/100</f>
        <v>3.7</v>
      </c>
      <c r="I23" s="91">
        <f>VLOOKUP($B23,'Bang TPDD'!$A$6:$AA$2902,5, FALSE)*$E23/100</f>
        <v>0</v>
      </c>
      <c r="J23" s="91">
        <f>VLOOKUP($B23,'Bang TPDD'!$A$6:$AA$2902,6, FALSE)*$E23/100</f>
        <v>5.2000000000000005E-2</v>
      </c>
      <c r="K23" s="91">
        <f>VLOOKUP($B23,'Bang TPDD'!$A$6:$AA$2902,7, FALSE)*$E23/100</f>
        <v>5.2000000000000005E-2</v>
      </c>
      <c r="L23" s="91">
        <f>VLOOKUP($B23,'Bang TPDD'!$A$6:$AA$2902,8, FALSE)*$E23/100</f>
        <v>0</v>
      </c>
      <c r="M23" s="91">
        <f>VLOOKUP($B23,'Bang TPDD'!$A$6:$AA$2902,9, FALSE)*$E23/100</f>
        <v>0</v>
      </c>
      <c r="N23" s="91">
        <f>VLOOKUP($B23,'Bang TPDD'!$A$6:$AA$2902,10, FALSE)*$E23/100</f>
        <v>0</v>
      </c>
      <c r="O23" s="91">
        <f>VLOOKUP($B23,'Bang TPDD'!$A$6:$AA$2902,11, FALSE)*$E23/100</f>
        <v>0.17199999999999999</v>
      </c>
      <c r="P23" s="91">
        <f>VLOOKUP($B23,'Bang TPDD'!$A$6:$AA$2902,12, FALSE)*$E23/100</f>
        <v>3.6000000000000004E-2</v>
      </c>
      <c r="Q23" s="91">
        <f>VLOOKUP($B23,'Bang TPDD'!$A$6:$AA$2902,13, FALSE)*$E23/100</f>
        <v>0</v>
      </c>
      <c r="R23" s="91">
        <f>VLOOKUP($B23,'Bang TPDD'!$A$6:$AA$2902,14, FALSE)*$E23/100</f>
        <v>3.2</v>
      </c>
      <c r="S23" s="91">
        <f>VLOOKUP($B23,'Bang TPDD'!$A$6:$AA$2902,15, FALSE)*$E23/100</f>
        <v>1.64</v>
      </c>
      <c r="T23" s="91">
        <f>VLOOKUP($B23,'Bang TPDD'!$A$6:$AA$2902,16, FALSE)*$E23/100</f>
        <v>0.04</v>
      </c>
      <c r="U23" s="91">
        <f>VLOOKUP($B23,'Bang TPDD'!$A$6:$AA$2902,17, FALSE)*$E23/100</f>
        <v>0.64</v>
      </c>
      <c r="V23" s="91">
        <f>VLOOKUP($B23,'Bang TPDD'!$A$6:$AA$2902,18, FALSE)*$E23/100</f>
        <v>4.92</v>
      </c>
      <c r="W23" s="91">
        <f>VLOOKUP($B23,'Bang TPDD'!$A$6:$AA$2902,19, FALSE)*$E23/100</f>
        <v>54.8</v>
      </c>
      <c r="X23" s="91">
        <f>VLOOKUP($B23,'Bang TPDD'!$A$6:$AA$2902,20, FALSE)*$E23/100</f>
        <v>0</v>
      </c>
      <c r="Y23" s="91">
        <f>VLOOKUP($B23,'Bang TPDD'!$A$6:$AA$2902,21, FALSE)*$E23/100</f>
        <v>1.1999999999999999E-3</v>
      </c>
      <c r="Z23" s="91">
        <f>VLOOKUP($B23,'Bang TPDD'!$A$6:$AA$2902,22, FALSE)*$E23/100</f>
        <v>2.4</v>
      </c>
    </row>
    <row r="24" spans="1:26" s="2" customFormat="1" x14ac:dyDescent="0.3">
      <c r="B24" s="10">
        <v>0</v>
      </c>
      <c r="C24" s="5" t="str">
        <f>VLOOKUP($B24,'Bang TPDD'!$A$6:$AA$2902,2, FALSE)</f>
        <v>Nước</v>
      </c>
      <c r="D24" s="91">
        <v>100</v>
      </c>
      <c r="E24" s="91">
        <f t="shared" si="2"/>
        <v>100</v>
      </c>
      <c r="F24" s="91">
        <f>VLOOKUP($B24,'Bang TPDD'!$A$6:$AA$2902,3, FALSE)</f>
        <v>0</v>
      </c>
      <c r="G24" s="91">
        <f>VLOOKUP($B24,'Bang TPDD'!$A$6:$AA$2902,4, FALSE)*$D24/100</f>
        <v>0</v>
      </c>
      <c r="H24" s="91">
        <f>VLOOKUP($B24,'Bang TPDD'!$A$6:$AA$2902,23, FALSE)*$E24/100</f>
        <v>100</v>
      </c>
      <c r="I24" s="91">
        <f>VLOOKUP($B24,'Bang TPDD'!$A$6:$AA$2902,5, FALSE)*$E24/100</f>
        <v>0</v>
      </c>
      <c r="J24" s="91">
        <f>VLOOKUP($B24,'Bang TPDD'!$A$6:$AA$2902,6, FALSE)*$E24/100</f>
        <v>0</v>
      </c>
      <c r="K24" s="91">
        <f>VLOOKUP($B24,'Bang TPDD'!$A$6:$AA$2902,7, FALSE)*$E24/100</f>
        <v>0</v>
      </c>
      <c r="L24" s="91">
        <f>VLOOKUP($B24,'Bang TPDD'!$A$6:$AA$2902,8, FALSE)*$E24/100</f>
        <v>0</v>
      </c>
      <c r="M24" s="91">
        <f>VLOOKUP($B24,'Bang TPDD'!$A$6:$AA$2902,9, FALSE)*$E24/100</f>
        <v>0</v>
      </c>
      <c r="N24" s="91">
        <f>VLOOKUP($B24,'Bang TPDD'!$A$6:$AA$2902,10, FALSE)*$E24/100</f>
        <v>0</v>
      </c>
      <c r="O24" s="91">
        <f>VLOOKUP($B24,'Bang TPDD'!$A$6:$AA$2902,11, FALSE)*$E24/100</f>
        <v>0</v>
      </c>
      <c r="P24" s="91">
        <f>VLOOKUP($B24,'Bang TPDD'!$A$6:$AA$2902,12, FALSE)*$E24/100</f>
        <v>0</v>
      </c>
      <c r="Q24" s="91">
        <f>VLOOKUP($B24,'Bang TPDD'!$A$6:$AA$2902,13, FALSE)*$E24/100</f>
        <v>0</v>
      </c>
      <c r="R24" s="91">
        <f>VLOOKUP($B24,'Bang TPDD'!$A$6:$AA$2902,14, FALSE)*$E24/100</f>
        <v>0</v>
      </c>
      <c r="S24" s="91">
        <f>VLOOKUP($B24,'Bang TPDD'!$A$6:$AA$2902,15, FALSE)*$E24/100</f>
        <v>0</v>
      </c>
      <c r="T24" s="91">
        <f>VLOOKUP($B24,'Bang TPDD'!$A$6:$AA$2902,16, FALSE)*$E24/100</f>
        <v>0</v>
      </c>
      <c r="U24" s="91">
        <f>VLOOKUP($B24,'Bang TPDD'!$A$6:$AA$2902,17, FALSE)*$E24/100</f>
        <v>0</v>
      </c>
      <c r="V24" s="91">
        <f>VLOOKUP($B24,'Bang TPDD'!$A$6:$AA$2902,18, FALSE)*$E24/100</f>
        <v>0</v>
      </c>
      <c r="W24" s="91">
        <f>VLOOKUP($B24,'Bang TPDD'!$A$6:$AA$2902,19, FALSE)*$E24/100</f>
        <v>0</v>
      </c>
      <c r="X24" s="91">
        <f>VLOOKUP($B24,'Bang TPDD'!$A$6:$AA$2902,20, FALSE)*$E24/100</f>
        <v>0</v>
      </c>
      <c r="Y24" s="91">
        <f>VLOOKUP($B24,'Bang TPDD'!$A$6:$AA$2902,21, FALSE)*$E24/100</f>
        <v>0</v>
      </c>
      <c r="Z24" s="91">
        <f>VLOOKUP($B24,'Bang TPDD'!$A$6:$AA$2902,22, FALSE)*$E24/100</f>
        <v>0</v>
      </c>
    </row>
    <row r="25" spans="1:26" s="9" customFormat="1" ht="15" thickBot="1" x14ac:dyDescent="0.35">
      <c r="B25" s="7"/>
      <c r="D25" s="87"/>
      <c r="E25" s="87"/>
      <c r="F25" s="87"/>
      <c r="G25" s="87"/>
      <c r="H25" s="87"/>
      <c r="I25" s="87"/>
      <c r="J25" s="87"/>
      <c r="K25" s="87"/>
      <c r="L25" s="87"/>
      <c r="M25" s="87"/>
      <c r="N25" s="87"/>
      <c r="O25" s="88"/>
      <c r="P25" s="87"/>
      <c r="Q25" s="87"/>
      <c r="R25" s="87"/>
      <c r="S25" s="87"/>
      <c r="T25" s="87"/>
      <c r="U25" s="87"/>
      <c r="V25" s="87"/>
      <c r="W25" s="87"/>
      <c r="X25" s="87"/>
      <c r="Y25" s="87"/>
      <c r="Z25" s="87"/>
    </row>
    <row r="26" spans="1:26" s="89" customFormat="1" ht="27.6" x14ac:dyDescent="0.3">
      <c r="A26" s="412" t="s">
        <v>342</v>
      </c>
      <c r="B26" s="414" t="s">
        <v>292</v>
      </c>
      <c r="C26" s="410" t="s">
        <v>353</v>
      </c>
      <c r="D26" s="396" t="s">
        <v>272</v>
      </c>
      <c r="E26" s="397" t="s">
        <v>273</v>
      </c>
      <c r="F26" s="398" t="s">
        <v>300</v>
      </c>
      <c r="G26" s="398" t="s">
        <v>3</v>
      </c>
      <c r="H26" s="398" t="s">
        <v>296</v>
      </c>
      <c r="I26" s="399" t="s">
        <v>323</v>
      </c>
      <c r="J26" s="399" t="s">
        <v>324</v>
      </c>
      <c r="K26" s="399" t="s">
        <v>327</v>
      </c>
      <c r="L26" s="399" t="s">
        <v>325</v>
      </c>
      <c r="M26" s="399" t="s">
        <v>326</v>
      </c>
      <c r="N26" s="399" t="s">
        <v>329</v>
      </c>
      <c r="O26" s="399" t="s">
        <v>5</v>
      </c>
      <c r="P26" s="399" t="s">
        <v>304</v>
      </c>
      <c r="Q26" s="399" t="s">
        <v>313</v>
      </c>
      <c r="R26" s="399" t="s">
        <v>6</v>
      </c>
      <c r="S26" s="399" t="s">
        <v>7</v>
      </c>
      <c r="T26" s="399" t="s">
        <v>8</v>
      </c>
      <c r="U26" s="399" t="s">
        <v>9</v>
      </c>
      <c r="V26" s="399" t="s">
        <v>10</v>
      </c>
      <c r="W26" s="399" t="s">
        <v>291</v>
      </c>
      <c r="X26" s="399" t="s">
        <v>11</v>
      </c>
      <c r="Y26" s="399" t="s">
        <v>12</v>
      </c>
      <c r="Z26" s="399" t="s">
        <v>13</v>
      </c>
    </row>
    <row r="27" spans="1:26" s="89" customFormat="1" x14ac:dyDescent="0.3">
      <c r="A27" s="413"/>
      <c r="B27" s="415"/>
      <c r="C27" s="411"/>
      <c r="D27" s="400" t="s">
        <v>16</v>
      </c>
      <c r="E27" s="401" t="s">
        <v>16</v>
      </c>
      <c r="F27" s="401" t="s">
        <v>301</v>
      </c>
      <c r="G27" s="401" t="s">
        <v>15</v>
      </c>
      <c r="H27" s="401" t="s">
        <v>16</v>
      </c>
      <c r="I27" s="401" t="s">
        <v>16</v>
      </c>
      <c r="J27" s="401" t="s">
        <v>16</v>
      </c>
      <c r="K27" s="401" t="s">
        <v>328</v>
      </c>
      <c r="L27" s="401" t="s">
        <v>16</v>
      </c>
      <c r="M27" s="401" t="s">
        <v>16</v>
      </c>
      <c r="N27" s="401" t="s">
        <v>16</v>
      </c>
      <c r="O27" s="401" t="s">
        <v>16</v>
      </c>
      <c r="P27" s="401" t="s">
        <v>16</v>
      </c>
      <c r="Q27" s="401" t="s">
        <v>17</v>
      </c>
      <c r="R27" s="401" t="s">
        <v>17</v>
      </c>
      <c r="S27" s="401" t="s">
        <v>17</v>
      </c>
      <c r="T27" s="401" t="s">
        <v>17</v>
      </c>
      <c r="U27" s="401" t="s">
        <v>17</v>
      </c>
      <c r="V27" s="401" t="s">
        <v>17</v>
      </c>
      <c r="W27" s="401" t="s">
        <v>18</v>
      </c>
      <c r="X27" s="401" t="s">
        <v>18</v>
      </c>
      <c r="Y27" s="401" t="s">
        <v>17</v>
      </c>
      <c r="Z27" s="401" t="s">
        <v>17</v>
      </c>
    </row>
    <row r="28" spans="1:26" s="90" customFormat="1" ht="50.25" customHeight="1" thickBot="1" x14ac:dyDescent="0.4">
      <c r="A28" s="93">
        <f>A14+1</f>
        <v>3</v>
      </c>
      <c r="B28" s="94" t="s">
        <v>1153</v>
      </c>
      <c r="C28" s="95" t="s">
        <v>363</v>
      </c>
      <c r="D28" s="402">
        <f>SUM(D29:D38)</f>
        <v>393</v>
      </c>
      <c r="E28" s="403">
        <f>SUM(E29:E38)</f>
        <v>338.85</v>
      </c>
      <c r="F28" s="403"/>
      <c r="G28" s="403">
        <f t="shared" ref="G28:Z28" si="3">SUM(G29:G38)</f>
        <v>482.25000000000006</v>
      </c>
      <c r="H28" s="403">
        <f t="shared" si="3"/>
        <v>249.51699999999997</v>
      </c>
      <c r="I28" s="404">
        <f t="shared" si="3"/>
        <v>14.591999999999999</v>
      </c>
      <c r="J28" s="404">
        <f t="shared" si="3"/>
        <v>8.5826499999999974</v>
      </c>
      <c r="K28" s="403">
        <f t="shared" si="3"/>
        <v>23.174649999999996</v>
      </c>
      <c r="L28" s="404">
        <f t="shared" si="3"/>
        <v>6.2879999999999994</v>
      </c>
      <c r="M28" s="404">
        <f t="shared" si="3"/>
        <v>0.99629999999999996</v>
      </c>
      <c r="N28" s="403">
        <f t="shared" si="3"/>
        <v>7.2842999999999991</v>
      </c>
      <c r="O28" s="403">
        <f t="shared" si="3"/>
        <v>62.081799999999987</v>
      </c>
      <c r="P28" s="403">
        <f t="shared" si="3"/>
        <v>1.0635000000000001</v>
      </c>
      <c r="Q28" s="403">
        <f t="shared" si="3"/>
        <v>0</v>
      </c>
      <c r="R28" s="403">
        <f t="shared" si="3"/>
        <v>40.252999999999993</v>
      </c>
      <c r="S28" s="403">
        <f t="shared" si="3"/>
        <v>220.82699999999997</v>
      </c>
      <c r="T28" s="403">
        <f t="shared" si="3"/>
        <v>2.3551500000000001</v>
      </c>
      <c r="U28" s="403">
        <f t="shared" si="3"/>
        <v>396.59550000000002</v>
      </c>
      <c r="V28" s="403">
        <f t="shared" si="3"/>
        <v>332.09549999999996</v>
      </c>
      <c r="W28" s="403">
        <f t="shared" si="3"/>
        <v>59.209999999999994</v>
      </c>
      <c r="X28" s="403">
        <f t="shared" si="3"/>
        <v>57.6</v>
      </c>
      <c r="Y28" s="403">
        <f t="shared" si="3"/>
        <v>0.24410999999999997</v>
      </c>
      <c r="Z28" s="403">
        <f t="shared" si="3"/>
        <v>5.0033999999999992</v>
      </c>
    </row>
    <row r="29" spans="1:26" s="2" customFormat="1" x14ac:dyDescent="0.3">
      <c r="B29" s="92">
        <v>2</v>
      </c>
      <c r="C29" s="5" t="str">
        <f>VLOOKUP($B29,'Bang TPDD'!$A$6:$AA$2902,2, FALSE)</f>
        <v>Gạo tẻ</v>
      </c>
      <c r="D29" s="91">
        <v>65</v>
      </c>
      <c r="E29" s="91">
        <f>D29-D29*F29/100</f>
        <v>64.349999999999994</v>
      </c>
      <c r="F29" s="91">
        <f>VLOOKUP($B29,'Bang TPDD'!$A$6:$AA$2902,3, FALSE)</f>
        <v>1</v>
      </c>
      <c r="G29" s="91">
        <f>VLOOKUP($B29,'Bang TPDD'!$A$6:$AA$2902,4, FALSE)*$D29/100</f>
        <v>223.6</v>
      </c>
      <c r="H29" s="91">
        <f>VLOOKUP($B29,'Bang TPDD'!$A$6:$AA$2902,23, FALSE)*$E29/100</f>
        <v>9.0089999999999986</v>
      </c>
      <c r="I29" s="91">
        <f>VLOOKUP($B29,'Bang TPDD'!$A$6:$AA$2902,5, FALSE)*$E29/100</f>
        <v>0</v>
      </c>
      <c r="J29" s="91">
        <f>VLOOKUP($B29,'Bang TPDD'!$A$6:$AA$2902,6, FALSE)*$E29/100</f>
        <v>5.0836499999999996</v>
      </c>
      <c r="K29" s="91">
        <f>VLOOKUP($B29,'Bang TPDD'!$A$6:$AA$2902,7, FALSE)*$E29/100</f>
        <v>5.0836499999999996</v>
      </c>
      <c r="L29" s="91">
        <f>VLOOKUP($B29,'Bang TPDD'!$A$6:$AA$2902,8, FALSE)*$E29/100</f>
        <v>0</v>
      </c>
      <c r="M29" s="91">
        <f>VLOOKUP($B29,'Bang TPDD'!$A$6:$AA$2902,9, FALSE)*$E29/100</f>
        <v>0.64349999999999996</v>
      </c>
      <c r="N29" s="91">
        <f>VLOOKUP($B29,'Bang TPDD'!$A$6:$AA$2902,10, FALSE)*$E29/100</f>
        <v>0.64349999999999996</v>
      </c>
      <c r="O29" s="91">
        <f>VLOOKUP($B29,'Bang TPDD'!$A$6:$AA$2902,11, FALSE)*$E29/100</f>
        <v>49.034699999999994</v>
      </c>
      <c r="P29" s="91">
        <f>VLOOKUP($B29,'Bang TPDD'!$A$6:$AA$2902,12, FALSE)*$E29/100</f>
        <v>0.25739999999999996</v>
      </c>
      <c r="Q29" s="91">
        <f>VLOOKUP($B29,'Bang TPDD'!$A$6:$AA$2902,13, FALSE)*$E29/100</f>
        <v>0</v>
      </c>
      <c r="R29" s="91">
        <f>VLOOKUP($B29,'Bang TPDD'!$A$6:$AA$2902,14, FALSE)*$E29/100</f>
        <v>19.304999999999996</v>
      </c>
      <c r="S29" s="91">
        <f>VLOOKUP($B29,'Bang TPDD'!$A$6:$AA$2902,15, FALSE)*$E29/100</f>
        <v>66.923999999999992</v>
      </c>
      <c r="T29" s="91">
        <f>VLOOKUP($B29,'Bang TPDD'!$A$6:$AA$2902,16, FALSE)*$E29/100</f>
        <v>0.83655000000000002</v>
      </c>
      <c r="U29" s="91">
        <f>VLOOKUP($B29,'Bang TPDD'!$A$6:$AA$2902,17, FALSE)*$E29/100</f>
        <v>3.2174999999999998</v>
      </c>
      <c r="V29" s="91">
        <f>VLOOKUP($B29,'Bang TPDD'!$A$6:$AA$2902,18, FALSE)*$E29/100</f>
        <v>155.08349999999999</v>
      </c>
      <c r="W29" s="91">
        <f>VLOOKUP($B29,'Bang TPDD'!$A$6:$AA$2902,19, FALSE)*$E29/100</f>
        <v>0</v>
      </c>
      <c r="X29" s="91">
        <f>VLOOKUP($B29,'Bang TPDD'!$A$6:$AA$2902,20, FALSE)*$E29/100</f>
        <v>0</v>
      </c>
      <c r="Y29" s="91">
        <f>VLOOKUP($B29,'Bang TPDD'!$A$6:$AA$2902,21, FALSE)*$E29/100</f>
        <v>6.4349999999999991E-2</v>
      </c>
      <c r="Z29" s="91">
        <f>VLOOKUP($B29,'Bang TPDD'!$A$6:$AA$2902,22, FALSE)*$E29/100</f>
        <v>0</v>
      </c>
    </row>
    <row r="30" spans="1:26" s="2" customFormat="1" x14ac:dyDescent="0.3">
      <c r="B30" s="6">
        <v>0</v>
      </c>
      <c r="C30" s="5" t="str">
        <f>VLOOKUP($B30,'Bang TPDD'!$A$6:$AA$2902,2, FALSE)</f>
        <v>Nước</v>
      </c>
      <c r="D30" s="91">
        <v>200</v>
      </c>
      <c r="E30" s="91">
        <f t="shared" ref="E30:E38" si="4">D30-D30*F30/100</f>
        <v>200</v>
      </c>
      <c r="F30" s="91">
        <f>VLOOKUP($B30,'Bang TPDD'!$A$6:$AA$2902,3, FALSE)</f>
        <v>0</v>
      </c>
      <c r="G30" s="91">
        <f>VLOOKUP($B30,'Bang TPDD'!$A$6:$AA$2902,4, FALSE)*$D30/100</f>
        <v>0</v>
      </c>
      <c r="H30" s="91">
        <f>VLOOKUP($B30,'Bang TPDD'!$A$6:$AA$2902,23, FALSE)*$E30/100</f>
        <v>200</v>
      </c>
      <c r="I30" s="91">
        <f>VLOOKUP($B30,'Bang TPDD'!$A$6:$AA$2902,5, FALSE)*$E30/100</f>
        <v>0</v>
      </c>
      <c r="J30" s="91">
        <f>VLOOKUP($B30,'Bang TPDD'!$A$6:$AA$2902,6, FALSE)*$E30/100</f>
        <v>0</v>
      </c>
      <c r="K30" s="91">
        <f>VLOOKUP($B30,'Bang TPDD'!$A$6:$AA$2902,7, FALSE)*$E30/100</f>
        <v>0</v>
      </c>
      <c r="L30" s="91">
        <f>VLOOKUP($B30,'Bang TPDD'!$A$6:$AA$2902,8, FALSE)*$E30/100</f>
        <v>0</v>
      </c>
      <c r="M30" s="91">
        <f>VLOOKUP($B30,'Bang TPDD'!$A$6:$AA$2902,9, FALSE)*$E30/100</f>
        <v>0</v>
      </c>
      <c r="N30" s="91">
        <f>VLOOKUP($B30,'Bang TPDD'!$A$6:$AA$2902,10, FALSE)*$E30/100</f>
        <v>0</v>
      </c>
      <c r="O30" s="91">
        <f>VLOOKUP($B30,'Bang TPDD'!$A$6:$AA$2902,11, FALSE)*$E30/100</f>
        <v>0</v>
      </c>
      <c r="P30" s="91">
        <f>VLOOKUP($B30,'Bang TPDD'!$A$6:$AA$2902,12, FALSE)*$E30/100</f>
        <v>0</v>
      </c>
      <c r="Q30" s="91">
        <f>VLOOKUP($B30,'Bang TPDD'!$A$6:$AA$2902,13, FALSE)*$E30/100</f>
        <v>0</v>
      </c>
      <c r="R30" s="91">
        <f>VLOOKUP($B30,'Bang TPDD'!$A$6:$AA$2902,14, FALSE)*$E30/100</f>
        <v>0</v>
      </c>
      <c r="S30" s="91">
        <f>VLOOKUP($B30,'Bang TPDD'!$A$6:$AA$2902,15, FALSE)*$E30/100</f>
        <v>0</v>
      </c>
      <c r="T30" s="91">
        <f>VLOOKUP($B30,'Bang TPDD'!$A$6:$AA$2902,16, FALSE)*$E30/100</f>
        <v>0</v>
      </c>
      <c r="U30" s="91">
        <f>VLOOKUP($B30,'Bang TPDD'!$A$6:$AA$2902,17, FALSE)*$E30/100</f>
        <v>0</v>
      </c>
      <c r="V30" s="91">
        <f>VLOOKUP($B30,'Bang TPDD'!$A$6:$AA$2902,18, FALSE)*$E30/100</f>
        <v>0</v>
      </c>
      <c r="W30" s="91">
        <f>VLOOKUP($B30,'Bang TPDD'!$A$6:$AA$2902,19, FALSE)*$E30/100</f>
        <v>0</v>
      </c>
      <c r="X30" s="91">
        <f>VLOOKUP($B30,'Bang TPDD'!$A$6:$AA$2902,20, FALSE)*$E30/100</f>
        <v>0</v>
      </c>
      <c r="Y30" s="91">
        <f>VLOOKUP($B30,'Bang TPDD'!$A$6:$AA$2902,21, FALSE)*$E30/100</f>
        <v>0</v>
      </c>
      <c r="Z30" s="91">
        <f>VLOOKUP($B30,'Bang TPDD'!$A$6:$AA$2902,22, FALSE)*$E30/100</f>
        <v>0</v>
      </c>
    </row>
    <row r="31" spans="1:26" s="2" customFormat="1" x14ac:dyDescent="0.3">
      <c r="B31" s="10">
        <v>23</v>
      </c>
      <c r="C31" s="5" t="str">
        <f>VLOOKUP($B31,'Bang TPDD'!$A$6:$AA$2902,2, FALSE)</f>
        <v>Đậu xanh</v>
      </c>
      <c r="D31" s="91">
        <v>15</v>
      </c>
      <c r="E31" s="91">
        <f t="shared" si="4"/>
        <v>14.7</v>
      </c>
      <c r="F31" s="91">
        <f>VLOOKUP($B31,'Bang TPDD'!$A$6:$AA$2902,3, FALSE)</f>
        <v>2</v>
      </c>
      <c r="G31" s="91">
        <f>VLOOKUP($B31,'Bang TPDD'!$A$6:$AA$2902,4, FALSE)*$D31/100</f>
        <v>49.2</v>
      </c>
      <c r="H31" s="91">
        <f>VLOOKUP($B31,'Bang TPDD'!$A$6:$AA$2902,23, FALSE)*$E31/100</f>
        <v>2.0579999999999998</v>
      </c>
      <c r="I31" s="91">
        <f>VLOOKUP($B31,'Bang TPDD'!$A$6:$AA$2902,5, FALSE)*$E31/100</f>
        <v>0</v>
      </c>
      <c r="J31" s="91">
        <f>VLOOKUP($B31,'Bang TPDD'!$A$6:$AA$2902,6, FALSE)*$E31/100</f>
        <v>3.4397999999999995</v>
      </c>
      <c r="K31" s="91">
        <f>VLOOKUP($B31,'Bang TPDD'!$A$6:$AA$2902,7, FALSE)*$E31/100</f>
        <v>3.4397999999999995</v>
      </c>
      <c r="L31" s="91">
        <f>VLOOKUP($B31,'Bang TPDD'!$A$6:$AA$2902,8, FALSE)*$E31/100</f>
        <v>0</v>
      </c>
      <c r="M31" s="91">
        <f>VLOOKUP($B31,'Bang TPDD'!$A$6:$AA$2902,9, FALSE)*$E31/100</f>
        <v>0.35279999999999995</v>
      </c>
      <c r="N31" s="91">
        <f>VLOOKUP($B31,'Bang TPDD'!$A$6:$AA$2902,10, FALSE)*$E31/100</f>
        <v>0.35279999999999995</v>
      </c>
      <c r="O31" s="91">
        <f>VLOOKUP($B31,'Bang TPDD'!$A$6:$AA$2902,11, FALSE)*$E31/100</f>
        <v>7.805699999999999</v>
      </c>
      <c r="P31" s="91">
        <f>VLOOKUP($B31,'Bang TPDD'!$A$6:$AA$2902,12, FALSE)*$E31/100</f>
        <v>0.69090000000000007</v>
      </c>
      <c r="Q31" s="91">
        <f>VLOOKUP($B31,'Bang TPDD'!$A$6:$AA$2902,13, FALSE)*$E31/100</f>
        <v>0</v>
      </c>
      <c r="R31" s="91">
        <f>VLOOKUP($B31,'Bang TPDD'!$A$6:$AA$2902,14, FALSE)*$E31/100</f>
        <v>9.4079999999999995</v>
      </c>
      <c r="S31" s="91">
        <f>VLOOKUP($B31,'Bang TPDD'!$A$6:$AA$2902,15, FALSE)*$E31/100</f>
        <v>55.418999999999997</v>
      </c>
      <c r="T31" s="91">
        <f>VLOOKUP($B31,'Bang TPDD'!$A$6:$AA$2902,16, FALSE)*$E31/100</f>
        <v>0.70559999999999989</v>
      </c>
      <c r="U31" s="91">
        <f>VLOOKUP($B31,'Bang TPDD'!$A$6:$AA$2902,17, FALSE)*$E31/100</f>
        <v>0.8819999999999999</v>
      </c>
      <c r="V31" s="91">
        <f>VLOOKUP($B31,'Bang TPDD'!$A$6:$AA$2902,18, FALSE)*$E31/100</f>
        <v>166.40399999999997</v>
      </c>
      <c r="W31" s="91">
        <f>VLOOKUP($B31,'Bang TPDD'!$A$6:$AA$2902,19, FALSE)*$E31/100</f>
        <v>4.41</v>
      </c>
      <c r="X31" s="91">
        <f>VLOOKUP($B31,'Bang TPDD'!$A$6:$AA$2902,20, FALSE)*$E31/100</f>
        <v>0</v>
      </c>
      <c r="Y31" s="91">
        <f>VLOOKUP($B31,'Bang TPDD'!$A$6:$AA$2902,21, FALSE)*$E31/100</f>
        <v>0.10583999999999999</v>
      </c>
      <c r="Z31" s="91">
        <f>VLOOKUP($B31,'Bang TPDD'!$A$6:$AA$2902,22, FALSE)*$E31/100</f>
        <v>0.58799999999999997</v>
      </c>
    </row>
    <row r="32" spans="1:26" s="2" customFormat="1" x14ac:dyDescent="0.3">
      <c r="B32" s="10">
        <v>115</v>
      </c>
      <c r="C32" s="5" t="str">
        <f>VLOOKUP($B32,'Bang TPDD'!$A$6:$AA$2902,2, FALSE)</f>
        <v>Thịt gà ta</v>
      </c>
      <c r="D32" s="91">
        <v>100</v>
      </c>
      <c r="E32" s="91">
        <f t="shared" si="4"/>
        <v>48</v>
      </c>
      <c r="F32" s="91">
        <f>VLOOKUP($B32,'Bang TPDD'!$A$6:$AA$2902,3, FALSE)</f>
        <v>52</v>
      </c>
      <c r="G32" s="91">
        <f>VLOOKUP($B32,'Bang TPDD'!$A$6:$AA$2902,4, FALSE)*$D32/100</f>
        <v>188</v>
      </c>
      <c r="H32" s="91">
        <f>VLOOKUP($B32,'Bang TPDD'!$A$6:$AA$2902,23, FALSE)*$E32/100</f>
        <v>33.119999999999997</v>
      </c>
      <c r="I32" s="91">
        <f>VLOOKUP($B32,'Bang TPDD'!$A$6:$AA$2902,5, FALSE)*$E32/100</f>
        <v>14.591999999999999</v>
      </c>
      <c r="J32" s="91">
        <f>VLOOKUP($B32,'Bang TPDD'!$A$6:$AA$2902,6, FALSE)*$E32/100</f>
        <v>0</v>
      </c>
      <c r="K32" s="91">
        <f>VLOOKUP($B32,'Bang TPDD'!$A$6:$AA$2902,7, FALSE)*$E32/100</f>
        <v>14.591999999999999</v>
      </c>
      <c r="L32" s="91">
        <f>VLOOKUP($B32,'Bang TPDD'!$A$6:$AA$2902,8, FALSE)*$E32/100</f>
        <v>6.2879999999999994</v>
      </c>
      <c r="M32" s="91">
        <f>VLOOKUP($B32,'Bang TPDD'!$A$6:$AA$2902,9, FALSE)*$E32/100</f>
        <v>0</v>
      </c>
      <c r="N32" s="91">
        <f>VLOOKUP($B32,'Bang TPDD'!$A$6:$AA$2902,10, FALSE)*$E32/100</f>
        <v>6.2879999999999994</v>
      </c>
      <c r="O32" s="91">
        <f>VLOOKUP($B32,'Bang TPDD'!$A$6:$AA$2902,11, FALSE)*$E32/100</f>
        <v>0</v>
      </c>
      <c r="P32" s="91">
        <f>VLOOKUP($B32,'Bang TPDD'!$A$6:$AA$2902,12, FALSE)*$E32/100</f>
        <v>0</v>
      </c>
      <c r="Q32" s="91">
        <f>VLOOKUP($B32,'Bang TPDD'!$A$6:$AA$2902,13, FALSE)*$E32/100</f>
        <v>0</v>
      </c>
      <c r="R32" s="91">
        <f>VLOOKUP($B32,'Bang TPDD'!$A$6:$AA$2902,14, FALSE)*$E32/100</f>
        <v>5.76</v>
      </c>
      <c r="S32" s="91">
        <f>VLOOKUP($B32,'Bang TPDD'!$A$6:$AA$2902,15, FALSE)*$E32/100</f>
        <v>96</v>
      </c>
      <c r="T32" s="91">
        <f>VLOOKUP($B32,'Bang TPDD'!$A$6:$AA$2902,16, FALSE)*$E32/100</f>
        <v>0.72</v>
      </c>
      <c r="U32" s="91">
        <f>VLOOKUP($B32,'Bang TPDD'!$A$6:$AA$2902,17, FALSE)*$E32/100</f>
        <v>0</v>
      </c>
      <c r="V32" s="91">
        <f>VLOOKUP($B32,'Bang TPDD'!$A$6:$AA$2902,18, FALSE)*$E32/100</f>
        <v>0</v>
      </c>
      <c r="W32" s="91">
        <f>VLOOKUP($B32,'Bang TPDD'!$A$6:$AA$2902,19, FALSE)*$E32/100</f>
        <v>0</v>
      </c>
      <c r="X32" s="91">
        <f>VLOOKUP($B32,'Bang TPDD'!$A$6:$AA$2902,20, FALSE)*$E32/100</f>
        <v>57.6</v>
      </c>
      <c r="Y32" s="91">
        <f>VLOOKUP($B32,'Bang TPDD'!$A$6:$AA$2902,21, FALSE)*$E32/100</f>
        <v>7.1999999999999995E-2</v>
      </c>
      <c r="Z32" s="91">
        <f>VLOOKUP($B32,'Bang TPDD'!$A$6:$AA$2902,22, FALSE)*$E32/100</f>
        <v>1.92</v>
      </c>
    </row>
    <row r="33" spans="1:26" s="2" customFormat="1" x14ac:dyDescent="0.3">
      <c r="B33" s="10">
        <v>54</v>
      </c>
      <c r="C33" s="5" t="str">
        <f>VLOOKUP($B33,'Bang TPDD'!$A$6:$AA$2902,2, FALSE)</f>
        <v>Hành lá</v>
      </c>
      <c r="D33" s="91">
        <v>5</v>
      </c>
      <c r="E33" s="91">
        <f t="shared" si="4"/>
        <v>4</v>
      </c>
      <c r="F33" s="91">
        <f>VLOOKUP($B33,'Bang TPDD'!$A$6:$AA$2902,3, FALSE)</f>
        <v>20</v>
      </c>
      <c r="G33" s="91">
        <f>VLOOKUP($B33,'Bang TPDD'!$A$6:$AA$2902,4, FALSE)*$D33/100</f>
        <v>1.1000000000000001</v>
      </c>
      <c r="H33" s="91">
        <f>VLOOKUP($B33,'Bang TPDD'!$A$6:$AA$2902,23, FALSE)*$E33/100</f>
        <v>3.7</v>
      </c>
      <c r="I33" s="91">
        <f>VLOOKUP($B33,'Bang TPDD'!$A$6:$AA$2902,5, FALSE)*$E33/100</f>
        <v>0</v>
      </c>
      <c r="J33" s="91">
        <f>VLOOKUP($B33,'Bang TPDD'!$A$6:$AA$2902,6, FALSE)*$E33/100</f>
        <v>5.2000000000000005E-2</v>
      </c>
      <c r="K33" s="91">
        <f>VLOOKUP($B33,'Bang TPDD'!$A$6:$AA$2902,7, FALSE)*$E33/100</f>
        <v>5.2000000000000005E-2</v>
      </c>
      <c r="L33" s="91">
        <f>VLOOKUP($B33,'Bang TPDD'!$A$6:$AA$2902,8, FALSE)*$E33/100</f>
        <v>0</v>
      </c>
      <c r="M33" s="91">
        <f>VLOOKUP($B33,'Bang TPDD'!$A$6:$AA$2902,9, FALSE)*$E33/100</f>
        <v>0</v>
      </c>
      <c r="N33" s="91">
        <f>VLOOKUP($B33,'Bang TPDD'!$A$6:$AA$2902,10, FALSE)*$E33/100</f>
        <v>0</v>
      </c>
      <c r="O33" s="91">
        <f>VLOOKUP($B33,'Bang TPDD'!$A$6:$AA$2902,11, FALSE)*$E33/100</f>
        <v>0.17199999999999999</v>
      </c>
      <c r="P33" s="91">
        <f>VLOOKUP($B33,'Bang TPDD'!$A$6:$AA$2902,12, FALSE)*$E33/100</f>
        <v>3.6000000000000004E-2</v>
      </c>
      <c r="Q33" s="91">
        <f>VLOOKUP($B33,'Bang TPDD'!$A$6:$AA$2902,13, FALSE)*$E33/100</f>
        <v>0</v>
      </c>
      <c r="R33" s="91">
        <f>VLOOKUP($B33,'Bang TPDD'!$A$6:$AA$2902,14, FALSE)*$E33/100</f>
        <v>3.2</v>
      </c>
      <c r="S33" s="91">
        <f>VLOOKUP($B33,'Bang TPDD'!$A$6:$AA$2902,15, FALSE)*$E33/100</f>
        <v>1.64</v>
      </c>
      <c r="T33" s="91">
        <f>VLOOKUP($B33,'Bang TPDD'!$A$6:$AA$2902,16, FALSE)*$E33/100</f>
        <v>0.04</v>
      </c>
      <c r="U33" s="91">
        <f>VLOOKUP($B33,'Bang TPDD'!$A$6:$AA$2902,17, FALSE)*$E33/100</f>
        <v>0.64</v>
      </c>
      <c r="V33" s="91">
        <f>VLOOKUP($B33,'Bang TPDD'!$A$6:$AA$2902,18, FALSE)*$E33/100</f>
        <v>4.92</v>
      </c>
      <c r="W33" s="91">
        <f>VLOOKUP($B33,'Bang TPDD'!$A$6:$AA$2902,19, FALSE)*$E33/100</f>
        <v>54.8</v>
      </c>
      <c r="X33" s="91">
        <f>VLOOKUP($B33,'Bang TPDD'!$A$6:$AA$2902,20, FALSE)*$E33/100</f>
        <v>0</v>
      </c>
      <c r="Y33" s="91">
        <f>VLOOKUP($B33,'Bang TPDD'!$A$6:$AA$2902,21, FALSE)*$E33/100</f>
        <v>1.1999999999999999E-3</v>
      </c>
      <c r="Z33" s="91">
        <f>VLOOKUP($B33,'Bang TPDD'!$A$6:$AA$2902,22, FALSE)*$E33/100</f>
        <v>2.4</v>
      </c>
    </row>
    <row r="34" spans="1:26" s="2" customFormat="1" x14ac:dyDescent="0.3">
      <c r="B34" s="10">
        <v>232</v>
      </c>
      <c r="C34" s="5" t="str">
        <f>VLOOKUP($B34,'Bang TPDD'!$A$6:$AA$2902,2, FALSE)</f>
        <v>Gừng tươi</v>
      </c>
      <c r="D34" s="91">
        <v>2</v>
      </c>
      <c r="E34" s="91">
        <f t="shared" si="4"/>
        <v>1.8</v>
      </c>
      <c r="F34" s="91">
        <f>VLOOKUP($B34,'Bang TPDD'!$A$6:$AA$2902,3, FALSE)</f>
        <v>10</v>
      </c>
      <c r="G34" s="91">
        <f>VLOOKUP($B34,'Bang TPDD'!$A$6:$AA$2902,4, FALSE)*$D34/100</f>
        <v>0.5</v>
      </c>
      <c r="H34" s="91">
        <f>VLOOKUP($B34,'Bang TPDD'!$A$6:$AA$2902,23, FALSE)*$E34/100</f>
        <v>1.62</v>
      </c>
      <c r="I34" s="91">
        <f>VLOOKUP($B34,'Bang TPDD'!$A$6:$AA$2902,5, FALSE)*$E34/100</f>
        <v>0</v>
      </c>
      <c r="J34" s="91">
        <f>VLOOKUP($B34,'Bang TPDD'!$A$6:$AA$2902,6, FALSE)*$E34/100</f>
        <v>7.2000000000000007E-3</v>
      </c>
      <c r="K34" s="91">
        <f>VLOOKUP($B34,'Bang TPDD'!$A$6:$AA$2902,7, FALSE)*$E34/100</f>
        <v>7.2000000000000007E-3</v>
      </c>
      <c r="L34" s="91">
        <f>VLOOKUP($B34,'Bang TPDD'!$A$6:$AA$2902,8, FALSE)*$E34/100</f>
        <v>0</v>
      </c>
      <c r="M34" s="91">
        <f>VLOOKUP($B34,'Bang TPDD'!$A$6:$AA$2902,9, FALSE)*$E34/100</f>
        <v>0</v>
      </c>
      <c r="N34" s="91">
        <f>VLOOKUP($B34,'Bang TPDD'!$A$6:$AA$2902,10, FALSE)*$E34/100</f>
        <v>0</v>
      </c>
      <c r="O34" s="91">
        <f>VLOOKUP($B34,'Bang TPDD'!$A$6:$AA$2902,11, FALSE)*$E34/100</f>
        <v>0.10439999999999999</v>
      </c>
      <c r="P34" s="91">
        <f>VLOOKUP($B34,'Bang TPDD'!$A$6:$AA$2902,12, FALSE)*$E34/100</f>
        <v>7.9200000000000007E-2</v>
      </c>
      <c r="Q34" s="91">
        <f>VLOOKUP($B34,'Bang TPDD'!$A$6:$AA$2902,13, FALSE)*$E34/100</f>
        <v>0</v>
      </c>
      <c r="R34" s="91">
        <f>VLOOKUP($B34,'Bang TPDD'!$A$6:$AA$2902,14, FALSE)*$E34/100</f>
        <v>1.08</v>
      </c>
      <c r="S34" s="91">
        <f>VLOOKUP($B34,'Bang TPDD'!$A$6:$AA$2902,15, FALSE)*$E34/100</f>
        <v>0.14400000000000002</v>
      </c>
      <c r="T34" s="91">
        <f>VLOOKUP($B34,'Bang TPDD'!$A$6:$AA$2902,16, FALSE)*$E34/100</f>
        <v>4.4999999999999998E-2</v>
      </c>
      <c r="U34" s="91">
        <f>VLOOKUP($B34,'Bang TPDD'!$A$6:$AA$2902,17, FALSE)*$E34/100</f>
        <v>0.126</v>
      </c>
      <c r="V34" s="91">
        <f>VLOOKUP($B34,'Bang TPDD'!$A$6:$AA$2902,18, FALSE)*$E34/100</f>
        <v>5.6880000000000006</v>
      </c>
      <c r="W34" s="91">
        <f>VLOOKUP($B34,'Bang TPDD'!$A$6:$AA$2902,19, FALSE)*$E34/100</f>
        <v>0</v>
      </c>
      <c r="X34" s="91">
        <f>VLOOKUP($B34,'Bang TPDD'!$A$6:$AA$2902,20, FALSE)*$E34/100</f>
        <v>0</v>
      </c>
      <c r="Y34" s="91">
        <f>VLOOKUP($B34,'Bang TPDD'!$A$6:$AA$2902,21, FALSE)*$E34/100</f>
        <v>7.2000000000000005E-4</v>
      </c>
      <c r="Z34" s="91">
        <f>VLOOKUP($B34,'Bang TPDD'!$A$6:$AA$2902,22, FALSE)*$E34/100</f>
        <v>9.5399999999999985E-2</v>
      </c>
    </row>
    <row r="35" spans="1:26" s="2" customFormat="1" x14ac:dyDescent="0.3">
      <c r="B35" s="10">
        <v>223</v>
      </c>
      <c r="C35" s="5" t="str">
        <f>VLOOKUP($B35,'Bang TPDD'!$A$6:$AA$2902,2, FALSE)</f>
        <v>Đường cát trắng</v>
      </c>
      <c r="D35" s="91">
        <v>5</v>
      </c>
      <c r="E35" s="91">
        <f t="shared" si="4"/>
        <v>5</v>
      </c>
      <c r="F35" s="91">
        <f>VLOOKUP($B35,'Bang TPDD'!$A$6:$AA$2902,3, FALSE)</f>
        <v>0</v>
      </c>
      <c r="G35" s="91">
        <f>VLOOKUP($B35,'Bang TPDD'!$A$6:$AA$2902,4, FALSE)*$D35/100</f>
        <v>19.850000000000001</v>
      </c>
      <c r="H35" s="91">
        <f>VLOOKUP($B35,'Bang TPDD'!$A$6:$AA$2902,23, FALSE)*$E35/100</f>
        <v>0</v>
      </c>
      <c r="I35" s="91">
        <f>VLOOKUP($B35,'Bang TPDD'!$A$6:$AA$2902,5, FALSE)*$E35/100</f>
        <v>0</v>
      </c>
      <c r="J35" s="91">
        <f>VLOOKUP($B35,'Bang TPDD'!$A$6:$AA$2902,6, FALSE)*$E35/100</f>
        <v>0</v>
      </c>
      <c r="K35" s="91">
        <f>VLOOKUP($B35,'Bang TPDD'!$A$6:$AA$2902,7, FALSE)*$E35/100</f>
        <v>0</v>
      </c>
      <c r="L35" s="91">
        <f>VLOOKUP($B35,'Bang TPDD'!$A$6:$AA$2902,8, FALSE)*$E35/100</f>
        <v>0</v>
      </c>
      <c r="M35" s="91">
        <f>VLOOKUP($B35,'Bang TPDD'!$A$6:$AA$2902,9, FALSE)*$E35/100</f>
        <v>0</v>
      </c>
      <c r="N35" s="91">
        <f>VLOOKUP($B35,'Bang TPDD'!$A$6:$AA$2902,10, FALSE)*$E35/100</f>
        <v>0</v>
      </c>
      <c r="O35" s="91">
        <f>VLOOKUP($B35,'Bang TPDD'!$A$6:$AA$2902,11, FALSE)*$E35/100</f>
        <v>4.9649999999999999</v>
      </c>
      <c r="P35" s="91">
        <f>VLOOKUP($B35,'Bang TPDD'!$A$6:$AA$2902,12, FALSE)*$E35/100</f>
        <v>0</v>
      </c>
      <c r="Q35" s="91">
        <f>VLOOKUP($B35,'Bang TPDD'!$A$6:$AA$2902,13, FALSE)*$E35/100</f>
        <v>0</v>
      </c>
      <c r="R35" s="91">
        <f>VLOOKUP($B35,'Bang TPDD'!$A$6:$AA$2902,14, FALSE)*$E35/100</f>
        <v>0</v>
      </c>
      <c r="S35" s="91">
        <f>VLOOKUP($B35,'Bang TPDD'!$A$6:$AA$2902,15, FALSE)*$E35/100</f>
        <v>0</v>
      </c>
      <c r="T35" s="91">
        <f>VLOOKUP($B35,'Bang TPDD'!$A$6:$AA$2902,16, FALSE)*$E35/100</f>
        <v>0</v>
      </c>
      <c r="U35" s="91">
        <f>VLOOKUP($B35,'Bang TPDD'!$A$6:$AA$2902,17, FALSE)*$E35/100</f>
        <v>0</v>
      </c>
      <c r="V35" s="91">
        <f>VLOOKUP($B35,'Bang TPDD'!$A$6:$AA$2902,18, FALSE)*$E35/100</f>
        <v>0</v>
      </c>
      <c r="W35" s="91">
        <f>VLOOKUP($B35,'Bang TPDD'!$A$6:$AA$2902,19, FALSE)*$E35/100</f>
        <v>0</v>
      </c>
      <c r="X35" s="91">
        <f>VLOOKUP($B35,'Bang TPDD'!$A$6:$AA$2902,20, FALSE)*$E35/100</f>
        <v>0</v>
      </c>
      <c r="Y35" s="91">
        <f>VLOOKUP($B35,'Bang TPDD'!$A$6:$AA$2902,21, FALSE)*$E35/100</f>
        <v>0</v>
      </c>
      <c r="Z35" s="91">
        <f>VLOOKUP($B35,'Bang TPDD'!$A$6:$AA$2902,22, FALSE)*$E35/100</f>
        <v>0</v>
      </c>
    </row>
    <row r="36" spans="1:26" s="2" customFormat="1" x14ac:dyDescent="0.3">
      <c r="B36" s="10">
        <v>233</v>
      </c>
      <c r="C36" s="5" t="str">
        <f>VLOOKUP($B36,'Bang TPDD'!$A$6:$AA$2902,2, FALSE)</f>
        <v>Muối</v>
      </c>
      <c r="D36" s="91">
        <v>1</v>
      </c>
      <c r="E36" s="91">
        <f t="shared" si="4"/>
        <v>1</v>
      </c>
      <c r="F36" s="91">
        <f>VLOOKUP($B36,'Bang TPDD'!$A$6:$AA$2902,3, FALSE)</f>
        <v>0</v>
      </c>
      <c r="G36" s="91">
        <f>VLOOKUP($B36,'Bang TPDD'!$A$6:$AA$2902,4, FALSE)*$D36/100</f>
        <v>0</v>
      </c>
      <c r="H36" s="91">
        <f>VLOOKUP($B36,'Bang TPDD'!$A$6:$AA$2902,23, FALSE)*$E36/100</f>
        <v>0.01</v>
      </c>
      <c r="I36" s="91">
        <f>VLOOKUP($B36,'Bang TPDD'!$A$6:$AA$2902,5, FALSE)*$E36/100</f>
        <v>0</v>
      </c>
      <c r="J36" s="91">
        <f>VLOOKUP($B36,'Bang TPDD'!$A$6:$AA$2902,6, FALSE)*$E36/100</f>
        <v>0</v>
      </c>
      <c r="K36" s="91">
        <f>VLOOKUP($B36,'Bang TPDD'!$A$6:$AA$2902,7, FALSE)*$E36/100</f>
        <v>0</v>
      </c>
      <c r="L36" s="91">
        <f>VLOOKUP($B36,'Bang TPDD'!$A$6:$AA$2902,8, FALSE)*$E36/100</f>
        <v>0</v>
      </c>
      <c r="M36" s="91">
        <f>VLOOKUP($B36,'Bang TPDD'!$A$6:$AA$2902,9, FALSE)*$E36/100</f>
        <v>0</v>
      </c>
      <c r="N36" s="91">
        <f>VLOOKUP($B36,'Bang TPDD'!$A$6:$AA$2902,10, FALSE)*$E36/100</f>
        <v>0</v>
      </c>
      <c r="O36" s="91">
        <f>VLOOKUP($B36,'Bang TPDD'!$A$6:$AA$2902,11, FALSE)*$E36/100</f>
        <v>0</v>
      </c>
      <c r="P36" s="91">
        <f>VLOOKUP($B36,'Bang TPDD'!$A$6:$AA$2902,12, FALSE)*$E36/100</f>
        <v>0</v>
      </c>
      <c r="Q36" s="91">
        <f>VLOOKUP($B36,'Bang TPDD'!$A$6:$AA$2902,13, FALSE)*$E36/100</f>
        <v>0</v>
      </c>
      <c r="R36" s="91">
        <f>VLOOKUP($B36,'Bang TPDD'!$A$6:$AA$2902,14, FALSE)*$E36/100</f>
        <v>1.5</v>
      </c>
      <c r="S36" s="91">
        <f>VLOOKUP($B36,'Bang TPDD'!$A$6:$AA$2902,15, FALSE)*$E36/100</f>
        <v>0.7</v>
      </c>
      <c r="T36" s="91">
        <f>VLOOKUP($B36,'Bang TPDD'!$A$6:$AA$2902,16, FALSE)*$E36/100</f>
        <v>8.0000000000000002E-3</v>
      </c>
      <c r="U36" s="91">
        <f>VLOOKUP($B36,'Bang TPDD'!$A$6:$AA$2902,17, FALSE)*$E36/100</f>
        <v>391.73</v>
      </c>
      <c r="V36" s="91">
        <f>VLOOKUP($B36,'Bang TPDD'!$A$6:$AA$2902,18, FALSE)*$E36/100</f>
        <v>0</v>
      </c>
      <c r="W36" s="91">
        <f>VLOOKUP($B36,'Bang TPDD'!$A$6:$AA$2902,19, FALSE)*$E36/100</f>
        <v>0</v>
      </c>
      <c r="X36" s="91">
        <f>VLOOKUP($B36,'Bang TPDD'!$A$6:$AA$2902,20, FALSE)*$E36/100</f>
        <v>0</v>
      </c>
      <c r="Y36" s="91">
        <f>VLOOKUP($B36,'Bang TPDD'!$A$6:$AA$2902,21, FALSE)*$E36/100</f>
        <v>0</v>
      </c>
      <c r="Z36" s="91">
        <f>VLOOKUP($B36,'Bang TPDD'!$A$6:$AA$2902,22, FALSE)*$E36/100</f>
        <v>0</v>
      </c>
    </row>
    <row r="37" spans="1:26" s="2" customFormat="1" x14ac:dyDescent="0.3">
      <c r="B37" s="10" t="s">
        <v>338</v>
      </c>
      <c r="C37" s="5" t="str">
        <f>VLOOKUP($B37,'Bang TPDD'!$A$6:$AA$2902,2, FALSE)</f>
        <v>Chọn NL</v>
      </c>
      <c r="D37" s="91">
        <v>0</v>
      </c>
      <c r="E37" s="91">
        <f t="shared" si="4"/>
        <v>0</v>
      </c>
      <c r="F37" s="91">
        <f>VLOOKUP($B37,'Bang TPDD'!$A$6:$AA$2902,3, FALSE)</f>
        <v>0</v>
      </c>
      <c r="G37" s="91">
        <f>VLOOKUP($B37,'Bang TPDD'!$A$6:$AA$2902,4, FALSE)*$D37/100</f>
        <v>0</v>
      </c>
      <c r="H37" s="91">
        <f>VLOOKUP($B37,'Bang TPDD'!$A$6:$AA$2902,23, FALSE)*$E37/100</f>
        <v>0</v>
      </c>
      <c r="I37" s="91">
        <f>VLOOKUP($B37,'Bang TPDD'!$A$6:$AA$2902,5, FALSE)*$E37/100</f>
        <v>0</v>
      </c>
      <c r="J37" s="91">
        <f>VLOOKUP($B37,'Bang TPDD'!$A$6:$AA$2902,6, FALSE)*$E37/100</f>
        <v>0</v>
      </c>
      <c r="K37" s="91">
        <f>VLOOKUP($B37,'Bang TPDD'!$A$6:$AA$2902,7, FALSE)*$E37/100</f>
        <v>0</v>
      </c>
      <c r="L37" s="91">
        <f>VLOOKUP($B37,'Bang TPDD'!$A$6:$AA$2902,8, FALSE)*$E37/100</f>
        <v>0</v>
      </c>
      <c r="M37" s="91">
        <f>VLOOKUP($B37,'Bang TPDD'!$A$6:$AA$2902,9, FALSE)*$E37/100</f>
        <v>0</v>
      </c>
      <c r="N37" s="91">
        <f>VLOOKUP($B37,'Bang TPDD'!$A$6:$AA$2902,10, FALSE)*$E37/100</f>
        <v>0</v>
      </c>
      <c r="O37" s="91">
        <f>VLOOKUP($B37,'Bang TPDD'!$A$6:$AA$2902,11, FALSE)*$E37/100</f>
        <v>0</v>
      </c>
      <c r="P37" s="91">
        <f>VLOOKUP($B37,'Bang TPDD'!$A$6:$AA$2902,12, FALSE)*$E37/100</f>
        <v>0</v>
      </c>
      <c r="Q37" s="91">
        <f>VLOOKUP($B37,'Bang TPDD'!$A$6:$AA$2902,13, FALSE)*$E37/100</f>
        <v>0</v>
      </c>
      <c r="R37" s="91">
        <f>VLOOKUP($B37,'Bang TPDD'!$A$6:$AA$2902,14, FALSE)*$E37/100</f>
        <v>0</v>
      </c>
      <c r="S37" s="91">
        <f>VLOOKUP($B37,'Bang TPDD'!$A$6:$AA$2902,15, FALSE)*$E37/100</f>
        <v>0</v>
      </c>
      <c r="T37" s="91">
        <f>VLOOKUP($B37,'Bang TPDD'!$A$6:$AA$2902,16, FALSE)*$E37/100</f>
        <v>0</v>
      </c>
      <c r="U37" s="91">
        <f>VLOOKUP($B37,'Bang TPDD'!$A$6:$AA$2902,17, FALSE)*$E37/100</f>
        <v>0</v>
      </c>
      <c r="V37" s="91">
        <f>VLOOKUP($B37,'Bang TPDD'!$A$6:$AA$2902,18, FALSE)*$E37/100</f>
        <v>0</v>
      </c>
      <c r="W37" s="91">
        <f>VLOOKUP($B37,'Bang TPDD'!$A$6:$AA$2902,19, FALSE)*$E37/100</f>
        <v>0</v>
      </c>
      <c r="X37" s="91">
        <f>VLOOKUP($B37,'Bang TPDD'!$A$6:$AA$2902,20, FALSE)*$E37/100</f>
        <v>0</v>
      </c>
      <c r="Y37" s="91">
        <f>VLOOKUP($B37,'Bang TPDD'!$A$6:$AA$2902,21, FALSE)*$E37/100</f>
        <v>0</v>
      </c>
      <c r="Z37" s="91">
        <f>VLOOKUP($B37,'Bang TPDD'!$A$6:$AA$2902,22, FALSE)*$E37/100</f>
        <v>0</v>
      </c>
    </row>
    <row r="38" spans="1:26" s="2" customFormat="1" x14ac:dyDescent="0.3">
      <c r="B38" s="10" t="s">
        <v>338</v>
      </c>
      <c r="C38" s="5" t="str">
        <f>VLOOKUP($B38,'Bang TPDD'!$A$6:$AA$2902,2, FALSE)</f>
        <v>Chọn NL</v>
      </c>
      <c r="D38" s="91">
        <v>0</v>
      </c>
      <c r="E38" s="91">
        <f t="shared" si="4"/>
        <v>0</v>
      </c>
      <c r="F38" s="91">
        <f>VLOOKUP($B38,'Bang TPDD'!$A$6:$AA$2902,3, FALSE)</f>
        <v>0</v>
      </c>
      <c r="G38" s="91">
        <f>VLOOKUP($B38,'Bang TPDD'!$A$6:$AA$2902,4, FALSE)*$D38/100</f>
        <v>0</v>
      </c>
      <c r="H38" s="91">
        <f>VLOOKUP($B38,'Bang TPDD'!$A$6:$AA$2902,23, FALSE)*$E38/100</f>
        <v>0</v>
      </c>
      <c r="I38" s="91">
        <f>VLOOKUP($B38,'Bang TPDD'!$A$6:$AA$2902,5, FALSE)*$E38/100</f>
        <v>0</v>
      </c>
      <c r="J38" s="91">
        <f>VLOOKUP($B38,'Bang TPDD'!$A$6:$AA$2902,6, FALSE)*$E38/100</f>
        <v>0</v>
      </c>
      <c r="K38" s="91">
        <f>VLOOKUP($B38,'Bang TPDD'!$A$6:$AA$2902,7, FALSE)*$E38/100</f>
        <v>0</v>
      </c>
      <c r="L38" s="91">
        <f>VLOOKUP($B38,'Bang TPDD'!$A$6:$AA$2902,8, FALSE)*$E38/100</f>
        <v>0</v>
      </c>
      <c r="M38" s="91">
        <f>VLOOKUP($B38,'Bang TPDD'!$A$6:$AA$2902,9, FALSE)*$E38/100</f>
        <v>0</v>
      </c>
      <c r="N38" s="91">
        <f>VLOOKUP($B38,'Bang TPDD'!$A$6:$AA$2902,10, FALSE)*$E38/100</f>
        <v>0</v>
      </c>
      <c r="O38" s="91">
        <f>VLOOKUP($B38,'Bang TPDD'!$A$6:$AA$2902,11, FALSE)*$E38/100</f>
        <v>0</v>
      </c>
      <c r="P38" s="91">
        <f>VLOOKUP($B38,'Bang TPDD'!$A$6:$AA$2902,12, FALSE)*$E38/100</f>
        <v>0</v>
      </c>
      <c r="Q38" s="91">
        <f>VLOOKUP($B38,'Bang TPDD'!$A$6:$AA$2902,13, FALSE)*$E38/100</f>
        <v>0</v>
      </c>
      <c r="R38" s="91">
        <f>VLOOKUP($B38,'Bang TPDD'!$A$6:$AA$2902,14, FALSE)*$E38/100</f>
        <v>0</v>
      </c>
      <c r="S38" s="91">
        <f>VLOOKUP($B38,'Bang TPDD'!$A$6:$AA$2902,15, FALSE)*$E38/100</f>
        <v>0</v>
      </c>
      <c r="T38" s="91">
        <f>VLOOKUP($B38,'Bang TPDD'!$A$6:$AA$2902,16, FALSE)*$E38/100</f>
        <v>0</v>
      </c>
      <c r="U38" s="91">
        <f>VLOOKUP($B38,'Bang TPDD'!$A$6:$AA$2902,17, FALSE)*$E38/100</f>
        <v>0</v>
      </c>
      <c r="V38" s="91">
        <f>VLOOKUP($B38,'Bang TPDD'!$A$6:$AA$2902,18, FALSE)*$E38/100</f>
        <v>0</v>
      </c>
      <c r="W38" s="91">
        <f>VLOOKUP($B38,'Bang TPDD'!$A$6:$AA$2902,19, FALSE)*$E38/100</f>
        <v>0</v>
      </c>
      <c r="X38" s="91">
        <f>VLOOKUP($B38,'Bang TPDD'!$A$6:$AA$2902,20, FALSE)*$E38/100</f>
        <v>0</v>
      </c>
      <c r="Y38" s="91">
        <f>VLOOKUP($B38,'Bang TPDD'!$A$6:$AA$2902,21, FALSE)*$E38/100</f>
        <v>0</v>
      </c>
      <c r="Z38" s="91">
        <f>VLOOKUP($B38,'Bang TPDD'!$A$6:$AA$2902,22, FALSE)*$E38/100</f>
        <v>0</v>
      </c>
    </row>
    <row r="39" spans="1:26" s="2" customFormat="1" ht="15" thickBot="1" x14ac:dyDescent="0.35">
      <c r="B39" s="7"/>
      <c r="C39" s="8"/>
      <c r="D39" s="87"/>
      <c r="E39" s="87"/>
      <c r="F39" s="87"/>
      <c r="G39" s="87"/>
      <c r="H39" s="87"/>
      <c r="I39" s="87"/>
      <c r="J39" s="87"/>
      <c r="K39" s="405"/>
      <c r="L39" s="87"/>
      <c r="M39" s="87"/>
      <c r="N39" s="88"/>
      <c r="O39" s="88"/>
      <c r="P39" s="87"/>
      <c r="Q39" s="87"/>
      <c r="R39" s="87"/>
      <c r="S39" s="87"/>
      <c r="T39" s="87"/>
      <c r="U39" s="87"/>
      <c r="V39" s="87"/>
      <c r="W39" s="87"/>
      <c r="X39" s="392"/>
      <c r="Y39" s="392"/>
      <c r="Z39" s="392"/>
    </row>
    <row r="40" spans="1:26" s="89" customFormat="1" ht="27.6" x14ac:dyDescent="0.3">
      <c r="A40" s="412" t="s">
        <v>342</v>
      </c>
      <c r="B40" s="414" t="s">
        <v>292</v>
      </c>
      <c r="C40" s="410" t="s">
        <v>353</v>
      </c>
      <c r="D40" s="396" t="s">
        <v>272</v>
      </c>
      <c r="E40" s="397" t="s">
        <v>273</v>
      </c>
      <c r="F40" s="398" t="s">
        <v>300</v>
      </c>
      <c r="G40" s="398" t="s">
        <v>3</v>
      </c>
      <c r="H40" s="398" t="s">
        <v>296</v>
      </c>
      <c r="I40" s="399" t="s">
        <v>323</v>
      </c>
      <c r="J40" s="399" t="s">
        <v>324</v>
      </c>
      <c r="K40" s="399" t="s">
        <v>327</v>
      </c>
      <c r="L40" s="399" t="s">
        <v>325</v>
      </c>
      <c r="M40" s="399" t="s">
        <v>326</v>
      </c>
      <c r="N40" s="399" t="s">
        <v>329</v>
      </c>
      <c r="O40" s="399" t="s">
        <v>5</v>
      </c>
      <c r="P40" s="399" t="s">
        <v>304</v>
      </c>
      <c r="Q40" s="399" t="s">
        <v>313</v>
      </c>
      <c r="R40" s="399" t="s">
        <v>6</v>
      </c>
      <c r="S40" s="399" t="s">
        <v>7</v>
      </c>
      <c r="T40" s="399" t="s">
        <v>8</v>
      </c>
      <c r="U40" s="399" t="s">
        <v>9</v>
      </c>
      <c r="V40" s="399" t="s">
        <v>10</v>
      </c>
      <c r="W40" s="399" t="s">
        <v>291</v>
      </c>
      <c r="X40" s="399" t="s">
        <v>11</v>
      </c>
      <c r="Y40" s="399" t="s">
        <v>12</v>
      </c>
      <c r="Z40" s="399" t="s">
        <v>13</v>
      </c>
    </row>
    <row r="41" spans="1:26" s="89" customFormat="1" x14ac:dyDescent="0.3">
      <c r="A41" s="413"/>
      <c r="B41" s="415"/>
      <c r="C41" s="411"/>
      <c r="D41" s="400" t="s">
        <v>16</v>
      </c>
      <c r="E41" s="401" t="s">
        <v>16</v>
      </c>
      <c r="F41" s="401" t="s">
        <v>301</v>
      </c>
      <c r="G41" s="401" t="s">
        <v>15</v>
      </c>
      <c r="H41" s="401" t="s">
        <v>16</v>
      </c>
      <c r="I41" s="401" t="s">
        <v>16</v>
      </c>
      <c r="J41" s="401" t="s">
        <v>16</v>
      </c>
      <c r="K41" s="401" t="s">
        <v>328</v>
      </c>
      <c r="L41" s="401" t="s">
        <v>16</v>
      </c>
      <c r="M41" s="401" t="s">
        <v>16</v>
      </c>
      <c r="N41" s="401" t="s">
        <v>16</v>
      </c>
      <c r="O41" s="401" t="s">
        <v>16</v>
      </c>
      <c r="P41" s="401" t="s">
        <v>16</v>
      </c>
      <c r="Q41" s="401" t="s">
        <v>17</v>
      </c>
      <c r="R41" s="401" t="s">
        <v>17</v>
      </c>
      <c r="S41" s="401" t="s">
        <v>17</v>
      </c>
      <c r="T41" s="401" t="s">
        <v>17</v>
      </c>
      <c r="U41" s="401" t="s">
        <v>17</v>
      </c>
      <c r="V41" s="401" t="s">
        <v>17</v>
      </c>
      <c r="W41" s="401" t="s">
        <v>18</v>
      </c>
      <c r="X41" s="401" t="s">
        <v>18</v>
      </c>
      <c r="Y41" s="401" t="s">
        <v>17</v>
      </c>
      <c r="Z41" s="401" t="s">
        <v>17</v>
      </c>
    </row>
    <row r="42" spans="1:26" s="90" customFormat="1" ht="50.25" customHeight="1" thickBot="1" x14ac:dyDescent="0.4">
      <c r="A42" s="93">
        <f>A28+1</f>
        <v>4</v>
      </c>
      <c r="B42" s="94" t="s">
        <v>341</v>
      </c>
      <c r="C42" s="95" t="s">
        <v>363</v>
      </c>
      <c r="D42" s="402">
        <f>SUM(D43:D47)</f>
        <v>117</v>
      </c>
      <c r="E42" s="403">
        <f>SUM(E43:E47)</f>
        <v>101</v>
      </c>
      <c r="F42" s="403"/>
      <c r="G42" s="403">
        <f t="shared" ref="G42:Z42" si="5">SUM(G43:G47)</f>
        <v>83.09</v>
      </c>
      <c r="H42" s="403">
        <f t="shared" si="5"/>
        <v>85.567999999999998</v>
      </c>
      <c r="I42" s="404">
        <f t="shared" si="5"/>
        <v>0.35499999999999998</v>
      </c>
      <c r="J42" s="404">
        <f t="shared" si="5"/>
        <v>2.96</v>
      </c>
      <c r="K42" s="403">
        <f t="shared" si="5"/>
        <v>3.3150000000000004</v>
      </c>
      <c r="L42" s="404">
        <f t="shared" si="5"/>
        <v>0</v>
      </c>
      <c r="M42" s="404">
        <f t="shared" si="5"/>
        <v>4.9850000000000003</v>
      </c>
      <c r="N42" s="403">
        <f t="shared" si="5"/>
        <v>4.9850000000000003</v>
      </c>
      <c r="O42" s="403">
        <f t="shared" si="5"/>
        <v>5.0510000000000002</v>
      </c>
      <c r="P42" s="403">
        <f t="shared" si="5"/>
        <v>0.90999999999999992</v>
      </c>
      <c r="Q42" s="403">
        <f t="shared" si="5"/>
        <v>0</v>
      </c>
      <c r="R42" s="403">
        <f t="shared" si="5"/>
        <v>105.30999999999999</v>
      </c>
      <c r="S42" s="403">
        <f t="shared" si="5"/>
        <v>51.024999999999999</v>
      </c>
      <c r="T42" s="403">
        <f t="shared" si="5"/>
        <v>1.385</v>
      </c>
      <c r="U42" s="403">
        <f t="shared" si="5"/>
        <v>278.47000000000003</v>
      </c>
      <c r="V42" s="403">
        <f t="shared" si="5"/>
        <v>296.27000000000004</v>
      </c>
      <c r="W42" s="403">
        <f t="shared" si="5"/>
        <v>1938</v>
      </c>
      <c r="X42" s="403">
        <f t="shared" si="5"/>
        <v>0</v>
      </c>
      <c r="Y42" s="403">
        <f t="shared" si="5"/>
        <v>9.6100000000000005E-2</v>
      </c>
      <c r="Z42" s="403">
        <f t="shared" si="5"/>
        <v>19.95</v>
      </c>
    </row>
    <row r="43" spans="1:26" s="2" customFormat="1" x14ac:dyDescent="0.3">
      <c r="B43" s="92">
        <v>75</v>
      </c>
      <c r="C43" s="5" t="str">
        <f>VLOOKUP($B43,'Bang TPDD'!$A$6:$AA$2902,2, FALSE)</f>
        <v>Rau muống</v>
      </c>
      <c r="D43" s="91">
        <v>100</v>
      </c>
      <c r="E43" s="91">
        <f>D43-D43*F43/100</f>
        <v>85</v>
      </c>
      <c r="F43" s="91">
        <f>VLOOKUP($B43,'Bang TPDD'!$A$6:$AA$2902,3, FALSE)</f>
        <v>15</v>
      </c>
      <c r="G43" s="91">
        <f>VLOOKUP($B43,'Bang TPDD'!$A$6:$AA$2902,4, FALSE)*$D43/100</f>
        <v>23</v>
      </c>
      <c r="H43" s="91">
        <f>VLOOKUP($B43,'Bang TPDD'!$A$6:$AA$2902,23, FALSE)*$E43/100</f>
        <v>78.2</v>
      </c>
      <c r="I43" s="91">
        <f>VLOOKUP($B43,'Bang TPDD'!$A$6:$AA$2902,5, FALSE)*$E43/100</f>
        <v>0</v>
      </c>
      <c r="J43" s="91">
        <f>VLOOKUP($B43,'Bang TPDD'!$A$6:$AA$2902,6, FALSE)*$E43/100</f>
        <v>2.72</v>
      </c>
      <c r="K43" s="91">
        <f>VLOOKUP($B43,'Bang TPDD'!$A$6:$AA$2902,7, FALSE)*$E43/100</f>
        <v>2.72</v>
      </c>
      <c r="L43" s="91">
        <f>VLOOKUP($B43,'Bang TPDD'!$A$6:$AA$2902,8, FALSE)*$E43/100</f>
        <v>0</v>
      </c>
      <c r="M43" s="91">
        <f>VLOOKUP($B43,'Bang TPDD'!$A$6:$AA$2902,9, FALSE)*$E43/100</f>
        <v>0</v>
      </c>
      <c r="N43" s="91">
        <f>VLOOKUP($B43,'Bang TPDD'!$A$6:$AA$2902,10, FALSE)*$E43/100</f>
        <v>0</v>
      </c>
      <c r="O43" s="91">
        <f>VLOOKUP($B43,'Bang TPDD'!$A$6:$AA$2902,11, FALSE)*$E43/100</f>
        <v>2.125</v>
      </c>
      <c r="P43" s="91">
        <f>VLOOKUP($B43,'Bang TPDD'!$A$6:$AA$2902,12, FALSE)*$E43/100</f>
        <v>0.85</v>
      </c>
      <c r="Q43" s="91">
        <f>VLOOKUP($B43,'Bang TPDD'!$A$6:$AA$2902,13, FALSE)*$E43/100</f>
        <v>0</v>
      </c>
      <c r="R43" s="91">
        <f>VLOOKUP($B43,'Bang TPDD'!$A$6:$AA$2902,14, FALSE)*$E43/100</f>
        <v>85</v>
      </c>
      <c r="S43" s="91">
        <f>VLOOKUP($B43,'Bang TPDD'!$A$6:$AA$2902,15, FALSE)*$E43/100</f>
        <v>31.45</v>
      </c>
      <c r="T43" s="91">
        <f>VLOOKUP($B43,'Bang TPDD'!$A$6:$AA$2902,16, FALSE)*$E43/100</f>
        <v>1.19</v>
      </c>
      <c r="U43" s="91">
        <f>VLOOKUP($B43,'Bang TPDD'!$A$6:$AA$2902,17, FALSE)*$E43/100</f>
        <v>31.45</v>
      </c>
      <c r="V43" s="91">
        <f>VLOOKUP($B43,'Bang TPDD'!$A$6:$AA$2902,18, FALSE)*$E43/100</f>
        <v>281.35000000000002</v>
      </c>
      <c r="W43" s="91">
        <f>VLOOKUP($B43,'Bang TPDD'!$A$6:$AA$2902,19, FALSE)*$E43/100</f>
        <v>1938</v>
      </c>
      <c r="X43" s="91">
        <f>VLOOKUP($B43,'Bang TPDD'!$A$6:$AA$2902,20, FALSE)*$E43/100</f>
        <v>0</v>
      </c>
      <c r="Y43" s="91">
        <f>VLOOKUP($B43,'Bang TPDD'!$A$6:$AA$2902,21, FALSE)*$E43/100</f>
        <v>8.5000000000000006E-2</v>
      </c>
      <c r="Z43" s="91">
        <f>VLOOKUP($B43,'Bang TPDD'!$A$6:$AA$2902,22, FALSE)*$E43/100</f>
        <v>19.55</v>
      </c>
    </row>
    <row r="44" spans="1:26" s="2" customFormat="1" x14ac:dyDescent="0.3">
      <c r="B44" s="6">
        <v>238</v>
      </c>
      <c r="C44" s="5" t="str">
        <f>VLOOKUP($B44,'Bang TPDD'!$A$6:$AA$2902,2, FALSE)</f>
        <v>Nước mắm</v>
      </c>
      <c r="D44" s="91">
        <v>5</v>
      </c>
      <c r="E44" s="91">
        <f>D44-D44*F44/100</f>
        <v>5</v>
      </c>
      <c r="F44" s="91">
        <f>VLOOKUP($B44,'Bang TPDD'!$A$6:$AA$2902,3, FALSE)</f>
        <v>0</v>
      </c>
      <c r="G44" s="91">
        <f>VLOOKUP($B44,'Bang TPDD'!$A$6:$AA$2902,4, FALSE)*$D44/100</f>
        <v>1.4</v>
      </c>
      <c r="H44" s="91">
        <f>VLOOKUP($B44,'Bang TPDD'!$A$6:$AA$2902,23, FALSE)*$E44/100</f>
        <v>4.6449999999999996</v>
      </c>
      <c r="I44" s="91">
        <f>VLOOKUP($B44,'Bang TPDD'!$A$6:$AA$2902,5, FALSE)*$E44/100</f>
        <v>0.35499999999999998</v>
      </c>
      <c r="J44" s="91">
        <f>VLOOKUP($B44,'Bang TPDD'!$A$6:$AA$2902,6, FALSE)*$E44/100</f>
        <v>0</v>
      </c>
      <c r="K44" s="91">
        <f>VLOOKUP($B44,'Bang TPDD'!$A$6:$AA$2902,7, FALSE)*$E44/100</f>
        <v>0.35499999999999998</v>
      </c>
      <c r="L44" s="91">
        <f>VLOOKUP($B44,'Bang TPDD'!$A$6:$AA$2902,8, FALSE)*$E44/100</f>
        <v>0</v>
      </c>
      <c r="M44" s="91">
        <f>VLOOKUP($B44,'Bang TPDD'!$A$6:$AA$2902,9, FALSE)*$E44/100</f>
        <v>0</v>
      </c>
      <c r="N44" s="91">
        <f>VLOOKUP($B44,'Bang TPDD'!$A$6:$AA$2902,10, FALSE)*$E44/100</f>
        <v>0</v>
      </c>
      <c r="O44" s="91">
        <f>VLOOKUP($B44,'Bang TPDD'!$A$6:$AA$2902,11, FALSE)*$E44/100</f>
        <v>0</v>
      </c>
      <c r="P44" s="91">
        <f>VLOOKUP($B44,'Bang TPDD'!$A$6:$AA$2902,12, FALSE)*$E44/100</f>
        <v>0</v>
      </c>
      <c r="Q44" s="91">
        <f>VLOOKUP($B44,'Bang TPDD'!$A$6:$AA$2902,13, FALSE)*$E44/100</f>
        <v>0</v>
      </c>
      <c r="R44" s="91">
        <f>VLOOKUP($B44,'Bang TPDD'!$A$6:$AA$2902,14, FALSE)*$E44/100</f>
        <v>19.350000000000001</v>
      </c>
      <c r="S44" s="91">
        <f>VLOOKUP($B44,'Bang TPDD'!$A$6:$AA$2902,15, FALSE)*$E44/100</f>
        <v>12.335000000000001</v>
      </c>
      <c r="T44" s="91">
        <f>VLOOKUP($B44,'Bang TPDD'!$A$6:$AA$2902,16, FALSE)*$E44/100</f>
        <v>0.13500000000000001</v>
      </c>
      <c r="U44" s="91">
        <f>VLOOKUP($B44,'Bang TPDD'!$A$6:$AA$2902,17, FALSE)*$E44/100</f>
        <v>246.3</v>
      </c>
      <c r="V44" s="91">
        <f>VLOOKUP($B44,'Bang TPDD'!$A$6:$AA$2902,18, FALSE)*$E44/100</f>
        <v>0</v>
      </c>
      <c r="W44" s="91">
        <f>VLOOKUP($B44,'Bang TPDD'!$A$6:$AA$2902,19, FALSE)*$E44/100</f>
        <v>0</v>
      </c>
      <c r="X44" s="91">
        <f>VLOOKUP($B44,'Bang TPDD'!$A$6:$AA$2902,20, FALSE)*$E44/100</f>
        <v>0</v>
      </c>
      <c r="Y44" s="91">
        <f>VLOOKUP($B44,'Bang TPDD'!$A$6:$AA$2902,21, FALSE)*$E44/100</f>
        <v>1.5E-3</v>
      </c>
      <c r="Z44" s="91">
        <f>VLOOKUP($B44,'Bang TPDD'!$A$6:$AA$2902,22, FALSE)*$E44/100</f>
        <v>0</v>
      </c>
    </row>
    <row r="45" spans="1:26" s="2" customFormat="1" x14ac:dyDescent="0.3">
      <c r="B45" s="6">
        <v>108</v>
      </c>
      <c r="C45" s="5" t="str">
        <f>VLOOKUP($B45,'Bang TPDD'!$A$6:$AA$2902,2, FALSE)</f>
        <v>Dầu thực vật</v>
      </c>
      <c r="D45" s="91">
        <v>5</v>
      </c>
      <c r="E45" s="91">
        <f>D45-D45*F45/100</f>
        <v>5</v>
      </c>
      <c r="F45" s="91">
        <f>VLOOKUP($B45,'Bang TPDD'!$A$6:$AA$2902,3, FALSE)</f>
        <v>0</v>
      </c>
      <c r="G45" s="91">
        <f>VLOOKUP($B45,'Bang TPDD'!$A$6:$AA$2902,4, FALSE)*$D45/100</f>
        <v>44.85</v>
      </c>
      <c r="H45" s="91">
        <f>VLOOKUP($B45,'Bang TPDD'!$A$6:$AA$2902,23, FALSE)*$E45/100</f>
        <v>1.4999999999999999E-2</v>
      </c>
      <c r="I45" s="91">
        <f>VLOOKUP($B45,'Bang TPDD'!$A$6:$AA$2902,5, FALSE)*$E45/100</f>
        <v>0</v>
      </c>
      <c r="J45" s="91">
        <f>VLOOKUP($B45,'Bang TPDD'!$A$6:$AA$2902,6, FALSE)*$E45/100</f>
        <v>0</v>
      </c>
      <c r="K45" s="91">
        <f>VLOOKUP($B45,'Bang TPDD'!$A$6:$AA$2902,7, FALSE)*$E45/100</f>
        <v>0</v>
      </c>
      <c r="L45" s="91">
        <f>VLOOKUP($B45,'Bang TPDD'!$A$6:$AA$2902,8, FALSE)*$E45/100</f>
        <v>0</v>
      </c>
      <c r="M45" s="91">
        <f>VLOOKUP($B45,'Bang TPDD'!$A$6:$AA$2902,9, FALSE)*$E45/100</f>
        <v>4.9850000000000003</v>
      </c>
      <c r="N45" s="91">
        <f>VLOOKUP($B45,'Bang TPDD'!$A$6:$AA$2902,10, FALSE)*$E45/100</f>
        <v>4.9850000000000003</v>
      </c>
      <c r="O45" s="91">
        <f>VLOOKUP($B45,'Bang TPDD'!$A$6:$AA$2902,11, FALSE)*$E45/100</f>
        <v>0</v>
      </c>
      <c r="P45" s="91">
        <f>VLOOKUP($B45,'Bang TPDD'!$A$6:$AA$2902,12, FALSE)*$E45/100</f>
        <v>0</v>
      </c>
      <c r="Q45" s="91">
        <f>VLOOKUP($B45,'Bang TPDD'!$A$6:$AA$2902,13, FALSE)*$E45/100</f>
        <v>0</v>
      </c>
      <c r="R45" s="91">
        <f>VLOOKUP($B45,'Bang TPDD'!$A$6:$AA$2902,14, FALSE)*$E45/100</f>
        <v>0</v>
      </c>
      <c r="S45" s="91">
        <f>VLOOKUP($B45,'Bang TPDD'!$A$6:$AA$2902,15, FALSE)*$E45/100</f>
        <v>0</v>
      </c>
      <c r="T45" s="91">
        <f>VLOOKUP($B45,'Bang TPDD'!$A$6:$AA$2902,16, FALSE)*$E45/100</f>
        <v>0</v>
      </c>
      <c r="U45" s="91">
        <f>VLOOKUP($B45,'Bang TPDD'!$A$6:$AA$2902,17, FALSE)*$E45/100</f>
        <v>0</v>
      </c>
      <c r="V45" s="91">
        <f>VLOOKUP($B45,'Bang TPDD'!$A$6:$AA$2902,18, FALSE)*$E45/100</f>
        <v>0</v>
      </c>
      <c r="W45" s="91">
        <f>VLOOKUP($B45,'Bang TPDD'!$A$6:$AA$2902,19, FALSE)*$E45/100</f>
        <v>0</v>
      </c>
      <c r="X45" s="91">
        <f>VLOOKUP($B45,'Bang TPDD'!$A$6:$AA$2902,20, FALSE)*$E45/100</f>
        <v>0</v>
      </c>
      <c r="Y45" s="91">
        <f>VLOOKUP($B45,'Bang TPDD'!$A$6:$AA$2902,21, FALSE)*$E45/100</f>
        <v>0</v>
      </c>
      <c r="Z45" s="91">
        <f>VLOOKUP($B45,'Bang TPDD'!$A$6:$AA$2902,22, FALSE)*$E45/100</f>
        <v>0</v>
      </c>
    </row>
    <row r="46" spans="1:26" s="2" customFormat="1" x14ac:dyDescent="0.3">
      <c r="B46" s="168">
        <v>223</v>
      </c>
      <c r="C46" s="5" t="str">
        <f>VLOOKUP($B46,'Bang TPDD'!$A$6:$AA$2902,2, FALSE)</f>
        <v>Đường cát trắng</v>
      </c>
      <c r="D46" s="169">
        <v>2</v>
      </c>
      <c r="E46" s="169">
        <f>D46-D46*F46/100</f>
        <v>2</v>
      </c>
      <c r="F46" s="169">
        <f>VLOOKUP($B46,'Bang TPDD'!$A$6:$AA$2902,3, FALSE)</f>
        <v>0</v>
      </c>
      <c r="G46" s="169">
        <f>VLOOKUP($B46,'Bang TPDD'!$A$6:$AA$2902,4, FALSE)*$D46/100</f>
        <v>7.94</v>
      </c>
      <c r="H46" s="169">
        <f>VLOOKUP($B46,'Bang TPDD'!$A$6:$AA$2902,23, FALSE)*$E46/100</f>
        <v>0</v>
      </c>
      <c r="I46" s="169">
        <f>VLOOKUP($B46,'Bang TPDD'!$A$6:$AA$2902,5, FALSE)*$E46/100</f>
        <v>0</v>
      </c>
      <c r="J46" s="169">
        <f>VLOOKUP($B46,'Bang TPDD'!$A$6:$AA$2902,6, FALSE)*$E46/100</f>
        <v>0</v>
      </c>
      <c r="K46" s="169">
        <f>VLOOKUP($B46,'Bang TPDD'!$A$6:$AA$2902,7, FALSE)*$E46/100</f>
        <v>0</v>
      </c>
      <c r="L46" s="169">
        <f>VLOOKUP($B46,'Bang TPDD'!$A$6:$AA$2902,8, FALSE)*$E46/100</f>
        <v>0</v>
      </c>
      <c r="M46" s="169">
        <f>VLOOKUP($B46,'Bang TPDD'!$A$6:$AA$2902,9, FALSE)*$E46/100</f>
        <v>0</v>
      </c>
      <c r="N46" s="169">
        <f>VLOOKUP($B46,'Bang TPDD'!$A$6:$AA$2902,10, FALSE)*$E46/100</f>
        <v>0</v>
      </c>
      <c r="O46" s="169">
        <f>VLOOKUP($B46,'Bang TPDD'!$A$6:$AA$2902,11, FALSE)*$E46/100</f>
        <v>1.986</v>
      </c>
      <c r="P46" s="169">
        <f>VLOOKUP($B46,'Bang TPDD'!$A$6:$AA$2902,12, FALSE)*$E46/100</f>
        <v>0</v>
      </c>
      <c r="Q46" s="169">
        <f>VLOOKUP($B46,'Bang TPDD'!$A$6:$AA$2902,13, FALSE)*$E46/100</f>
        <v>0</v>
      </c>
      <c r="R46" s="169">
        <f>VLOOKUP($B46,'Bang TPDD'!$A$6:$AA$2902,14, FALSE)*$E46/100</f>
        <v>0</v>
      </c>
      <c r="S46" s="169">
        <f>VLOOKUP($B46,'Bang TPDD'!$A$6:$AA$2902,15, FALSE)*$E46/100</f>
        <v>0</v>
      </c>
      <c r="T46" s="169">
        <f>VLOOKUP($B46,'Bang TPDD'!$A$6:$AA$2902,16, FALSE)*$E46/100</f>
        <v>0</v>
      </c>
      <c r="U46" s="169">
        <f>VLOOKUP($B46,'Bang TPDD'!$A$6:$AA$2902,17, FALSE)*$E46/100</f>
        <v>0</v>
      </c>
      <c r="V46" s="169">
        <f>VLOOKUP($B46,'Bang TPDD'!$A$6:$AA$2902,18, FALSE)*$E46/100</f>
        <v>0</v>
      </c>
      <c r="W46" s="169">
        <f>VLOOKUP($B46,'Bang TPDD'!$A$6:$AA$2902,19, FALSE)*$E46/100</f>
        <v>0</v>
      </c>
      <c r="X46" s="169">
        <f>VLOOKUP($B46,'Bang TPDD'!$A$6:$AA$2902,20, FALSE)*$E46/100</f>
        <v>0</v>
      </c>
      <c r="Y46" s="169">
        <f>VLOOKUP($B46,'Bang TPDD'!$A$6:$AA$2902,21, FALSE)*$E46/100</f>
        <v>0</v>
      </c>
      <c r="Z46" s="169">
        <f>VLOOKUP($B46,'Bang TPDD'!$A$6:$AA$2902,22, FALSE)*$E46/100</f>
        <v>0</v>
      </c>
    </row>
    <row r="47" spans="1:26" s="2" customFormat="1" x14ac:dyDescent="0.3">
      <c r="A47" s="5"/>
      <c r="B47" s="6">
        <v>85</v>
      </c>
      <c r="C47" s="5" t="str">
        <f>VLOOKUP($B47,'Bang TPDD'!$A$6:$AA$2902,2, FALSE)</f>
        <v>Tỏi ta</v>
      </c>
      <c r="D47" s="91">
        <v>5</v>
      </c>
      <c r="E47" s="91">
        <f>D47-D47*F47/100</f>
        <v>4</v>
      </c>
      <c r="F47" s="91">
        <f>VLOOKUP($B47,'Bang TPDD'!$A$6:$AA$2902,3, FALSE)</f>
        <v>20</v>
      </c>
      <c r="G47" s="91">
        <f>VLOOKUP($B47,'Bang TPDD'!$A$6:$AA$2902,4, FALSE)*$D47/100</f>
        <v>5.9</v>
      </c>
      <c r="H47" s="91">
        <f>VLOOKUP($B47,'Bang TPDD'!$A$6:$AA$2902,23, FALSE)*$E47/100</f>
        <v>2.7080000000000002</v>
      </c>
      <c r="I47" s="91">
        <f>VLOOKUP($B47,'Bang TPDD'!$A$6:$AA$2902,5, FALSE)*$E47/100</f>
        <v>0</v>
      </c>
      <c r="J47" s="91">
        <f>VLOOKUP($B47,'Bang TPDD'!$A$6:$AA$2902,6, FALSE)*$E47/100</f>
        <v>0.24</v>
      </c>
      <c r="K47" s="91">
        <f>VLOOKUP($B47,'Bang TPDD'!$A$6:$AA$2902,7, FALSE)*$E47/100</f>
        <v>0.24</v>
      </c>
      <c r="L47" s="91">
        <f>VLOOKUP($B47,'Bang TPDD'!$A$6:$AA$2902,8, FALSE)*$E47/100</f>
        <v>0</v>
      </c>
      <c r="M47" s="91">
        <f>VLOOKUP($B47,'Bang TPDD'!$A$6:$AA$2902,9, FALSE)*$E47/100</f>
        <v>0</v>
      </c>
      <c r="N47" s="91">
        <f>VLOOKUP($B47,'Bang TPDD'!$A$6:$AA$2902,10, FALSE)*$E47/100</f>
        <v>0</v>
      </c>
      <c r="O47" s="91">
        <f>VLOOKUP($B47,'Bang TPDD'!$A$6:$AA$2902,11, FALSE)*$E47/100</f>
        <v>0.94</v>
      </c>
      <c r="P47" s="91">
        <f>VLOOKUP($B47,'Bang TPDD'!$A$6:$AA$2902,12, FALSE)*$E47/100</f>
        <v>0.06</v>
      </c>
      <c r="Q47" s="91">
        <f>VLOOKUP($B47,'Bang TPDD'!$A$6:$AA$2902,13, FALSE)*$E47/100</f>
        <v>0</v>
      </c>
      <c r="R47" s="91">
        <f>VLOOKUP($B47,'Bang TPDD'!$A$6:$AA$2902,14, FALSE)*$E47/100</f>
        <v>0.96</v>
      </c>
      <c r="S47" s="91">
        <f>VLOOKUP($B47,'Bang TPDD'!$A$6:$AA$2902,15, FALSE)*$E47/100</f>
        <v>7.24</v>
      </c>
      <c r="T47" s="91">
        <f>VLOOKUP($B47,'Bang TPDD'!$A$6:$AA$2902,16, FALSE)*$E47/100</f>
        <v>0.06</v>
      </c>
      <c r="U47" s="91">
        <f>VLOOKUP($B47,'Bang TPDD'!$A$6:$AA$2902,17, FALSE)*$E47/100</f>
        <v>0.72</v>
      </c>
      <c r="V47" s="91">
        <f>VLOOKUP($B47,'Bang TPDD'!$A$6:$AA$2902,18, FALSE)*$E47/100</f>
        <v>14.92</v>
      </c>
      <c r="W47" s="91">
        <f>VLOOKUP($B47,'Bang TPDD'!$A$6:$AA$2902,19, FALSE)*$E47/100</f>
        <v>0</v>
      </c>
      <c r="X47" s="91">
        <f>VLOOKUP($B47,'Bang TPDD'!$A$6:$AA$2902,20, FALSE)*$E47/100</f>
        <v>0</v>
      </c>
      <c r="Y47" s="91">
        <f>VLOOKUP($B47,'Bang TPDD'!$A$6:$AA$2902,21, FALSE)*$E47/100</f>
        <v>9.5999999999999992E-3</v>
      </c>
      <c r="Z47" s="91">
        <f>VLOOKUP($B47,'Bang TPDD'!$A$6:$AA$2902,22, FALSE)*$E47/100</f>
        <v>0.4</v>
      </c>
    </row>
    <row r="48" spans="1:26" s="17" customFormat="1" ht="15" thickBot="1" x14ac:dyDescent="0.35">
      <c r="B48" s="7"/>
      <c r="C48" s="9"/>
      <c r="D48" s="87"/>
      <c r="E48" s="87"/>
      <c r="F48" s="87"/>
      <c r="G48" s="87"/>
      <c r="H48" s="87"/>
      <c r="I48" s="87"/>
      <c r="J48" s="87"/>
      <c r="K48" s="87"/>
      <c r="L48" s="87"/>
      <c r="M48" s="87"/>
      <c r="N48" s="87"/>
      <c r="O48" s="87"/>
      <c r="P48" s="87"/>
      <c r="Q48" s="87"/>
      <c r="R48" s="87"/>
      <c r="S48" s="87"/>
      <c r="T48" s="87"/>
      <c r="U48" s="87"/>
      <c r="V48" s="87"/>
      <c r="W48" s="87"/>
      <c r="X48" s="87"/>
      <c r="Y48" s="87"/>
      <c r="Z48" s="87"/>
    </row>
    <row r="49" spans="1:26" s="89" customFormat="1" ht="27.6" x14ac:dyDescent="0.3">
      <c r="A49" s="412" t="s">
        <v>342</v>
      </c>
      <c r="B49" s="414" t="s">
        <v>292</v>
      </c>
      <c r="C49" s="416" t="s">
        <v>353</v>
      </c>
      <c r="D49" s="398" t="s">
        <v>272</v>
      </c>
      <c r="E49" s="398" t="s">
        <v>273</v>
      </c>
      <c r="F49" s="398" t="s">
        <v>300</v>
      </c>
      <c r="G49" s="398" t="s">
        <v>3</v>
      </c>
      <c r="H49" s="398" t="s">
        <v>296</v>
      </c>
      <c r="I49" s="399" t="s">
        <v>323</v>
      </c>
      <c r="J49" s="399" t="s">
        <v>324</v>
      </c>
      <c r="K49" s="399" t="s">
        <v>327</v>
      </c>
      <c r="L49" s="399" t="s">
        <v>325</v>
      </c>
      <c r="M49" s="399" t="s">
        <v>326</v>
      </c>
      <c r="N49" s="399" t="s">
        <v>329</v>
      </c>
      <c r="O49" s="399" t="s">
        <v>5</v>
      </c>
      <c r="P49" s="399" t="s">
        <v>304</v>
      </c>
      <c r="Q49" s="399" t="s">
        <v>313</v>
      </c>
      <c r="R49" s="399" t="s">
        <v>6</v>
      </c>
      <c r="S49" s="399" t="s">
        <v>7</v>
      </c>
      <c r="T49" s="399" t="s">
        <v>8</v>
      </c>
      <c r="U49" s="399" t="s">
        <v>9</v>
      </c>
      <c r="V49" s="399" t="s">
        <v>10</v>
      </c>
      <c r="W49" s="399" t="s">
        <v>291</v>
      </c>
      <c r="X49" s="399" t="s">
        <v>11</v>
      </c>
      <c r="Y49" s="399" t="s">
        <v>12</v>
      </c>
      <c r="Z49" s="399" t="s">
        <v>13</v>
      </c>
    </row>
    <row r="50" spans="1:26" s="89" customFormat="1" x14ac:dyDescent="0.3">
      <c r="A50" s="413"/>
      <c r="B50" s="415"/>
      <c r="C50" s="417"/>
      <c r="D50" s="401" t="s">
        <v>16</v>
      </c>
      <c r="E50" s="401" t="s">
        <v>16</v>
      </c>
      <c r="F50" s="401" t="s">
        <v>301</v>
      </c>
      <c r="G50" s="401" t="s">
        <v>15</v>
      </c>
      <c r="H50" s="401" t="s">
        <v>16</v>
      </c>
      <c r="I50" s="401" t="s">
        <v>16</v>
      </c>
      <c r="J50" s="401" t="s">
        <v>16</v>
      </c>
      <c r="K50" s="401" t="s">
        <v>328</v>
      </c>
      <c r="L50" s="401" t="s">
        <v>16</v>
      </c>
      <c r="M50" s="401" t="s">
        <v>16</v>
      </c>
      <c r="N50" s="401" t="s">
        <v>16</v>
      </c>
      <c r="O50" s="401" t="s">
        <v>16</v>
      </c>
      <c r="P50" s="401" t="s">
        <v>16</v>
      </c>
      <c r="Q50" s="401" t="s">
        <v>17</v>
      </c>
      <c r="R50" s="401" t="s">
        <v>17</v>
      </c>
      <c r="S50" s="401" t="s">
        <v>17</v>
      </c>
      <c r="T50" s="401" t="s">
        <v>17</v>
      </c>
      <c r="U50" s="401" t="s">
        <v>17</v>
      </c>
      <c r="V50" s="401" t="s">
        <v>17</v>
      </c>
      <c r="W50" s="401" t="s">
        <v>18</v>
      </c>
      <c r="X50" s="401" t="s">
        <v>18</v>
      </c>
      <c r="Y50" s="401" t="s">
        <v>17</v>
      </c>
      <c r="Z50" s="401" t="s">
        <v>17</v>
      </c>
    </row>
    <row r="51" spans="1:26" s="90" customFormat="1" ht="50.25" customHeight="1" thickBot="1" x14ac:dyDescent="0.4">
      <c r="A51" s="93">
        <f>A42+1</f>
        <v>5</v>
      </c>
      <c r="B51" s="94" t="s">
        <v>1154</v>
      </c>
      <c r="C51" s="95" t="s">
        <v>352</v>
      </c>
      <c r="D51" s="402">
        <f>SUM(D52:D62)</f>
        <v>352</v>
      </c>
      <c r="E51" s="403">
        <f>SUM(E52:E62)</f>
        <v>313.20999999999998</v>
      </c>
      <c r="F51" s="403"/>
      <c r="G51" s="403">
        <f t="shared" ref="G51:Z51" si="6">SUM(G52:G62)</f>
        <v>293.75000000000006</v>
      </c>
      <c r="H51" s="403">
        <f t="shared" si="6"/>
        <v>257.9418</v>
      </c>
      <c r="I51" s="404">
        <f t="shared" si="6"/>
        <v>24.985199999999999</v>
      </c>
      <c r="J51" s="404">
        <f t="shared" si="6"/>
        <v>3.9286300000000001</v>
      </c>
      <c r="K51" s="403">
        <f t="shared" si="6"/>
        <v>28.913830000000001</v>
      </c>
      <c r="L51" s="404">
        <f t="shared" si="6"/>
        <v>8.7923999999999989</v>
      </c>
      <c r="M51" s="404">
        <f t="shared" si="6"/>
        <v>2.1894999999999998</v>
      </c>
      <c r="N51" s="403">
        <f t="shared" si="6"/>
        <v>10.981899999999998</v>
      </c>
      <c r="O51" s="403">
        <f t="shared" si="6"/>
        <v>14.797279999999999</v>
      </c>
      <c r="P51" s="403">
        <f t="shared" si="6"/>
        <v>3.3156600000000003</v>
      </c>
      <c r="Q51" s="403">
        <f t="shared" si="6"/>
        <v>206.4</v>
      </c>
      <c r="R51" s="403">
        <f t="shared" si="6"/>
        <v>115.1508</v>
      </c>
      <c r="S51" s="403">
        <f t="shared" si="6"/>
        <v>304.25479999999993</v>
      </c>
      <c r="T51" s="403">
        <f t="shared" si="6"/>
        <v>3.49078</v>
      </c>
      <c r="U51" s="403">
        <f t="shared" si="6"/>
        <v>80.064800000000005</v>
      </c>
      <c r="V51" s="403">
        <f t="shared" si="6"/>
        <v>250.05259999999998</v>
      </c>
      <c r="W51" s="403">
        <f t="shared" si="6"/>
        <v>2422.6690000000003</v>
      </c>
      <c r="X51" s="403">
        <f t="shared" si="6"/>
        <v>240.8</v>
      </c>
      <c r="Y51" s="403">
        <f t="shared" si="6"/>
        <v>0.80652299999999966</v>
      </c>
      <c r="Z51" s="403">
        <f t="shared" si="6"/>
        <v>21.6845</v>
      </c>
    </row>
    <row r="52" spans="1:26" s="2" customFormat="1" x14ac:dyDescent="0.3">
      <c r="B52" s="92">
        <v>0</v>
      </c>
      <c r="C52" s="5" t="str">
        <f>VLOOKUP($B52,'Bang TPDD'!$A$6:$AA$2902,2, FALSE)</f>
        <v>Nước</v>
      </c>
      <c r="D52" s="91">
        <v>80</v>
      </c>
      <c r="E52" s="91">
        <f>D52-D52*F52/100</f>
        <v>80</v>
      </c>
      <c r="F52" s="91">
        <f>VLOOKUP($B52,'Bang TPDD'!$A$6:$AA$2902,3, FALSE)</f>
        <v>0</v>
      </c>
      <c r="G52" s="91">
        <f>VLOOKUP($B52,'Bang TPDD'!$A$6:$AA$2902,4, FALSE)*$D52/100</f>
        <v>0</v>
      </c>
      <c r="H52" s="91">
        <f>VLOOKUP($B52,'Bang TPDD'!$A$6:$AA$2902,23, FALSE)*$E52/100</f>
        <v>80</v>
      </c>
      <c r="I52" s="91">
        <f>VLOOKUP($B52,'Bang TPDD'!$A$6:$AA$2902,5, FALSE)*$E52/100</f>
        <v>0</v>
      </c>
      <c r="J52" s="91">
        <f>VLOOKUP($B52,'Bang TPDD'!$A$6:$AA$2902,6, FALSE)*$E52/100</f>
        <v>0</v>
      </c>
      <c r="K52" s="91">
        <f>VLOOKUP($B52,'Bang TPDD'!$A$6:$AA$2902,7, FALSE)*$E52/100</f>
        <v>0</v>
      </c>
      <c r="L52" s="91">
        <f>VLOOKUP($B52,'Bang TPDD'!$A$6:$AA$2902,8, FALSE)*$E52/100</f>
        <v>0</v>
      </c>
      <c r="M52" s="91">
        <f>VLOOKUP($B52,'Bang TPDD'!$A$6:$AA$2902,9, FALSE)*$E52/100</f>
        <v>0</v>
      </c>
      <c r="N52" s="91">
        <f>VLOOKUP($B52,'Bang TPDD'!$A$6:$AA$2902,10, FALSE)*$E52/100</f>
        <v>0</v>
      </c>
      <c r="O52" s="91">
        <f>VLOOKUP($B52,'Bang TPDD'!$A$6:$AA$2902,11, FALSE)*$E52/100</f>
        <v>0</v>
      </c>
      <c r="P52" s="91">
        <f>VLOOKUP($B52,'Bang TPDD'!$A$6:$AA$2902,12, FALSE)*$E52/100</f>
        <v>0</v>
      </c>
      <c r="Q52" s="91">
        <f>VLOOKUP($B52,'Bang TPDD'!$A$6:$AA$2902,13, FALSE)*$E52/100</f>
        <v>0</v>
      </c>
      <c r="R52" s="91">
        <f>VLOOKUP($B52,'Bang TPDD'!$A$6:$AA$2902,14, FALSE)*$E52/100</f>
        <v>0</v>
      </c>
      <c r="S52" s="91">
        <f>VLOOKUP($B52,'Bang TPDD'!$A$6:$AA$2902,15, FALSE)*$E52/100</f>
        <v>0</v>
      </c>
      <c r="T52" s="91">
        <f>VLOOKUP($B52,'Bang TPDD'!$A$6:$AA$2902,16, FALSE)*$E52/100</f>
        <v>0</v>
      </c>
      <c r="U52" s="91">
        <f>VLOOKUP($B52,'Bang TPDD'!$A$6:$AA$2902,17, FALSE)*$E52/100</f>
        <v>0</v>
      </c>
      <c r="V52" s="91">
        <f>VLOOKUP($B52,'Bang TPDD'!$A$6:$AA$2902,18, FALSE)*$E52/100</f>
        <v>0</v>
      </c>
      <c r="W52" s="91">
        <f>VLOOKUP($B52,'Bang TPDD'!$A$6:$AA$2902,19, FALSE)*$E52/100</f>
        <v>0</v>
      </c>
      <c r="X52" s="91">
        <f>VLOOKUP($B52,'Bang TPDD'!$A$6:$AA$2902,20, FALSE)*$E52/100</f>
        <v>0</v>
      </c>
      <c r="Y52" s="91">
        <f>VLOOKUP($B52,'Bang TPDD'!$A$6:$AA$2902,21, FALSE)*$E52/100</f>
        <v>0</v>
      </c>
      <c r="Z52" s="91">
        <f>VLOOKUP($B52,'Bang TPDD'!$A$6:$AA$2902,22, FALSE)*$E52/100</f>
        <v>0</v>
      </c>
    </row>
    <row r="53" spans="1:26" s="2" customFormat="1" x14ac:dyDescent="0.3">
      <c r="B53" s="6">
        <v>117</v>
      </c>
      <c r="C53" s="5" t="str">
        <f>VLOOKUP($B53,'Bang TPDD'!$A$6:$AA$2902,2, FALSE)</f>
        <v>Thịt heo nạc</v>
      </c>
      <c r="D53" s="91">
        <v>70</v>
      </c>
      <c r="E53" s="91">
        <f t="shared" ref="E53:E66" si="7">D53-D53*F53/100</f>
        <v>68.599999999999994</v>
      </c>
      <c r="F53" s="91">
        <f>VLOOKUP($B53,'Bang TPDD'!$A$6:$AA$2902,3, FALSE)</f>
        <v>2</v>
      </c>
      <c r="G53" s="91">
        <f>VLOOKUP($B53,'Bang TPDD'!$A$6:$AA$2902,4, FALSE)*$D53/100</f>
        <v>97.3</v>
      </c>
      <c r="H53" s="91">
        <f>VLOOKUP($B53,'Bang TPDD'!$A$6:$AA$2902,23, FALSE)*$E53/100</f>
        <v>50.077999999999996</v>
      </c>
      <c r="I53" s="91">
        <f>VLOOKUP($B53,'Bang TPDD'!$A$6:$AA$2902,5, FALSE)*$E53/100</f>
        <v>19.893999999999998</v>
      </c>
      <c r="J53" s="91">
        <f>VLOOKUP($B53,'Bang TPDD'!$A$6:$AA$2902,6, FALSE)*$E53/100</f>
        <v>0</v>
      </c>
      <c r="K53" s="91">
        <f>VLOOKUP($B53,'Bang TPDD'!$A$6:$AA$2902,7, FALSE)*$E53/100</f>
        <v>19.893999999999998</v>
      </c>
      <c r="L53" s="91">
        <f>VLOOKUP($B53,'Bang TPDD'!$A$6:$AA$2902,8, FALSE)*$E53/100</f>
        <v>4.8019999999999996</v>
      </c>
      <c r="M53" s="91">
        <f>VLOOKUP($B53,'Bang TPDD'!$A$6:$AA$2902,9, FALSE)*$E53/100</f>
        <v>0</v>
      </c>
      <c r="N53" s="91">
        <f>VLOOKUP($B53,'Bang TPDD'!$A$6:$AA$2902,10, FALSE)*$E53/100</f>
        <v>4.8019999999999996</v>
      </c>
      <c r="O53" s="91">
        <f>VLOOKUP($B53,'Bang TPDD'!$A$6:$AA$2902,11, FALSE)*$E53/100</f>
        <v>0</v>
      </c>
      <c r="P53" s="91">
        <f>VLOOKUP($B53,'Bang TPDD'!$A$6:$AA$2902,12, FALSE)*$E53/100</f>
        <v>0</v>
      </c>
      <c r="Q53" s="91">
        <f>VLOOKUP($B53,'Bang TPDD'!$A$6:$AA$2902,13, FALSE)*$E53/100</f>
        <v>0</v>
      </c>
      <c r="R53" s="91">
        <f>VLOOKUP($B53,'Bang TPDD'!$A$6:$AA$2902,14, FALSE)*$E53/100</f>
        <v>4.8019999999999996</v>
      </c>
      <c r="S53" s="91">
        <f>VLOOKUP($B53,'Bang TPDD'!$A$6:$AA$2902,15, FALSE)*$E53/100</f>
        <v>130.33999999999997</v>
      </c>
      <c r="T53" s="91">
        <f>VLOOKUP($B53,'Bang TPDD'!$A$6:$AA$2902,16, FALSE)*$E53/100</f>
        <v>0.68599999999999994</v>
      </c>
      <c r="U53" s="91">
        <f>VLOOKUP($B53,'Bang TPDD'!$A$6:$AA$2902,17, FALSE)*$E53/100</f>
        <v>0</v>
      </c>
      <c r="V53" s="91">
        <f>VLOOKUP($B53,'Bang TPDD'!$A$6:$AA$2902,18, FALSE)*$E53/100</f>
        <v>0</v>
      </c>
      <c r="W53" s="91">
        <f>VLOOKUP($B53,'Bang TPDD'!$A$6:$AA$2902,19, FALSE)*$E53/100</f>
        <v>0</v>
      </c>
      <c r="X53" s="91">
        <f>VLOOKUP($B53,'Bang TPDD'!$A$6:$AA$2902,20, FALSE)*$E53/100</f>
        <v>0</v>
      </c>
      <c r="Y53" s="91">
        <f>VLOOKUP($B53,'Bang TPDD'!$A$6:$AA$2902,21, FALSE)*$E53/100</f>
        <v>0.61739999999999995</v>
      </c>
      <c r="Z53" s="91">
        <f>VLOOKUP($B53,'Bang TPDD'!$A$6:$AA$2902,22, FALSE)*$E53/100</f>
        <v>0</v>
      </c>
    </row>
    <row r="54" spans="1:26" s="2" customFormat="1" x14ac:dyDescent="0.3">
      <c r="B54" s="6">
        <v>33</v>
      </c>
      <c r="C54" s="5" t="str">
        <f>VLOOKUP($B54,'Bang TPDD'!$A$6:$AA$2902,2, FALSE)</f>
        <v>Cà rốt</v>
      </c>
      <c r="D54" s="91">
        <v>50</v>
      </c>
      <c r="E54" s="91">
        <f t="shared" si="7"/>
        <v>42.5</v>
      </c>
      <c r="F54" s="91">
        <f>VLOOKUP($B54,'Bang TPDD'!$A$6:$AA$2902,3, FALSE)</f>
        <v>15</v>
      </c>
      <c r="G54" s="91">
        <f>VLOOKUP($B54,'Bang TPDD'!$A$6:$AA$2902,4, FALSE)*$D54/100</f>
        <v>19</v>
      </c>
      <c r="H54" s="91">
        <f>VLOOKUP($B54,'Bang TPDD'!$A$6:$AA$2902,23, FALSE)*$E54/100</f>
        <v>37.4</v>
      </c>
      <c r="I54" s="91">
        <f>VLOOKUP($B54,'Bang TPDD'!$A$6:$AA$2902,5, FALSE)*$E54/100</f>
        <v>0</v>
      </c>
      <c r="J54" s="91">
        <f>VLOOKUP($B54,'Bang TPDD'!$A$6:$AA$2902,6, FALSE)*$E54/100</f>
        <v>0.63749999999999996</v>
      </c>
      <c r="K54" s="91">
        <f>VLOOKUP($B54,'Bang TPDD'!$A$6:$AA$2902,7, FALSE)*$E54/100</f>
        <v>0.63749999999999996</v>
      </c>
      <c r="L54" s="91">
        <f>VLOOKUP($B54,'Bang TPDD'!$A$6:$AA$2902,8, FALSE)*$E54/100</f>
        <v>0</v>
      </c>
      <c r="M54" s="91">
        <f>VLOOKUP($B54,'Bang TPDD'!$A$6:$AA$2902,9, FALSE)*$E54/100</f>
        <v>0</v>
      </c>
      <c r="N54" s="91">
        <f>VLOOKUP($B54,'Bang TPDD'!$A$6:$AA$2902,10, FALSE)*$E54/100</f>
        <v>0</v>
      </c>
      <c r="O54" s="91">
        <f>VLOOKUP($B54,'Bang TPDD'!$A$6:$AA$2902,11, FALSE)*$E54/100</f>
        <v>3.4</v>
      </c>
      <c r="P54" s="91">
        <f>VLOOKUP($B54,'Bang TPDD'!$A$6:$AA$2902,12, FALSE)*$E54/100</f>
        <v>0.68</v>
      </c>
      <c r="Q54" s="91">
        <f>VLOOKUP($B54,'Bang TPDD'!$A$6:$AA$2902,13, FALSE)*$E54/100</f>
        <v>0</v>
      </c>
      <c r="R54" s="91">
        <f>VLOOKUP($B54,'Bang TPDD'!$A$6:$AA$2902,14, FALSE)*$E54/100</f>
        <v>18.274999999999999</v>
      </c>
      <c r="S54" s="91">
        <f>VLOOKUP($B54,'Bang TPDD'!$A$6:$AA$2902,15, FALSE)*$E54/100</f>
        <v>16.574999999999999</v>
      </c>
      <c r="T54" s="91">
        <f>VLOOKUP($B54,'Bang TPDD'!$A$6:$AA$2902,16, FALSE)*$E54/100</f>
        <v>0.34</v>
      </c>
      <c r="U54" s="91">
        <f>VLOOKUP($B54,'Bang TPDD'!$A$6:$AA$2902,17, FALSE)*$E54/100</f>
        <v>22.1</v>
      </c>
      <c r="V54" s="91">
        <f>VLOOKUP($B54,'Bang TPDD'!$A$6:$AA$2902,18, FALSE)*$E54/100</f>
        <v>113.05</v>
      </c>
      <c r="W54" s="91">
        <f>VLOOKUP($B54,'Bang TPDD'!$A$6:$AA$2902,19, FALSE)*$E54/100</f>
        <v>2142</v>
      </c>
      <c r="X54" s="91">
        <f>VLOOKUP($B54,'Bang TPDD'!$A$6:$AA$2902,20, FALSE)*$E54/100</f>
        <v>0</v>
      </c>
      <c r="Y54" s="91">
        <f>VLOOKUP($B54,'Bang TPDD'!$A$6:$AA$2902,21, FALSE)*$E54/100</f>
        <v>2.5499999999999998E-2</v>
      </c>
      <c r="Z54" s="91">
        <f>VLOOKUP($B54,'Bang TPDD'!$A$6:$AA$2902,22, FALSE)*$E54/100</f>
        <v>3.4</v>
      </c>
    </row>
    <row r="55" spans="1:26" s="2" customFormat="1" x14ac:dyDescent="0.3">
      <c r="B55" s="6">
        <v>55</v>
      </c>
      <c r="C55" s="5" t="str">
        <f>VLOOKUP($B55,'Bang TPDD'!$A$6:$AA$2902,2, FALSE)</f>
        <v>Hành tây</v>
      </c>
      <c r="D55" s="91">
        <v>2</v>
      </c>
      <c r="E55" s="91">
        <f t="shared" si="7"/>
        <v>1.66</v>
      </c>
      <c r="F55" s="91">
        <f>VLOOKUP($B55,'Bang TPDD'!$A$6:$AA$2902,3, FALSE)</f>
        <v>17</v>
      </c>
      <c r="G55" s="91">
        <f>VLOOKUP($B55,'Bang TPDD'!$A$6:$AA$2902,4, FALSE)*$D55/100</f>
        <v>0.8</v>
      </c>
      <c r="H55" s="91">
        <f>VLOOKUP($B55,'Bang TPDD'!$A$6:$AA$2902,23, FALSE)*$E55/100</f>
        <v>1.4607999999999999</v>
      </c>
      <c r="I55" s="91">
        <f>VLOOKUP($B55,'Bang TPDD'!$A$6:$AA$2902,5, FALSE)*$E55/100</f>
        <v>0</v>
      </c>
      <c r="J55" s="91">
        <f>VLOOKUP($B55,'Bang TPDD'!$A$6:$AA$2902,6, FALSE)*$E55/100</f>
        <v>2.988E-2</v>
      </c>
      <c r="K55" s="91">
        <f>VLOOKUP($B55,'Bang TPDD'!$A$6:$AA$2902,7, FALSE)*$E55/100</f>
        <v>2.988E-2</v>
      </c>
      <c r="L55" s="91">
        <f>VLOOKUP($B55,'Bang TPDD'!$A$6:$AA$2902,8, FALSE)*$E55/100</f>
        <v>0</v>
      </c>
      <c r="M55" s="91">
        <f>VLOOKUP($B55,'Bang TPDD'!$A$6:$AA$2902,9, FALSE)*$E55/100</f>
        <v>0</v>
      </c>
      <c r="N55" s="91">
        <f>VLOOKUP($B55,'Bang TPDD'!$A$6:$AA$2902,10, FALSE)*$E55/100</f>
        <v>0</v>
      </c>
      <c r="O55" s="91">
        <f>VLOOKUP($B55,'Bang TPDD'!$A$6:$AA$2902,11, FALSE)*$E55/100</f>
        <v>0.13778000000000001</v>
      </c>
      <c r="P55" s="91">
        <f>VLOOKUP($B55,'Bang TPDD'!$A$6:$AA$2902,12, FALSE)*$E55/100</f>
        <v>1.8260000000000002E-2</v>
      </c>
      <c r="Q55" s="91">
        <f>VLOOKUP($B55,'Bang TPDD'!$A$6:$AA$2902,13, FALSE)*$E55/100</f>
        <v>0</v>
      </c>
      <c r="R55" s="91">
        <f>VLOOKUP($B55,'Bang TPDD'!$A$6:$AA$2902,14, FALSE)*$E55/100</f>
        <v>0.63080000000000003</v>
      </c>
      <c r="S55" s="91">
        <f>VLOOKUP($B55,'Bang TPDD'!$A$6:$AA$2902,15, FALSE)*$E55/100</f>
        <v>0.96279999999999999</v>
      </c>
      <c r="T55" s="91">
        <f>VLOOKUP($B55,'Bang TPDD'!$A$6:$AA$2902,16, FALSE)*$E55/100</f>
        <v>1.328E-2</v>
      </c>
      <c r="U55" s="91">
        <f>VLOOKUP($B55,'Bang TPDD'!$A$6:$AA$2902,17, FALSE)*$E55/100</f>
        <v>0.1328</v>
      </c>
      <c r="V55" s="91">
        <f>VLOOKUP($B55,'Bang TPDD'!$A$6:$AA$2902,18, FALSE)*$E55/100</f>
        <v>3.6685999999999996</v>
      </c>
      <c r="W55" s="91">
        <f>VLOOKUP($B55,'Bang TPDD'!$A$6:$AA$2902,19, FALSE)*$E55/100</f>
        <v>0</v>
      </c>
      <c r="X55" s="91">
        <f>VLOOKUP($B55,'Bang TPDD'!$A$6:$AA$2902,20, FALSE)*$E55/100</f>
        <v>0</v>
      </c>
      <c r="Y55" s="91">
        <f>VLOOKUP($B55,'Bang TPDD'!$A$6:$AA$2902,21, FALSE)*$E55/100</f>
        <v>4.9799999999999996E-4</v>
      </c>
      <c r="Z55" s="91">
        <f>VLOOKUP($B55,'Bang TPDD'!$A$6:$AA$2902,22, FALSE)*$E55/100</f>
        <v>0.16599999999999998</v>
      </c>
    </row>
    <row r="56" spans="1:26" s="2" customFormat="1" x14ac:dyDescent="0.3">
      <c r="B56" s="6">
        <v>56</v>
      </c>
      <c r="C56" s="5" t="str">
        <f>VLOOKUP($B56,'Bang TPDD'!$A$6:$AA$2902,2, FALSE)</f>
        <v>Hạt sen tươi</v>
      </c>
      <c r="D56" s="91">
        <v>5</v>
      </c>
      <c r="E56" s="91">
        <f t="shared" si="7"/>
        <v>3.05</v>
      </c>
      <c r="F56" s="91">
        <f>VLOOKUP($B56,'Bang TPDD'!$A$6:$AA$2902,3, FALSE)</f>
        <v>39</v>
      </c>
      <c r="G56" s="91">
        <f>VLOOKUP($B56,'Bang TPDD'!$A$6:$AA$2902,4, FALSE)*$D56/100</f>
        <v>7.9</v>
      </c>
      <c r="H56" s="91">
        <f>VLOOKUP($B56,'Bang TPDD'!$A$6:$AA$2902,23, FALSE)*$E56/100</f>
        <v>2.44</v>
      </c>
      <c r="I56" s="91">
        <f>VLOOKUP($B56,'Bang TPDD'!$A$6:$AA$2902,5, FALSE)*$E56/100</f>
        <v>0</v>
      </c>
      <c r="J56" s="91">
        <f>VLOOKUP($B56,'Bang TPDD'!$A$6:$AA$2902,6, FALSE)*$E56/100</f>
        <v>0.28974999999999995</v>
      </c>
      <c r="K56" s="91">
        <f>VLOOKUP($B56,'Bang TPDD'!$A$6:$AA$2902,7, FALSE)*$E56/100</f>
        <v>0.28974999999999995</v>
      </c>
      <c r="L56" s="91">
        <f>VLOOKUP($B56,'Bang TPDD'!$A$6:$AA$2902,8, FALSE)*$E56/100</f>
        <v>0</v>
      </c>
      <c r="M56" s="91">
        <f>VLOOKUP($B56,'Bang TPDD'!$A$6:$AA$2902,9, FALSE)*$E56/100</f>
        <v>0</v>
      </c>
      <c r="N56" s="91">
        <f>VLOOKUP($B56,'Bang TPDD'!$A$6:$AA$2902,10, FALSE)*$E56/100</f>
        <v>0</v>
      </c>
      <c r="O56" s="91">
        <f>VLOOKUP($B56,'Bang TPDD'!$A$6:$AA$2902,11, FALSE)*$E56/100</f>
        <v>0.91500000000000004</v>
      </c>
      <c r="P56" s="91">
        <f>VLOOKUP($B56,'Bang TPDD'!$A$6:$AA$2902,12, FALSE)*$E56/100</f>
        <v>2.4399999999999998E-2</v>
      </c>
      <c r="Q56" s="91">
        <f>VLOOKUP($B56,'Bang TPDD'!$A$6:$AA$2902,13, FALSE)*$E56/100</f>
        <v>0</v>
      </c>
      <c r="R56" s="91">
        <f>VLOOKUP($B56,'Bang TPDD'!$A$6:$AA$2902,14, FALSE)*$E56/100</f>
        <v>2.3179999999999996</v>
      </c>
      <c r="S56" s="91">
        <f>VLOOKUP($B56,'Bang TPDD'!$A$6:$AA$2902,15, FALSE)*$E56/100</f>
        <v>5.0019999999999998</v>
      </c>
      <c r="T56" s="91">
        <f>VLOOKUP($B56,'Bang TPDD'!$A$6:$AA$2902,16, FALSE)*$E56/100</f>
        <v>4.2699999999999995E-2</v>
      </c>
      <c r="U56" s="91">
        <f>VLOOKUP($B56,'Bang TPDD'!$A$6:$AA$2902,17, FALSE)*$E56/100</f>
        <v>0</v>
      </c>
      <c r="V56" s="91">
        <f>VLOOKUP($B56,'Bang TPDD'!$A$6:$AA$2902,18, FALSE)*$E56/100</f>
        <v>0</v>
      </c>
      <c r="W56" s="91">
        <f>VLOOKUP($B56,'Bang TPDD'!$A$6:$AA$2902,19, FALSE)*$E56/100</f>
        <v>0.30499999999999999</v>
      </c>
      <c r="X56" s="91">
        <f>VLOOKUP($B56,'Bang TPDD'!$A$6:$AA$2902,20, FALSE)*$E56/100</f>
        <v>0</v>
      </c>
      <c r="Y56" s="91">
        <f>VLOOKUP($B56,'Bang TPDD'!$A$6:$AA$2902,21, FALSE)*$E56/100</f>
        <v>5.1849999999999995E-3</v>
      </c>
      <c r="Z56" s="91">
        <f>VLOOKUP($B56,'Bang TPDD'!$A$6:$AA$2902,22, FALSE)*$E56/100</f>
        <v>0.51849999999999996</v>
      </c>
    </row>
    <row r="57" spans="1:26" s="2" customFormat="1" x14ac:dyDescent="0.3">
      <c r="B57" s="6">
        <v>3</v>
      </c>
      <c r="C57" s="5" t="str">
        <f>VLOOKUP($B57,'Bang TPDD'!$A$6:$AA$2902,2, FALSE)</f>
        <v>Bắp tươi</v>
      </c>
      <c r="D57" s="91">
        <v>30</v>
      </c>
      <c r="E57" s="91">
        <f t="shared" si="7"/>
        <v>16.5</v>
      </c>
      <c r="F57" s="91">
        <f>VLOOKUP($B57,'Bang TPDD'!$A$6:$AA$2902,3, FALSE)</f>
        <v>45</v>
      </c>
      <c r="G57" s="91">
        <f>VLOOKUP($B57,'Bang TPDD'!$A$6:$AA$2902,4, FALSE)*$D57/100</f>
        <v>58.8</v>
      </c>
      <c r="H57" s="91">
        <f>VLOOKUP($B57,'Bang TPDD'!$A$6:$AA$2902,23, FALSE)*$E57/100</f>
        <v>4.95</v>
      </c>
      <c r="I57" s="91">
        <f>VLOOKUP($B57,'Bang TPDD'!$A$6:$AA$2902,5, FALSE)*$E57/100</f>
        <v>0</v>
      </c>
      <c r="J57" s="91">
        <f>VLOOKUP($B57,'Bang TPDD'!$A$6:$AA$2902,6, FALSE)*$E57/100</f>
        <v>0.67649999999999988</v>
      </c>
      <c r="K57" s="91">
        <f>VLOOKUP($B57,'Bang TPDD'!$A$6:$AA$2902,7, FALSE)*$E57/100</f>
        <v>0.67649999999999988</v>
      </c>
      <c r="L57" s="91">
        <f>VLOOKUP($B57,'Bang TPDD'!$A$6:$AA$2902,8, FALSE)*$E57/100</f>
        <v>0</v>
      </c>
      <c r="M57" s="91">
        <f>VLOOKUP($B57,'Bang TPDD'!$A$6:$AA$2902,9, FALSE)*$E57/100</f>
        <v>0.37949999999999995</v>
      </c>
      <c r="N57" s="91">
        <f>VLOOKUP($B57,'Bang TPDD'!$A$6:$AA$2902,10, FALSE)*$E57/100</f>
        <v>0.37949999999999995</v>
      </c>
      <c r="O57" s="91">
        <f>VLOOKUP($B57,'Bang TPDD'!$A$6:$AA$2902,11, FALSE)*$E57/100</f>
        <v>6.5339999999999998</v>
      </c>
      <c r="P57" s="91">
        <f>VLOOKUP($B57,'Bang TPDD'!$A$6:$AA$2902,12, FALSE)*$E57/100</f>
        <v>0.19800000000000001</v>
      </c>
      <c r="Q57" s="91">
        <f>VLOOKUP($B57,'Bang TPDD'!$A$6:$AA$2902,13, FALSE)*$E57/100</f>
        <v>0</v>
      </c>
      <c r="R57" s="91">
        <f>VLOOKUP($B57,'Bang TPDD'!$A$6:$AA$2902,14, FALSE)*$E57/100</f>
        <v>3.3</v>
      </c>
      <c r="S57" s="91">
        <f>VLOOKUP($B57,'Bang TPDD'!$A$6:$AA$2902,15, FALSE)*$E57/100</f>
        <v>30.855</v>
      </c>
      <c r="T57" s="91">
        <f>VLOOKUP($B57,'Bang TPDD'!$A$6:$AA$2902,16, FALSE)*$E57/100</f>
        <v>0.2475</v>
      </c>
      <c r="U57" s="91">
        <f>VLOOKUP($B57,'Bang TPDD'!$A$6:$AA$2902,17, FALSE)*$E57/100</f>
        <v>0</v>
      </c>
      <c r="V57" s="91">
        <f>VLOOKUP($B57,'Bang TPDD'!$A$6:$AA$2902,18, FALSE)*$E57/100</f>
        <v>0</v>
      </c>
      <c r="W57" s="91">
        <f>VLOOKUP($B57,'Bang TPDD'!$A$6:$AA$2902,19, FALSE)*$E57/100</f>
        <v>28.05</v>
      </c>
      <c r="X57" s="91">
        <f>VLOOKUP($B57,'Bang TPDD'!$A$6:$AA$2902,20, FALSE)*$E57/100</f>
        <v>0</v>
      </c>
      <c r="Y57" s="91">
        <f>VLOOKUP($B57,'Bang TPDD'!$A$6:$AA$2902,21, FALSE)*$E57/100</f>
        <v>3.465E-2</v>
      </c>
      <c r="Z57" s="91">
        <f>VLOOKUP($B57,'Bang TPDD'!$A$6:$AA$2902,22, FALSE)*$E57/100</f>
        <v>0</v>
      </c>
    </row>
    <row r="58" spans="1:26" s="2" customFormat="1" x14ac:dyDescent="0.3">
      <c r="B58" s="6">
        <v>54</v>
      </c>
      <c r="C58" s="5" t="str">
        <f>VLOOKUP($B58,'Bang TPDD'!$A$6:$AA$2902,2, FALSE)</f>
        <v>Hành lá</v>
      </c>
      <c r="D58" s="91">
        <v>10</v>
      </c>
      <c r="E58" s="91">
        <f t="shared" si="7"/>
        <v>8</v>
      </c>
      <c r="F58" s="91">
        <f>VLOOKUP($B58,'Bang TPDD'!$A$6:$AA$2902,3, FALSE)</f>
        <v>20</v>
      </c>
      <c r="G58" s="91">
        <f>VLOOKUP($B58,'Bang TPDD'!$A$6:$AA$2902,4, FALSE)*$D58/100</f>
        <v>2.2000000000000002</v>
      </c>
      <c r="H58" s="91">
        <f>VLOOKUP($B58,'Bang TPDD'!$A$6:$AA$2902,23, FALSE)*$E58/100</f>
        <v>7.4</v>
      </c>
      <c r="I58" s="91">
        <f>VLOOKUP($B58,'Bang TPDD'!$A$6:$AA$2902,5, FALSE)*$E58/100</f>
        <v>0</v>
      </c>
      <c r="J58" s="91">
        <f>VLOOKUP($B58,'Bang TPDD'!$A$6:$AA$2902,6, FALSE)*$E58/100</f>
        <v>0.10400000000000001</v>
      </c>
      <c r="K58" s="91">
        <f>VLOOKUP($B58,'Bang TPDD'!$A$6:$AA$2902,7, FALSE)*$E58/100</f>
        <v>0.10400000000000001</v>
      </c>
      <c r="L58" s="91">
        <f>VLOOKUP($B58,'Bang TPDD'!$A$6:$AA$2902,8, FALSE)*$E58/100</f>
        <v>0</v>
      </c>
      <c r="M58" s="91">
        <f>VLOOKUP($B58,'Bang TPDD'!$A$6:$AA$2902,9, FALSE)*$E58/100</f>
        <v>0</v>
      </c>
      <c r="N58" s="91">
        <f>VLOOKUP($B58,'Bang TPDD'!$A$6:$AA$2902,10, FALSE)*$E58/100</f>
        <v>0</v>
      </c>
      <c r="O58" s="91">
        <f>VLOOKUP($B58,'Bang TPDD'!$A$6:$AA$2902,11, FALSE)*$E58/100</f>
        <v>0.34399999999999997</v>
      </c>
      <c r="P58" s="91">
        <f>VLOOKUP($B58,'Bang TPDD'!$A$6:$AA$2902,12, FALSE)*$E58/100</f>
        <v>7.2000000000000008E-2</v>
      </c>
      <c r="Q58" s="91">
        <f>VLOOKUP($B58,'Bang TPDD'!$A$6:$AA$2902,13, FALSE)*$E58/100</f>
        <v>0</v>
      </c>
      <c r="R58" s="91">
        <f>VLOOKUP($B58,'Bang TPDD'!$A$6:$AA$2902,14, FALSE)*$E58/100</f>
        <v>6.4</v>
      </c>
      <c r="S58" s="91">
        <f>VLOOKUP($B58,'Bang TPDD'!$A$6:$AA$2902,15, FALSE)*$E58/100</f>
        <v>3.28</v>
      </c>
      <c r="T58" s="91">
        <f>VLOOKUP($B58,'Bang TPDD'!$A$6:$AA$2902,16, FALSE)*$E58/100</f>
        <v>0.08</v>
      </c>
      <c r="U58" s="91">
        <f>VLOOKUP($B58,'Bang TPDD'!$A$6:$AA$2902,17, FALSE)*$E58/100</f>
        <v>1.28</v>
      </c>
      <c r="V58" s="91">
        <f>VLOOKUP($B58,'Bang TPDD'!$A$6:$AA$2902,18, FALSE)*$E58/100</f>
        <v>9.84</v>
      </c>
      <c r="W58" s="91">
        <f>VLOOKUP($B58,'Bang TPDD'!$A$6:$AA$2902,19, FALSE)*$E58/100</f>
        <v>109.6</v>
      </c>
      <c r="X58" s="91">
        <f>VLOOKUP($B58,'Bang TPDD'!$A$6:$AA$2902,20, FALSE)*$E58/100</f>
        <v>0</v>
      </c>
      <c r="Y58" s="91">
        <f>VLOOKUP($B58,'Bang TPDD'!$A$6:$AA$2902,21, FALSE)*$E58/100</f>
        <v>2.3999999999999998E-3</v>
      </c>
      <c r="Z58" s="91">
        <f>VLOOKUP($B58,'Bang TPDD'!$A$6:$AA$2902,22, FALSE)*$E58/100</f>
        <v>4.8</v>
      </c>
    </row>
    <row r="59" spans="1:26" s="2" customFormat="1" x14ac:dyDescent="0.3">
      <c r="B59" s="6">
        <v>73</v>
      </c>
      <c r="C59" s="5" t="str">
        <f>VLOOKUP($B59,'Bang TPDD'!$A$6:$AA$2902,2, FALSE)</f>
        <v>Rau ngò</v>
      </c>
      <c r="D59" s="91">
        <v>10</v>
      </c>
      <c r="E59" s="91">
        <f t="shared" si="7"/>
        <v>8.5</v>
      </c>
      <c r="F59" s="91">
        <f>VLOOKUP($B59,'Bang TPDD'!$A$6:$AA$2902,3, FALSE)</f>
        <v>15</v>
      </c>
      <c r="G59" s="91">
        <f>VLOOKUP($B59,'Bang TPDD'!$A$6:$AA$2902,4, FALSE)*$D59/100</f>
        <v>1.3</v>
      </c>
      <c r="H59" s="91">
        <f>VLOOKUP($B59,'Bang TPDD'!$A$6:$AA$2902,23, FALSE)*$E59/100</f>
        <v>7.82</v>
      </c>
      <c r="I59" s="91">
        <f>VLOOKUP($B59,'Bang TPDD'!$A$6:$AA$2902,5, FALSE)*$E59/100</f>
        <v>0</v>
      </c>
      <c r="J59" s="91">
        <f>VLOOKUP($B59,'Bang TPDD'!$A$6:$AA$2902,6, FALSE)*$E59/100</f>
        <v>0.221</v>
      </c>
      <c r="K59" s="91">
        <f>VLOOKUP($B59,'Bang TPDD'!$A$6:$AA$2902,7, FALSE)*$E59/100</f>
        <v>0.221</v>
      </c>
      <c r="L59" s="91">
        <f>VLOOKUP($B59,'Bang TPDD'!$A$6:$AA$2902,8, FALSE)*$E59/100</f>
        <v>0</v>
      </c>
      <c r="M59" s="91">
        <f>VLOOKUP($B59,'Bang TPDD'!$A$6:$AA$2902,9, FALSE)*$E59/100</f>
        <v>0</v>
      </c>
      <c r="N59" s="91">
        <f>VLOOKUP($B59,'Bang TPDD'!$A$6:$AA$2902,10, FALSE)*$E59/100</f>
        <v>0</v>
      </c>
      <c r="O59" s="91">
        <f>VLOOKUP($B59,'Bang TPDD'!$A$6:$AA$2902,11, FALSE)*$E59/100</f>
        <v>5.949999999999999E-2</v>
      </c>
      <c r="P59" s="91">
        <f>VLOOKUP($B59,'Bang TPDD'!$A$6:$AA$2902,12, FALSE)*$E59/100</f>
        <v>0.153</v>
      </c>
      <c r="Q59" s="91">
        <f>VLOOKUP($B59,'Bang TPDD'!$A$6:$AA$2902,13, FALSE)*$E59/100</f>
        <v>0</v>
      </c>
      <c r="R59" s="91">
        <f>VLOOKUP($B59,'Bang TPDD'!$A$6:$AA$2902,14, FALSE)*$E59/100</f>
        <v>11.305</v>
      </c>
      <c r="S59" s="91">
        <f>VLOOKUP($B59,'Bang TPDD'!$A$6:$AA$2902,15, FALSE)*$E59/100</f>
        <v>6.8</v>
      </c>
      <c r="T59" s="91">
        <f>VLOOKUP($B59,'Bang TPDD'!$A$6:$AA$2902,16, FALSE)*$E59/100</f>
        <v>0.38250000000000001</v>
      </c>
      <c r="U59" s="91">
        <f>VLOOKUP($B59,'Bang TPDD'!$A$6:$AA$2902,17, FALSE)*$E59/100</f>
        <v>0</v>
      </c>
      <c r="V59" s="91">
        <f>VLOOKUP($B59,'Bang TPDD'!$A$6:$AA$2902,18, FALSE)*$E59/100</f>
        <v>0</v>
      </c>
      <c r="W59" s="91">
        <f>VLOOKUP($B59,'Bang TPDD'!$A$6:$AA$2902,19, FALSE)*$E59/100</f>
        <v>38.25</v>
      </c>
      <c r="X59" s="91">
        <f>VLOOKUP($B59,'Bang TPDD'!$A$6:$AA$2902,20, FALSE)*$E59/100</f>
        <v>0</v>
      </c>
      <c r="Y59" s="91">
        <f>VLOOKUP($B59,'Bang TPDD'!$A$6:$AA$2902,21, FALSE)*$E59/100</f>
        <v>9.3500000000000007E-3</v>
      </c>
      <c r="Z59" s="91">
        <f>VLOOKUP($B59,'Bang TPDD'!$A$6:$AA$2902,22, FALSE)*$E59/100</f>
        <v>11.9</v>
      </c>
    </row>
    <row r="60" spans="1:26" s="2" customFormat="1" x14ac:dyDescent="0.3">
      <c r="B60" s="6">
        <v>94</v>
      </c>
      <c r="C60" s="5" t="str">
        <f>VLOOKUP($B60,'Bang TPDD'!$A$6:$AA$2902,2, FALSE)</f>
        <v>Nấm rơm</v>
      </c>
      <c r="D60" s="91">
        <v>50</v>
      </c>
      <c r="E60" s="91">
        <f t="shared" si="7"/>
        <v>45</v>
      </c>
      <c r="F60" s="91">
        <f>VLOOKUP($B60,'Bang TPDD'!$A$6:$AA$2902,3, FALSE)</f>
        <v>10</v>
      </c>
      <c r="G60" s="91">
        <f>VLOOKUP($B60,'Bang TPDD'!$A$6:$AA$2902,4, FALSE)*$D60/100</f>
        <v>28.5</v>
      </c>
      <c r="H60" s="91">
        <f>VLOOKUP($B60,'Bang TPDD'!$A$6:$AA$2902,23, FALSE)*$E60/100</f>
        <v>40.950000000000003</v>
      </c>
      <c r="I60" s="91">
        <f>VLOOKUP($B60,'Bang TPDD'!$A$6:$AA$2902,5, FALSE)*$E60/100</f>
        <v>0</v>
      </c>
      <c r="J60" s="91">
        <f>VLOOKUP($B60,'Bang TPDD'!$A$6:$AA$2902,6, FALSE)*$E60/100</f>
        <v>1.62</v>
      </c>
      <c r="K60" s="91">
        <f>VLOOKUP($B60,'Bang TPDD'!$A$6:$AA$2902,7, FALSE)*$E60/100</f>
        <v>1.62</v>
      </c>
      <c r="L60" s="91">
        <f>VLOOKUP($B60,'Bang TPDD'!$A$6:$AA$2902,8, FALSE)*$E60/100</f>
        <v>0</v>
      </c>
      <c r="M60" s="91">
        <f>VLOOKUP($B60,'Bang TPDD'!$A$6:$AA$2902,9, FALSE)*$E60/100</f>
        <v>1.44</v>
      </c>
      <c r="N60" s="91">
        <f>VLOOKUP($B60,'Bang TPDD'!$A$6:$AA$2902,10, FALSE)*$E60/100</f>
        <v>1.44</v>
      </c>
      <c r="O60" s="91">
        <f>VLOOKUP($B60,'Bang TPDD'!$A$6:$AA$2902,11, FALSE)*$E60/100</f>
        <v>1.53</v>
      </c>
      <c r="P60" s="91">
        <f>VLOOKUP($B60,'Bang TPDD'!$A$6:$AA$2902,12, FALSE)*$E60/100</f>
        <v>0.49500000000000005</v>
      </c>
      <c r="Q60" s="91">
        <f>VLOOKUP($B60,'Bang TPDD'!$A$6:$AA$2902,13, FALSE)*$E60/100</f>
        <v>0</v>
      </c>
      <c r="R60" s="91">
        <f>VLOOKUP($B60,'Bang TPDD'!$A$6:$AA$2902,14, FALSE)*$E60/100</f>
        <v>12.6</v>
      </c>
      <c r="S60" s="91">
        <f>VLOOKUP($B60,'Bang TPDD'!$A$6:$AA$2902,15, FALSE)*$E60/100</f>
        <v>36</v>
      </c>
      <c r="T60" s="91">
        <f>VLOOKUP($B60,'Bang TPDD'!$A$6:$AA$2902,16, FALSE)*$E60/100</f>
        <v>0.54</v>
      </c>
      <c r="U60" s="91">
        <f>VLOOKUP($B60,'Bang TPDD'!$A$6:$AA$2902,17, FALSE)*$E60/100</f>
        <v>0</v>
      </c>
      <c r="V60" s="91">
        <f>VLOOKUP($B60,'Bang TPDD'!$A$6:$AA$2902,18, FALSE)*$E60/100</f>
        <v>0</v>
      </c>
      <c r="W60" s="91">
        <f>VLOOKUP($B60,'Bang TPDD'!$A$6:$AA$2902,19, FALSE)*$E60/100</f>
        <v>0</v>
      </c>
      <c r="X60" s="91">
        <f>VLOOKUP($B60,'Bang TPDD'!$A$6:$AA$2902,20, FALSE)*$E60/100</f>
        <v>0</v>
      </c>
      <c r="Y60" s="91">
        <f>VLOOKUP($B60,'Bang TPDD'!$A$6:$AA$2902,21, FALSE)*$E60/100</f>
        <v>5.3999999999999992E-2</v>
      </c>
      <c r="Z60" s="91">
        <f>VLOOKUP($B60,'Bang TPDD'!$A$6:$AA$2902,22, FALSE)*$E60/100</f>
        <v>0.9</v>
      </c>
    </row>
    <row r="61" spans="1:26" s="2" customFormat="1" x14ac:dyDescent="0.3">
      <c r="B61" s="6">
        <v>197</v>
      </c>
      <c r="C61" s="5" t="str">
        <f>VLOOKUP($B61,'Bang TPDD'!$A$6:$AA$2902,2, FALSE)</f>
        <v>Trứng gà</v>
      </c>
      <c r="D61" s="91">
        <v>40</v>
      </c>
      <c r="E61" s="91">
        <f t="shared" si="7"/>
        <v>34.4</v>
      </c>
      <c r="F61" s="91">
        <f>VLOOKUP($B61,'Bang TPDD'!$A$6:$AA$2902,3, FALSE)</f>
        <v>14</v>
      </c>
      <c r="G61" s="91">
        <f>VLOOKUP($B61,'Bang TPDD'!$A$6:$AA$2902,4, FALSE)*$D61/100</f>
        <v>66.400000000000006</v>
      </c>
      <c r="H61" s="91">
        <f>VLOOKUP($B61,'Bang TPDD'!$A$6:$AA$2902,23, FALSE)*$E61/100</f>
        <v>24.767999999999997</v>
      </c>
      <c r="I61" s="91">
        <f>VLOOKUP($B61,'Bang TPDD'!$A$6:$AA$2902,5, FALSE)*$E61/100</f>
        <v>5.0911999999999997</v>
      </c>
      <c r="J61" s="91">
        <f>VLOOKUP($B61,'Bang TPDD'!$A$6:$AA$2902,6, FALSE)*$E61/100</f>
        <v>0</v>
      </c>
      <c r="K61" s="91">
        <f>VLOOKUP($B61,'Bang TPDD'!$A$6:$AA$2902,7, FALSE)*$E61/100</f>
        <v>5.0911999999999997</v>
      </c>
      <c r="L61" s="91">
        <f>VLOOKUP($B61,'Bang TPDD'!$A$6:$AA$2902,8, FALSE)*$E61/100</f>
        <v>3.9903999999999997</v>
      </c>
      <c r="M61" s="91">
        <f>VLOOKUP($B61,'Bang TPDD'!$A$6:$AA$2902,9, FALSE)*$E61/100</f>
        <v>0</v>
      </c>
      <c r="N61" s="91">
        <f>VLOOKUP($B61,'Bang TPDD'!$A$6:$AA$2902,10, FALSE)*$E61/100</f>
        <v>3.9903999999999997</v>
      </c>
      <c r="O61" s="91">
        <f>VLOOKUP($B61,'Bang TPDD'!$A$6:$AA$2902,11, FALSE)*$E61/100</f>
        <v>0.17199999999999999</v>
      </c>
      <c r="P61" s="91">
        <f>VLOOKUP($B61,'Bang TPDD'!$A$6:$AA$2902,12, FALSE)*$E61/100</f>
        <v>0</v>
      </c>
      <c r="Q61" s="91">
        <f>VLOOKUP($B61,'Bang TPDD'!$A$6:$AA$2902,13, FALSE)*$E61/100</f>
        <v>206.4</v>
      </c>
      <c r="R61" s="91">
        <f>VLOOKUP($B61,'Bang TPDD'!$A$6:$AA$2902,14, FALSE)*$E61/100</f>
        <v>18.920000000000002</v>
      </c>
      <c r="S61" s="91">
        <f>VLOOKUP($B61,'Bang TPDD'!$A$6:$AA$2902,15, FALSE)*$E61/100</f>
        <v>72.239999999999995</v>
      </c>
      <c r="T61" s="91">
        <f>VLOOKUP($B61,'Bang TPDD'!$A$6:$AA$2902,16, FALSE)*$E61/100</f>
        <v>0.92879999999999996</v>
      </c>
      <c r="U61" s="91">
        <f>VLOOKUP($B61,'Bang TPDD'!$A$6:$AA$2902,17, FALSE)*$E61/100</f>
        <v>54.351999999999997</v>
      </c>
      <c r="V61" s="91">
        <f>VLOOKUP($B61,'Bang TPDD'!$A$6:$AA$2902,18, FALSE)*$E61/100</f>
        <v>60.543999999999997</v>
      </c>
      <c r="W61" s="91">
        <f>VLOOKUP($B61,'Bang TPDD'!$A$6:$AA$2902,19, FALSE)*$E61/100</f>
        <v>96.664000000000001</v>
      </c>
      <c r="X61" s="91">
        <f>VLOOKUP($B61,'Bang TPDD'!$A$6:$AA$2902,20, FALSE)*$E61/100</f>
        <v>240.8</v>
      </c>
      <c r="Y61" s="91">
        <f>VLOOKUP($B61,'Bang TPDD'!$A$6:$AA$2902,21, FALSE)*$E61/100</f>
        <v>5.5039999999999999E-2</v>
      </c>
      <c r="Z61" s="91">
        <f>VLOOKUP($B61,'Bang TPDD'!$A$6:$AA$2902,22, FALSE)*$E61/100</f>
        <v>0</v>
      </c>
    </row>
    <row r="62" spans="1:26" s="2" customFormat="1" x14ac:dyDescent="0.3">
      <c r="B62" s="6">
        <v>249</v>
      </c>
      <c r="C62" s="5" t="str">
        <f>VLOOKUP($B62,'Bang TPDD'!$A$6:$AA$2902,2, FALSE)</f>
        <v>Hạt tiêu</v>
      </c>
      <c r="D62" s="91">
        <v>5</v>
      </c>
      <c r="E62" s="91">
        <f t="shared" si="7"/>
        <v>5</v>
      </c>
      <c r="F62" s="91">
        <f>VLOOKUP($B62,'Bang TPDD'!$A$6:$AA$2902,3, FALSE)</f>
        <v>0</v>
      </c>
      <c r="G62" s="91">
        <f>VLOOKUP($B62,'Bang TPDD'!$A$6:$AA$2902,4, FALSE)*$D62/100</f>
        <v>11.55</v>
      </c>
      <c r="H62" s="91">
        <f>VLOOKUP($B62,'Bang TPDD'!$A$6:$AA$2902,23, FALSE)*$E62/100</f>
        <v>0.67500000000000004</v>
      </c>
      <c r="I62" s="91">
        <f>VLOOKUP($B62,'Bang TPDD'!$A$6:$AA$2902,5, FALSE)*$E62/100</f>
        <v>0</v>
      </c>
      <c r="J62" s="91">
        <f>VLOOKUP($B62,'Bang TPDD'!$A$6:$AA$2902,6, FALSE)*$E62/100</f>
        <v>0.35</v>
      </c>
      <c r="K62" s="91">
        <f>VLOOKUP($B62,'Bang TPDD'!$A$6:$AA$2902,7, FALSE)*$E62/100</f>
        <v>0.35</v>
      </c>
      <c r="L62" s="91">
        <f>VLOOKUP($B62,'Bang TPDD'!$A$6:$AA$2902,8, FALSE)*$E62/100</f>
        <v>0</v>
      </c>
      <c r="M62" s="91">
        <f>VLOOKUP($B62,'Bang TPDD'!$A$6:$AA$2902,9, FALSE)*$E62/100</f>
        <v>0.37</v>
      </c>
      <c r="N62" s="91">
        <f>VLOOKUP($B62,'Bang TPDD'!$A$6:$AA$2902,10, FALSE)*$E62/100</f>
        <v>0.37</v>
      </c>
      <c r="O62" s="91">
        <f>VLOOKUP($B62,'Bang TPDD'!$A$6:$AA$2902,11, FALSE)*$E62/100</f>
        <v>1.7050000000000001</v>
      </c>
      <c r="P62" s="91">
        <f>VLOOKUP($B62,'Bang TPDD'!$A$6:$AA$2902,12, FALSE)*$E62/100</f>
        <v>1.675</v>
      </c>
      <c r="Q62" s="91">
        <f>VLOOKUP($B62,'Bang TPDD'!$A$6:$AA$2902,13, FALSE)*$E62/100</f>
        <v>0</v>
      </c>
      <c r="R62" s="91">
        <f>VLOOKUP($B62,'Bang TPDD'!$A$6:$AA$2902,14, FALSE)*$E62/100</f>
        <v>36.6</v>
      </c>
      <c r="S62" s="91">
        <f>VLOOKUP($B62,'Bang TPDD'!$A$6:$AA$2902,15, FALSE)*$E62/100</f>
        <v>2.2000000000000002</v>
      </c>
      <c r="T62" s="91">
        <f>VLOOKUP($B62,'Bang TPDD'!$A$6:$AA$2902,16, FALSE)*$E62/100</f>
        <v>0.23</v>
      </c>
      <c r="U62" s="91">
        <f>VLOOKUP($B62,'Bang TPDD'!$A$6:$AA$2902,17, FALSE)*$E62/100</f>
        <v>2.2000000000000002</v>
      </c>
      <c r="V62" s="91">
        <f>VLOOKUP($B62,'Bang TPDD'!$A$6:$AA$2902,18, FALSE)*$E62/100</f>
        <v>62.95</v>
      </c>
      <c r="W62" s="91">
        <f>VLOOKUP($B62,'Bang TPDD'!$A$6:$AA$2902,19, FALSE)*$E62/100</f>
        <v>7.8</v>
      </c>
      <c r="X62" s="91">
        <f>VLOOKUP($B62,'Bang TPDD'!$A$6:$AA$2902,20, FALSE)*$E62/100</f>
        <v>0</v>
      </c>
      <c r="Y62" s="91">
        <f>VLOOKUP($B62,'Bang TPDD'!$A$6:$AA$2902,21, FALSE)*$E62/100</f>
        <v>2.5000000000000001E-3</v>
      </c>
      <c r="Z62" s="91">
        <f>VLOOKUP($B62,'Bang TPDD'!$A$6:$AA$2902,22, FALSE)*$E62/100</f>
        <v>0</v>
      </c>
    </row>
    <row r="63" spans="1:26" s="2" customFormat="1" x14ac:dyDescent="0.3">
      <c r="B63" s="6">
        <v>233</v>
      </c>
      <c r="C63" s="5" t="str">
        <f>VLOOKUP($B63,'Bang TPDD'!$A$6:$AA$2902,2, FALSE)</f>
        <v>Muối</v>
      </c>
      <c r="D63" s="91">
        <v>1</v>
      </c>
      <c r="E63" s="91">
        <f t="shared" si="7"/>
        <v>1</v>
      </c>
      <c r="F63" s="91">
        <f>VLOOKUP($B63,'Bang TPDD'!$A$6:$AA$2902,3, FALSE)</f>
        <v>0</v>
      </c>
      <c r="G63" s="91">
        <f>VLOOKUP($B63,'Bang TPDD'!$A$6:$AA$2902,4, FALSE)*$D63/100</f>
        <v>0</v>
      </c>
      <c r="H63" s="91">
        <f>VLOOKUP($B63,'Bang TPDD'!$A$6:$AA$2902,23, FALSE)*$E63/100</f>
        <v>0.01</v>
      </c>
      <c r="I63" s="91">
        <f>VLOOKUP($B63,'Bang TPDD'!$A$6:$AA$2902,5, FALSE)*$E63/100</f>
        <v>0</v>
      </c>
      <c r="J63" s="91">
        <f>VLOOKUP($B63,'Bang TPDD'!$A$6:$AA$2902,6, FALSE)*$E63/100</f>
        <v>0</v>
      </c>
      <c r="K63" s="91">
        <f>VLOOKUP($B63,'Bang TPDD'!$A$6:$AA$2902,7, FALSE)*$E63/100</f>
        <v>0</v>
      </c>
      <c r="L63" s="91">
        <f>VLOOKUP($B63,'Bang TPDD'!$A$6:$AA$2902,8, FALSE)*$E63/100</f>
        <v>0</v>
      </c>
      <c r="M63" s="91">
        <f>VLOOKUP($B63,'Bang TPDD'!$A$6:$AA$2902,9, FALSE)*$E63/100</f>
        <v>0</v>
      </c>
      <c r="N63" s="91">
        <f>VLOOKUP($B63,'Bang TPDD'!$A$6:$AA$2902,10, FALSE)*$E63/100</f>
        <v>0</v>
      </c>
      <c r="O63" s="91">
        <f>VLOOKUP($B63,'Bang TPDD'!$A$6:$AA$2902,11, FALSE)*$E63/100</f>
        <v>0</v>
      </c>
      <c r="P63" s="91">
        <f>VLOOKUP($B63,'Bang TPDD'!$A$6:$AA$2902,12, FALSE)*$E63/100</f>
        <v>0</v>
      </c>
      <c r="Q63" s="91">
        <f>VLOOKUP($B63,'Bang TPDD'!$A$6:$AA$2902,13, FALSE)*$E63/100</f>
        <v>0</v>
      </c>
      <c r="R63" s="91">
        <f>VLOOKUP($B63,'Bang TPDD'!$A$6:$AA$2902,14, FALSE)*$E63/100</f>
        <v>1.5</v>
      </c>
      <c r="S63" s="91">
        <f>VLOOKUP($B63,'Bang TPDD'!$A$6:$AA$2902,15, FALSE)*$E63/100</f>
        <v>0.7</v>
      </c>
      <c r="T63" s="91">
        <f>VLOOKUP($B63,'Bang TPDD'!$A$6:$AA$2902,16, FALSE)*$E63/100</f>
        <v>8.0000000000000002E-3</v>
      </c>
      <c r="U63" s="91">
        <f>VLOOKUP($B63,'Bang TPDD'!$A$6:$AA$2902,17, FALSE)*$E63/100</f>
        <v>391.73</v>
      </c>
      <c r="V63" s="91">
        <f>VLOOKUP($B63,'Bang TPDD'!$A$6:$AA$2902,18, FALSE)*$E63/100</f>
        <v>0</v>
      </c>
      <c r="W63" s="91">
        <f>VLOOKUP($B63,'Bang TPDD'!$A$6:$AA$2902,19, FALSE)*$E63/100</f>
        <v>0</v>
      </c>
      <c r="X63" s="91">
        <f>VLOOKUP($B63,'Bang TPDD'!$A$6:$AA$2902,20, FALSE)*$E63/100</f>
        <v>0</v>
      </c>
      <c r="Y63" s="91">
        <f>VLOOKUP($B63,'Bang TPDD'!$A$6:$AA$2902,21, FALSE)*$E63/100</f>
        <v>0</v>
      </c>
      <c r="Z63" s="91">
        <f>VLOOKUP($B63,'Bang TPDD'!$A$6:$AA$2902,22, FALSE)*$E63/100</f>
        <v>0</v>
      </c>
    </row>
    <row r="64" spans="1:26" s="2" customFormat="1" x14ac:dyDescent="0.3">
      <c r="B64" s="6" t="s">
        <v>338</v>
      </c>
      <c r="C64" s="5" t="str">
        <f>VLOOKUP($B64,'Bang TPDD'!$A$6:$AA$2902,2, FALSE)</f>
        <v>Chọn NL</v>
      </c>
      <c r="D64" s="91">
        <v>2</v>
      </c>
      <c r="E64" s="91">
        <f t="shared" si="7"/>
        <v>2</v>
      </c>
      <c r="F64" s="91">
        <f>VLOOKUP($B64,'Bang TPDD'!$A$6:$AA$2902,3, FALSE)</f>
        <v>0</v>
      </c>
      <c r="G64" s="91">
        <f>VLOOKUP($B64,'Bang TPDD'!$A$6:$AA$2902,4, FALSE)*$D64/100</f>
        <v>0</v>
      </c>
      <c r="H64" s="91">
        <f>VLOOKUP($B64,'Bang TPDD'!$A$6:$AA$2902,23, FALSE)*$E64/100</f>
        <v>0</v>
      </c>
      <c r="I64" s="91">
        <f>VLOOKUP($B64,'Bang TPDD'!$A$6:$AA$2902,5, FALSE)*$E64/100</f>
        <v>0</v>
      </c>
      <c r="J64" s="91">
        <f>VLOOKUP($B64,'Bang TPDD'!$A$6:$AA$2902,6, FALSE)*$E64/100</f>
        <v>0</v>
      </c>
      <c r="K64" s="91">
        <f>VLOOKUP($B64,'Bang TPDD'!$A$6:$AA$2902,7, FALSE)*$E64/100</f>
        <v>0</v>
      </c>
      <c r="L64" s="91">
        <f>VLOOKUP($B64,'Bang TPDD'!$A$6:$AA$2902,8, FALSE)*$E64/100</f>
        <v>0</v>
      </c>
      <c r="M64" s="91">
        <f>VLOOKUP($B64,'Bang TPDD'!$A$6:$AA$2902,9, FALSE)*$E64/100</f>
        <v>0</v>
      </c>
      <c r="N64" s="91">
        <f>VLOOKUP($B64,'Bang TPDD'!$A$6:$AA$2902,10, FALSE)*$E64/100</f>
        <v>0</v>
      </c>
      <c r="O64" s="91">
        <f>VLOOKUP($B64,'Bang TPDD'!$A$6:$AA$2902,11, FALSE)*$E64/100</f>
        <v>0</v>
      </c>
      <c r="P64" s="91">
        <f>VLOOKUP($B64,'Bang TPDD'!$A$6:$AA$2902,12, FALSE)*$E64/100</f>
        <v>0</v>
      </c>
      <c r="Q64" s="91">
        <f>VLOOKUP($B64,'Bang TPDD'!$A$6:$AA$2902,13, FALSE)*$E64/100</f>
        <v>0</v>
      </c>
      <c r="R64" s="91">
        <f>VLOOKUP($B64,'Bang TPDD'!$A$6:$AA$2902,14, FALSE)*$E64/100</f>
        <v>0</v>
      </c>
      <c r="S64" s="91">
        <f>VLOOKUP($B64,'Bang TPDD'!$A$6:$AA$2902,15, FALSE)*$E64/100</f>
        <v>0</v>
      </c>
      <c r="T64" s="91">
        <f>VLOOKUP($B64,'Bang TPDD'!$A$6:$AA$2902,16, FALSE)*$E64/100</f>
        <v>0</v>
      </c>
      <c r="U64" s="91">
        <f>VLOOKUP($B64,'Bang TPDD'!$A$6:$AA$2902,17, FALSE)*$E64/100</f>
        <v>0</v>
      </c>
      <c r="V64" s="91">
        <f>VLOOKUP($B64,'Bang TPDD'!$A$6:$AA$2902,18, FALSE)*$E64/100</f>
        <v>0</v>
      </c>
      <c r="W64" s="91">
        <f>VLOOKUP($B64,'Bang TPDD'!$A$6:$AA$2902,19, FALSE)*$E64/100</f>
        <v>0</v>
      </c>
      <c r="X64" s="91">
        <f>VLOOKUP($B64,'Bang TPDD'!$A$6:$AA$2902,20, FALSE)*$E64/100</f>
        <v>0</v>
      </c>
      <c r="Y64" s="91">
        <f>VLOOKUP($B64,'Bang TPDD'!$A$6:$AA$2902,21, FALSE)*$E64/100</f>
        <v>0</v>
      </c>
      <c r="Z64" s="91">
        <f>VLOOKUP($B64,'Bang TPDD'!$A$6:$AA$2902,22, FALSE)*$E64/100</f>
        <v>0</v>
      </c>
    </row>
    <row r="65" spans="1:26" s="2" customFormat="1" x14ac:dyDescent="0.3">
      <c r="B65" s="6">
        <v>108</v>
      </c>
      <c r="C65" s="5" t="str">
        <f>VLOOKUP($B65,'Bang TPDD'!$A$6:$AA$2902,2, FALSE)</f>
        <v>Dầu thực vật</v>
      </c>
      <c r="D65" s="91">
        <v>15</v>
      </c>
      <c r="E65" s="91">
        <f t="shared" si="7"/>
        <v>15</v>
      </c>
      <c r="F65" s="91">
        <f>VLOOKUP($B65,'Bang TPDD'!$A$6:$AA$2902,3, FALSE)</f>
        <v>0</v>
      </c>
      <c r="G65" s="91">
        <f>VLOOKUP($B65,'Bang TPDD'!$A$6:$AA$2902,4, FALSE)*$D65/100</f>
        <v>134.55000000000001</v>
      </c>
      <c r="H65" s="91">
        <f>VLOOKUP($B65,'Bang TPDD'!$A$6:$AA$2902,23, FALSE)*$E65/100</f>
        <v>4.4999999999999998E-2</v>
      </c>
      <c r="I65" s="91">
        <f>VLOOKUP($B65,'Bang TPDD'!$A$6:$AA$2902,5, FALSE)*$E65/100</f>
        <v>0</v>
      </c>
      <c r="J65" s="91">
        <f>VLOOKUP($B65,'Bang TPDD'!$A$6:$AA$2902,6, FALSE)*$E65/100</f>
        <v>0</v>
      </c>
      <c r="K65" s="91">
        <f>VLOOKUP($B65,'Bang TPDD'!$A$6:$AA$2902,7, FALSE)*$E65/100</f>
        <v>0</v>
      </c>
      <c r="L65" s="91">
        <f>VLOOKUP($B65,'Bang TPDD'!$A$6:$AA$2902,8, FALSE)*$E65/100</f>
        <v>0</v>
      </c>
      <c r="M65" s="91">
        <f>VLOOKUP($B65,'Bang TPDD'!$A$6:$AA$2902,9, FALSE)*$E65/100</f>
        <v>14.955</v>
      </c>
      <c r="N65" s="91">
        <f>VLOOKUP($B65,'Bang TPDD'!$A$6:$AA$2902,10, FALSE)*$E65/100</f>
        <v>14.955</v>
      </c>
      <c r="O65" s="91">
        <f>VLOOKUP($B65,'Bang TPDD'!$A$6:$AA$2902,11, FALSE)*$E65/100</f>
        <v>0</v>
      </c>
      <c r="P65" s="91">
        <f>VLOOKUP($B65,'Bang TPDD'!$A$6:$AA$2902,12, FALSE)*$E65/100</f>
        <v>0</v>
      </c>
      <c r="Q65" s="91">
        <f>VLOOKUP($B65,'Bang TPDD'!$A$6:$AA$2902,13, FALSE)*$E65/100</f>
        <v>0</v>
      </c>
      <c r="R65" s="91">
        <f>VLOOKUP($B65,'Bang TPDD'!$A$6:$AA$2902,14, FALSE)*$E65/100</f>
        <v>0</v>
      </c>
      <c r="S65" s="91">
        <f>VLOOKUP($B65,'Bang TPDD'!$A$6:$AA$2902,15, FALSE)*$E65/100</f>
        <v>0</v>
      </c>
      <c r="T65" s="91">
        <f>VLOOKUP($B65,'Bang TPDD'!$A$6:$AA$2902,16, FALSE)*$E65/100</f>
        <v>0</v>
      </c>
      <c r="U65" s="91">
        <f>VLOOKUP($B65,'Bang TPDD'!$A$6:$AA$2902,17, FALSE)*$E65/100</f>
        <v>0</v>
      </c>
      <c r="V65" s="91">
        <f>VLOOKUP($B65,'Bang TPDD'!$A$6:$AA$2902,18, FALSE)*$E65/100</f>
        <v>0</v>
      </c>
      <c r="W65" s="91">
        <f>VLOOKUP($B65,'Bang TPDD'!$A$6:$AA$2902,19, FALSE)*$E65/100</f>
        <v>0</v>
      </c>
      <c r="X65" s="91">
        <f>VLOOKUP($B65,'Bang TPDD'!$A$6:$AA$2902,20, FALSE)*$E65/100</f>
        <v>0</v>
      </c>
      <c r="Y65" s="91">
        <f>VLOOKUP($B65,'Bang TPDD'!$A$6:$AA$2902,21, FALSE)*$E65/100</f>
        <v>0</v>
      </c>
      <c r="Z65" s="91">
        <f>VLOOKUP($B65,'Bang TPDD'!$A$6:$AA$2902,22, FALSE)*$E65/100</f>
        <v>0</v>
      </c>
    </row>
    <row r="66" spans="1:26" s="2" customFormat="1" x14ac:dyDescent="0.3">
      <c r="B66" s="6" t="s">
        <v>338</v>
      </c>
      <c r="C66" s="5" t="str">
        <f>VLOOKUP($B66,'Bang TPDD'!$A$6:$AA$2902,2, FALSE)</f>
        <v>Chọn NL</v>
      </c>
      <c r="D66" s="91">
        <v>0</v>
      </c>
      <c r="E66" s="91">
        <f t="shared" si="7"/>
        <v>0</v>
      </c>
      <c r="F66" s="91">
        <f>VLOOKUP($B66,'Bang TPDD'!$A$6:$AA$2902,3, FALSE)</f>
        <v>0</v>
      </c>
      <c r="G66" s="91">
        <f>VLOOKUP($B66,'Bang TPDD'!$A$6:$AA$2902,4, FALSE)*$D66/100</f>
        <v>0</v>
      </c>
      <c r="H66" s="91">
        <f>VLOOKUP($B66,'Bang TPDD'!$A$6:$AA$2902,23, FALSE)*$E66/100</f>
        <v>0</v>
      </c>
      <c r="I66" s="91">
        <f>VLOOKUP($B66,'Bang TPDD'!$A$6:$AA$2902,5, FALSE)*$E66/100</f>
        <v>0</v>
      </c>
      <c r="J66" s="91">
        <f>VLOOKUP($B66,'Bang TPDD'!$A$6:$AA$2902,6, FALSE)*$E66/100</f>
        <v>0</v>
      </c>
      <c r="K66" s="91">
        <f>VLOOKUP($B66,'Bang TPDD'!$A$6:$AA$2902,7, FALSE)*$E66/100</f>
        <v>0</v>
      </c>
      <c r="L66" s="91">
        <f>VLOOKUP($B66,'Bang TPDD'!$A$6:$AA$2902,8, FALSE)*$E66/100</f>
        <v>0</v>
      </c>
      <c r="M66" s="91">
        <f>VLOOKUP($B66,'Bang TPDD'!$A$6:$AA$2902,9, FALSE)*$E66/100</f>
        <v>0</v>
      </c>
      <c r="N66" s="91">
        <f>VLOOKUP($B66,'Bang TPDD'!$A$6:$AA$2902,10, FALSE)*$E66/100</f>
        <v>0</v>
      </c>
      <c r="O66" s="91">
        <f>VLOOKUP($B66,'Bang TPDD'!$A$6:$AA$2902,11, FALSE)*$E66/100</f>
        <v>0</v>
      </c>
      <c r="P66" s="91">
        <f>VLOOKUP($B66,'Bang TPDD'!$A$6:$AA$2902,12, FALSE)*$E66/100</f>
        <v>0</v>
      </c>
      <c r="Q66" s="91">
        <f>VLOOKUP($B66,'Bang TPDD'!$A$6:$AA$2902,13, FALSE)*$E66/100</f>
        <v>0</v>
      </c>
      <c r="R66" s="91">
        <f>VLOOKUP($B66,'Bang TPDD'!$A$6:$AA$2902,14, FALSE)*$E66/100</f>
        <v>0</v>
      </c>
      <c r="S66" s="91">
        <f>VLOOKUP($B66,'Bang TPDD'!$A$6:$AA$2902,15, FALSE)*$E66/100</f>
        <v>0</v>
      </c>
      <c r="T66" s="91">
        <f>VLOOKUP($B66,'Bang TPDD'!$A$6:$AA$2902,16, FALSE)*$E66/100</f>
        <v>0</v>
      </c>
      <c r="U66" s="91">
        <f>VLOOKUP($B66,'Bang TPDD'!$A$6:$AA$2902,17, FALSE)*$E66/100</f>
        <v>0</v>
      </c>
      <c r="V66" s="91">
        <f>VLOOKUP($B66,'Bang TPDD'!$A$6:$AA$2902,18, FALSE)*$E66/100</f>
        <v>0</v>
      </c>
      <c r="W66" s="91">
        <f>VLOOKUP($B66,'Bang TPDD'!$A$6:$AA$2902,19, FALSE)*$E66/100</f>
        <v>0</v>
      </c>
      <c r="X66" s="91">
        <f>VLOOKUP($B66,'Bang TPDD'!$A$6:$AA$2902,20, FALSE)*$E66/100</f>
        <v>0</v>
      </c>
      <c r="Y66" s="91">
        <f>VLOOKUP($B66,'Bang TPDD'!$A$6:$AA$2902,21, FALSE)*$E66/100</f>
        <v>0</v>
      </c>
      <c r="Z66" s="91">
        <f>VLOOKUP($B66,'Bang TPDD'!$A$6:$AA$2902,22, FALSE)*$E66/100</f>
        <v>0</v>
      </c>
    </row>
    <row r="67" spans="1:26" ht="15" thickBot="1" x14ac:dyDescent="0.35"/>
    <row r="68" spans="1:26" s="89" customFormat="1" ht="27.6" x14ac:dyDescent="0.3">
      <c r="A68" s="412" t="s">
        <v>342</v>
      </c>
      <c r="B68" s="414" t="s">
        <v>292</v>
      </c>
      <c r="C68" s="410" t="s">
        <v>353</v>
      </c>
      <c r="D68" s="396" t="s">
        <v>272</v>
      </c>
      <c r="E68" s="397" t="s">
        <v>273</v>
      </c>
      <c r="F68" s="398" t="s">
        <v>300</v>
      </c>
      <c r="G68" s="398" t="s">
        <v>3</v>
      </c>
      <c r="H68" s="398" t="s">
        <v>296</v>
      </c>
      <c r="I68" s="399" t="s">
        <v>323</v>
      </c>
      <c r="J68" s="399" t="s">
        <v>324</v>
      </c>
      <c r="K68" s="399" t="s">
        <v>327</v>
      </c>
      <c r="L68" s="399" t="s">
        <v>325</v>
      </c>
      <c r="M68" s="399" t="s">
        <v>326</v>
      </c>
      <c r="N68" s="399" t="s">
        <v>329</v>
      </c>
      <c r="O68" s="399" t="s">
        <v>5</v>
      </c>
      <c r="P68" s="399" t="s">
        <v>304</v>
      </c>
      <c r="Q68" s="399" t="s">
        <v>313</v>
      </c>
      <c r="R68" s="399" t="s">
        <v>6</v>
      </c>
      <c r="S68" s="399" t="s">
        <v>7</v>
      </c>
      <c r="T68" s="399" t="s">
        <v>8</v>
      </c>
      <c r="U68" s="399" t="s">
        <v>9</v>
      </c>
      <c r="V68" s="399" t="s">
        <v>10</v>
      </c>
      <c r="W68" s="399" t="s">
        <v>291</v>
      </c>
      <c r="X68" s="399" t="s">
        <v>11</v>
      </c>
      <c r="Y68" s="399" t="s">
        <v>12</v>
      </c>
      <c r="Z68" s="399" t="s">
        <v>13</v>
      </c>
    </row>
    <row r="69" spans="1:26" s="89" customFormat="1" x14ac:dyDescent="0.3">
      <c r="A69" s="413"/>
      <c r="B69" s="415"/>
      <c r="C69" s="411"/>
      <c r="D69" s="400" t="s">
        <v>16</v>
      </c>
      <c r="E69" s="401" t="s">
        <v>16</v>
      </c>
      <c r="F69" s="401" t="s">
        <v>301</v>
      </c>
      <c r="G69" s="401" t="s">
        <v>15</v>
      </c>
      <c r="H69" s="401" t="s">
        <v>16</v>
      </c>
      <c r="I69" s="401" t="s">
        <v>16</v>
      </c>
      <c r="J69" s="401" t="s">
        <v>16</v>
      </c>
      <c r="K69" s="401" t="s">
        <v>328</v>
      </c>
      <c r="L69" s="401" t="s">
        <v>16</v>
      </c>
      <c r="M69" s="401" t="s">
        <v>16</v>
      </c>
      <c r="N69" s="401" t="s">
        <v>16</v>
      </c>
      <c r="O69" s="401" t="s">
        <v>16</v>
      </c>
      <c r="P69" s="401" t="s">
        <v>16</v>
      </c>
      <c r="Q69" s="401" t="s">
        <v>17</v>
      </c>
      <c r="R69" s="401" t="s">
        <v>17</v>
      </c>
      <c r="S69" s="401" t="s">
        <v>17</v>
      </c>
      <c r="T69" s="401" t="s">
        <v>17</v>
      </c>
      <c r="U69" s="401" t="s">
        <v>17</v>
      </c>
      <c r="V69" s="401" t="s">
        <v>17</v>
      </c>
      <c r="W69" s="401" t="s">
        <v>18</v>
      </c>
      <c r="X69" s="401" t="s">
        <v>18</v>
      </c>
      <c r="Y69" s="401" t="s">
        <v>17</v>
      </c>
      <c r="Z69" s="401" t="s">
        <v>17</v>
      </c>
    </row>
    <row r="70" spans="1:26" s="90" customFormat="1" ht="50.25" customHeight="1" thickBot="1" x14ac:dyDescent="0.4">
      <c r="A70" s="93">
        <f>A51+1</f>
        <v>6</v>
      </c>
      <c r="B70" s="94" t="s">
        <v>343</v>
      </c>
      <c r="C70" s="95" t="s">
        <v>362</v>
      </c>
      <c r="D70" s="402">
        <f>SUM(D71:D80)</f>
        <v>315</v>
      </c>
      <c r="E70" s="403">
        <f>SUM(E71:E80)</f>
        <v>287.20000000000005</v>
      </c>
      <c r="F70" s="403"/>
      <c r="G70" s="403">
        <f t="shared" ref="G70:Z70" si="8">SUM(G71:G80)</f>
        <v>284.45</v>
      </c>
      <c r="H70" s="403">
        <f t="shared" si="8"/>
        <v>215.22800000000001</v>
      </c>
      <c r="I70" s="404">
        <f t="shared" si="8"/>
        <v>8.4715999999999987</v>
      </c>
      <c r="J70" s="404">
        <f t="shared" si="8"/>
        <v>15.7394</v>
      </c>
      <c r="K70" s="403">
        <f t="shared" si="8"/>
        <v>24.210999999999995</v>
      </c>
      <c r="L70" s="404">
        <f t="shared" si="8"/>
        <v>6.3210000000000006</v>
      </c>
      <c r="M70" s="404">
        <f t="shared" si="8"/>
        <v>2.0939999999999999</v>
      </c>
      <c r="N70" s="403">
        <f t="shared" si="8"/>
        <v>8.4150000000000009</v>
      </c>
      <c r="O70" s="403">
        <f t="shared" si="8"/>
        <v>43.971400000000003</v>
      </c>
      <c r="P70" s="403">
        <f t="shared" si="8"/>
        <v>5.1665999999999999</v>
      </c>
      <c r="Q70" s="403">
        <f t="shared" si="8"/>
        <v>0</v>
      </c>
      <c r="R70" s="403">
        <f t="shared" si="8"/>
        <v>222.57200000000003</v>
      </c>
      <c r="S70" s="403">
        <f t="shared" si="8"/>
        <v>211.75399999999999</v>
      </c>
      <c r="T70" s="403">
        <f t="shared" si="8"/>
        <v>26.637799999999995</v>
      </c>
      <c r="U70" s="403">
        <f t="shared" si="8"/>
        <v>493.32000000000005</v>
      </c>
      <c r="V70" s="403">
        <f t="shared" si="8"/>
        <v>14.92</v>
      </c>
      <c r="W70" s="403">
        <f t="shared" si="8"/>
        <v>41.57</v>
      </c>
      <c r="X70" s="403">
        <f t="shared" si="8"/>
        <v>2.94</v>
      </c>
      <c r="Y70" s="403">
        <f t="shared" si="8"/>
        <v>0.29305999999999999</v>
      </c>
      <c r="Z70" s="403">
        <f t="shared" si="8"/>
        <v>18.968</v>
      </c>
    </row>
    <row r="71" spans="1:26" s="2" customFormat="1" x14ac:dyDescent="0.3">
      <c r="B71" s="92">
        <v>64</v>
      </c>
      <c r="C71" s="5" t="str">
        <f>VLOOKUP($B71,'Bang TPDD'!$A$6:$AA$2902,2, FALSE)</f>
        <v>Khổ qua</v>
      </c>
      <c r="D71" s="91">
        <v>100</v>
      </c>
      <c r="E71" s="91">
        <f>D71-D71*F71/100</f>
        <v>80</v>
      </c>
      <c r="F71" s="91">
        <f>VLOOKUP($B71,'Bang TPDD'!$A$6:$AA$2902,3, FALSE)</f>
        <v>20</v>
      </c>
      <c r="G71" s="91">
        <f>VLOOKUP($B71,'Bang TPDD'!$A$6:$AA$2902,4, FALSE)*$D71/100</f>
        <v>16</v>
      </c>
      <c r="H71" s="91">
        <f>VLOOKUP($B71,'Bang TPDD'!$A$6:$AA$2902,23, FALSE)*$E71/100</f>
        <v>75.2</v>
      </c>
      <c r="I71" s="91">
        <f>VLOOKUP($B71,'Bang TPDD'!$A$6:$AA$2902,5, FALSE)*$E71/100</f>
        <v>0</v>
      </c>
      <c r="J71" s="91">
        <f>VLOOKUP($B71,'Bang TPDD'!$A$6:$AA$2902,6, FALSE)*$E71/100</f>
        <v>0.72</v>
      </c>
      <c r="K71" s="91">
        <f>VLOOKUP($B71,'Bang TPDD'!$A$6:$AA$2902,7, FALSE)*$E71/100</f>
        <v>0.72</v>
      </c>
      <c r="L71" s="91">
        <f>VLOOKUP($B71,'Bang TPDD'!$A$6:$AA$2902,8, FALSE)*$E71/100</f>
        <v>0</v>
      </c>
      <c r="M71" s="91">
        <f>VLOOKUP($B71,'Bang TPDD'!$A$6:$AA$2902,9, FALSE)*$E71/100</f>
        <v>0</v>
      </c>
      <c r="N71" s="91">
        <f>VLOOKUP($B71,'Bang TPDD'!$A$6:$AA$2902,10, FALSE)*$E71/100</f>
        <v>0</v>
      </c>
      <c r="O71" s="91">
        <f>VLOOKUP($B71,'Bang TPDD'!$A$6:$AA$2902,11, FALSE)*$E71/100</f>
        <v>2.4</v>
      </c>
      <c r="P71" s="91">
        <f>VLOOKUP($B71,'Bang TPDD'!$A$6:$AA$2902,12, FALSE)*$E71/100</f>
        <v>0.88</v>
      </c>
      <c r="Q71" s="91">
        <f>VLOOKUP($B71,'Bang TPDD'!$A$6:$AA$2902,13, FALSE)*$E71/100</f>
        <v>0</v>
      </c>
      <c r="R71" s="91">
        <f>VLOOKUP($B71,'Bang TPDD'!$A$6:$AA$2902,14, FALSE)*$E71/100</f>
        <v>14.4</v>
      </c>
      <c r="S71" s="91">
        <f>VLOOKUP($B71,'Bang TPDD'!$A$6:$AA$2902,15, FALSE)*$E71/100</f>
        <v>23.2</v>
      </c>
      <c r="T71" s="91">
        <f>VLOOKUP($B71,'Bang TPDD'!$A$6:$AA$2902,16, FALSE)*$E71/100</f>
        <v>0.48</v>
      </c>
      <c r="U71" s="91">
        <f>VLOOKUP($B71,'Bang TPDD'!$A$6:$AA$2902,17, FALSE)*$E71/100</f>
        <v>0</v>
      </c>
      <c r="V71" s="91">
        <f>VLOOKUP($B71,'Bang TPDD'!$A$6:$AA$2902,18, FALSE)*$E71/100</f>
        <v>0</v>
      </c>
      <c r="W71" s="91">
        <f>VLOOKUP($B71,'Bang TPDD'!$A$6:$AA$2902,19, FALSE)*$E71/100</f>
        <v>32</v>
      </c>
      <c r="X71" s="91">
        <f>VLOOKUP($B71,'Bang TPDD'!$A$6:$AA$2902,20, FALSE)*$E71/100</f>
        <v>0</v>
      </c>
      <c r="Y71" s="91">
        <f>VLOOKUP($B71,'Bang TPDD'!$A$6:$AA$2902,21, FALSE)*$E71/100</f>
        <v>5.6000000000000008E-2</v>
      </c>
      <c r="Z71" s="91">
        <f>VLOOKUP($B71,'Bang TPDD'!$A$6:$AA$2902,22, FALSE)*$E71/100</f>
        <v>17.600000000000001</v>
      </c>
    </row>
    <row r="72" spans="1:26" s="2" customFormat="1" x14ac:dyDescent="0.3">
      <c r="B72" s="6">
        <v>16</v>
      </c>
      <c r="C72" s="5" t="str">
        <f>VLOOKUP($B72,'Bang TPDD'!$A$6:$AA$2902,2, FALSE)</f>
        <v>Miến dong</v>
      </c>
      <c r="D72" s="91">
        <v>10</v>
      </c>
      <c r="E72" s="91">
        <f t="shared" ref="E72:E80" si="9">D72-D72*F72/100</f>
        <v>10</v>
      </c>
      <c r="F72" s="91">
        <f>VLOOKUP($B72,'Bang TPDD'!$A$6:$AA$2902,3, FALSE)</f>
        <v>0</v>
      </c>
      <c r="G72" s="91">
        <f>VLOOKUP($B72,'Bang TPDD'!$A$6:$AA$2902,4, FALSE)*$D72/100</f>
        <v>33.200000000000003</v>
      </c>
      <c r="H72" s="91">
        <f>VLOOKUP($B72,'Bang TPDD'!$A$6:$AA$2902,23, FALSE)*$E72/100</f>
        <v>1.4</v>
      </c>
      <c r="I72" s="91">
        <f>VLOOKUP($B72,'Bang TPDD'!$A$6:$AA$2902,5, FALSE)*$E72/100</f>
        <v>0</v>
      </c>
      <c r="J72" s="91">
        <f>VLOOKUP($B72,'Bang TPDD'!$A$6:$AA$2902,6, FALSE)*$E72/100</f>
        <v>0.06</v>
      </c>
      <c r="K72" s="91">
        <f>VLOOKUP($B72,'Bang TPDD'!$A$6:$AA$2902,7, FALSE)*$E72/100</f>
        <v>0.06</v>
      </c>
      <c r="L72" s="91">
        <f>VLOOKUP($B72,'Bang TPDD'!$A$6:$AA$2902,8, FALSE)*$E72/100</f>
        <v>0</v>
      </c>
      <c r="M72" s="91">
        <f>VLOOKUP($B72,'Bang TPDD'!$A$6:$AA$2902,9, FALSE)*$E72/100</f>
        <v>0.01</v>
      </c>
      <c r="N72" s="91">
        <f>VLOOKUP($B72,'Bang TPDD'!$A$6:$AA$2902,10, FALSE)*$E72/100</f>
        <v>0.01</v>
      </c>
      <c r="O72" s="91">
        <f>VLOOKUP($B72,'Bang TPDD'!$A$6:$AA$2902,11, FALSE)*$E72/100</f>
        <v>8.2200000000000006</v>
      </c>
      <c r="P72" s="91">
        <f>VLOOKUP($B72,'Bang TPDD'!$A$6:$AA$2902,12, FALSE)*$E72/100</f>
        <v>0.15</v>
      </c>
      <c r="Q72" s="91">
        <f>VLOOKUP($B72,'Bang TPDD'!$A$6:$AA$2902,13, FALSE)*$E72/100</f>
        <v>0</v>
      </c>
      <c r="R72" s="91">
        <f>VLOOKUP($B72,'Bang TPDD'!$A$6:$AA$2902,14, FALSE)*$E72/100</f>
        <v>4</v>
      </c>
      <c r="S72" s="91">
        <f>VLOOKUP($B72,'Bang TPDD'!$A$6:$AA$2902,15, FALSE)*$E72/100</f>
        <v>12</v>
      </c>
      <c r="T72" s="91">
        <f>VLOOKUP($B72,'Bang TPDD'!$A$6:$AA$2902,16, FALSE)*$E72/100</f>
        <v>0.1</v>
      </c>
      <c r="U72" s="91">
        <f>VLOOKUP($B72,'Bang TPDD'!$A$6:$AA$2902,17, FALSE)*$E72/100</f>
        <v>0</v>
      </c>
      <c r="V72" s="91">
        <f>VLOOKUP($B72,'Bang TPDD'!$A$6:$AA$2902,18, FALSE)*$E72/100</f>
        <v>0</v>
      </c>
      <c r="W72" s="91">
        <f>VLOOKUP($B72,'Bang TPDD'!$A$6:$AA$2902,19, FALSE)*$E72/100</f>
        <v>0</v>
      </c>
      <c r="X72" s="91">
        <f>VLOOKUP($B72,'Bang TPDD'!$A$6:$AA$2902,20, FALSE)*$E72/100</f>
        <v>0</v>
      </c>
      <c r="Y72" s="91">
        <f>VLOOKUP($B72,'Bang TPDD'!$A$6:$AA$2902,21, FALSE)*$E72/100</f>
        <v>0</v>
      </c>
      <c r="Z72" s="91">
        <f>VLOOKUP($B72,'Bang TPDD'!$A$6:$AA$2902,22, FALSE)*$E72/100</f>
        <v>0</v>
      </c>
    </row>
    <row r="73" spans="1:26" s="2" customFormat="1" x14ac:dyDescent="0.3">
      <c r="B73" s="6">
        <v>92</v>
      </c>
      <c r="C73" s="5" t="str">
        <f>VLOOKUP($B73,'Bang TPDD'!$A$6:$AA$2902,2, FALSE)</f>
        <v>Mộc nhĩ</v>
      </c>
      <c r="D73" s="91">
        <v>50</v>
      </c>
      <c r="E73" s="91">
        <f t="shared" si="9"/>
        <v>45</v>
      </c>
      <c r="F73" s="91">
        <f>VLOOKUP($B73,'Bang TPDD'!$A$6:$AA$2902,3, FALSE)</f>
        <v>10</v>
      </c>
      <c r="G73" s="91">
        <f>VLOOKUP($B73,'Bang TPDD'!$A$6:$AA$2902,4, FALSE)*$D73/100</f>
        <v>124</v>
      </c>
      <c r="H73" s="91">
        <f>VLOOKUP($B73,'Bang TPDD'!$A$6:$AA$2902,23, FALSE)*$E73/100</f>
        <v>5.1749999999999998</v>
      </c>
      <c r="I73" s="91">
        <f>VLOOKUP($B73,'Bang TPDD'!$A$6:$AA$2902,5, FALSE)*$E73/100</f>
        <v>0</v>
      </c>
      <c r="J73" s="91">
        <f>VLOOKUP($B73,'Bang TPDD'!$A$6:$AA$2902,6, FALSE)*$E73/100</f>
        <v>14.67</v>
      </c>
      <c r="K73" s="91">
        <f>VLOOKUP($B73,'Bang TPDD'!$A$6:$AA$2902,7, FALSE)*$E73/100</f>
        <v>14.67</v>
      </c>
      <c r="L73" s="91">
        <f>VLOOKUP($B73,'Bang TPDD'!$A$6:$AA$2902,8, FALSE)*$E73/100</f>
        <v>0</v>
      </c>
      <c r="M73" s="91">
        <f>VLOOKUP($B73,'Bang TPDD'!$A$6:$AA$2902,9, FALSE)*$E73/100</f>
        <v>0.09</v>
      </c>
      <c r="N73" s="91">
        <f>VLOOKUP($B73,'Bang TPDD'!$A$6:$AA$2902,10, FALSE)*$E73/100</f>
        <v>0.09</v>
      </c>
      <c r="O73" s="91">
        <f>VLOOKUP($B73,'Bang TPDD'!$A$6:$AA$2902,11, FALSE)*$E73/100</f>
        <v>29.25</v>
      </c>
      <c r="P73" s="91">
        <f>VLOOKUP($B73,'Bang TPDD'!$A$6:$AA$2902,12, FALSE)*$E73/100</f>
        <v>4.05</v>
      </c>
      <c r="Q73" s="91">
        <f>VLOOKUP($B73,'Bang TPDD'!$A$6:$AA$2902,13, FALSE)*$E73/100</f>
        <v>0</v>
      </c>
      <c r="R73" s="91">
        <f>VLOOKUP($B73,'Bang TPDD'!$A$6:$AA$2902,14, FALSE)*$E73/100</f>
        <v>160.65</v>
      </c>
      <c r="S73" s="91">
        <f>VLOOKUP($B73,'Bang TPDD'!$A$6:$AA$2902,15, FALSE)*$E73/100</f>
        <v>90.45</v>
      </c>
      <c r="T73" s="91">
        <f>VLOOKUP($B73,'Bang TPDD'!$A$6:$AA$2902,16, FALSE)*$E73/100</f>
        <v>25.245000000000001</v>
      </c>
      <c r="U73" s="91">
        <f>VLOOKUP($B73,'Bang TPDD'!$A$6:$AA$2902,17, FALSE)*$E73/100</f>
        <v>0</v>
      </c>
      <c r="V73" s="91">
        <f>VLOOKUP($B73,'Bang TPDD'!$A$6:$AA$2902,18, FALSE)*$E73/100</f>
        <v>0</v>
      </c>
      <c r="W73" s="91">
        <f>VLOOKUP($B73,'Bang TPDD'!$A$6:$AA$2902,19, FALSE)*$E73/100</f>
        <v>9</v>
      </c>
      <c r="X73" s="91">
        <f>VLOOKUP($B73,'Bang TPDD'!$A$6:$AA$2902,20, FALSE)*$E73/100</f>
        <v>0</v>
      </c>
      <c r="Y73" s="91">
        <f>VLOOKUP($B73,'Bang TPDD'!$A$6:$AA$2902,21, FALSE)*$E73/100</f>
        <v>6.7500000000000004E-2</v>
      </c>
      <c r="Z73" s="91">
        <f>VLOOKUP($B73,'Bang TPDD'!$A$6:$AA$2902,22, FALSE)*$E73/100</f>
        <v>0</v>
      </c>
    </row>
    <row r="74" spans="1:26" s="2" customFormat="1" x14ac:dyDescent="0.3">
      <c r="B74" s="6">
        <v>118</v>
      </c>
      <c r="C74" s="5" t="str">
        <f>VLOOKUP($B74,'Bang TPDD'!$A$6:$AA$2902,2, FALSE)</f>
        <v>Thịt heo ba chỉ</v>
      </c>
      <c r="D74" s="91">
        <v>30</v>
      </c>
      <c r="E74" s="169">
        <f t="shared" si="9"/>
        <v>29.4</v>
      </c>
      <c r="F74" s="169">
        <f>VLOOKUP($B74,'Bang TPDD'!$A$6:$AA$2902,3, FALSE)</f>
        <v>2</v>
      </c>
      <c r="G74" s="169">
        <f>VLOOKUP($B74,'Bang TPDD'!$A$6:$AA$2902,4, FALSE)*$D74/100</f>
        <v>72</v>
      </c>
      <c r="H74" s="169">
        <f>VLOOKUP($B74,'Bang TPDD'!$A$6:$AA$2902,23, FALSE)*$E74/100</f>
        <v>17.933999999999997</v>
      </c>
      <c r="I74" s="169">
        <f>VLOOKUP($B74,'Bang TPDD'!$A$6:$AA$2902,5, FALSE)*$E74/100</f>
        <v>7.7615999999999996</v>
      </c>
      <c r="J74" s="169">
        <f>VLOOKUP($B74,'Bang TPDD'!$A$6:$AA$2902,6, FALSE)*$E74/100</f>
        <v>0</v>
      </c>
      <c r="K74" s="169">
        <f>VLOOKUP($B74,'Bang TPDD'!$A$6:$AA$2902,7, FALSE)*$E74/100</f>
        <v>7.7615999999999996</v>
      </c>
      <c r="L74" s="169">
        <f>VLOOKUP($B74,'Bang TPDD'!$A$6:$AA$2902,8, FALSE)*$E74/100</f>
        <v>6.3210000000000006</v>
      </c>
      <c r="M74" s="169">
        <f>VLOOKUP($B74,'Bang TPDD'!$A$6:$AA$2902,9, FALSE)*$E74/100</f>
        <v>0</v>
      </c>
      <c r="N74" s="169">
        <f>VLOOKUP($B74,'Bang TPDD'!$A$6:$AA$2902,10, FALSE)*$E74/100</f>
        <v>6.3210000000000006</v>
      </c>
      <c r="O74" s="169">
        <f>VLOOKUP($B74,'Bang TPDD'!$A$6:$AA$2902,11, FALSE)*$E74/100</f>
        <v>0</v>
      </c>
      <c r="P74" s="169">
        <f>VLOOKUP($B74,'Bang TPDD'!$A$6:$AA$2902,12, FALSE)*$E74/100</f>
        <v>0</v>
      </c>
      <c r="Q74" s="169">
        <f>VLOOKUP($B74,'Bang TPDD'!$A$6:$AA$2902,13, FALSE)*$E74/100</f>
        <v>0</v>
      </c>
      <c r="R74" s="169">
        <f>VLOOKUP($B74,'Bang TPDD'!$A$6:$AA$2902,14, FALSE)*$E74/100</f>
        <v>2.6459999999999995</v>
      </c>
      <c r="S74" s="169">
        <f>VLOOKUP($B74,'Bang TPDD'!$A$6:$AA$2902,15, FALSE)*$E74/100</f>
        <v>52.332000000000001</v>
      </c>
      <c r="T74" s="169">
        <f>VLOOKUP($B74,'Bang TPDD'!$A$6:$AA$2902,16, FALSE)*$E74/100</f>
        <v>0.44099999999999995</v>
      </c>
      <c r="U74" s="169">
        <f>VLOOKUP($B74,'Bang TPDD'!$A$6:$AA$2902,17, FALSE)*$E74/100</f>
        <v>0</v>
      </c>
      <c r="V74" s="169">
        <f>VLOOKUP($B74,'Bang TPDD'!$A$6:$AA$2902,18, FALSE)*$E74/100</f>
        <v>0</v>
      </c>
      <c r="W74" s="169">
        <f>VLOOKUP($B74,'Bang TPDD'!$A$6:$AA$2902,19, FALSE)*$E74/100</f>
        <v>0</v>
      </c>
      <c r="X74" s="169">
        <f>VLOOKUP($B74,'Bang TPDD'!$A$6:$AA$2902,20, FALSE)*$E74/100</f>
        <v>2.94</v>
      </c>
      <c r="Y74" s="169">
        <f>VLOOKUP($B74,'Bang TPDD'!$A$6:$AA$2902,21, FALSE)*$E74/100</f>
        <v>0.15582000000000001</v>
      </c>
      <c r="Z74" s="169">
        <f>VLOOKUP($B74,'Bang TPDD'!$A$6:$AA$2902,22, FALSE)*$E74/100</f>
        <v>0.58799999999999997</v>
      </c>
    </row>
    <row r="75" spans="1:26" s="2" customFormat="1" x14ac:dyDescent="0.3">
      <c r="B75" s="6">
        <v>238</v>
      </c>
      <c r="C75" s="5" t="str">
        <f>VLOOKUP($B75,'Bang TPDD'!$A$6:$AA$2902,2, FALSE)</f>
        <v>Nước mắm</v>
      </c>
      <c r="D75" s="91">
        <v>10</v>
      </c>
      <c r="E75" s="91">
        <f t="shared" si="9"/>
        <v>10</v>
      </c>
      <c r="F75" s="91">
        <f>VLOOKUP($B75,'Bang TPDD'!$A$6:$AA$2902,3, FALSE)</f>
        <v>0</v>
      </c>
      <c r="G75" s="91">
        <f>VLOOKUP($B75,'Bang TPDD'!$A$6:$AA$2902,4, FALSE)*$D75/100</f>
        <v>2.8</v>
      </c>
      <c r="H75" s="91">
        <f>VLOOKUP($B75,'Bang TPDD'!$A$6:$AA$2902,23, FALSE)*$E75/100</f>
        <v>9.2899999999999991</v>
      </c>
      <c r="I75" s="91">
        <f>VLOOKUP($B75,'Bang TPDD'!$A$6:$AA$2902,5, FALSE)*$E75/100</f>
        <v>0.71</v>
      </c>
      <c r="J75" s="91">
        <f>VLOOKUP($B75,'Bang TPDD'!$A$6:$AA$2902,6, FALSE)*$E75/100</f>
        <v>0</v>
      </c>
      <c r="K75" s="91">
        <f>VLOOKUP($B75,'Bang TPDD'!$A$6:$AA$2902,7, FALSE)*$E75/100</f>
        <v>0.71</v>
      </c>
      <c r="L75" s="91">
        <f>VLOOKUP($B75,'Bang TPDD'!$A$6:$AA$2902,8, FALSE)*$E75/100</f>
        <v>0</v>
      </c>
      <c r="M75" s="91">
        <f>VLOOKUP($B75,'Bang TPDD'!$A$6:$AA$2902,9, FALSE)*$E75/100</f>
        <v>0</v>
      </c>
      <c r="N75" s="91">
        <f>VLOOKUP($B75,'Bang TPDD'!$A$6:$AA$2902,10, FALSE)*$E75/100</f>
        <v>0</v>
      </c>
      <c r="O75" s="91">
        <f>VLOOKUP($B75,'Bang TPDD'!$A$6:$AA$2902,11, FALSE)*$E75/100</f>
        <v>0</v>
      </c>
      <c r="P75" s="91">
        <f>VLOOKUP($B75,'Bang TPDD'!$A$6:$AA$2902,12, FALSE)*$E75/100</f>
        <v>0</v>
      </c>
      <c r="Q75" s="91">
        <f>VLOOKUP($B75,'Bang TPDD'!$A$6:$AA$2902,13, FALSE)*$E75/100</f>
        <v>0</v>
      </c>
      <c r="R75" s="91">
        <f>VLOOKUP($B75,'Bang TPDD'!$A$6:$AA$2902,14, FALSE)*$E75/100</f>
        <v>38.700000000000003</v>
      </c>
      <c r="S75" s="91">
        <f>VLOOKUP($B75,'Bang TPDD'!$A$6:$AA$2902,15, FALSE)*$E75/100</f>
        <v>24.67</v>
      </c>
      <c r="T75" s="91">
        <f>VLOOKUP($B75,'Bang TPDD'!$A$6:$AA$2902,16, FALSE)*$E75/100</f>
        <v>0.27</v>
      </c>
      <c r="U75" s="91">
        <f>VLOOKUP($B75,'Bang TPDD'!$A$6:$AA$2902,17, FALSE)*$E75/100</f>
        <v>492.6</v>
      </c>
      <c r="V75" s="91">
        <f>VLOOKUP($B75,'Bang TPDD'!$A$6:$AA$2902,18, FALSE)*$E75/100</f>
        <v>0</v>
      </c>
      <c r="W75" s="91">
        <f>VLOOKUP($B75,'Bang TPDD'!$A$6:$AA$2902,19, FALSE)*$E75/100</f>
        <v>0</v>
      </c>
      <c r="X75" s="91">
        <f>VLOOKUP($B75,'Bang TPDD'!$A$6:$AA$2902,20, FALSE)*$E75/100</f>
        <v>0</v>
      </c>
      <c r="Y75" s="91">
        <f>VLOOKUP($B75,'Bang TPDD'!$A$6:$AA$2902,21, FALSE)*$E75/100</f>
        <v>3.0000000000000001E-3</v>
      </c>
      <c r="Z75" s="91">
        <f>VLOOKUP($B75,'Bang TPDD'!$A$6:$AA$2902,22, FALSE)*$E75/100</f>
        <v>0</v>
      </c>
    </row>
    <row r="76" spans="1:26" s="2" customFormat="1" x14ac:dyDescent="0.3">
      <c r="B76" s="6">
        <v>108</v>
      </c>
      <c r="C76" s="5" t="str">
        <f>VLOOKUP($B76,'Bang TPDD'!$A$6:$AA$2902,2, FALSE)</f>
        <v>Dầu thực vật</v>
      </c>
      <c r="D76" s="91">
        <v>2</v>
      </c>
      <c r="E76" s="91">
        <f>D76-D76*F76/100</f>
        <v>2</v>
      </c>
      <c r="F76" s="91">
        <f>VLOOKUP($B76,'Bang TPDD'!$A$6:$AA$2902,3, FALSE)</f>
        <v>0</v>
      </c>
      <c r="G76" s="91">
        <f>VLOOKUP($B76,'Bang TPDD'!$A$6:$AA$2902,4, FALSE)*$D76/100</f>
        <v>17.940000000000001</v>
      </c>
      <c r="H76" s="91">
        <f>VLOOKUP($B76,'Bang TPDD'!$A$6:$AA$2902,23, FALSE)*$E76/100</f>
        <v>6.0000000000000001E-3</v>
      </c>
      <c r="I76" s="91">
        <f>VLOOKUP($B76,'Bang TPDD'!$A$6:$AA$2902,5, FALSE)*$E76/100</f>
        <v>0</v>
      </c>
      <c r="J76" s="91">
        <f>VLOOKUP($B76,'Bang TPDD'!$A$6:$AA$2902,6, FALSE)*$E76/100</f>
        <v>0</v>
      </c>
      <c r="K76" s="91">
        <f>VLOOKUP($B76,'Bang TPDD'!$A$6:$AA$2902,7, FALSE)*$E76/100</f>
        <v>0</v>
      </c>
      <c r="L76" s="91">
        <f>VLOOKUP($B76,'Bang TPDD'!$A$6:$AA$2902,8, FALSE)*$E76/100</f>
        <v>0</v>
      </c>
      <c r="M76" s="91">
        <f>VLOOKUP($B76,'Bang TPDD'!$A$6:$AA$2902,9, FALSE)*$E76/100</f>
        <v>1.994</v>
      </c>
      <c r="N76" s="91">
        <f>VLOOKUP($B76,'Bang TPDD'!$A$6:$AA$2902,10, FALSE)*$E76/100</f>
        <v>1.994</v>
      </c>
      <c r="O76" s="91">
        <f>VLOOKUP($B76,'Bang TPDD'!$A$6:$AA$2902,11, FALSE)*$E76/100</f>
        <v>0</v>
      </c>
      <c r="P76" s="91">
        <f>VLOOKUP($B76,'Bang TPDD'!$A$6:$AA$2902,12, FALSE)*$E76/100</f>
        <v>0</v>
      </c>
      <c r="Q76" s="91">
        <f>VLOOKUP($B76,'Bang TPDD'!$A$6:$AA$2902,13, FALSE)*$E76/100</f>
        <v>0</v>
      </c>
      <c r="R76" s="91">
        <f>VLOOKUP($B76,'Bang TPDD'!$A$6:$AA$2902,14, FALSE)*$E76/100</f>
        <v>0</v>
      </c>
      <c r="S76" s="91">
        <f>VLOOKUP($B76,'Bang TPDD'!$A$6:$AA$2902,15, FALSE)*$E76/100</f>
        <v>0</v>
      </c>
      <c r="T76" s="91">
        <f>VLOOKUP($B76,'Bang TPDD'!$A$6:$AA$2902,16, FALSE)*$E76/100</f>
        <v>0</v>
      </c>
      <c r="U76" s="91">
        <f>VLOOKUP($B76,'Bang TPDD'!$A$6:$AA$2902,17, FALSE)*$E76/100</f>
        <v>0</v>
      </c>
      <c r="V76" s="91">
        <f>VLOOKUP($B76,'Bang TPDD'!$A$6:$AA$2902,18, FALSE)*$E76/100</f>
        <v>0</v>
      </c>
      <c r="W76" s="91">
        <f>VLOOKUP($B76,'Bang TPDD'!$A$6:$AA$2902,19, FALSE)*$E76/100</f>
        <v>0</v>
      </c>
      <c r="X76" s="91">
        <f>VLOOKUP($B76,'Bang TPDD'!$A$6:$AA$2902,20, FALSE)*$E76/100</f>
        <v>0</v>
      </c>
      <c r="Y76" s="91">
        <f>VLOOKUP($B76,'Bang TPDD'!$A$6:$AA$2902,21, FALSE)*$E76/100</f>
        <v>0</v>
      </c>
      <c r="Z76" s="91">
        <f>VLOOKUP($B76,'Bang TPDD'!$A$6:$AA$2902,22, FALSE)*$E76/100</f>
        <v>0</v>
      </c>
    </row>
    <row r="77" spans="1:26" s="2" customFormat="1" x14ac:dyDescent="0.3">
      <c r="B77" s="6">
        <v>223</v>
      </c>
      <c r="C77" s="5" t="str">
        <f>VLOOKUP($B77,'Bang TPDD'!$A$6:$AA$2902,2, FALSE)</f>
        <v>Đường cát trắng</v>
      </c>
      <c r="D77" s="91">
        <v>3</v>
      </c>
      <c r="E77" s="91">
        <f t="shared" si="9"/>
        <v>3</v>
      </c>
      <c r="F77" s="91">
        <f>VLOOKUP($B77,'Bang TPDD'!$A$6:$AA$2902,3, FALSE)</f>
        <v>0</v>
      </c>
      <c r="G77" s="91">
        <f>VLOOKUP($B77,'Bang TPDD'!$A$6:$AA$2902,4, FALSE)*$D77/100</f>
        <v>11.91</v>
      </c>
      <c r="H77" s="91">
        <f>VLOOKUP($B77,'Bang TPDD'!$A$6:$AA$2902,23, FALSE)*$E77/100</f>
        <v>0</v>
      </c>
      <c r="I77" s="91">
        <f>VLOOKUP($B77,'Bang TPDD'!$A$6:$AA$2902,5, FALSE)*$E77/100</f>
        <v>0</v>
      </c>
      <c r="J77" s="91">
        <f>VLOOKUP($B77,'Bang TPDD'!$A$6:$AA$2902,6, FALSE)*$E77/100</f>
        <v>0</v>
      </c>
      <c r="K77" s="91">
        <f>VLOOKUP($B77,'Bang TPDD'!$A$6:$AA$2902,7, FALSE)*$E77/100</f>
        <v>0</v>
      </c>
      <c r="L77" s="91">
        <f>VLOOKUP($B77,'Bang TPDD'!$A$6:$AA$2902,8, FALSE)*$E77/100</f>
        <v>0</v>
      </c>
      <c r="M77" s="91">
        <f>VLOOKUP($B77,'Bang TPDD'!$A$6:$AA$2902,9, FALSE)*$E77/100</f>
        <v>0</v>
      </c>
      <c r="N77" s="91">
        <f>VLOOKUP($B77,'Bang TPDD'!$A$6:$AA$2902,10, FALSE)*$E77/100</f>
        <v>0</v>
      </c>
      <c r="O77" s="91">
        <f>VLOOKUP($B77,'Bang TPDD'!$A$6:$AA$2902,11, FALSE)*$E77/100</f>
        <v>2.9789999999999996</v>
      </c>
      <c r="P77" s="91">
        <f>VLOOKUP($B77,'Bang TPDD'!$A$6:$AA$2902,12, FALSE)*$E77/100</f>
        <v>0</v>
      </c>
      <c r="Q77" s="91">
        <f>VLOOKUP($B77,'Bang TPDD'!$A$6:$AA$2902,13, FALSE)*$E77/100</f>
        <v>0</v>
      </c>
      <c r="R77" s="91">
        <f>VLOOKUP($B77,'Bang TPDD'!$A$6:$AA$2902,14, FALSE)*$E77/100</f>
        <v>0</v>
      </c>
      <c r="S77" s="91">
        <f>VLOOKUP($B77,'Bang TPDD'!$A$6:$AA$2902,15, FALSE)*$E77/100</f>
        <v>0</v>
      </c>
      <c r="T77" s="91">
        <f>VLOOKUP($B77,'Bang TPDD'!$A$6:$AA$2902,16, FALSE)*$E77/100</f>
        <v>0</v>
      </c>
      <c r="U77" s="91">
        <f>VLOOKUP($B77,'Bang TPDD'!$A$6:$AA$2902,17, FALSE)*$E77/100</f>
        <v>0</v>
      </c>
      <c r="V77" s="91">
        <f>VLOOKUP($B77,'Bang TPDD'!$A$6:$AA$2902,18, FALSE)*$E77/100</f>
        <v>0</v>
      </c>
      <c r="W77" s="91">
        <f>VLOOKUP($B77,'Bang TPDD'!$A$6:$AA$2902,19, FALSE)*$E77/100</f>
        <v>0</v>
      </c>
      <c r="X77" s="91">
        <f>VLOOKUP($B77,'Bang TPDD'!$A$6:$AA$2902,20, FALSE)*$E77/100</f>
        <v>0</v>
      </c>
      <c r="Y77" s="91">
        <f>VLOOKUP($B77,'Bang TPDD'!$A$6:$AA$2902,21, FALSE)*$E77/100</f>
        <v>0</v>
      </c>
      <c r="Z77" s="91">
        <f>VLOOKUP($B77,'Bang TPDD'!$A$6:$AA$2902,22, FALSE)*$E77/100</f>
        <v>0</v>
      </c>
    </row>
    <row r="78" spans="1:26" s="2" customFormat="1" x14ac:dyDescent="0.3">
      <c r="B78" s="6">
        <v>85</v>
      </c>
      <c r="C78" s="5" t="str">
        <f>VLOOKUP($B78,'Bang TPDD'!$A$6:$AA$2902,2, FALSE)</f>
        <v>Tỏi ta</v>
      </c>
      <c r="D78" s="91">
        <v>5</v>
      </c>
      <c r="E78" s="91">
        <f t="shared" si="9"/>
        <v>4</v>
      </c>
      <c r="F78" s="91">
        <f>VLOOKUP($B78,'Bang TPDD'!$A$6:$AA$2902,3, FALSE)</f>
        <v>20</v>
      </c>
      <c r="G78" s="91">
        <f>VLOOKUP($B78,'Bang TPDD'!$A$6:$AA$2902,4, FALSE)*$D78/100</f>
        <v>5.9</v>
      </c>
      <c r="H78" s="91">
        <f>VLOOKUP($B78,'Bang TPDD'!$A$6:$AA$2902,23, FALSE)*$E78/100</f>
        <v>2.7080000000000002</v>
      </c>
      <c r="I78" s="91">
        <f>VLOOKUP($B78,'Bang TPDD'!$A$6:$AA$2902,5, FALSE)*$E78/100</f>
        <v>0</v>
      </c>
      <c r="J78" s="91">
        <f>VLOOKUP($B78,'Bang TPDD'!$A$6:$AA$2902,6, FALSE)*$E78/100</f>
        <v>0.24</v>
      </c>
      <c r="K78" s="91">
        <f>VLOOKUP($B78,'Bang TPDD'!$A$6:$AA$2902,7, FALSE)*$E78/100</f>
        <v>0.24</v>
      </c>
      <c r="L78" s="91">
        <f>VLOOKUP($B78,'Bang TPDD'!$A$6:$AA$2902,8, FALSE)*$E78/100</f>
        <v>0</v>
      </c>
      <c r="M78" s="91">
        <f>VLOOKUP($B78,'Bang TPDD'!$A$6:$AA$2902,9, FALSE)*$E78/100</f>
        <v>0</v>
      </c>
      <c r="N78" s="91">
        <f>VLOOKUP($B78,'Bang TPDD'!$A$6:$AA$2902,10, FALSE)*$E78/100</f>
        <v>0</v>
      </c>
      <c r="O78" s="91">
        <f>VLOOKUP($B78,'Bang TPDD'!$A$6:$AA$2902,11, FALSE)*$E78/100</f>
        <v>0.94</v>
      </c>
      <c r="P78" s="91">
        <f>VLOOKUP($B78,'Bang TPDD'!$A$6:$AA$2902,12, FALSE)*$E78/100</f>
        <v>0.06</v>
      </c>
      <c r="Q78" s="91">
        <f>VLOOKUP($B78,'Bang TPDD'!$A$6:$AA$2902,13, FALSE)*$E78/100</f>
        <v>0</v>
      </c>
      <c r="R78" s="91">
        <f>VLOOKUP($B78,'Bang TPDD'!$A$6:$AA$2902,14, FALSE)*$E78/100</f>
        <v>0.96</v>
      </c>
      <c r="S78" s="91">
        <f>VLOOKUP($B78,'Bang TPDD'!$A$6:$AA$2902,15, FALSE)*$E78/100</f>
        <v>7.24</v>
      </c>
      <c r="T78" s="91">
        <f>VLOOKUP($B78,'Bang TPDD'!$A$6:$AA$2902,16, FALSE)*$E78/100</f>
        <v>0.06</v>
      </c>
      <c r="U78" s="91">
        <f>VLOOKUP($B78,'Bang TPDD'!$A$6:$AA$2902,17, FALSE)*$E78/100</f>
        <v>0.72</v>
      </c>
      <c r="V78" s="91">
        <f>VLOOKUP($B78,'Bang TPDD'!$A$6:$AA$2902,18, FALSE)*$E78/100</f>
        <v>14.92</v>
      </c>
      <c r="W78" s="91">
        <f>VLOOKUP($B78,'Bang TPDD'!$A$6:$AA$2902,19, FALSE)*$E78/100</f>
        <v>0</v>
      </c>
      <c r="X78" s="91">
        <f>VLOOKUP($B78,'Bang TPDD'!$A$6:$AA$2902,20, FALSE)*$E78/100</f>
        <v>0</v>
      </c>
      <c r="Y78" s="91">
        <f>VLOOKUP($B78,'Bang TPDD'!$A$6:$AA$2902,21, FALSE)*$E78/100</f>
        <v>9.5999999999999992E-3</v>
      </c>
      <c r="Z78" s="91">
        <f>VLOOKUP($B78,'Bang TPDD'!$A$6:$AA$2902,22, FALSE)*$E78/100</f>
        <v>0.4</v>
      </c>
    </row>
    <row r="79" spans="1:26" s="2" customFormat="1" x14ac:dyDescent="0.3">
      <c r="B79" s="6">
        <v>53</v>
      </c>
      <c r="C79" s="5" t="str">
        <f>VLOOKUP($B79,'Bang TPDD'!$A$6:$AA$2902,2, FALSE)</f>
        <v>Hành củ tươi</v>
      </c>
      <c r="D79" s="91">
        <v>5</v>
      </c>
      <c r="E79" s="169">
        <f t="shared" si="9"/>
        <v>3.8</v>
      </c>
      <c r="F79" s="169">
        <f>VLOOKUP($B79,'Bang TPDD'!$A$6:$AA$2902,3, FALSE)</f>
        <v>24</v>
      </c>
      <c r="G79" s="169">
        <f>VLOOKUP($B79,'Bang TPDD'!$A$6:$AA$2902,4, FALSE)*$D79/100</f>
        <v>0.7</v>
      </c>
      <c r="H79" s="169">
        <f>VLOOKUP($B79,'Bang TPDD'!$A$6:$AA$2902,23, FALSE)*$E79/100</f>
        <v>3.5150000000000001</v>
      </c>
      <c r="I79" s="169">
        <f>VLOOKUP($B79,'Bang TPDD'!$A$6:$AA$2902,5, FALSE)*$E79/100</f>
        <v>0</v>
      </c>
      <c r="J79" s="169">
        <f>VLOOKUP($B79,'Bang TPDD'!$A$6:$AA$2902,6, FALSE)*$E79/100</f>
        <v>4.9399999999999993E-2</v>
      </c>
      <c r="K79" s="169">
        <f>VLOOKUP($B79,'Bang TPDD'!$A$6:$AA$2902,7, FALSE)*$E79/100</f>
        <v>4.9399999999999993E-2</v>
      </c>
      <c r="L79" s="169">
        <f>VLOOKUP($B79,'Bang TPDD'!$A$6:$AA$2902,8, FALSE)*$E79/100</f>
        <v>0</v>
      </c>
      <c r="M79" s="169">
        <f>VLOOKUP($B79,'Bang TPDD'!$A$6:$AA$2902,9, FALSE)*$E79/100</f>
        <v>0</v>
      </c>
      <c r="N79" s="169">
        <f>VLOOKUP($B79,'Bang TPDD'!$A$6:$AA$2902,10, FALSE)*$E79/100</f>
        <v>0</v>
      </c>
      <c r="O79" s="169">
        <f>VLOOKUP($B79,'Bang TPDD'!$A$6:$AA$2902,11, FALSE)*$E79/100</f>
        <v>0.18239999999999998</v>
      </c>
      <c r="P79" s="169">
        <f>VLOOKUP($B79,'Bang TPDD'!$A$6:$AA$2902,12, FALSE)*$E79/100</f>
        <v>2.6599999999999999E-2</v>
      </c>
      <c r="Q79" s="169">
        <f>VLOOKUP($B79,'Bang TPDD'!$A$6:$AA$2902,13, FALSE)*$E79/100</f>
        <v>0</v>
      </c>
      <c r="R79" s="169">
        <f>VLOOKUP($B79,'Bang TPDD'!$A$6:$AA$2902,14, FALSE)*$E79/100</f>
        <v>1.216</v>
      </c>
      <c r="S79" s="169">
        <f>VLOOKUP($B79,'Bang TPDD'!$A$6:$AA$2902,15, FALSE)*$E79/100</f>
        <v>1.8619999999999999</v>
      </c>
      <c r="T79" s="169">
        <f>VLOOKUP($B79,'Bang TPDD'!$A$6:$AA$2902,16, FALSE)*$E79/100</f>
        <v>4.1799999999999997E-2</v>
      </c>
      <c r="U79" s="169">
        <f>VLOOKUP($B79,'Bang TPDD'!$A$6:$AA$2902,17, FALSE)*$E79/100</f>
        <v>0</v>
      </c>
      <c r="V79" s="169">
        <f>VLOOKUP($B79,'Bang TPDD'!$A$6:$AA$2902,18, FALSE)*$E79/100</f>
        <v>0</v>
      </c>
      <c r="W79" s="169">
        <f>VLOOKUP($B79,'Bang TPDD'!$A$6:$AA$2902,19, FALSE)*$E79/100</f>
        <v>0.56999999999999995</v>
      </c>
      <c r="X79" s="169">
        <f>VLOOKUP($B79,'Bang TPDD'!$A$6:$AA$2902,20, FALSE)*$E79/100</f>
        <v>0</v>
      </c>
      <c r="Y79" s="169">
        <f>VLOOKUP($B79,'Bang TPDD'!$A$6:$AA$2902,21, FALSE)*$E79/100</f>
        <v>1.14E-3</v>
      </c>
      <c r="Z79" s="169">
        <f>VLOOKUP($B79,'Bang TPDD'!$A$6:$AA$2902,22, FALSE)*$E79/100</f>
        <v>0.38</v>
      </c>
    </row>
    <row r="80" spans="1:26" s="2" customFormat="1" x14ac:dyDescent="0.3">
      <c r="B80" s="6">
        <v>0</v>
      </c>
      <c r="C80" s="5" t="str">
        <f>VLOOKUP($B80,'Bang TPDD'!$A$6:$V$301,2, FALSE)</f>
        <v>Nước</v>
      </c>
      <c r="D80" s="91">
        <v>100</v>
      </c>
      <c r="E80" s="91">
        <f t="shared" si="9"/>
        <v>100</v>
      </c>
      <c r="F80" s="91">
        <f>VLOOKUP($B80,'Bang TPDD'!$A$6:$AA$2902,3, FALSE)</f>
        <v>0</v>
      </c>
      <c r="G80" s="91">
        <f>VLOOKUP($B80,'Bang TPDD'!$A$6:$AA$2902,4, FALSE)*$D80/100</f>
        <v>0</v>
      </c>
      <c r="H80" s="91">
        <f>VLOOKUP($B80,'Bang TPDD'!$A$6:$AA$2902,23, FALSE)*$E80/100</f>
        <v>100</v>
      </c>
      <c r="I80" s="91">
        <f>VLOOKUP($B80,'Bang TPDD'!$A$6:$AA$2902,5, FALSE)*$E80/100</f>
        <v>0</v>
      </c>
      <c r="J80" s="91">
        <f>VLOOKUP($B80,'Bang TPDD'!$A$6:$AA$2902,6, FALSE)*$E80/100</f>
        <v>0</v>
      </c>
      <c r="K80" s="91">
        <f>VLOOKUP($B80,'Bang TPDD'!$A$6:$AA$2902,7, FALSE)*$E80/100</f>
        <v>0</v>
      </c>
      <c r="L80" s="91">
        <f>VLOOKUP($B80,'Bang TPDD'!$A$6:$AA$2902,8, FALSE)*$E80/100</f>
        <v>0</v>
      </c>
      <c r="M80" s="91">
        <f>VLOOKUP($B80,'Bang TPDD'!$A$6:$AA$2902,9, FALSE)*$E80/100</f>
        <v>0</v>
      </c>
      <c r="N80" s="91">
        <f>VLOOKUP($B80,'Bang TPDD'!$A$6:$AA$2902,10, FALSE)*$E80/100</f>
        <v>0</v>
      </c>
      <c r="O80" s="91">
        <f>VLOOKUP($B80,'Bang TPDD'!$A$6:$AA$2902,11, FALSE)*$E80/100</f>
        <v>0</v>
      </c>
      <c r="P80" s="91">
        <f>VLOOKUP($B80,'Bang TPDD'!$A$6:$AA$2902,12, FALSE)*$E80/100</f>
        <v>0</v>
      </c>
      <c r="Q80" s="91">
        <f>VLOOKUP($B80,'Bang TPDD'!$A$6:$AA$2902,13, FALSE)*$E80/100</f>
        <v>0</v>
      </c>
      <c r="R80" s="91">
        <f>VLOOKUP($B80,'Bang TPDD'!$A$6:$AA$2902,14, FALSE)*$E80/100</f>
        <v>0</v>
      </c>
      <c r="S80" s="91">
        <f>VLOOKUP($B80,'Bang TPDD'!$A$6:$AA$2902,15, FALSE)*$E80/100</f>
        <v>0</v>
      </c>
      <c r="T80" s="91">
        <f>VLOOKUP($B80,'Bang TPDD'!$A$6:$AA$2902,16, FALSE)*$E80/100</f>
        <v>0</v>
      </c>
      <c r="U80" s="91">
        <f>VLOOKUP($B80,'Bang TPDD'!$A$6:$AA$2902,17, FALSE)*$E80/100</f>
        <v>0</v>
      </c>
      <c r="V80" s="91">
        <f>VLOOKUP($B80,'Bang TPDD'!$A$6:$AA$2902,18, FALSE)*$E80/100</f>
        <v>0</v>
      </c>
      <c r="W80" s="91">
        <f>VLOOKUP($B80,'Bang TPDD'!$A$6:$AA$2902,19, FALSE)*$E80/100</f>
        <v>0</v>
      </c>
      <c r="X80" s="91">
        <f>VLOOKUP($B80,'Bang TPDD'!$A$6:$AA$2902,20, FALSE)*$E80/100</f>
        <v>0</v>
      </c>
      <c r="Y80" s="91">
        <f>VLOOKUP($B80,'Bang TPDD'!$A$6:$AA$2902,21, FALSE)*$E80/100</f>
        <v>0</v>
      </c>
      <c r="Z80" s="91">
        <f>VLOOKUP($B80,'Bang TPDD'!$A$6:$AA$2902,22, FALSE)*$E80/100</f>
        <v>0</v>
      </c>
    </row>
    <row r="81" spans="1:26" ht="15" thickBot="1" x14ac:dyDescent="0.35"/>
    <row r="82" spans="1:26" s="89" customFormat="1" ht="27.6" x14ac:dyDescent="0.3">
      <c r="A82" s="412" t="s">
        <v>342</v>
      </c>
      <c r="B82" s="414" t="s">
        <v>292</v>
      </c>
      <c r="C82" s="410" t="s">
        <v>353</v>
      </c>
      <c r="D82" s="396" t="s">
        <v>272</v>
      </c>
      <c r="E82" s="397" t="s">
        <v>273</v>
      </c>
      <c r="F82" s="398" t="s">
        <v>300</v>
      </c>
      <c r="G82" s="398" t="s">
        <v>3</v>
      </c>
      <c r="H82" s="398" t="s">
        <v>296</v>
      </c>
      <c r="I82" s="399" t="s">
        <v>323</v>
      </c>
      <c r="J82" s="399" t="s">
        <v>324</v>
      </c>
      <c r="K82" s="399" t="s">
        <v>327</v>
      </c>
      <c r="L82" s="399" t="s">
        <v>325</v>
      </c>
      <c r="M82" s="399" t="s">
        <v>326</v>
      </c>
      <c r="N82" s="399" t="s">
        <v>329</v>
      </c>
      <c r="O82" s="399" t="s">
        <v>5</v>
      </c>
      <c r="P82" s="399" t="s">
        <v>304</v>
      </c>
      <c r="Q82" s="399" t="s">
        <v>313</v>
      </c>
      <c r="R82" s="399" t="s">
        <v>6</v>
      </c>
      <c r="S82" s="399" t="s">
        <v>7</v>
      </c>
      <c r="T82" s="399" t="s">
        <v>8</v>
      </c>
      <c r="U82" s="399" t="s">
        <v>9</v>
      </c>
      <c r="V82" s="399" t="s">
        <v>10</v>
      </c>
      <c r="W82" s="399" t="s">
        <v>291</v>
      </c>
      <c r="X82" s="399" t="s">
        <v>11</v>
      </c>
      <c r="Y82" s="399" t="s">
        <v>12</v>
      </c>
      <c r="Z82" s="399" t="s">
        <v>13</v>
      </c>
    </row>
    <row r="83" spans="1:26" s="89" customFormat="1" x14ac:dyDescent="0.3">
      <c r="A83" s="413"/>
      <c r="B83" s="415"/>
      <c r="C83" s="411"/>
      <c r="D83" s="400" t="s">
        <v>16</v>
      </c>
      <c r="E83" s="401" t="s">
        <v>16</v>
      </c>
      <c r="F83" s="401" t="s">
        <v>301</v>
      </c>
      <c r="G83" s="401" t="s">
        <v>15</v>
      </c>
      <c r="H83" s="401" t="s">
        <v>16</v>
      </c>
      <c r="I83" s="401" t="s">
        <v>16</v>
      </c>
      <c r="J83" s="401" t="s">
        <v>16</v>
      </c>
      <c r="K83" s="401" t="s">
        <v>328</v>
      </c>
      <c r="L83" s="401" t="s">
        <v>16</v>
      </c>
      <c r="M83" s="401" t="s">
        <v>16</v>
      </c>
      <c r="N83" s="401" t="s">
        <v>16</v>
      </c>
      <c r="O83" s="401" t="s">
        <v>16</v>
      </c>
      <c r="P83" s="401" t="s">
        <v>16</v>
      </c>
      <c r="Q83" s="401" t="s">
        <v>17</v>
      </c>
      <c r="R83" s="401" t="s">
        <v>17</v>
      </c>
      <c r="S83" s="401" t="s">
        <v>17</v>
      </c>
      <c r="T83" s="401" t="s">
        <v>17</v>
      </c>
      <c r="U83" s="401" t="s">
        <v>17</v>
      </c>
      <c r="V83" s="401" t="s">
        <v>17</v>
      </c>
      <c r="W83" s="401" t="s">
        <v>18</v>
      </c>
      <c r="X83" s="401" t="s">
        <v>18</v>
      </c>
      <c r="Y83" s="401" t="s">
        <v>17</v>
      </c>
      <c r="Z83" s="401" t="s">
        <v>17</v>
      </c>
    </row>
    <row r="84" spans="1:26" s="90" customFormat="1" ht="50.25" customHeight="1" thickBot="1" x14ac:dyDescent="0.4">
      <c r="A84" s="93">
        <f>A70+1</f>
        <v>7</v>
      </c>
      <c r="B84" s="94" t="s">
        <v>344</v>
      </c>
      <c r="C84" s="95" t="s">
        <v>361</v>
      </c>
      <c r="D84" s="402">
        <f>SUM(D85:D92)</f>
        <v>330</v>
      </c>
      <c r="E84" s="403">
        <f>SUM(E85:E92)</f>
        <v>293.55</v>
      </c>
      <c r="F84" s="403"/>
      <c r="G84" s="403">
        <f t="shared" ref="G84:Z84" si="10">SUM(G85:G92)</f>
        <v>84.600000000000009</v>
      </c>
      <c r="H84" s="403">
        <f t="shared" si="10"/>
        <v>270.51649999999995</v>
      </c>
      <c r="I84" s="404">
        <f t="shared" si="10"/>
        <v>4.3010000000000002</v>
      </c>
      <c r="J84" s="404">
        <f t="shared" si="10"/>
        <v>3.6093999999999995</v>
      </c>
      <c r="K84" s="403">
        <f t="shared" si="10"/>
        <v>7.9104000000000001</v>
      </c>
      <c r="L84" s="404">
        <f t="shared" si="10"/>
        <v>0.18049999999999999</v>
      </c>
      <c r="M84" s="404">
        <f t="shared" si="10"/>
        <v>1.994</v>
      </c>
      <c r="N84" s="403">
        <f t="shared" si="10"/>
        <v>2.1745000000000001</v>
      </c>
      <c r="O84" s="403">
        <f t="shared" si="10"/>
        <v>6.5441499999999992</v>
      </c>
      <c r="P84" s="403">
        <f t="shared" si="10"/>
        <v>6.5606</v>
      </c>
      <c r="Q84" s="403">
        <f t="shared" si="10"/>
        <v>0</v>
      </c>
      <c r="R84" s="403">
        <f t="shared" si="10"/>
        <v>344.24599999999998</v>
      </c>
      <c r="S84" s="403">
        <f t="shared" si="10"/>
        <v>136.97650000000002</v>
      </c>
      <c r="T84" s="403">
        <f t="shared" si="10"/>
        <v>3.2463000000000002</v>
      </c>
      <c r="U84" s="403">
        <f t="shared" si="10"/>
        <v>556.40000000000009</v>
      </c>
      <c r="V84" s="403">
        <f t="shared" si="10"/>
        <v>663.9799999999999</v>
      </c>
      <c r="W84" s="403">
        <f t="shared" si="10"/>
        <v>3187.77</v>
      </c>
      <c r="X84" s="403">
        <f t="shared" si="10"/>
        <v>0</v>
      </c>
      <c r="Y84" s="403">
        <f t="shared" si="10"/>
        <v>0.12093999999999999</v>
      </c>
      <c r="Z84" s="403">
        <f t="shared" si="10"/>
        <v>120.3</v>
      </c>
    </row>
    <row r="85" spans="1:26" s="2" customFormat="1" x14ac:dyDescent="0.3">
      <c r="B85" s="92">
        <v>72</v>
      </c>
      <c r="C85" s="5" t="str">
        <f>VLOOKUP($B85,'Bang TPDD'!$A$6:$AA$2902,2, FALSE)</f>
        <v>Rau mồng tơi</v>
      </c>
      <c r="D85" s="91">
        <v>200</v>
      </c>
      <c r="E85" s="91">
        <f>D85-D85*F85/100</f>
        <v>166</v>
      </c>
      <c r="F85" s="91">
        <f>VLOOKUP($B85,'Bang TPDD'!$A$6:$AA$2902,3, FALSE)</f>
        <v>17</v>
      </c>
      <c r="G85" s="91">
        <f>VLOOKUP($B85,'Bang TPDD'!$A$6:$AA$2902,4, FALSE)*$D85/100</f>
        <v>28</v>
      </c>
      <c r="H85" s="91">
        <f>VLOOKUP($B85,'Bang TPDD'!$A$6:$AA$2902,23, FALSE)*$E85/100</f>
        <v>154.38</v>
      </c>
      <c r="I85" s="91">
        <f>VLOOKUP($B85,'Bang TPDD'!$A$6:$AA$2902,5, FALSE)*$E85/100</f>
        <v>0</v>
      </c>
      <c r="J85" s="91">
        <f>VLOOKUP($B85,'Bang TPDD'!$A$6:$AA$2902,6, FALSE)*$E85/100</f>
        <v>3.32</v>
      </c>
      <c r="K85" s="91">
        <f>VLOOKUP($B85,'Bang TPDD'!$A$6:$AA$2902,7, FALSE)*$E85/100</f>
        <v>3.32</v>
      </c>
      <c r="L85" s="91">
        <f>VLOOKUP($B85,'Bang TPDD'!$A$6:$AA$2902,8, FALSE)*$E85/100</f>
        <v>0</v>
      </c>
      <c r="M85" s="91">
        <f>VLOOKUP($B85,'Bang TPDD'!$A$6:$AA$2902,9, FALSE)*$E85/100</f>
        <v>0</v>
      </c>
      <c r="N85" s="91">
        <f>VLOOKUP($B85,'Bang TPDD'!$A$6:$AA$2902,10, FALSE)*$E85/100</f>
        <v>0</v>
      </c>
      <c r="O85" s="91">
        <f>VLOOKUP($B85,'Bang TPDD'!$A$6:$AA$2902,11, FALSE)*$E85/100</f>
        <v>2.3239999999999998</v>
      </c>
      <c r="P85" s="91">
        <f>VLOOKUP($B85,'Bang TPDD'!$A$6:$AA$2902,12, FALSE)*$E85/100</f>
        <v>6.4740000000000002</v>
      </c>
      <c r="Q85" s="91">
        <f>VLOOKUP($B85,'Bang TPDD'!$A$6:$AA$2902,13, FALSE)*$E85/100</f>
        <v>0</v>
      </c>
      <c r="R85" s="91">
        <f>VLOOKUP($B85,'Bang TPDD'!$A$6:$AA$2902,14, FALSE)*$E85/100</f>
        <v>292.16000000000003</v>
      </c>
      <c r="S85" s="91">
        <f>VLOOKUP($B85,'Bang TPDD'!$A$6:$AA$2902,15, FALSE)*$E85/100</f>
        <v>55.942000000000007</v>
      </c>
      <c r="T85" s="91">
        <f>VLOOKUP($B85,'Bang TPDD'!$A$6:$AA$2902,16, FALSE)*$E85/100</f>
        <v>2.6560000000000001</v>
      </c>
      <c r="U85" s="91">
        <f>VLOOKUP($B85,'Bang TPDD'!$A$6:$AA$2902,17, FALSE)*$E85/100</f>
        <v>63.08</v>
      </c>
      <c r="V85" s="91">
        <f>VLOOKUP($B85,'Bang TPDD'!$A$6:$AA$2902,18, FALSE)*$E85/100</f>
        <v>649.05999999999995</v>
      </c>
      <c r="W85" s="91">
        <f>VLOOKUP($B85,'Bang TPDD'!$A$6:$AA$2902,19, FALSE)*$E85/100</f>
        <v>3187.2</v>
      </c>
      <c r="X85" s="91">
        <f>VLOOKUP($B85,'Bang TPDD'!$A$6:$AA$2902,20, FALSE)*$E85/100</f>
        <v>0</v>
      </c>
      <c r="Y85" s="91">
        <f>VLOOKUP($B85,'Bang TPDD'!$A$6:$AA$2902,21, FALSE)*$E85/100</f>
        <v>9.9599999999999994E-2</v>
      </c>
      <c r="Z85" s="91">
        <f>VLOOKUP($B85,'Bang TPDD'!$A$6:$AA$2902,22, FALSE)*$E85/100</f>
        <v>119.52</v>
      </c>
    </row>
    <row r="86" spans="1:26" s="2" customFormat="1" x14ac:dyDescent="0.3">
      <c r="B86" s="6">
        <v>194</v>
      </c>
      <c r="C86" s="5" t="str">
        <f>VLOOKUP($B86,'Bang TPDD'!$A$6:$AA$2902,2, FALSE)</f>
        <v>Tôm khô</v>
      </c>
      <c r="D86" s="91">
        <v>5</v>
      </c>
      <c r="E86" s="91">
        <f t="shared" ref="E86:E92" si="11">D86-D86*F86/100</f>
        <v>4.75</v>
      </c>
      <c r="F86" s="91">
        <f>VLOOKUP($B86,'Bang TPDD'!$A$6:$AA$2902,3, FALSE)</f>
        <v>5</v>
      </c>
      <c r="G86" s="91">
        <f>VLOOKUP($B86,'Bang TPDD'!$A$6:$AA$2902,4, FALSE)*$D86/100</f>
        <v>17.350000000000001</v>
      </c>
      <c r="H86" s="91">
        <f>VLOOKUP($B86,'Bang TPDD'!$A$6:$AA$2902,23, FALSE)*$E86/100</f>
        <v>0.61750000000000005</v>
      </c>
      <c r="I86" s="91">
        <f>VLOOKUP($B86,'Bang TPDD'!$A$6:$AA$2902,5, FALSE)*$E86/100</f>
        <v>3.5909999999999997</v>
      </c>
      <c r="J86" s="91">
        <f>VLOOKUP($B86,'Bang TPDD'!$A$6:$AA$2902,6, FALSE)*$E86/100</f>
        <v>0</v>
      </c>
      <c r="K86" s="91">
        <f>VLOOKUP($B86,'Bang TPDD'!$A$6:$AA$2902,7, FALSE)*$E86/100</f>
        <v>3.5909999999999997</v>
      </c>
      <c r="L86" s="91">
        <f>VLOOKUP($B86,'Bang TPDD'!$A$6:$AA$2902,8, FALSE)*$E86/100</f>
        <v>0.18049999999999999</v>
      </c>
      <c r="M86" s="91">
        <f>VLOOKUP($B86,'Bang TPDD'!$A$6:$AA$2902,9, FALSE)*$E86/100</f>
        <v>0</v>
      </c>
      <c r="N86" s="91">
        <f>VLOOKUP($B86,'Bang TPDD'!$A$6:$AA$2902,10, FALSE)*$E86/100</f>
        <v>0.18049999999999999</v>
      </c>
      <c r="O86" s="91">
        <f>VLOOKUP($B86,'Bang TPDD'!$A$6:$AA$2902,11, FALSE)*$E86/100</f>
        <v>0.11874999999999999</v>
      </c>
      <c r="P86" s="91">
        <f>VLOOKUP($B86,'Bang TPDD'!$A$6:$AA$2902,12, FALSE)*$E86/100</f>
        <v>0</v>
      </c>
      <c r="Q86" s="91">
        <f>VLOOKUP($B86,'Bang TPDD'!$A$6:$AA$2902,13, FALSE)*$E86/100</f>
        <v>0</v>
      </c>
      <c r="R86" s="91">
        <f>VLOOKUP($B86,'Bang TPDD'!$A$6:$AA$2902,14, FALSE)*$E86/100</f>
        <v>11.21</v>
      </c>
      <c r="S86" s="91">
        <f>VLOOKUP($B86,'Bang TPDD'!$A$6:$AA$2902,15, FALSE)*$E86/100</f>
        <v>47.262500000000003</v>
      </c>
      <c r="T86" s="91">
        <f>VLOOKUP($B86,'Bang TPDD'!$A$6:$AA$2902,16, FALSE)*$E86/100</f>
        <v>0.21849999999999997</v>
      </c>
      <c r="U86" s="91">
        <f>VLOOKUP($B86,'Bang TPDD'!$A$6:$AA$2902,17, FALSE)*$E86/100</f>
        <v>0</v>
      </c>
      <c r="V86" s="91">
        <f>VLOOKUP($B86,'Bang TPDD'!$A$6:$AA$2902,18, FALSE)*$E86/100</f>
        <v>0</v>
      </c>
      <c r="W86" s="91">
        <f>VLOOKUP($B86,'Bang TPDD'!$A$6:$AA$2902,19, FALSE)*$E86/100</f>
        <v>0</v>
      </c>
      <c r="X86" s="91">
        <f>VLOOKUP($B86,'Bang TPDD'!$A$6:$AA$2902,20, FALSE)*$E86/100</f>
        <v>0</v>
      </c>
      <c r="Y86" s="91">
        <f>VLOOKUP($B86,'Bang TPDD'!$A$6:$AA$2902,21, FALSE)*$E86/100</f>
        <v>7.6E-3</v>
      </c>
      <c r="Z86" s="91">
        <f>VLOOKUP($B86,'Bang TPDD'!$A$6:$AA$2902,22, FALSE)*$E86/100</f>
        <v>0</v>
      </c>
    </row>
    <row r="87" spans="1:26" s="2" customFormat="1" x14ac:dyDescent="0.3">
      <c r="B87" s="6">
        <v>238</v>
      </c>
      <c r="C87" s="5" t="str">
        <f>VLOOKUP($B87,'Bang TPDD'!$A$6:$AA$2902,2, FALSE)</f>
        <v>Nước mắm</v>
      </c>
      <c r="D87" s="91">
        <v>10</v>
      </c>
      <c r="E87" s="91">
        <f t="shared" si="11"/>
        <v>10</v>
      </c>
      <c r="F87" s="91">
        <f>VLOOKUP($B87,'Bang TPDD'!$A$6:$AA$2902,3, FALSE)</f>
        <v>0</v>
      </c>
      <c r="G87" s="91">
        <f>VLOOKUP($B87,'Bang TPDD'!$A$6:$AA$2902,4, FALSE)*$D87/100</f>
        <v>2.8</v>
      </c>
      <c r="H87" s="91">
        <f>VLOOKUP($B87,'Bang TPDD'!$A$6:$AA$2902,23, FALSE)*$E87/100</f>
        <v>9.2899999999999991</v>
      </c>
      <c r="I87" s="91">
        <f>VLOOKUP($B87,'Bang TPDD'!$A$6:$AA$2902,5, FALSE)*$E87/100</f>
        <v>0.71</v>
      </c>
      <c r="J87" s="91">
        <f>VLOOKUP($B87,'Bang TPDD'!$A$6:$AA$2902,6, FALSE)*$E87/100</f>
        <v>0</v>
      </c>
      <c r="K87" s="91">
        <f>VLOOKUP($B87,'Bang TPDD'!$A$6:$AA$2902,7, FALSE)*$E87/100</f>
        <v>0.71</v>
      </c>
      <c r="L87" s="91">
        <f>VLOOKUP($B87,'Bang TPDD'!$A$6:$AA$2902,8, FALSE)*$E87/100</f>
        <v>0</v>
      </c>
      <c r="M87" s="91">
        <f>VLOOKUP($B87,'Bang TPDD'!$A$6:$AA$2902,9, FALSE)*$E87/100</f>
        <v>0</v>
      </c>
      <c r="N87" s="91">
        <f>VLOOKUP($B87,'Bang TPDD'!$A$6:$AA$2902,10, FALSE)*$E87/100</f>
        <v>0</v>
      </c>
      <c r="O87" s="91">
        <f>VLOOKUP($B87,'Bang TPDD'!$A$6:$AA$2902,11, FALSE)*$E87/100</f>
        <v>0</v>
      </c>
      <c r="P87" s="91">
        <f>VLOOKUP($B87,'Bang TPDD'!$A$6:$AA$2902,12, FALSE)*$E87/100</f>
        <v>0</v>
      </c>
      <c r="Q87" s="91">
        <f>VLOOKUP($B87,'Bang TPDD'!$A$6:$AA$2902,13, FALSE)*$E87/100</f>
        <v>0</v>
      </c>
      <c r="R87" s="91">
        <f>VLOOKUP($B87,'Bang TPDD'!$A$6:$AA$2902,14, FALSE)*$E87/100</f>
        <v>38.700000000000003</v>
      </c>
      <c r="S87" s="91">
        <f>VLOOKUP($B87,'Bang TPDD'!$A$6:$AA$2902,15, FALSE)*$E87/100</f>
        <v>24.67</v>
      </c>
      <c r="T87" s="91">
        <f>VLOOKUP($B87,'Bang TPDD'!$A$6:$AA$2902,16, FALSE)*$E87/100</f>
        <v>0.27</v>
      </c>
      <c r="U87" s="91">
        <f>VLOOKUP($B87,'Bang TPDD'!$A$6:$AA$2902,17, FALSE)*$E87/100</f>
        <v>492.6</v>
      </c>
      <c r="V87" s="91">
        <f>VLOOKUP($B87,'Bang TPDD'!$A$6:$AA$2902,18, FALSE)*$E87/100</f>
        <v>0</v>
      </c>
      <c r="W87" s="91">
        <f>VLOOKUP($B87,'Bang TPDD'!$A$6:$AA$2902,19, FALSE)*$E87/100</f>
        <v>0</v>
      </c>
      <c r="X87" s="91">
        <f>VLOOKUP($B87,'Bang TPDD'!$A$6:$AA$2902,20, FALSE)*$E87/100</f>
        <v>0</v>
      </c>
      <c r="Y87" s="91">
        <f>VLOOKUP($B87,'Bang TPDD'!$A$6:$AA$2902,21, FALSE)*$E87/100</f>
        <v>3.0000000000000001E-3</v>
      </c>
      <c r="Z87" s="91">
        <f>VLOOKUP($B87,'Bang TPDD'!$A$6:$AA$2902,22, FALSE)*$E87/100</f>
        <v>0</v>
      </c>
    </row>
    <row r="88" spans="1:26" s="2" customFormat="1" x14ac:dyDescent="0.3">
      <c r="B88" s="6">
        <v>108</v>
      </c>
      <c r="C88" s="5" t="str">
        <f>VLOOKUP($B88,'Bang TPDD'!$A$6:$AA$2902,2, FALSE)</f>
        <v>Dầu thực vật</v>
      </c>
      <c r="D88" s="91">
        <v>2</v>
      </c>
      <c r="E88" s="169">
        <f t="shared" si="11"/>
        <v>2</v>
      </c>
      <c r="F88" s="169">
        <f>VLOOKUP($B88,'Bang TPDD'!$A$6:$AA$2902,3, FALSE)</f>
        <v>0</v>
      </c>
      <c r="G88" s="169">
        <f>VLOOKUP($B88,'Bang TPDD'!$A$6:$AA$2902,4, FALSE)*$D88/100</f>
        <v>17.940000000000001</v>
      </c>
      <c r="H88" s="169">
        <f>VLOOKUP($B88,'Bang TPDD'!$A$6:$AA$2902,23, FALSE)*$E88/100</f>
        <v>6.0000000000000001E-3</v>
      </c>
      <c r="I88" s="169">
        <f>VLOOKUP($B88,'Bang TPDD'!$A$6:$AA$2902,5, FALSE)*$E88/100</f>
        <v>0</v>
      </c>
      <c r="J88" s="169">
        <f>VLOOKUP($B88,'Bang TPDD'!$A$6:$AA$2902,6, FALSE)*$E88/100</f>
        <v>0</v>
      </c>
      <c r="K88" s="169">
        <f>VLOOKUP($B88,'Bang TPDD'!$A$6:$AA$2902,7, FALSE)*$E88/100</f>
        <v>0</v>
      </c>
      <c r="L88" s="169">
        <f>VLOOKUP($B88,'Bang TPDD'!$A$6:$AA$2902,8, FALSE)*$E88/100</f>
        <v>0</v>
      </c>
      <c r="M88" s="169">
        <f>VLOOKUP($B88,'Bang TPDD'!$A$6:$AA$2902,9, FALSE)*$E88/100</f>
        <v>1.994</v>
      </c>
      <c r="N88" s="169">
        <f>VLOOKUP($B88,'Bang TPDD'!$A$6:$AA$2902,10, FALSE)*$E88/100</f>
        <v>1.994</v>
      </c>
      <c r="O88" s="169">
        <f>VLOOKUP($B88,'Bang TPDD'!$A$6:$AA$2902,11, FALSE)*$E88/100</f>
        <v>0</v>
      </c>
      <c r="P88" s="169">
        <f>VLOOKUP($B88,'Bang TPDD'!$A$6:$AA$2902,12, FALSE)*$E88/100</f>
        <v>0</v>
      </c>
      <c r="Q88" s="169">
        <f>VLOOKUP($B88,'Bang TPDD'!$A$6:$AA$2902,13, FALSE)*$E88/100</f>
        <v>0</v>
      </c>
      <c r="R88" s="169">
        <f>VLOOKUP($B88,'Bang TPDD'!$A$6:$AA$2902,14, FALSE)*$E88/100</f>
        <v>0</v>
      </c>
      <c r="S88" s="169">
        <f>VLOOKUP($B88,'Bang TPDD'!$A$6:$AA$2902,15, FALSE)*$E88/100</f>
        <v>0</v>
      </c>
      <c r="T88" s="169">
        <f>VLOOKUP($B88,'Bang TPDD'!$A$6:$AA$2902,16, FALSE)*$E88/100</f>
        <v>0</v>
      </c>
      <c r="U88" s="169">
        <f>VLOOKUP($B88,'Bang TPDD'!$A$6:$AA$2902,17, FALSE)*$E88/100</f>
        <v>0</v>
      </c>
      <c r="V88" s="169">
        <f>VLOOKUP($B88,'Bang TPDD'!$A$6:$AA$2902,18, FALSE)*$E88/100</f>
        <v>0</v>
      </c>
      <c r="W88" s="169">
        <f>VLOOKUP($B88,'Bang TPDD'!$A$6:$AA$2902,19, FALSE)*$E88/100</f>
        <v>0</v>
      </c>
      <c r="X88" s="169">
        <f>VLOOKUP($B88,'Bang TPDD'!$A$6:$AA$2902,20, FALSE)*$E88/100</f>
        <v>0</v>
      </c>
      <c r="Y88" s="169">
        <f>VLOOKUP($B88,'Bang TPDD'!$A$6:$AA$2902,21, FALSE)*$E88/100</f>
        <v>0</v>
      </c>
      <c r="Z88" s="169">
        <f>VLOOKUP($B88,'Bang TPDD'!$A$6:$AA$2902,22, FALSE)*$E88/100</f>
        <v>0</v>
      </c>
    </row>
    <row r="89" spans="1:26" s="2" customFormat="1" x14ac:dyDescent="0.3">
      <c r="B89" s="6">
        <v>223</v>
      </c>
      <c r="C89" s="5" t="str">
        <f>VLOOKUP($B89,'Bang TPDD'!$A$6:$AA$2902,2, FALSE)</f>
        <v>Đường cát trắng</v>
      </c>
      <c r="D89" s="91">
        <v>3</v>
      </c>
      <c r="E89" s="91">
        <f t="shared" si="11"/>
        <v>3</v>
      </c>
      <c r="F89" s="91">
        <f>VLOOKUP($B89,'Bang TPDD'!$A$6:$AA$2902,3, FALSE)</f>
        <v>0</v>
      </c>
      <c r="G89" s="91">
        <f>VLOOKUP($B89,'Bang TPDD'!$A$6:$AA$2902,4, FALSE)*$D89/100</f>
        <v>11.91</v>
      </c>
      <c r="H89" s="91">
        <f>VLOOKUP($B89,'Bang TPDD'!$A$6:$AA$2902,23, FALSE)*$E89/100</f>
        <v>0</v>
      </c>
      <c r="I89" s="91">
        <f>VLOOKUP($B89,'Bang TPDD'!$A$6:$AA$2902,5, FALSE)*$E89/100</f>
        <v>0</v>
      </c>
      <c r="J89" s="91">
        <f>VLOOKUP($B89,'Bang TPDD'!$A$6:$AA$2902,6, FALSE)*$E89/100</f>
        <v>0</v>
      </c>
      <c r="K89" s="91">
        <f>VLOOKUP($B89,'Bang TPDD'!$A$6:$AA$2902,7, FALSE)*$E89/100</f>
        <v>0</v>
      </c>
      <c r="L89" s="91">
        <f>VLOOKUP($B89,'Bang TPDD'!$A$6:$AA$2902,8, FALSE)*$E89/100</f>
        <v>0</v>
      </c>
      <c r="M89" s="91">
        <f>VLOOKUP($B89,'Bang TPDD'!$A$6:$AA$2902,9, FALSE)*$E89/100</f>
        <v>0</v>
      </c>
      <c r="N89" s="91">
        <f>VLOOKUP($B89,'Bang TPDD'!$A$6:$AA$2902,10, FALSE)*$E89/100</f>
        <v>0</v>
      </c>
      <c r="O89" s="91">
        <f>VLOOKUP($B89,'Bang TPDD'!$A$6:$AA$2902,11, FALSE)*$E89/100</f>
        <v>2.9789999999999996</v>
      </c>
      <c r="P89" s="91">
        <f>VLOOKUP($B89,'Bang TPDD'!$A$6:$AA$2902,12, FALSE)*$E89/100</f>
        <v>0</v>
      </c>
      <c r="Q89" s="91">
        <f>VLOOKUP($B89,'Bang TPDD'!$A$6:$AA$2902,13, FALSE)*$E89/100</f>
        <v>0</v>
      </c>
      <c r="R89" s="91">
        <f>VLOOKUP($B89,'Bang TPDD'!$A$6:$AA$2902,14, FALSE)*$E89/100</f>
        <v>0</v>
      </c>
      <c r="S89" s="91">
        <f>VLOOKUP($B89,'Bang TPDD'!$A$6:$AA$2902,15, FALSE)*$E89/100</f>
        <v>0</v>
      </c>
      <c r="T89" s="91">
        <f>VLOOKUP($B89,'Bang TPDD'!$A$6:$AA$2902,16, FALSE)*$E89/100</f>
        <v>0</v>
      </c>
      <c r="U89" s="91">
        <f>VLOOKUP($B89,'Bang TPDD'!$A$6:$AA$2902,17, FALSE)*$E89/100</f>
        <v>0</v>
      </c>
      <c r="V89" s="91">
        <f>VLOOKUP($B89,'Bang TPDD'!$A$6:$AA$2902,18, FALSE)*$E89/100</f>
        <v>0</v>
      </c>
      <c r="W89" s="91">
        <f>VLOOKUP($B89,'Bang TPDD'!$A$6:$AA$2902,19, FALSE)*$E89/100</f>
        <v>0</v>
      </c>
      <c r="X89" s="91">
        <f>VLOOKUP($B89,'Bang TPDD'!$A$6:$AA$2902,20, FALSE)*$E89/100</f>
        <v>0</v>
      </c>
      <c r="Y89" s="91">
        <f>VLOOKUP($B89,'Bang TPDD'!$A$6:$AA$2902,21, FALSE)*$E89/100</f>
        <v>0</v>
      </c>
      <c r="Z89" s="91">
        <f>VLOOKUP($B89,'Bang TPDD'!$A$6:$AA$2902,22, FALSE)*$E89/100</f>
        <v>0</v>
      </c>
    </row>
    <row r="90" spans="1:26" s="2" customFormat="1" x14ac:dyDescent="0.3">
      <c r="B90" s="6">
        <v>85</v>
      </c>
      <c r="C90" s="5" t="str">
        <f>VLOOKUP($B90,'Bang TPDD'!$A$6:$AA$2902,2, FALSE)</f>
        <v>Tỏi ta</v>
      </c>
      <c r="D90" s="91">
        <v>5</v>
      </c>
      <c r="E90" s="91">
        <f>D90-D90*F90/100</f>
        <v>4</v>
      </c>
      <c r="F90" s="91">
        <f>VLOOKUP($B90,'Bang TPDD'!$A$6:$AA$2902,3, FALSE)</f>
        <v>20</v>
      </c>
      <c r="G90" s="91">
        <f>VLOOKUP($B90,'Bang TPDD'!$A$6:$AA$2902,4, FALSE)*$D90/100</f>
        <v>5.9</v>
      </c>
      <c r="H90" s="91">
        <f>VLOOKUP($B90,'Bang TPDD'!$A$6:$AA$2902,23, FALSE)*$E90/100</f>
        <v>2.7080000000000002</v>
      </c>
      <c r="I90" s="91">
        <f>VLOOKUP($B90,'Bang TPDD'!$A$6:$AA$2902,5, FALSE)*$E90/100</f>
        <v>0</v>
      </c>
      <c r="J90" s="91">
        <f>VLOOKUP($B90,'Bang TPDD'!$A$6:$AA$2902,6, FALSE)*$E90/100</f>
        <v>0.24</v>
      </c>
      <c r="K90" s="91">
        <f>VLOOKUP($B90,'Bang TPDD'!$A$6:$AA$2902,7, FALSE)*$E90/100</f>
        <v>0.24</v>
      </c>
      <c r="L90" s="91">
        <f>VLOOKUP($B90,'Bang TPDD'!$A$6:$AA$2902,8, FALSE)*$E90/100</f>
        <v>0</v>
      </c>
      <c r="M90" s="91">
        <f>VLOOKUP($B90,'Bang TPDD'!$A$6:$AA$2902,9, FALSE)*$E90/100</f>
        <v>0</v>
      </c>
      <c r="N90" s="91">
        <f>VLOOKUP($B90,'Bang TPDD'!$A$6:$AA$2902,10, FALSE)*$E90/100</f>
        <v>0</v>
      </c>
      <c r="O90" s="91">
        <f>VLOOKUP($B90,'Bang TPDD'!$A$6:$AA$2902,11, FALSE)*$E90/100</f>
        <v>0.94</v>
      </c>
      <c r="P90" s="91">
        <f>VLOOKUP($B90,'Bang TPDD'!$A$6:$AA$2902,12, FALSE)*$E90/100</f>
        <v>0.06</v>
      </c>
      <c r="Q90" s="91">
        <f>VLOOKUP($B90,'Bang TPDD'!$A$6:$AA$2902,13, FALSE)*$E90/100</f>
        <v>0</v>
      </c>
      <c r="R90" s="91">
        <f>VLOOKUP($B90,'Bang TPDD'!$A$6:$AA$2902,14, FALSE)*$E90/100</f>
        <v>0.96</v>
      </c>
      <c r="S90" s="91">
        <f>VLOOKUP($B90,'Bang TPDD'!$A$6:$AA$2902,15, FALSE)*$E90/100</f>
        <v>7.24</v>
      </c>
      <c r="T90" s="91">
        <f>VLOOKUP($B90,'Bang TPDD'!$A$6:$AA$2902,16, FALSE)*$E90/100</f>
        <v>0.06</v>
      </c>
      <c r="U90" s="91">
        <f>VLOOKUP($B90,'Bang TPDD'!$A$6:$AA$2902,17, FALSE)*$E90/100</f>
        <v>0.72</v>
      </c>
      <c r="V90" s="91">
        <f>VLOOKUP($B90,'Bang TPDD'!$A$6:$AA$2902,18, FALSE)*$E90/100</f>
        <v>14.92</v>
      </c>
      <c r="W90" s="91">
        <f>VLOOKUP($B90,'Bang TPDD'!$A$6:$AA$2902,19, FALSE)*$E90/100</f>
        <v>0</v>
      </c>
      <c r="X90" s="91">
        <f>VLOOKUP($B90,'Bang TPDD'!$A$6:$AA$2902,20, FALSE)*$E90/100</f>
        <v>0</v>
      </c>
      <c r="Y90" s="91">
        <f>VLOOKUP($B90,'Bang TPDD'!$A$6:$AA$2902,21, FALSE)*$E90/100</f>
        <v>9.5999999999999992E-3</v>
      </c>
      <c r="Z90" s="91">
        <f>VLOOKUP($B90,'Bang TPDD'!$A$6:$AA$2902,22, FALSE)*$E90/100</f>
        <v>0.4</v>
      </c>
    </row>
    <row r="91" spans="1:26" s="2" customFormat="1" x14ac:dyDescent="0.3">
      <c r="B91" s="6">
        <v>53</v>
      </c>
      <c r="C91" s="5" t="str">
        <f>VLOOKUP($B91,'Bang TPDD'!$A$6:$AA$2902,2, FALSE)</f>
        <v>Hành củ tươi</v>
      </c>
      <c r="D91" s="91">
        <v>5</v>
      </c>
      <c r="E91" s="91">
        <f t="shared" si="11"/>
        <v>3.8</v>
      </c>
      <c r="F91" s="91">
        <f>VLOOKUP($B91,'Bang TPDD'!$A$6:$AA$2902,3, FALSE)</f>
        <v>24</v>
      </c>
      <c r="G91" s="91">
        <f>VLOOKUP($B91,'Bang TPDD'!$A$6:$AA$2902,4, FALSE)*$D91/100</f>
        <v>0.7</v>
      </c>
      <c r="H91" s="91">
        <f>VLOOKUP($B91,'Bang TPDD'!$A$6:$AA$2902,23, FALSE)*$E91/100</f>
        <v>3.5150000000000001</v>
      </c>
      <c r="I91" s="91">
        <f>VLOOKUP($B91,'Bang TPDD'!$A$6:$AA$2902,5, FALSE)*$E91/100</f>
        <v>0</v>
      </c>
      <c r="J91" s="91">
        <f>VLOOKUP($B91,'Bang TPDD'!$A$6:$AA$2902,6, FALSE)*$E91/100</f>
        <v>4.9399999999999993E-2</v>
      </c>
      <c r="K91" s="91">
        <f>VLOOKUP($B91,'Bang TPDD'!$A$6:$AA$2902,7, FALSE)*$E91/100</f>
        <v>4.9399999999999993E-2</v>
      </c>
      <c r="L91" s="91">
        <f>VLOOKUP($B91,'Bang TPDD'!$A$6:$AA$2902,8, FALSE)*$E91/100</f>
        <v>0</v>
      </c>
      <c r="M91" s="91">
        <f>VLOOKUP($B91,'Bang TPDD'!$A$6:$AA$2902,9, FALSE)*$E91/100</f>
        <v>0</v>
      </c>
      <c r="N91" s="91">
        <f>VLOOKUP($B91,'Bang TPDD'!$A$6:$AA$2902,10, FALSE)*$E91/100</f>
        <v>0</v>
      </c>
      <c r="O91" s="91">
        <f>VLOOKUP($B91,'Bang TPDD'!$A$6:$AA$2902,11, FALSE)*$E91/100</f>
        <v>0.18239999999999998</v>
      </c>
      <c r="P91" s="91">
        <f>VLOOKUP($B91,'Bang TPDD'!$A$6:$AA$2902,12, FALSE)*$E91/100</f>
        <v>2.6599999999999999E-2</v>
      </c>
      <c r="Q91" s="91">
        <f>VLOOKUP($B91,'Bang TPDD'!$A$6:$AA$2902,13, FALSE)*$E91/100</f>
        <v>0</v>
      </c>
      <c r="R91" s="91">
        <f>VLOOKUP($B91,'Bang TPDD'!$A$6:$AA$2902,14, FALSE)*$E91/100</f>
        <v>1.216</v>
      </c>
      <c r="S91" s="91">
        <f>VLOOKUP($B91,'Bang TPDD'!$A$6:$AA$2902,15, FALSE)*$E91/100</f>
        <v>1.8619999999999999</v>
      </c>
      <c r="T91" s="91">
        <f>VLOOKUP($B91,'Bang TPDD'!$A$6:$AA$2902,16, FALSE)*$E91/100</f>
        <v>4.1799999999999997E-2</v>
      </c>
      <c r="U91" s="91">
        <f>VLOOKUP($B91,'Bang TPDD'!$A$6:$AA$2902,17, FALSE)*$E91/100</f>
        <v>0</v>
      </c>
      <c r="V91" s="91">
        <f>VLOOKUP($B91,'Bang TPDD'!$A$6:$AA$2902,18, FALSE)*$E91/100</f>
        <v>0</v>
      </c>
      <c r="W91" s="91">
        <f>VLOOKUP($B91,'Bang TPDD'!$A$6:$AA$2902,19, FALSE)*$E91/100</f>
        <v>0.56999999999999995</v>
      </c>
      <c r="X91" s="91">
        <f>VLOOKUP($B91,'Bang TPDD'!$A$6:$AA$2902,20, FALSE)*$E91/100</f>
        <v>0</v>
      </c>
      <c r="Y91" s="91">
        <f>VLOOKUP($B91,'Bang TPDD'!$A$6:$AA$2902,21, FALSE)*$E91/100</f>
        <v>1.14E-3</v>
      </c>
      <c r="Z91" s="91">
        <f>VLOOKUP($B91,'Bang TPDD'!$A$6:$AA$2902,22, FALSE)*$E91/100</f>
        <v>0.38</v>
      </c>
    </row>
    <row r="92" spans="1:26" s="2" customFormat="1" x14ac:dyDescent="0.3">
      <c r="B92" s="6">
        <v>0</v>
      </c>
      <c r="C92" s="5" t="str">
        <f>VLOOKUP($B92,'Bang TPDD'!$A$6:$AA$2902,2, FALSE)</f>
        <v>Nước</v>
      </c>
      <c r="D92" s="91">
        <v>100</v>
      </c>
      <c r="E92" s="91">
        <f t="shared" si="11"/>
        <v>100</v>
      </c>
      <c r="F92" s="91">
        <f>VLOOKUP($B92,'Bang TPDD'!$A$6:$AA$2902,3, FALSE)</f>
        <v>0</v>
      </c>
      <c r="G92" s="91">
        <f>VLOOKUP($B92,'Bang TPDD'!$A$6:$AA$2902,4, FALSE)*$D92/100</f>
        <v>0</v>
      </c>
      <c r="H92" s="91">
        <f>VLOOKUP($B92,'Bang TPDD'!$A$6:$AA$2902,23, FALSE)*$E92/100</f>
        <v>100</v>
      </c>
      <c r="I92" s="91">
        <f>VLOOKUP($B92,'Bang TPDD'!$A$6:$AA$2902,5, FALSE)*$E92/100</f>
        <v>0</v>
      </c>
      <c r="J92" s="91">
        <f>VLOOKUP($B92,'Bang TPDD'!$A$6:$AA$2902,6, FALSE)*$E92/100</f>
        <v>0</v>
      </c>
      <c r="K92" s="91">
        <f>VLOOKUP($B92,'Bang TPDD'!$A$6:$AA$2902,7, FALSE)*$E92/100</f>
        <v>0</v>
      </c>
      <c r="L92" s="91">
        <f>VLOOKUP($B92,'Bang TPDD'!$A$6:$AA$2902,8, FALSE)*$E92/100</f>
        <v>0</v>
      </c>
      <c r="M92" s="91">
        <f>VLOOKUP($B92,'Bang TPDD'!$A$6:$AA$2902,9, FALSE)*$E92/100</f>
        <v>0</v>
      </c>
      <c r="N92" s="91">
        <f>VLOOKUP($B92,'Bang TPDD'!$A$6:$AA$2902,10, FALSE)*$E92/100</f>
        <v>0</v>
      </c>
      <c r="O92" s="91">
        <f>VLOOKUP($B92,'Bang TPDD'!$A$6:$AA$2902,11, FALSE)*$E92/100</f>
        <v>0</v>
      </c>
      <c r="P92" s="91">
        <f>VLOOKUP($B92,'Bang TPDD'!$A$6:$AA$2902,12, FALSE)*$E92/100</f>
        <v>0</v>
      </c>
      <c r="Q92" s="91">
        <f>VLOOKUP($B92,'Bang TPDD'!$A$6:$AA$2902,13, FALSE)*$E92/100</f>
        <v>0</v>
      </c>
      <c r="R92" s="91">
        <f>VLOOKUP($B92,'Bang TPDD'!$A$6:$AA$2902,14, FALSE)*$E92/100</f>
        <v>0</v>
      </c>
      <c r="S92" s="91">
        <f>VLOOKUP($B92,'Bang TPDD'!$A$6:$AA$2902,15, FALSE)*$E92/100</f>
        <v>0</v>
      </c>
      <c r="T92" s="91">
        <f>VLOOKUP($B92,'Bang TPDD'!$A$6:$AA$2902,16, FALSE)*$E92/100</f>
        <v>0</v>
      </c>
      <c r="U92" s="91">
        <f>VLOOKUP($B92,'Bang TPDD'!$A$6:$AA$2902,17, FALSE)*$E92/100</f>
        <v>0</v>
      </c>
      <c r="V92" s="91">
        <f>VLOOKUP($B92,'Bang TPDD'!$A$6:$AA$2902,18, FALSE)*$E92/100</f>
        <v>0</v>
      </c>
      <c r="W92" s="91">
        <f>VLOOKUP($B92,'Bang TPDD'!$A$6:$AA$2902,19, FALSE)*$E92/100</f>
        <v>0</v>
      </c>
      <c r="X92" s="91">
        <f>VLOOKUP($B92,'Bang TPDD'!$A$6:$AA$2902,20, FALSE)*$E92/100</f>
        <v>0</v>
      </c>
      <c r="Y92" s="91">
        <f>VLOOKUP($B92,'Bang TPDD'!$A$6:$AA$2902,21, FALSE)*$E92/100</f>
        <v>0</v>
      </c>
      <c r="Z92" s="91">
        <f>VLOOKUP($B92,'Bang TPDD'!$A$6:$AA$2902,22, FALSE)*$E92/100</f>
        <v>0</v>
      </c>
    </row>
    <row r="93" spans="1:26" ht="15" thickBot="1" x14ac:dyDescent="0.35"/>
    <row r="94" spans="1:26" s="89" customFormat="1" ht="27.6" x14ac:dyDescent="0.3">
      <c r="A94" s="412" t="s">
        <v>342</v>
      </c>
      <c r="B94" s="414" t="s">
        <v>292</v>
      </c>
      <c r="C94" s="410" t="s">
        <v>353</v>
      </c>
      <c r="D94" s="396" t="s">
        <v>272</v>
      </c>
      <c r="E94" s="397" t="s">
        <v>273</v>
      </c>
      <c r="F94" s="398" t="s">
        <v>300</v>
      </c>
      <c r="G94" s="398" t="s">
        <v>3</v>
      </c>
      <c r="H94" s="398" t="s">
        <v>296</v>
      </c>
      <c r="I94" s="399" t="s">
        <v>323</v>
      </c>
      <c r="J94" s="399" t="s">
        <v>324</v>
      </c>
      <c r="K94" s="399" t="s">
        <v>327</v>
      </c>
      <c r="L94" s="399" t="s">
        <v>325</v>
      </c>
      <c r="M94" s="399" t="s">
        <v>326</v>
      </c>
      <c r="N94" s="399" t="s">
        <v>329</v>
      </c>
      <c r="O94" s="399" t="s">
        <v>5</v>
      </c>
      <c r="P94" s="399" t="s">
        <v>304</v>
      </c>
      <c r="Q94" s="399" t="s">
        <v>313</v>
      </c>
      <c r="R94" s="399" t="s">
        <v>6</v>
      </c>
      <c r="S94" s="399" t="s">
        <v>7</v>
      </c>
      <c r="T94" s="399" t="s">
        <v>8</v>
      </c>
      <c r="U94" s="399" t="s">
        <v>9</v>
      </c>
      <c r="V94" s="399" t="s">
        <v>10</v>
      </c>
      <c r="W94" s="399" t="s">
        <v>291</v>
      </c>
      <c r="X94" s="399" t="s">
        <v>11</v>
      </c>
      <c r="Y94" s="399" t="s">
        <v>12</v>
      </c>
      <c r="Z94" s="399" t="s">
        <v>13</v>
      </c>
    </row>
    <row r="95" spans="1:26" s="89" customFormat="1" x14ac:dyDescent="0.3">
      <c r="A95" s="413"/>
      <c r="B95" s="415"/>
      <c r="C95" s="411"/>
      <c r="D95" s="400" t="s">
        <v>16</v>
      </c>
      <c r="E95" s="401" t="s">
        <v>16</v>
      </c>
      <c r="F95" s="401" t="s">
        <v>301</v>
      </c>
      <c r="G95" s="401" t="s">
        <v>15</v>
      </c>
      <c r="H95" s="401" t="s">
        <v>16</v>
      </c>
      <c r="I95" s="401" t="s">
        <v>16</v>
      </c>
      <c r="J95" s="401" t="s">
        <v>16</v>
      </c>
      <c r="K95" s="401" t="s">
        <v>328</v>
      </c>
      <c r="L95" s="401" t="s">
        <v>16</v>
      </c>
      <c r="M95" s="401" t="s">
        <v>16</v>
      </c>
      <c r="N95" s="401" t="s">
        <v>16</v>
      </c>
      <c r="O95" s="401" t="s">
        <v>16</v>
      </c>
      <c r="P95" s="401" t="s">
        <v>16</v>
      </c>
      <c r="Q95" s="401" t="s">
        <v>17</v>
      </c>
      <c r="R95" s="401" t="s">
        <v>17</v>
      </c>
      <c r="S95" s="401" t="s">
        <v>17</v>
      </c>
      <c r="T95" s="401" t="s">
        <v>17</v>
      </c>
      <c r="U95" s="401" t="s">
        <v>17</v>
      </c>
      <c r="V95" s="401" t="s">
        <v>17</v>
      </c>
      <c r="W95" s="401" t="s">
        <v>18</v>
      </c>
      <c r="X95" s="401" t="s">
        <v>18</v>
      </c>
      <c r="Y95" s="401" t="s">
        <v>17</v>
      </c>
      <c r="Z95" s="401" t="s">
        <v>17</v>
      </c>
    </row>
    <row r="96" spans="1:26" s="90" customFormat="1" ht="50.25" customHeight="1" thickBot="1" x14ac:dyDescent="0.4">
      <c r="A96" s="93">
        <f>A84+1</f>
        <v>8</v>
      </c>
      <c r="B96" s="94" t="s">
        <v>345</v>
      </c>
      <c r="C96" s="95" t="s">
        <v>352</v>
      </c>
      <c r="D96" s="402">
        <f>SUM(D97:D104)</f>
        <v>215</v>
      </c>
      <c r="E96" s="403">
        <f>SUM(E97:E104)</f>
        <v>194.2</v>
      </c>
      <c r="F96" s="403"/>
      <c r="G96" s="403">
        <f t="shared" ref="G96:Z96" si="12">SUM(G97:G104)</f>
        <v>91.25</v>
      </c>
      <c r="H96" s="403">
        <f t="shared" si="12"/>
        <v>174.47300000000001</v>
      </c>
      <c r="I96" s="404">
        <f t="shared" si="12"/>
        <v>3.2972000000000001</v>
      </c>
      <c r="J96" s="404">
        <f t="shared" si="12"/>
        <v>3.5542000000000002</v>
      </c>
      <c r="K96" s="403">
        <f t="shared" si="12"/>
        <v>6.8514000000000008</v>
      </c>
      <c r="L96" s="404">
        <f t="shared" si="12"/>
        <v>2.1070000000000002</v>
      </c>
      <c r="M96" s="404">
        <f t="shared" si="12"/>
        <v>1.994</v>
      </c>
      <c r="N96" s="403">
        <f t="shared" si="12"/>
        <v>4.101</v>
      </c>
      <c r="O96" s="403">
        <f t="shared" si="12"/>
        <v>6.1957999999999993</v>
      </c>
      <c r="P96" s="403">
        <f t="shared" si="12"/>
        <v>1.6266</v>
      </c>
      <c r="Q96" s="403">
        <f t="shared" si="12"/>
        <v>0</v>
      </c>
      <c r="R96" s="403">
        <f t="shared" si="12"/>
        <v>145.86200000000002</v>
      </c>
      <c r="S96" s="403">
        <f t="shared" si="12"/>
        <v>90.947999999999993</v>
      </c>
      <c r="T96" s="403">
        <f t="shared" si="12"/>
        <v>2.1820000000000004</v>
      </c>
      <c r="U96" s="403">
        <f t="shared" si="12"/>
        <v>508.72</v>
      </c>
      <c r="V96" s="403">
        <f t="shared" si="12"/>
        <v>296.43200000000002</v>
      </c>
      <c r="W96" s="403">
        <f t="shared" si="12"/>
        <v>4096.9699999999993</v>
      </c>
      <c r="X96" s="403">
        <f t="shared" si="12"/>
        <v>0.98</v>
      </c>
      <c r="Y96" s="403">
        <f t="shared" si="12"/>
        <v>0.10880000000000001</v>
      </c>
      <c r="Z96" s="403">
        <f t="shared" si="12"/>
        <v>114.93599999999999</v>
      </c>
    </row>
    <row r="97" spans="1:26" s="2" customFormat="1" x14ac:dyDescent="0.3">
      <c r="B97" s="92">
        <v>77</v>
      </c>
      <c r="C97" s="5" t="str">
        <f>VLOOKUP($B97,'Bang TPDD'!$A$6:$AA$2902,2, FALSE)</f>
        <v>Rau ngót</v>
      </c>
      <c r="D97" s="91">
        <v>80</v>
      </c>
      <c r="E97" s="91">
        <f>D97-D97*F97/100</f>
        <v>61.6</v>
      </c>
      <c r="F97" s="91">
        <f>VLOOKUP($B97,'Bang TPDD'!$A$6:$AA$2902,3, FALSE)</f>
        <v>23</v>
      </c>
      <c r="G97" s="91">
        <f>VLOOKUP($B97,'Bang TPDD'!$A$6:$AA$2902,4, FALSE)*$D97/100</f>
        <v>28</v>
      </c>
      <c r="H97" s="91">
        <f>VLOOKUP($B97,'Bang TPDD'!$A$6:$AA$2902,23, FALSE)*$E97/100</f>
        <v>52.976000000000006</v>
      </c>
      <c r="I97" s="91">
        <f>VLOOKUP($B97,'Bang TPDD'!$A$6:$AA$2902,5, FALSE)*$E97/100</f>
        <v>0</v>
      </c>
      <c r="J97" s="91">
        <f>VLOOKUP($B97,'Bang TPDD'!$A$6:$AA$2902,6, FALSE)*$E97/100</f>
        <v>3.2648000000000001</v>
      </c>
      <c r="K97" s="91">
        <f>VLOOKUP($B97,'Bang TPDD'!$A$6:$AA$2902,7, FALSE)*$E97/100</f>
        <v>3.2648000000000001</v>
      </c>
      <c r="L97" s="91">
        <f>VLOOKUP($B97,'Bang TPDD'!$A$6:$AA$2902,8, FALSE)*$E97/100</f>
        <v>0</v>
      </c>
      <c r="M97" s="91">
        <f>VLOOKUP($B97,'Bang TPDD'!$A$6:$AA$2902,9, FALSE)*$E97/100</f>
        <v>0</v>
      </c>
      <c r="N97" s="91">
        <f>VLOOKUP($B97,'Bang TPDD'!$A$6:$AA$2902,10, FALSE)*$E97/100</f>
        <v>0</v>
      </c>
      <c r="O97" s="91">
        <f>VLOOKUP($B97,'Bang TPDD'!$A$6:$AA$2902,11, FALSE)*$E97/100</f>
        <v>2.0943999999999998</v>
      </c>
      <c r="P97" s="91">
        <f>VLOOKUP($B97,'Bang TPDD'!$A$6:$AA$2902,12, FALSE)*$E97/100</f>
        <v>1.54</v>
      </c>
      <c r="Q97" s="91">
        <f>VLOOKUP($B97,'Bang TPDD'!$A$6:$AA$2902,13, FALSE)*$E97/100</f>
        <v>0</v>
      </c>
      <c r="R97" s="91">
        <f>VLOOKUP($B97,'Bang TPDD'!$A$6:$AA$2902,14, FALSE)*$E97/100</f>
        <v>104.104</v>
      </c>
      <c r="S97" s="91">
        <f>VLOOKUP($B97,'Bang TPDD'!$A$6:$AA$2902,15, FALSE)*$E97/100</f>
        <v>39.731999999999999</v>
      </c>
      <c r="T97" s="91">
        <f>VLOOKUP($B97,'Bang TPDD'!$A$6:$AA$2902,16, FALSE)*$E97/100</f>
        <v>1.6632000000000002</v>
      </c>
      <c r="U97" s="91">
        <f>VLOOKUP($B97,'Bang TPDD'!$A$6:$AA$2902,17, FALSE)*$E97/100</f>
        <v>15.4</v>
      </c>
      <c r="V97" s="91">
        <f>VLOOKUP($B97,'Bang TPDD'!$A$6:$AA$2902,18, FALSE)*$E97/100</f>
        <v>281.512</v>
      </c>
      <c r="W97" s="91">
        <f>VLOOKUP($B97,'Bang TPDD'!$A$6:$AA$2902,19, FALSE)*$E97/100</f>
        <v>4096.3999999999996</v>
      </c>
      <c r="X97" s="91">
        <f>VLOOKUP($B97,'Bang TPDD'!$A$6:$AA$2902,20, FALSE)*$E97/100</f>
        <v>0</v>
      </c>
      <c r="Y97" s="91">
        <f>VLOOKUP($B97,'Bang TPDD'!$A$6:$AA$2902,21, FALSE)*$E97/100</f>
        <v>4.3120000000000006E-2</v>
      </c>
      <c r="Z97" s="91">
        <f>VLOOKUP($B97,'Bang TPDD'!$A$6:$AA$2902,22, FALSE)*$E97/100</f>
        <v>113.96</v>
      </c>
    </row>
    <row r="98" spans="1:26" s="2" customFormat="1" x14ac:dyDescent="0.3">
      <c r="B98" s="6">
        <v>118</v>
      </c>
      <c r="C98" s="5" t="str">
        <f>VLOOKUP($B98,'Bang TPDD'!$A$6:$AA$2902,2, FALSE)</f>
        <v>Thịt heo ba chỉ</v>
      </c>
      <c r="D98" s="91">
        <v>10</v>
      </c>
      <c r="E98" s="91">
        <f t="shared" ref="E98:E104" si="13">D98-D98*F98/100</f>
        <v>9.8000000000000007</v>
      </c>
      <c r="F98" s="91">
        <f>VLOOKUP($B98,'Bang TPDD'!$A$6:$AA$2902,3, FALSE)</f>
        <v>2</v>
      </c>
      <c r="G98" s="91">
        <f>VLOOKUP($B98,'Bang TPDD'!$A$6:$AA$2902,4, FALSE)*$D98/100</f>
        <v>24</v>
      </c>
      <c r="H98" s="91">
        <f>VLOOKUP($B98,'Bang TPDD'!$A$6:$AA$2902,23, FALSE)*$E98/100</f>
        <v>5.9780000000000006</v>
      </c>
      <c r="I98" s="91">
        <f>VLOOKUP($B98,'Bang TPDD'!$A$6:$AA$2902,5, FALSE)*$E98/100</f>
        <v>2.5872000000000002</v>
      </c>
      <c r="J98" s="91">
        <f>VLOOKUP($B98,'Bang TPDD'!$A$6:$AA$2902,6, FALSE)*$E98/100</f>
        <v>0</v>
      </c>
      <c r="K98" s="91">
        <f>VLOOKUP($B98,'Bang TPDD'!$A$6:$AA$2902,7, FALSE)*$E98/100</f>
        <v>2.5872000000000002</v>
      </c>
      <c r="L98" s="91">
        <f>VLOOKUP($B98,'Bang TPDD'!$A$6:$AA$2902,8, FALSE)*$E98/100</f>
        <v>2.1070000000000002</v>
      </c>
      <c r="M98" s="91">
        <f>VLOOKUP($B98,'Bang TPDD'!$A$6:$AA$2902,9, FALSE)*$E98/100</f>
        <v>0</v>
      </c>
      <c r="N98" s="91">
        <f>VLOOKUP($B98,'Bang TPDD'!$A$6:$AA$2902,10, FALSE)*$E98/100</f>
        <v>2.1070000000000002</v>
      </c>
      <c r="O98" s="91">
        <f>VLOOKUP($B98,'Bang TPDD'!$A$6:$AA$2902,11, FALSE)*$E98/100</f>
        <v>0</v>
      </c>
      <c r="P98" s="91">
        <f>VLOOKUP($B98,'Bang TPDD'!$A$6:$AA$2902,12, FALSE)*$E98/100</f>
        <v>0</v>
      </c>
      <c r="Q98" s="91">
        <f>VLOOKUP($B98,'Bang TPDD'!$A$6:$AA$2902,13, FALSE)*$E98/100</f>
        <v>0</v>
      </c>
      <c r="R98" s="91">
        <f>VLOOKUP($B98,'Bang TPDD'!$A$6:$AA$2902,14, FALSE)*$E98/100</f>
        <v>0.88200000000000001</v>
      </c>
      <c r="S98" s="91">
        <f>VLOOKUP($B98,'Bang TPDD'!$A$6:$AA$2902,15, FALSE)*$E98/100</f>
        <v>17.444000000000003</v>
      </c>
      <c r="T98" s="91">
        <f>VLOOKUP($B98,'Bang TPDD'!$A$6:$AA$2902,16, FALSE)*$E98/100</f>
        <v>0.14700000000000002</v>
      </c>
      <c r="U98" s="91">
        <f>VLOOKUP($B98,'Bang TPDD'!$A$6:$AA$2902,17, FALSE)*$E98/100</f>
        <v>0</v>
      </c>
      <c r="V98" s="91">
        <f>VLOOKUP($B98,'Bang TPDD'!$A$6:$AA$2902,18, FALSE)*$E98/100</f>
        <v>0</v>
      </c>
      <c r="W98" s="91">
        <f>VLOOKUP($B98,'Bang TPDD'!$A$6:$AA$2902,19, FALSE)*$E98/100</f>
        <v>0</v>
      </c>
      <c r="X98" s="91">
        <f>VLOOKUP($B98,'Bang TPDD'!$A$6:$AA$2902,20, FALSE)*$E98/100</f>
        <v>0.98</v>
      </c>
      <c r="Y98" s="91">
        <f>VLOOKUP($B98,'Bang TPDD'!$A$6:$AA$2902,21, FALSE)*$E98/100</f>
        <v>5.1940000000000007E-2</v>
      </c>
      <c r="Z98" s="91">
        <f>VLOOKUP($B98,'Bang TPDD'!$A$6:$AA$2902,22, FALSE)*$E98/100</f>
        <v>0.19600000000000001</v>
      </c>
    </row>
    <row r="99" spans="1:26" s="2" customFormat="1" x14ac:dyDescent="0.3">
      <c r="B99" s="6">
        <v>238</v>
      </c>
      <c r="C99" s="5" t="str">
        <f>VLOOKUP($B99,'Bang TPDD'!$A$6:$AA$2902,2, FALSE)</f>
        <v>Nước mắm</v>
      </c>
      <c r="D99" s="91">
        <v>10</v>
      </c>
      <c r="E99" s="91">
        <f t="shared" si="13"/>
        <v>10</v>
      </c>
      <c r="F99" s="91">
        <f>VLOOKUP($B99,'Bang TPDD'!$A$6:$AA$2902,3, FALSE)</f>
        <v>0</v>
      </c>
      <c r="G99" s="91">
        <f>VLOOKUP($B99,'Bang TPDD'!$A$6:$AA$2902,4, FALSE)*$D99/100</f>
        <v>2.8</v>
      </c>
      <c r="H99" s="91">
        <f>VLOOKUP($B99,'Bang TPDD'!$A$6:$AA$2902,23, FALSE)*$E99/100</f>
        <v>9.2899999999999991</v>
      </c>
      <c r="I99" s="91">
        <f>VLOOKUP($B99,'Bang TPDD'!$A$6:$AA$2902,5, FALSE)*$E99/100</f>
        <v>0.71</v>
      </c>
      <c r="J99" s="91">
        <f>VLOOKUP($B99,'Bang TPDD'!$A$6:$AA$2902,6, FALSE)*$E99/100</f>
        <v>0</v>
      </c>
      <c r="K99" s="91">
        <f>VLOOKUP($B99,'Bang TPDD'!$A$6:$AA$2902,7, FALSE)*$E99/100</f>
        <v>0.71</v>
      </c>
      <c r="L99" s="91">
        <f>VLOOKUP($B99,'Bang TPDD'!$A$6:$AA$2902,8, FALSE)*$E99/100</f>
        <v>0</v>
      </c>
      <c r="M99" s="91">
        <f>VLOOKUP($B99,'Bang TPDD'!$A$6:$AA$2902,9, FALSE)*$E99/100</f>
        <v>0</v>
      </c>
      <c r="N99" s="91">
        <f>VLOOKUP($B99,'Bang TPDD'!$A$6:$AA$2902,10, FALSE)*$E99/100</f>
        <v>0</v>
      </c>
      <c r="O99" s="91">
        <f>VLOOKUP($B99,'Bang TPDD'!$A$6:$AA$2902,11, FALSE)*$E99/100</f>
        <v>0</v>
      </c>
      <c r="P99" s="91">
        <f>VLOOKUP($B99,'Bang TPDD'!$A$6:$AA$2902,12, FALSE)*$E99/100</f>
        <v>0</v>
      </c>
      <c r="Q99" s="91">
        <f>VLOOKUP($B99,'Bang TPDD'!$A$6:$AA$2902,13, FALSE)*$E99/100</f>
        <v>0</v>
      </c>
      <c r="R99" s="91">
        <f>VLOOKUP($B99,'Bang TPDD'!$A$6:$AA$2902,14, FALSE)*$E99/100</f>
        <v>38.700000000000003</v>
      </c>
      <c r="S99" s="91">
        <f>VLOOKUP($B99,'Bang TPDD'!$A$6:$AA$2902,15, FALSE)*$E99/100</f>
        <v>24.67</v>
      </c>
      <c r="T99" s="91">
        <f>VLOOKUP($B99,'Bang TPDD'!$A$6:$AA$2902,16, FALSE)*$E99/100</f>
        <v>0.27</v>
      </c>
      <c r="U99" s="91">
        <f>VLOOKUP($B99,'Bang TPDD'!$A$6:$AA$2902,17, FALSE)*$E99/100</f>
        <v>492.6</v>
      </c>
      <c r="V99" s="91">
        <f>VLOOKUP($B99,'Bang TPDD'!$A$6:$AA$2902,18, FALSE)*$E99/100</f>
        <v>0</v>
      </c>
      <c r="W99" s="91">
        <f>VLOOKUP($B99,'Bang TPDD'!$A$6:$AA$2902,19, FALSE)*$E99/100</f>
        <v>0</v>
      </c>
      <c r="X99" s="91">
        <f>VLOOKUP($B99,'Bang TPDD'!$A$6:$AA$2902,20, FALSE)*$E99/100</f>
        <v>0</v>
      </c>
      <c r="Y99" s="91">
        <f>VLOOKUP($B99,'Bang TPDD'!$A$6:$AA$2902,21, FALSE)*$E99/100</f>
        <v>3.0000000000000001E-3</v>
      </c>
      <c r="Z99" s="91">
        <f>VLOOKUP($B99,'Bang TPDD'!$A$6:$AA$2902,22, FALSE)*$E99/100</f>
        <v>0</v>
      </c>
    </row>
    <row r="100" spans="1:26" s="2" customFormat="1" x14ac:dyDescent="0.3">
      <c r="B100" s="6">
        <v>108</v>
      </c>
      <c r="C100" s="5" t="str">
        <f>VLOOKUP($B100,'Bang TPDD'!$A$6:$AA$2902,2, FALSE)</f>
        <v>Dầu thực vật</v>
      </c>
      <c r="D100" s="91">
        <v>2</v>
      </c>
      <c r="E100" s="169">
        <f t="shared" si="13"/>
        <v>2</v>
      </c>
      <c r="F100" s="169">
        <f>VLOOKUP($B100,'Bang TPDD'!$A$6:$AA$2902,3, FALSE)</f>
        <v>0</v>
      </c>
      <c r="G100" s="169">
        <f>VLOOKUP($B100,'Bang TPDD'!$A$6:$AA$2902,4, FALSE)*$D100/100</f>
        <v>17.940000000000001</v>
      </c>
      <c r="H100" s="169">
        <f>VLOOKUP($B100,'Bang TPDD'!$A$6:$AA$2902,23, FALSE)*$E100/100</f>
        <v>6.0000000000000001E-3</v>
      </c>
      <c r="I100" s="169">
        <f>VLOOKUP($B100,'Bang TPDD'!$A$6:$AA$2902,5, FALSE)*$E100/100</f>
        <v>0</v>
      </c>
      <c r="J100" s="169">
        <f>VLOOKUP($B100,'Bang TPDD'!$A$6:$AA$2902,6, FALSE)*$E100/100</f>
        <v>0</v>
      </c>
      <c r="K100" s="169">
        <f>VLOOKUP($B100,'Bang TPDD'!$A$6:$AA$2902,7, FALSE)*$E100/100</f>
        <v>0</v>
      </c>
      <c r="L100" s="169">
        <f>VLOOKUP($B100,'Bang TPDD'!$A$6:$AA$2902,8, FALSE)*$E100/100</f>
        <v>0</v>
      </c>
      <c r="M100" s="169">
        <f>VLOOKUP($B100,'Bang TPDD'!$A$6:$AA$2902,9, FALSE)*$E100/100</f>
        <v>1.994</v>
      </c>
      <c r="N100" s="169">
        <f>VLOOKUP($B100,'Bang TPDD'!$A$6:$AA$2902,10, FALSE)*$E100/100</f>
        <v>1.994</v>
      </c>
      <c r="O100" s="169">
        <f>VLOOKUP($B100,'Bang TPDD'!$A$6:$AA$2902,11, FALSE)*$E100/100</f>
        <v>0</v>
      </c>
      <c r="P100" s="169">
        <f>VLOOKUP($B100,'Bang TPDD'!$A$6:$AA$2902,12, FALSE)*$E100/100</f>
        <v>0</v>
      </c>
      <c r="Q100" s="169">
        <f>VLOOKUP($B100,'Bang TPDD'!$A$6:$AA$2902,13, FALSE)*$E100/100</f>
        <v>0</v>
      </c>
      <c r="R100" s="169">
        <f>VLOOKUP($B100,'Bang TPDD'!$A$6:$AA$2902,14, FALSE)*$E100/100</f>
        <v>0</v>
      </c>
      <c r="S100" s="169">
        <f>VLOOKUP($B100,'Bang TPDD'!$A$6:$AA$2902,15, FALSE)*$E100/100</f>
        <v>0</v>
      </c>
      <c r="T100" s="169">
        <f>VLOOKUP($B100,'Bang TPDD'!$A$6:$AA$2902,16, FALSE)*$E100/100</f>
        <v>0</v>
      </c>
      <c r="U100" s="169">
        <f>VLOOKUP($B100,'Bang TPDD'!$A$6:$AA$2902,17, FALSE)*$E100/100</f>
        <v>0</v>
      </c>
      <c r="V100" s="169">
        <f>VLOOKUP($B100,'Bang TPDD'!$A$6:$AA$2902,18, FALSE)*$E100/100</f>
        <v>0</v>
      </c>
      <c r="W100" s="169">
        <f>VLOOKUP($B100,'Bang TPDD'!$A$6:$AA$2902,19, FALSE)*$E100/100</f>
        <v>0</v>
      </c>
      <c r="X100" s="169">
        <f>VLOOKUP($B100,'Bang TPDD'!$A$6:$AA$2902,20, FALSE)*$E100/100</f>
        <v>0</v>
      </c>
      <c r="Y100" s="169">
        <f>VLOOKUP($B100,'Bang TPDD'!$A$6:$AA$2902,21, FALSE)*$E100/100</f>
        <v>0</v>
      </c>
      <c r="Z100" s="169">
        <f>VLOOKUP($B100,'Bang TPDD'!$A$6:$AA$2902,22, FALSE)*$E100/100</f>
        <v>0</v>
      </c>
    </row>
    <row r="101" spans="1:26" s="2" customFormat="1" x14ac:dyDescent="0.3">
      <c r="B101" s="6">
        <v>223</v>
      </c>
      <c r="C101" s="5" t="str">
        <f>VLOOKUP($B101,'Bang TPDD'!$A$6:$AA$2902,2, FALSE)</f>
        <v>Đường cát trắng</v>
      </c>
      <c r="D101" s="91">
        <v>3</v>
      </c>
      <c r="E101" s="91">
        <f t="shared" si="13"/>
        <v>3</v>
      </c>
      <c r="F101" s="91">
        <f>VLOOKUP($B101,'Bang TPDD'!$A$6:$AA$2902,3, FALSE)</f>
        <v>0</v>
      </c>
      <c r="G101" s="91">
        <f>VLOOKUP($B101,'Bang TPDD'!$A$6:$AA$2902,4, FALSE)*$D101/100</f>
        <v>11.91</v>
      </c>
      <c r="H101" s="91">
        <f>VLOOKUP($B101,'Bang TPDD'!$A$6:$AA$2902,23, FALSE)*$E101/100</f>
        <v>0</v>
      </c>
      <c r="I101" s="91">
        <f>VLOOKUP($B101,'Bang TPDD'!$A$6:$AA$2902,5, FALSE)*$E101/100</f>
        <v>0</v>
      </c>
      <c r="J101" s="91">
        <f>VLOOKUP($B101,'Bang TPDD'!$A$6:$AA$2902,6, FALSE)*$E101/100</f>
        <v>0</v>
      </c>
      <c r="K101" s="91">
        <f>VLOOKUP($B101,'Bang TPDD'!$A$6:$AA$2902,7, FALSE)*$E101/100</f>
        <v>0</v>
      </c>
      <c r="L101" s="91">
        <f>VLOOKUP($B101,'Bang TPDD'!$A$6:$AA$2902,8, FALSE)*$E101/100</f>
        <v>0</v>
      </c>
      <c r="M101" s="91">
        <f>VLOOKUP($B101,'Bang TPDD'!$A$6:$AA$2902,9, FALSE)*$E101/100</f>
        <v>0</v>
      </c>
      <c r="N101" s="91">
        <f>VLOOKUP($B101,'Bang TPDD'!$A$6:$AA$2902,10, FALSE)*$E101/100</f>
        <v>0</v>
      </c>
      <c r="O101" s="91">
        <f>VLOOKUP($B101,'Bang TPDD'!$A$6:$AA$2902,11, FALSE)*$E101/100</f>
        <v>2.9789999999999996</v>
      </c>
      <c r="P101" s="91">
        <f>VLOOKUP($B101,'Bang TPDD'!$A$6:$AA$2902,12, FALSE)*$E101/100</f>
        <v>0</v>
      </c>
      <c r="Q101" s="91">
        <f>VLOOKUP($B101,'Bang TPDD'!$A$6:$AA$2902,13, FALSE)*$E101/100</f>
        <v>0</v>
      </c>
      <c r="R101" s="91">
        <f>VLOOKUP($B101,'Bang TPDD'!$A$6:$AA$2902,14, FALSE)*$E101/100</f>
        <v>0</v>
      </c>
      <c r="S101" s="91">
        <f>VLOOKUP($B101,'Bang TPDD'!$A$6:$AA$2902,15, FALSE)*$E101/100</f>
        <v>0</v>
      </c>
      <c r="T101" s="91">
        <f>VLOOKUP($B101,'Bang TPDD'!$A$6:$AA$2902,16, FALSE)*$E101/100</f>
        <v>0</v>
      </c>
      <c r="U101" s="91">
        <f>VLOOKUP($B101,'Bang TPDD'!$A$6:$AA$2902,17, FALSE)*$E101/100</f>
        <v>0</v>
      </c>
      <c r="V101" s="91">
        <f>VLOOKUP($B101,'Bang TPDD'!$A$6:$AA$2902,18, FALSE)*$E101/100</f>
        <v>0</v>
      </c>
      <c r="W101" s="91">
        <f>VLOOKUP($B101,'Bang TPDD'!$A$6:$AA$2902,19, FALSE)*$E101/100</f>
        <v>0</v>
      </c>
      <c r="X101" s="91">
        <f>VLOOKUP($B101,'Bang TPDD'!$A$6:$AA$2902,20, FALSE)*$E101/100</f>
        <v>0</v>
      </c>
      <c r="Y101" s="91">
        <f>VLOOKUP($B101,'Bang TPDD'!$A$6:$AA$2902,21, FALSE)*$E101/100</f>
        <v>0</v>
      </c>
      <c r="Z101" s="91">
        <f>VLOOKUP($B101,'Bang TPDD'!$A$6:$AA$2902,22, FALSE)*$E101/100</f>
        <v>0</v>
      </c>
    </row>
    <row r="102" spans="1:26" s="2" customFormat="1" x14ac:dyDescent="0.3">
      <c r="B102" s="6">
        <v>85</v>
      </c>
      <c r="C102" s="5" t="str">
        <f>VLOOKUP($B102,'Bang TPDD'!$A$6:$AA$2902,2, FALSE)</f>
        <v>Tỏi ta</v>
      </c>
      <c r="D102" s="91">
        <v>5</v>
      </c>
      <c r="E102" s="91">
        <f>D102-D102*F102/100</f>
        <v>4</v>
      </c>
      <c r="F102" s="91">
        <f>VLOOKUP($B102,'Bang TPDD'!$A$6:$AA$2902,3, FALSE)</f>
        <v>20</v>
      </c>
      <c r="G102" s="91">
        <f>VLOOKUP($B102,'Bang TPDD'!$A$6:$AA$2902,4, FALSE)*$D102/100</f>
        <v>5.9</v>
      </c>
      <c r="H102" s="91">
        <f>VLOOKUP($B102,'Bang TPDD'!$A$6:$AA$2902,23, FALSE)*$E102/100</f>
        <v>2.7080000000000002</v>
      </c>
      <c r="I102" s="91">
        <f>VLOOKUP($B102,'Bang TPDD'!$A$6:$AA$2902,5, FALSE)*$E102/100</f>
        <v>0</v>
      </c>
      <c r="J102" s="91">
        <f>VLOOKUP($B102,'Bang TPDD'!$A$6:$AA$2902,6, FALSE)*$E102/100</f>
        <v>0.24</v>
      </c>
      <c r="K102" s="91">
        <f>VLOOKUP($B102,'Bang TPDD'!$A$6:$AA$2902,7, FALSE)*$E102/100</f>
        <v>0.24</v>
      </c>
      <c r="L102" s="91">
        <f>VLOOKUP($B102,'Bang TPDD'!$A$6:$AA$2902,8, FALSE)*$E102/100</f>
        <v>0</v>
      </c>
      <c r="M102" s="91">
        <f>VLOOKUP($B102,'Bang TPDD'!$A$6:$AA$2902,9, FALSE)*$E102/100</f>
        <v>0</v>
      </c>
      <c r="N102" s="91">
        <f>VLOOKUP($B102,'Bang TPDD'!$A$6:$AA$2902,10, FALSE)*$E102/100</f>
        <v>0</v>
      </c>
      <c r="O102" s="91">
        <f>VLOOKUP($B102,'Bang TPDD'!$A$6:$AA$2902,11, FALSE)*$E102/100</f>
        <v>0.94</v>
      </c>
      <c r="P102" s="91">
        <f>VLOOKUP($B102,'Bang TPDD'!$A$6:$AA$2902,12, FALSE)*$E102/100</f>
        <v>0.06</v>
      </c>
      <c r="Q102" s="91">
        <f>VLOOKUP($B102,'Bang TPDD'!$A$6:$AA$2902,13, FALSE)*$E102/100</f>
        <v>0</v>
      </c>
      <c r="R102" s="91">
        <f>VLOOKUP($B102,'Bang TPDD'!$A$6:$AA$2902,14, FALSE)*$E102/100</f>
        <v>0.96</v>
      </c>
      <c r="S102" s="91">
        <f>VLOOKUP($B102,'Bang TPDD'!$A$6:$AA$2902,15, FALSE)*$E102/100</f>
        <v>7.24</v>
      </c>
      <c r="T102" s="91">
        <f>VLOOKUP($B102,'Bang TPDD'!$A$6:$AA$2902,16, FALSE)*$E102/100</f>
        <v>0.06</v>
      </c>
      <c r="U102" s="91">
        <f>VLOOKUP($B102,'Bang TPDD'!$A$6:$AA$2902,17, FALSE)*$E102/100</f>
        <v>0.72</v>
      </c>
      <c r="V102" s="91">
        <f>VLOOKUP($B102,'Bang TPDD'!$A$6:$AA$2902,18, FALSE)*$E102/100</f>
        <v>14.92</v>
      </c>
      <c r="W102" s="91">
        <f>VLOOKUP($B102,'Bang TPDD'!$A$6:$AA$2902,19, FALSE)*$E102/100</f>
        <v>0</v>
      </c>
      <c r="X102" s="91">
        <f>VLOOKUP($B102,'Bang TPDD'!$A$6:$AA$2902,20, FALSE)*$E102/100</f>
        <v>0</v>
      </c>
      <c r="Y102" s="91">
        <f>VLOOKUP($B102,'Bang TPDD'!$A$6:$AA$2902,21, FALSE)*$E102/100</f>
        <v>9.5999999999999992E-3</v>
      </c>
      <c r="Z102" s="91">
        <f>VLOOKUP($B102,'Bang TPDD'!$A$6:$AA$2902,22, FALSE)*$E102/100</f>
        <v>0.4</v>
      </c>
    </row>
    <row r="103" spans="1:26" s="2" customFormat="1" x14ac:dyDescent="0.3">
      <c r="B103" s="6">
        <v>53</v>
      </c>
      <c r="C103" s="5" t="str">
        <f>VLOOKUP($B103,'Bang TPDD'!$A$6:$AA$2902,2, FALSE)</f>
        <v>Hành củ tươi</v>
      </c>
      <c r="D103" s="91">
        <v>5</v>
      </c>
      <c r="E103" s="91">
        <f t="shared" si="13"/>
        <v>3.8</v>
      </c>
      <c r="F103" s="91">
        <f>VLOOKUP($B103,'Bang TPDD'!$A$6:$AA$2902,3, FALSE)</f>
        <v>24</v>
      </c>
      <c r="G103" s="91">
        <f>VLOOKUP($B103,'Bang TPDD'!$A$6:$AA$2902,4, FALSE)*$D103/100</f>
        <v>0.7</v>
      </c>
      <c r="H103" s="91">
        <f>VLOOKUP($B103,'Bang TPDD'!$A$6:$AA$2902,23, FALSE)*$E103/100</f>
        <v>3.5150000000000001</v>
      </c>
      <c r="I103" s="91">
        <f>VLOOKUP($B103,'Bang TPDD'!$A$6:$AA$2902,5, FALSE)*$E103/100</f>
        <v>0</v>
      </c>
      <c r="J103" s="91">
        <f>VLOOKUP($B103,'Bang TPDD'!$A$6:$AA$2902,6, FALSE)*$E103/100</f>
        <v>4.9399999999999993E-2</v>
      </c>
      <c r="K103" s="91">
        <f>VLOOKUP($B103,'Bang TPDD'!$A$6:$AA$2902,7, FALSE)*$E103/100</f>
        <v>4.9399999999999993E-2</v>
      </c>
      <c r="L103" s="91">
        <f>VLOOKUP($B103,'Bang TPDD'!$A$6:$AA$2902,8, FALSE)*$E103/100</f>
        <v>0</v>
      </c>
      <c r="M103" s="91">
        <f>VLOOKUP($B103,'Bang TPDD'!$A$6:$AA$2902,9, FALSE)*$E103/100</f>
        <v>0</v>
      </c>
      <c r="N103" s="91">
        <f>VLOOKUP($B103,'Bang TPDD'!$A$6:$AA$2902,10, FALSE)*$E103/100</f>
        <v>0</v>
      </c>
      <c r="O103" s="91">
        <f>VLOOKUP($B103,'Bang TPDD'!$A$6:$AA$2902,11, FALSE)*$E103/100</f>
        <v>0.18239999999999998</v>
      </c>
      <c r="P103" s="91">
        <f>VLOOKUP($B103,'Bang TPDD'!$A$6:$AA$2902,12, FALSE)*$E103/100</f>
        <v>2.6599999999999999E-2</v>
      </c>
      <c r="Q103" s="91">
        <f>VLOOKUP($B103,'Bang TPDD'!$A$6:$AA$2902,13, FALSE)*$E103/100</f>
        <v>0</v>
      </c>
      <c r="R103" s="91">
        <f>VLOOKUP($B103,'Bang TPDD'!$A$6:$AA$2902,14, FALSE)*$E103/100</f>
        <v>1.216</v>
      </c>
      <c r="S103" s="91">
        <f>VLOOKUP($B103,'Bang TPDD'!$A$6:$AA$2902,15, FALSE)*$E103/100</f>
        <v>1.8619999999999999</v>
      </c>
      <c r="T103" s="91">
        <f>VLOOKUP($B103,'Bang TPDD'!$A$6:$AA$2902,16, FALSE)*$E103/100</f>
        <v>4.1799999999999997E-2</v>
      </c>
      <c r="U103" s="91">
        <f>VLOOKUP($B103,'Bang TPDD'!$A$6:$AA$2902,17, FALSE)*$E103/100</f>
        <v>0</v>
      </c>
      <c r="V103" s="91">
        <f>VLOOKUP($B103,'Bang TPDD'!$A$6:$AA$2902,18, FALSE)*$E103/100</f>
        <v>0</v>
      </c>
      <c r="W103" s="91">
        <f>VLOOKUP($B103,'Bang TPDD'!$A$6:$AA$2902,19, FALSE)*$E103/100</f>
        <v>0.56999999999999995</v>
      </c>
      <c r="X103" s="91">
        <f>VLOOKUP($B103,'Bang TPDD'!$A$6:$AA$2902,20, FALSE)*$E103/100</f>
        <v>0</v>
      </c>
      <c r="Y103" s="91">
        <f>VLOOKUP($B103,'Bang TPDD'!$A$6:$AA$2902,21, FALSE)*$E103/100</f>
        <v>1.14E-3</v>
      </c>
      <c r="Z103" s="91">
        <f>VLOOKUP($B103,'Bang TPDD'!$A$6:$AA$2902,22, FALSE)*$E103/100</f>
        <v>0.38</v>
      </c>
    </row>
    <row r="104" spans="1:26" s="2" customFormat="1" x14ac:dyDescent="0.3">
      <c r="B104" s="6">
        <v>0</v>
      </c>
      <c r="C104" s="5" t="str">
        <f>VLOOKUP($B104,'Bang TPDD'!$A$6:$AA$2902,2, FALSE)</f>
        <v>Nước</v>
      </c>
      <c r="D104" s="91">
        <v>100</v>
      </c>
      <c r="E104" s="91">
        <f t="shared" si="13"/>
        <v>100</v>
      </c>
      <c r="F104" s="91">
        <f>VLOOKUP($B104,'Bang TPDD'!$A$6:$AA$2902,3, FALSE)</f>
        <v>0</v>
      </c>
      <c r="G104" s="91">
        <f>VLOOKUP($B104,'Bang TPDD'!$A$6:$AA$2902,4, FALSE)*$D104/100</f>
        <v>0</v>
      </c>
      <c r="H104" s="91">
        <f>VLOOKUP($B104,'Bang TPDD'!$A$6:$AA$2902,23, FALSE)*$E104/100</f>
        <v>100</v>
      </c>
      <c r="I104" s="91">
        <f>VLOOKUP($B104,'Bang TPDD'!$A$6:$AA$2902,5, FALSE)*$E104/100</f>
        <v>0</v>
      </c>
      <c r="J104" s="91">
        <f>VLOOKUP($B104,'Bang TPDD'!$A$6:$AA$2902,6, FALSE)*$E104/100</f>
        <v>0</v>
      </c>
      <c r="K104" s="91">
        <f>VLOOKUP($B104,'Bang TPDD'!$A$6:$AA$2902,7, FALSE)*$E104/100</f>
        <v>0</v>
      </c>
      <c r="L104" s="91">
        <f>VLOOKUP($B104,'Bang TPDD'!$A$6:$AA$2902,8, FALSE)*$E104/100</f>
        <v>0</v>
      </c>
      <c r="M104" s="91">
        <f>VLOOKUP($B104,'Bang TPDD'!$A$6:$AA$2902,9, FALSE)*$E104/100</f>
        <v>0</v>
      </c>
      <c r="N104" s="91">
        <f>VLOOKUP($B104,'Bang TPDD'!$A$6:$AA$2902,10, FALSE)*$E104/100</f>
        <v>0</v>
      </c>
      <c r="O104" s="91">
        <f>VLOOKUP($B104,'Bang TPDD'!$A$6:$AA$2902,11, FALSE)*$E104/100</f>
        <v>0</v>
      </c>
      <c r="P104" s="91">
        <f>VLOOKUP($B104,'Bang TPDD'!$A$6:$AA$2902,12, FALSE)*$E104/100</f>
        <v>0</v>
      </c>
      <c r="Q104" s="91">
        <f>VLOOKUP($B104,'Bang TPDD'!$A$6:$AA$2902,13, FALSE)*$E104/100</f>
        <v>0</v>
      </c>
      <c r="R104" s="91">
        <f>VLOOKUP($B104,'Bang TPDD'!$A$6:$AA$2902,14, FALSE)*$E104/100</f>
        <v>0</v>
      </c>
      <c r="S104" s="91">
        <f>VLOOKUP($B104,'Bang TPDD'!$A$6:$AA$2902,15, FALSE)*$E104/100</f>
        <v>0</v>
      </c>
      <c r="T104" s="91">
        <f>VLOOKUP($B104,'Bang TPDD'!$A$6:$AA$2902,16, FALSE)*$E104/100</f>
        <v>0</v>
      </c>
      <c r="U104" s="91">
        <f>VLOOKUP($B104,'Bang TPDD'!$A$6:$AA$2902,17, FALSE)*$E104/100</f>
        <v>0</v>
      </c>
      <c r="V104" s="91">
        <f>VLOOKUP($B104,'Bang TPDD'!$A$6:$AA$2902,18, FALSE)*$E104/100</f>
        <v>0</v>
      </c>
      <c r="W104" s="91">
        <f>VLOOKUP($B104,'Bang TPDD'!$A$6:$AA$2902,19, FALSE)*$E104/100</f>
        <v>0</v>
      </c>
      <c r="X104" s="91">
        <f>VLOOKUP($B104,'Bang TPDD'!$A$6:$AA$2902,20, FALSE)*$E104/100</f>
        <v>0</v>
      </c>
      <c r="Y104" s="91">
        <f>VLOOKUP($B104,'Bang TPDD'!$A$6:$AA$2902,21, FALSE)*$E104/100</f>
        <v>0</v>
      </c>
      <c r="Z104" s="91">
        <f>VLOOKUP($B104,'Bang TPDD'!$A$6:$AA$2902,22, FALSE)*$E104/100</f>
        <v>0</v>
      </c>
    </row>
    <row r="105" spans="1:26" ht="15" thickBot="1" x14ac:dyDescent="0.35"/>
    <row r="106" spans="1:26" s="89" customFormat="1" ht="27.6" x14ac:dyDescent="0.3">
      <c r="A106" s="412" t="s">
        <v>342</v>
      </c>
      <c r="B106" s="414" t="s">
        <v>292</v>
      </c>
      <c r="C106" s="410" t="s">
        <v>353</v>
      </c>
      <c r="D106" s="396" t="s">
        <v>272</v>
      </c>
      <c r="E106" s="397" t="s">
        <v>273</v>
      </c>
      <c r="F106" s="398" t="s">
        <v>300</v>
      </c>
      <c r="G106" s="398" t="s">
        <v>3</v>
      </c>
      <c r="H106" s="398" t="s">
        <v>296</v>
      </c>
      <c r="I106" s="399" t="s">
        <v>323</v>
      </c>
      <c r="J106" s="399" t="s">
        <v>324</v>
      </c>
      <c r="K106" s="399" t="s">
        <v>327</v>
      </c>
      <c r="L106" s="399" t="s">
        <v>325</v>
      </c>
      <c r="M106" s="399" t="s">
        <v>326</v>
      </c>
      <c r="N106" s="399" t="s">
        <v>329</v>
      </c>
      <c r="O106" s="399" t="s">
        <v>5</v>
      </c>
      <c r="P106" s="399" t="s">
        <v>304</v>
      </c>
      <c r="Q106" s="399" t="s">
        <v>313</v>
      </c>
      <c r="R106" s="399" t="s">
        <v>6</v>
      </c>
      <c r="S106" s="399" t="s">
        <v>7</v>
      </c>
      <c r="T106" s="399" t="s">
        <v>8</v>
      </c>
      <c r="U106" s="399" t="s">
        <v>9</v>
      </c>
      <c r="V106" s="399" t="s">
        <v>10</v>
      </c>
      <c r="W106" s="399" t="s">
        <v>291</v>
      </c>
      <c r="X106" s="399" t="s">
        <v>11</v>
      </c>
      <c r="Y106" s="399" t="s">
        <v>12</v>
      </c>
      <c r="Z106" s="399" t="s">
        <v>13</v>
      </c>
    </row>
    <row r="107" spans="1:26" s="89" customFormat="1" x14ac:dyDescent="0.3">
      <c r="A107" s="413"/>
      <c r="B107" s="415"/>
      <c r="C107" s="411"/>
      <c r="D107" s="400" t="s">
        <v>16</v>
      </c>
      <c r="E107" s="401" t="s">
        <v>16</v>
      </c>
      <c r="F107" s="401" t="s">
        <v>301</v>
      </c>
      <c r="G107" s="401" t="s">
        <v>15</v>
      </c>
      <c r="H107" s="401" t="s">
        <v>16</v>
      </c>
      <c r="I107" s="401" t="s">
        <v>16</v>
      </c>
      <c r="J107" s="401" t="s">
        <v>16</v>
      </c>
      <c r="K107" s="401" t="s">
        <v>328</v>
      </c>
      <c r="L107" s="401" t="s">
        <v>16</v>
      </c>
      <c r="M107" s="401" t="s">
        <v>16</v>
      </c>
      <c r="N107" s="401" t="s">
        <v>16</v>
      </c>
      <c r="O107" s="401" t="s">
        <v>16</v>
      </c>
      <c r="P107" s="401" t="s">
        <v>16</v>
      </c>
      <c r="Q107" s="401" t="s">
        <v>17</v>
      </c>
      <c r="R107" s="401" t="s">
        <v>17</v>
      </c>
      <c r="S107" s="401" t="s">
        <v>17</v>
      </c>
      <c r="T107" s="401" t="s">
        <v>17</v>
      </c>
      <c r="U107" s="401" t="s">
        <v>17</v>
      </c>
      <c r="V107" s="401" t="s">
        <v>17</v>
      </c>
      <c r="W107" s="401" t="s">
        <v>18</v>
      </c>
      <c r="X107" s="401" t="s">
        <v>18</v>
      </c>
      <c r="Y107" s="401" t="s">
        <v>17</v>
      </c>
      <c r="Z107" s="401" t="s">
        <v>17</v>
      </c>
    </row>
    <row r="108" spans="1:26" s="90" customFormat="1" ht="72.599999999999994" thickBot="1" x14ac:dyDescent="0.4">
      <c r="A108" s="93">
        <f>A96+1</f>
        <v>9</v>
      </c>
      <c r="B108" s="94" t="s">
        <v>346</v>
      </c>
      <c r="C108" s="95" t="s">
        <v>357</v>
      </c>
      <c r="D108" s="402">
        <f>SUM(D109:D118)</f>
        <v>220</v>
      </c>
      <c r="E108" s="403">
        <f>SUM(E109:E118)</f>
        <v>214.4</v>
      </c>
      <c r="F108" s="403"/>
      <c r="G108" s="403">
        <f t="shared" ref="G108:Z108" si="14">SUM(G109:G118)</f>
        <v>224.39999999999998</v>
      </c>
      <c r="H108" s="403">
        <f t="shared" si="14"/>
        <v>174.36399999999995</v>
      </c>
      <c r="I108" s="404">
        <f t="shared" si="14"/>
        <v>5.1744000000000003</v>
      </c>
      <c r="J108" s="404">
        <f t="shared" si="14"/>
        <v>11.8194</v>
      </c>
      <c r="K108" s="403">
        <f t="shared" si="14"/>
        <v>16.9938</v>
      </c>
      <c r="L108" s="404">
        <f t="shared" si="14"/>
        <v>4.2140000000000004</v>
      </c>
      <c r="M108" s="404">
        <f t="shared" si="14"/>
        <v>10.385000000000002</v>
      </c>
      <c r="N108" s="403">
        <f t="shared" si="14"/>
        <v>14.599</v>
      </c>
      <c r="O108" s="403">
        <f t="shared" si="14"/>
        <v>8.5553999999999988</v>
      </c>
      <c r="P108" s="403">
        <f t="shared" si="14"/>
        <v>1.1406000000000001</v>
      </c>
      <c r="Q108" s="403">
        <f t="shared" si="14"/>
        <v>0</v>
      </c>
      <c r="R108" s="403">
        <f t="shared" si="14"/>
        <v>38.650000000000006</v>
      </c>
      <c r="S108" s="403">
        <f t="shared" si="14"/>
        <v>145.51</v>
      </c>
      <c r="T108" s="403">
        <f t="shared" si="14"/>
        <v>3.4128000000000003</v>
      </c>
      <c r="U108" s="403">
        <f t="shared" si="14"/>
        <v>5.919999999999999</v>
      </c>
      <c r="V108" s="403">
        <f t="shared" si="14"/>
        <v>124.34</v>
      </c>
      <c r="W108" s="403">
        <f t="shared" si="14"/>
        <v>479.07</v>
      </c>
      <c r="X108" s="403">
        <f t="shared" si="14"/>
        <v>1.96</v>
      </c>
      <c r="Y108" s="403">
        <f t="shared" si="14"/>
        <v>0.17111999999999999</v>
      </c>
      <c r="Z108" s="403">
        <f t="shared" si="14"/>
        <v>18.771999999999998</v>
      </c>
    </row>
    <row r="109" spans="1:26" s="2" customFormat="1" x14ac:dyDescent="0.3">
      <c r="B109" s="92">
        <v>27</v>
      </c>
      <c r="C109" s="5" t="str">
        <f>VLOOKUP($B109,'Bang TPDD'!$A$6:$AA$2902,2, FALSE)</f>
        <v>Đậu phụ</v>
      </c>
      <c r="D109" s="91">
        <v>100</v>
      </c>
      <c r="E109" s="91">
        <f>D109-D109*F109/100</f>
        <v>100</v>
      </c>
      <c r="F109" s="91">
        <f>VLOOKUP($B109,'Bang TPDD'!$A$6:$AA$2902,3, FALSE)</f>
        <v>0</v>
      </c>
      <c r="G109" s="91">
        <f>VLOOKUP($B109,'Bang TPDD'!$A$6:$AA$2902,4, FALSE)*$D109/100</f>
        <v>95</v>
      </c>
      <c r="H109" s="91">
        <f>VLOOKUP($B109,'Bang TPDD'!$A$6:$AA$2902,23, FALSE)*$E109/100</f>
        <v>82</v>
      </c>
      <c r="I109" s="91">
        <f>VLOOKUP($B109,'Bang TPDD'!$A$6:$AA$2902,5, FALSE)*$E109/100</f>
        <v>0</v>
      </c>
      <c r="J109" s="91">
        <f>VLOOKUP($B109,'Bang TPDD'!$A$6:$AA$2902,6, FALSE)*$E109/100</f>
        <v>10.9</v>
      </c>
      <c r="K109" s="91">
        <f>VLOOKUP($B109,'Bang TPDD'!$A$6:$AA$2902,7, FALSE)*$E109/100</f>
        <v>10.9</v>
      </c>
      <c r="L109" s="91">
        <f>VLOOKUP($B109,'Bang TPDD'!$A$6:$AA$2902,8, FALSE)*$E109/100</f>
        <v>0</v>
      </c>
      <c r="M109" s="91">
        <f>VLOOKUP($B109,'Bang TPDD'!$A$6:$AA$2902,9, FALSE)*$E109/100</f>
        <v>5.4</v>
      </c>
      <c r="N109" s="91">
        <f>VLOOKUP($B109,'Bang TPDD'!$A$6:$AA$2902,10, FALSE)*$E109/100</f>
        <v>5.4</v>
      </c>
      <c r="O109" s="91">
        <f>VLOOKUP($B109,'Bang TPDD'!$A$6:$AA$2902,11, FALSE)*$E109/100</f>
        <v>0.7</v>
      </c>
      <c r="P109" s="91">
        <f>VLOOKUP($B109,'Bang TPDD'!$A$6:$AA$2902,12, FALSE)*$E109/100</f>
        <v>0.6</v>
      </c>
      <c r="Q109" s="91">
        <f>VLOOKUP($B109,'Bang TPDD'!$A$6:$AA$2902,13, FALSE)*$E109/100</f>
        <v>0</v>
      </c>
      <c r="R109" s="91">
        <f>VLOOKUP($B109,'Bang TPDD'!$A$6:$AA$2902,14, FALSE)*$E109/100</f>
        <v>24</v>
      </c>
      <c r="S109" s="91">
        <f>VLOOKUP($B109,'Bang TPDD'!$A$6:$AA$2902,15, FALSE)*$E109/100</f>
        <v>85</v>
      </c>
      <c r="T109" s="91">
        <f>VLOOKUP($B109,'Bang TPDD'!$A$6:$AA$2902,16, FALSE)*$E109/100</f>
        <v>2.2000000000000002</v>
      </c>
      <c r="U109" s="91">
        <f>VLOOKUP($B109,'Bang TPDD'!$A$6:$AA$2902,17, FALSE)*$E109/100</f>
        <v>0</v>
      </c>
      <c r="V109" s="91">
        <f>VLOOKUP($B109,'Bang TPDD'!$A$6:$AA$2902,18, FALSE)*$E109/100</f>
        <v>0</v>
      </c>
      <c r="W109" s="91">
        <f>VLOOKUP($B109,'Bang TPDD'!$A$6:$AA$2902,19, FALSE)*$E109/100</f>
        <v>0</v>
      </c>
      <c r="X109" s="91">
        <f>VLOOKUP($B109,'Bang TPDD'!$A$6:$AA$2902,20, FALSE)*$E109/100</f>
        <v>0</v>
      </c>
      <c r="Y109" s="91">
        <f>VLOOKUP($B109,'Bang TPDD'!$A$6:$AA$2902,21, FALSE)*$E109/100</f>
        <v>0.03</v>
      </c>
      <c r="Z109" s="91">
        <f>VLOOKUP($B109,'Bang TPDD'!$A$6:$AA$2902,22, FALSE)*$E109/100</f>
        <v>0</v>
      </c>
    </row>
    <row r="110" spans="1:26" s="2" customFormat="1" x14ac:dyDescent="0.3">
      <c r="B110" s="6">
        <v>118</v>
      </c>
      <c r="C110" s="5" t="str">
        <f>VLOOKUP($B110,'Bang TPDD'!$A$6:$AA$2902,2, FALSE)</f>
        <v>Thịt heo ba chỉ</v>
      </c>
      <c r="D110" s="91">
        <v>20</v>
      </c>
      <c r="E110" s="91">
        <f t="shared" ref="E110:E118" si="15">D110-D110*F110/100</f>
        <v>19.600000000000001</v>
      </c>
      <c r="F110" s="91">
        <f>VLOOKUP($B110,'Bang TPDD'!$A$6:$AA$2902,3, FALSE)</f>
        <v>2</v>
      </c>
      <c r="G110" s="91">
        <f>VLOOKUP($B110,'Bang TPDD'!$A$6:$AA$2902,4, FALSE)*$D110/100</f>
        <v>48</v>
      </c>
      <c r="H110" s="91">
        <f>VLOOKUP($B110,'Bang TPDD'!$A$6:$AA$2902,23, FALSE)*$E110/100</f>
        <v>11.956000000000001</v>
      </c>
      <c r="I110" s="91">
        <f>VLOOKUP($B110,'Bang TPDD'!$A$6:$AA$2902,5, FALSE)*$E110/100</f>
        <v>5.1744000000000003</v>
      </c>
      <c r="J110" s="91">
        <f>VLOOKUP($B110,'Bang TPDD'!$A$6:$AA$2902,6, FALSE)*$E110/100</f>
        <v>0</v>
      </c>
      <c r="K110" s="91">
        <f>VLOOKUP($B110,'Bang TPDD'!$A$6:$AA$2902,7, FALSE)*$E110/100</f>
        <v>5.1744000000000003</v>
      </c>
      <c r="L110" s="91">
        <f>VLOOKUP($B110,'Bang TPDD'!$A$6:$AA$2902,8, FALSE)*$E110/100</f>
        <v>4.2140000000000004</v>
      </c>
      <c r="M110" s="91">
        <f>VLOOKUP($B110,'Bang TPDD'!$A$6:$AA$2902,9, FALSE)*$E110/100</f>
        <v>0</v>
      </c>
      <c r="N110" s="91">
        <f>VLOOKUP($B110,'Bang TPDD'!$A$6:$AA$2902,10, FALSE)*$E110/100</f>
        <v>4.2140000000000004</v>
      </c>
      <c r="O110" s="91">
        <f>VLOOKUP($B110,'Bang TPDD'!$A$6:$AA$2902,11, FALSE)*$E110/100</f>
        <v>0</v>
      </c>
      <c r="P110" s="91">
        <f>VLOOKUP($B110,'Bang TPDD'!$A$6:$AA$2902,12, FALSE)*$E110/100</f>
        <v>0</v>
      </c>
      <c r="Q110" s="91">
        <f>VLOOKUP($B110,'Bang TPDD'!$A$6:$AA$2902,13, FALSE)*$E110/100</f>
        <v>0</v>
      </c>
      <c r="R110" s="91">
        <f>VLOOKUP($B110,'Bang TPDD'!$A$6:$AA$2902,14, FALSE)*$E110/100</f>
        <v>1.764</v>
      </c>
      <c r="S110" s="91">
        <f>VLOOKUP($B110,'Bang TPDD'!$A$6:$AA$2902,15, FALSE)*$E110/100</f>
        <v>34.888000000000005</v>
      </c>
      <c r="T110" s="91">
        <f>VLOOKUP($B110,'Bang TPDD'!$A$6:$AA$2902,16, FALSE)*$E110/100</f>
        <v>0.29400000000000004</v>
      </c>
      <c r="U110" s="91">
        <f>VLOOKUP($B110,'Bang TPDD'!$A$6:$AA$2902,17, FALSE)*$E110/100</f>
        <v>0</v>
      </c>
      <c r="V110" s="91">
        <f>VLOOKUP($B110,'Bang TPDD'!$A$6:$AA$2902,18, FALSE)*$E110/100</f>
        <v>0</v>
      </c>
      <c r="W110" s="91">
        <f>VLOOKUP($B110,'Bang TPDD'!$A$6:$AA$2902,19, FALSE)*$E110/100</f>
        <v>0</v>
      </c>
      <c r="X110" s="91">
        <f>VLOOKUP($B110,'Bang TPDD'!$A$6:$AA$2902,20, FALSE)*$E110/100</f>
        <v>1.96</v>
      </c>
      <c r="Y110" s="91">
        <f>VLOOKUP($B110,'Bang TPDD'!$A$6:$AA$2902,21, FALSE)*$E110/100</f>
        <v>0.10388000000000001</v>
      </c>
      <c r="Z110" s="91">
        <f>VLOOKUP($B110,'Bang TPDD'!$A$6:$AA$2902,22, FALSE)*$E110/100</f>
        <v>0.39200000000000002</v>
      </c>
    </row>
    <row r="111" spans="1:26" s="2" customFormat="1" x14ac:dyDescent="0.3">
      <c r="B111" s="6">
        <v>32</v>
      </c>
      <c r="C111" s="5" t="str">
        <f>VLOOKUP($B111,'Bang TPDD'!$A$6:$AA$2902,2, FALSE)</f>
        <v>Cà chua</v>
      </c>
      <c r="D111" s="91">
        <v>40</v>
      </c>
      <c r="E111" s="91">
        <f t="shared" si="15"/>
        <v>38</v>
      </c>
      <c r="F111" s="91">
        <f>VLOOKUP($B111,'Bang TPDD'!$A$6:$AA$2902,3, FALSE)</f>
        <v>5</v>
      </c>
      <c r="G111" s="91">
        <f>VLOOKUP($B111,'Bang TPDD'!$A$6:$AA$2902,4, FALSE)*$D111/100</f>
        <v>7.6</v>
      </c>
      <c r="H111" s="91">
        <f>VLOOKUP($B111,'Bang TPDD'!$A$6:$AA$2902,23, FALSE)*$E111/100</f>
        <v>35.72</v>
      </c>
      <c r="I111" s="91">
        <f>VLOOKUP($B111,'Bang TPDD'!$A$6:$AA$2902,5, FALSE)*$E111/100</f>
        <v>0</v>
      </c>
      <c r="J111" s="91">
        <f>VLOOKUP($B111,'Bang TPDD'!$A$6:$AA$2902,6, FALSE)*$E111/100</f>
        <v>0.22800000000000001</v>
      </c>
      <c r="K111" s="91">
        <f>VLOOKUP($B111,'Bang TPDD'!$A$6:$AA$2902,7, FALSE)*$E111/100</f>
        <v>0.22800000000000001</v>
      </c>
      <c r="L111" s="91">
        <f>VLOOKUP($B111,'Bang TPDD'!$A$6:$AA$2902,8, FALSE)*$E111/100</f>
        <v>0</v>
      </c>
      <c r="M111" s="91">
        <f>VLOOKUP($B111,'Bang TPDD'!$A$6:$AA$2902,9, FALSE)*$E111/100</f>
        <v>0</v>
      </c>
      <c r="N111" s="91">
        <f>VLOOKUP($B111,'Bang TPDD'!$A$6:$AA$2902,10, FALSE)*$E111/100</f>
        <v>0</v>
      </c>
      <c r="O111" s="91">
        <f>VLOOKUP($B111,'Bang TPDD'!$A$6:$AA$2902,11, FALSE)*$E111/100</f>
        <v>1.5959999999999999</v>
      </c>
      <c r="P111" s="91">
        <f>VLOOKUP($B111,'Bang TPDD'!$A$6:$AA$2902,12, FALSE)*$E111/100</f>
        <v>0.41800000000000004</v>
      </c>
      <c r="Q111" s="91">
        <f>VLOOKUP($B111,'Bang TPDD'!$A$6:$AA$2902,13, FALSE)*$E111/100</f>
        <v>0</v>
      </c>
      <c r="R111" s="91">
        <f>VLOOKUP($B111,'Bang TPDD'!$A$6:$AA$2902,14, FALSE)*$E111/100</f>
        <v>4.5599999999999996</v>
      </c>
      <c r="S111" s="91">
        <f>VLOOKUP($B111,'Bang TPDD'!$A$6:$AA$2902,15, FALSE)*$E111/100</f>
        <v>9.8800000000000008</v>
      </c>
      <c r="T111" s="91">
        <f>VLOOKUP($B111,'Bang TPDD'!$A$6:$AA$2902,16, FALSE)*$E111/100</f>
        <v>0.53199999999999992</v>
      </c>
      <c r="U111" s="91">
        <f>VLOOKUP($B111,'Bang TPDD'!$A$6:$AA$2902,17, FALSE)*$E111/100</f>
        <v>4.5599999999999996</v>
      </c>
      <c r="V111" s="91">
        <f>VLOOKUP($B111,'Bang TPDD'!$A$6:$AA$2902,18, FALSE)*$E111/100</f>
        <v>104.5</v>
      </c>
      <c r="W111" s="91">
        <f>VLOOKUP($B111,'Bang TPDD'!$A$6:$AA$2902,19, FALSE)*$E111/100</f>
        <v>423.7</v>
      </c>
      <c r="X111" s="91">
        <f>VLOOKUP($B111,'Bang TPDD'!$A$6:$AA$2902,20, FALSE)*$E111/100</f>
        <v>0</v>
      </c>
      <c r="Y111" s="91">
        <f>VLOOKUP($B111,'Bang TPDD'!$A$6:$AA$2902,21, FALSE)*$E111/100</f>
        <v>2.2799999999999997E-2</v>
      </c>
      <c r="Z111" s="91">
        <f>VLOOKUP($B111,'Bang TPDD'!$A$6:$AA$2902,22, FALSE)*$E111/100</f>
        <v>15.2</v>
      </c>
    </row>
    <row r="112" spans="1:26" s="2" customFormat="1" x14ac:dyDescent="0.3">
      <c r="B112" s="6">
        <v>240</v>
      </c>
      <c r="C112" s="5" t="str">
        <f>VLOOKUP($B112,'Bang TPDD'!$A$6:$AA$2902,2, FALSE)</f>
        <v>Xì dầu</v>
      </c>
      <c r="D112" s="91">
        <v>5</v>
      </c>
      <c r="E112" s="169">
        <f t="shared" si="15"/>
        <v>5</v>
      </c>
      <c r="F112" s="169">
        <f>VLOOKUP($B112,'Bang TPDD'!$A$6:$AA$2902,3, FALSE)</f>
        <v>0</v>
      </c>
      <c r="G112" s="169">
        <f>VLOOKUP($B112,'Bang TPDD'!$A$6:$AA$2902,4, FALSE)*$D112/100</f>
        <v>1.4</v>
      </c>
      <c r="H112" s="169">
        <f>VLOOKUP($B112,'Bang TPDD'!$A$6:$AA$2902,23, FALSE)*$E112/100</f>
        <v>4.75</v>
      </c>
      <c r="I112" s="169">
        <f>VLOOKUP($B112,'Bang TPDD'!$A$6:$AA$2902,5, FALSE)*$E112/100</f>
        <v>0</v>
      </c>
      <c r="J112" s="169">
        <f>VLOOKUP($B112,'Bang TPDD'!$A$6:$AA$2902,6, FALSE)*$E112/100</f>
        <v>0.35</v>
      </c>
      <c r="K112" s="169">
        <f>VLOOKUP($B112,'Bang TPDD'!$A$6:$AA$2902,7, FALSE)*$E112/100</f>
        <v>0.35</v>
      </c>
      <c r="L112" s="169">
        <f>VLOOKUP($B112,'Bang TPDD'!$A$6:$AA$2902,8, FALSE)*$E112/100</f>
        <v>0</v>
      </c>
      <c r="M112" s="169">
        <f>VLOOKUP($B112,'Bang TPDD'!$A$6:$AA$2902,9, FALSE)*$E112/100</f>
        <v>0</v>
      </c>
      <c r="N112" s="169">
        <f>VLOOKUP($B112,'Bang TPDD'!$A$6:$AA$2902,10, FALSE)*$E112/100</f>
        <v>0</v>
      </c>
      <c r="O112" s="169">
        <f>VLOOKUP($B112,'Bang TPDD'!$A$6:$AA$2902,11, FALSE)*$E112/100</f>
        <v>0</v>
      </c>
      <c r="P112" s="169">
        <f>VLOOKUP($B112,'Bang TPDD'!$A$6:$AA$2902,12, FALSE)*$E112/100</f>
        <v>0</v>
      </c>
      <c r="Q112" s="169">
        <f>VLOOKUP($B112,'Bang TPDD'!$A$6:$AA$2902,13, FALSE)*$E112/100</f>
        <v>0</v>
      </c>
      <c r="R112" s="169">
        <f>VLOOKUP($B112,'Bang TPDD'!$A$6:$AA$2902,14, FALSE)*$E112/100</f>
        <v>2.95</v>
      </c>
      <c r="S112" s="169">
        <f>VLOOKUP($B112,'Bang TPDD'!$A$6:$AA$2902,15, FALSE)*$E112/100</f>
        <v>5</v>
      </c>
      <c r="T112" s="169">
        <f>VLOOKUP($B112,'Bang TPDD'!$A$6:$AA$2902,16, FALSE)*$E112/100</f>
        <v>0.245</v>
      </c>
      <c r="U112" s="169">
        <f>VLOOKUP($B112,'Bang TPDD'!$A$6:$AA$2902,17, FALSE)*$E112/100</f>
        <v>0</v>
      </c>
      <c r="V112" s="169">
        <f>VLOOKUP($B112,'Bang TPDD'!$A$6:$AA$2902,18, FALSE)*$E112/100</f>
        <v>0</v>
      </c>
      <c r="W112" s="169">
        <f>VLOOKUP($B112,'Bang TPDD'!$A$6:$AA$2902,19, FALSE)*$E112/100</f>
        <v>0</v>
      </c>
      <c r="X112" s="169">
        <f>VLOOKUP($B112,'Bang TPDD'!$A$6:$AA$2902,20, FALSE)*$E112/100</f>
        <v>0</v>
      </c>
      <c r="Y112" s="169">
        <f>VLOOKUP($B112,'Bang TPDD'!$A$6:$AA$2902,21, FALSE)*$E112/100</f>
        <v>2.5000000000000001E-3</v>
      </c>
      <c r="Z112" s="169">
        <f>VLOOKUP($B112,'Bang TPDD'!$A$6:$AA$2902,22, FALSE)*$E112/100</f>
        <v>0</v>
      </c>
    </row>
    <row r="113" spans="1:26" s="2" customFormat="1" x14ac:dyDescent="0.3">
      <c r="B113" s="6">
        <v>223</v>
      </c>
      <c r="C113" s="5" t="str">
        <f>VLOOKUP($B113,'Bang TPDD'!$A$6:$AA$2902,2, FALSE)</f>
        <v>Đường cát trắng</v>
      </c>
      <c r="D113" s="91">
        <v>5</v>
      </c>
      <c r="E113" s="91">
        <f t="shared" si="15"/>
        <v>5</v>
      </c>
      <c r="F113" s="91">
        <f>VLOOKUP($B113,'Bang TPDD'!$A$6:$AA$2902,3, FALSE)</f>
        <v>0</v>
      </c>
      <c r="G113" s="91">
        <f>VLOOKUP($B113,'Bang TPDD'!$A$6:$AA$2902,4, FALSE)*$D113/100</f>
        <v>19.850000000000001</v>
      </c>
      <c r="H113" s="91">
        <f>VLOOKUP($B113,'Bang TPDD'!$A$6:$AA$2902,23, FALSE)*$E113/100</f>
        <v>0</v>
      </c>
      <c r="I113" s="91">
        <f>VLOOKUP($B113,'Bang TPDD'!$A$6:$AA$2902,5, FALSE)*$E113/100</f>
        <v>0</v>
      </c>
      <c r="J113" s="91">
        <f>VLOOKUP($B113,'Bang TPDD'!$A$6:$AA$2902,6, FALSE)*$E113/100</f>
        <v>0</v>
      </c>
      <c r="K113" s="91">
        <f>VLOOKUP($B113,'Bang TPDD'!$A$6:$AA$2902,7, FALSE)*$E113/100</f>
        <v>0</v>
      </c>
      <c r="L113" s="91">
        <f>VLOOKUP($B113,'Bang TPDD'!$A$6:$AA$2902,8, FALSE)*$E113/100</f>
        <v>0</v>
      </c>
      <c r="M113" s="91">
        <f>VLOOKUP($B113,'Bang TPDD'!$A$6:$AA$2902,9, FALSE)*$E113/100</f>
        <v>0</v>
      </c>
      <c r="N113" s="91">
        <f>VLOOKUP($B113,'Bang TPDD'!$A$6:$AA$2902,10, FALSE)*$E113/100</f>
        <v>0</v>
      </c>
      <c r="O113" s="91">
        <f>VLOOKUP($B113,'Bang TPDD'!$A$6:$AA$2902,11, FALSE)*$E113/100</f>
        <v>4.9649999999999999</v>
      </c>
      <c r="P113" s="91">
        <f>VLOOKUP($B113,'Bang TPDD'!$A$6:$AA$2902,12, FALSE)*$E113/100</f>
        <v>0</v>
      </c>
      <c r="Q113" s="91">
        <f>VLOOKUP($B113,'Bang TPDD'!$A$6:$AA$2902,13, FALSE)*$E113/100</f>
        <v>0</v>
      </c>
      <c r="R113" s="91">
        <f>VLOOKUP($B113,'Bang TPDD'!$A$6:$AA$2902,14, FALSE)*$E113/100</f>
        <v>0</v>
      </c>
      <c r="S113" s="91">
        <f>VLOOKUP($B113,'Bang TPDD'!$A$6:$AA$2902,15, FALSE)*$E113/100</f>
        <v>0</v>
      </c>
      <c r="T113" s="91">
        <f>VLOOKUP($B113,'Bang TPDD'!$A$6:$AA$2902,16, FALSE)*$E113/100</f>
        <v>0</v>
      </c>
      <c r="U113" s="91">
        <f>VLOOKUP($B113,'Bang TPDD'!$A$6:$AA$2902,17, FALSE)*$E113/100</f>
        <v>0</v>
      </c>
      <c r="V113" s="91">
        <f>VLOOKUP($B113,'Bang TPDD'!$A$6:$AA$2902,18, FALSE)*$E113/100</f>
        <v>0</v>
      </c>
      <c r="W113" s="91">
        <f>VLOOKUP($B113,'Bang TPDD'!$A$6:$AA$2902,19, FALSE)*$E113/100</f>
        <v>0</v>
      </c>
      <c r="X113" s="91">
        <f>VLOOKUP($B113,'Bang TPDD'!$A$6:$AA$2902,20, FALSE)*$E113/100</f>
        <v>0</v>
      </c>
      <c r="Y113" s="91">
        <f>VLOOKUP($B113,'Bang TPDD'!$A$6:$AA$2902,21, FALSE)*$E113/100</f>
        <v>0</v>
      </c>
      <c r="Z113" s="91">
        <f>VLOOKUP($B113,'Bang TPDD'!$A$6:$AA$2902,22, FALSE)*$E113/100</f>
        <v>0</v>
      </c>
    </row>
    <row r="114" spans="1:26" s="2" customFormat="1" x14ac:dyDescent="0.3">
      <c r="B114" s="6">
        <v>85</v>
      </c>
      <c r="C114" s="5" t="str">
        <f>VLOOKUP($B114,'Bang TPDD'!$A$6:$AA$2902,2, FALSE)</f>
        <v>Tỏi ta</v>
      </c>
      <c r="D114" s="91">
        <v>5</v>
      </c>
      <c r="E114" s="91">
        <f>D114-D114*F114/100</f>
        <v>4</v>
      </c>
      <c r="F114" s="91">
        <f>VLOOKUP($B114,'Bang TPDD'!$A$6:$AA$2902,3, FALSE)</f>
        <v>20</v>
      </c>
      <c r="G114" s="91">
        <f>VLOOKUP($B114,'Bang TPDD'!$A$6:$AA$2902,4, FALSE)*$D114/100</f>
        <v>5.9</v>
      </c>
      <c r="H114" s="91">
        <f>VLOOKUP($B114,'Bang TPDD'!$A$6:$AA$2902,23, FALSE)*$E114/100</f>
        <v>2.7080000000000002</v>
      </c>
      <c r="I114" s="91">
        <f>VLOOKUP($B114,'Bang TPDD'!$A$6:$AA$2902,5, FALSE)*$E114/100</f>
        <v>0</v>
      </c>
      <c r="J114" s="91">
        <f>VLOOKUP($B114,'Bang TPDD'!$A$6:$AA$2902,6, FALSE)*$E114/100</f>
        <v>0.24</v>
      </c>
      <c r="K114" s="91">
        <f>VLOOKUP($B114,'Bang TPDD'!$A$6:$AA$2902,7, FALSE)*$E114/100</f>
        <v>0.24</v>
      </c>
      <c r="L114" s="91">
        <f>VLOOKUP($B114,'Bang TPDD'!$A$6:$AA$2902,8, FALSE)*$E114/100</f>
        <v>0</v>
      </c>
      <c r="M114" s="91">
        <f>VLOOKUP($B114,'Bang TPDD'!$A$6:$AA$2902,9, FALSE)*$E114/100</f>
        <v>0</v>
      </c>
      <c r="N114" s="91">
        <f>VLOOKUP($B114,'Bang TPDD'!$A$6:$AA$2902,10, FALSE)*$E114/100</f>
        <v>0</v>
      </c>
      <c r="O114" s="91">
        <f>VLOOKUP($B114,'Bang TPDD'!$A$6:$AA$2902,11, FALSE)*$E114/100</f>
        <v>0.94</v>
      </c>
      <c r="P114" s="91">
        <f>VLOOKUP($B114,'Bang TPDD'!$A$6:$AA$2902,12, FALSE)*$E114/100</f>
        <v>0.06</v>
      </c>
      <c r="Q114" s="91">
        <f>VLOOKUP($B114,'Bang TPDD'!$A$6:$AA$2902,13, FALSE)*$E114/100</f>
        <v>0</v>
      </c>
      <c r="R114" s="91">
        <f>VLOOKUP($B114,'Bang TPDD'!$A$6:$AA$2902,14, FALSE)*$E114/100</f>
        <v>0.96</v>
      </c>
      <c r="S114" s="91">
        <f>VLOOKUP($B114,'Bang TPDD'!$A$6:$AA$2902,15, FALSE)*$E114/100</f>
        <v>7.24</v>
      </c>
      <c r="T114" s="91">
        <f>VLOOKUP($B114,'Bang TPDD'!$A$6:$AA$2902,16, FALSE)*$E114/100</f>
        <v>0.06</v>
      </c>
      <c r="U114" s="91">
        <f>VLOOKUP($B114,'Bang TPDD'!$A$6:$AA$2902,17, FALSE)*$E114/100</f>
        <v>0.72</v>
      </c>
      <c r="V114" s="91">
        <f>VLOOKUP($B114,'Bang TPDD'!$A$6:$AA$2902,18, FALSE)*$E114/100</f>
        <v>14.92</v>
      </c>
      <c r="W114" s="91">
        <f>VLOOKUP($B114,'Bang TPDD'!$A$6:$AA$2902,19, FALSE)*$E114/100</f>
        <v>0</v>
      </c>
      <c r="X114" s="91">
        <f>VLOOKUP($B114,'Bang TPDD'!$A$6:$AA$2902,20, FALSE)*$E114/100</f>
        <v>0</v>
      </c>
      <c r="Y114" s="91">
        <f>VLOOKUP($B114,'Bang TPDD'!$A$6:$AA$2902,21, FALSE)*$E114/100</f>
        <v>9.5999999999999992E-3</v>
      </c>
      <c r="Z114" s="91">
        <f>VLOOKUP($B114,'Bang TPDD'!$A$6:$AA$2902,22, FALSE)*$E114/100</f>
        <v>0.4</v>
      </c>
    </row>
    <row r="115" spans="1:26" s="2" customFormat="1" x14ac:dyDescent="0.3">
      <c r="B115" s="6">
        <v>53</v>
      </c>
      <c r="C115" s="5" t="str">
        <f>VLOOKUP($B115,'Bang TPDD'!$A$6:$AA$2902,2, FALSE)</f>
        <v>Hành củ tươi</v>
      </c>
      <c r="D115" s="91">
        <v>5</v>
      </c>
      <c r="E115" s="91">
        <f t="shared" si="15"/>
        <v>3.8</v>
      </c>
      <c r="F115" s="91">
        <f>VLOOKUP($B115,'Bang TPDD'!$A$6:$AA$2902,3, FALSE)</f>
        <v>24</v>
      </c>
      <c r="G115" s="91">
        <f>VLOOKUP($B115,'Bang TPDD'!$A$6:$AA$2902,4, FALSE)*$D115/100</f>
        <v>0.7</v>
      </c>
      <c r="H115" s="91">
        <f>VLOOKUP($B115,'Bang TPDD'!$A$6:$AA$2902,23, FALSE)*$E115/100</f>
        <v>3.5150000000000001</v>
      </c>
      <c r="I115" s="91">
        <f>VLOOKUP($B115,'Bang TPDD'!$A$6:$AA$2902,5, FALSE)*$E115/100</f>
        <v>0</v>
      </c>
      <c r="J115" s="91">
        <f>VLOOKUP($B115,'Bang TPDD'!$A$6:$AA$2902,6, FALSE)*$E115/100</f>
        <v>4.9399999999999993E-2</v>
      </c>
      <c r="K115" s="91">
        <f>VLOOKUP($B115,'Bang TPDD'!$A$6:$AA$2902,7, FALSE)*$E115/100</f>
        <v>4.9399999999999993E-2</v>
      </c>
      <c r="L115" s="91">
        <f>VLOOKUP($B115,'Bang TPDD'!$A$6:$AA$2902,8, FALSE)*$E115/100</f>
        <v>0</v>
      </c>
      <c r="M115" s="91">
        <f>VLOOKUP($B115,'Bang TPDD'!$A$6:$AA$2902,9, FALSE)*$E115/100</f>
        <v>0</v>
      </c>
      <c r="N115" s="91">
        <f>VLOOKUP($B115,'Bang TPDD'!$A$6:$AA$2902,10, FALSE)*$E115/100</f>
        <v>0</v>
      </c>
      <c r="O115" s="91">
        <f>VLOOKUP($B115,'Bang TPDD'!$A$6:$AA$2902,11, FALSE)*$E115/100</f>
        <v>0.18239999999999998</v>
      </c>
      <c r="P115" s="91">
        <f>VLOOKUP($B115,'Bang TPDD'!$A$6:$AA$2902,12, FALSE)*$E115/100</f>
        <v>2.6599999999999999E-2</v>
      </c>
      <c r="Q115" s="91">
        <f>VLOOKUP($B115,'Bang TPDD'!$A$6:$AA$2902,13, FALSE)*$E115/100</f>
        <v>0</v>
      </c>
      <c r="R115" s="91">
        <f>VLOOKUP($B115,'Bang TPDD'!$A$6:$AA$2902,14, FALSE)*$E115/100</f>
        <v>1.216</v>
      </c>
      <c r="S115" s="91">
        <f>VLOOKUP($B115,'Bang TPDD'!$A$6:$AA$2902,15, FALSE)*$E115/100</f>
        <v>1.8619999999999999</v>
      </c>
      <c r="T115" s="91">
        <f>VLOOKUP($B115,'Bang TPDD'!$A$6:$AA$2902,16, FALSE)*$E115/100</f>
        <v>4.1799999999999997E-2</v>
      </c>
      <c r="U115" s="91">
        <f>VLOOKUP($B115,'Bang TPDD'!$A$6:$AA$2902,17, FALSE)*$E115/100</f>
        <v>0</v>
      </c>
      <c r="V115" s="91">
        <f>VLOOKUP($B115,'Bang TPDD'!$A$6:$AA$2902,18, FALSE)*$E115/100</f>
        <v>0</v>
      </c>
      <c r="W115" s="91">
        <f>VLOOKUP($B115,'Bang TPDD'!$A$6:$AA$2902,19, FALSE)*$E115/100</f>
        <v>0.56999999999999995</v>
      </c>
      <c r="X115" s="91">
        <f>VLOOKUP($B115,'Bang TPDD'!$A$6:$AA$2902,20, FALSE)*$E115/100</f>
        <v>0</v>
      </c>
      <c r="Y115" s="91">
        <f>VLOOKUP($B115,'Bang TPDD'!$A$6:$AA$2902,21, FALSE)*$E115/100</f>
        <v>1.14E-3</v>
      </c>
      <c r="Z115" s="91">
        <f>VLOOKUP($B115,'Bang TPDD'!$A$6:$AA$2902,22, FALSE)*$E115/100</f>
        <v>0.38</v>
      </c>
    </row>
    <row r="116" spans="1:26" s="2" customFormat="1" x14ac:dyDescent="0.3">
      <c r="B116" s="6">
        <v>54</v>
      </c>
      <c r="C116" s="5" t="str">
        <f>VLOOKUP($B116,'Bang TPDD'!$A$6:$AA$2902,2, FALSE)</f>
        <v>Hành lá</v>
      </c>
      <c r="D116" s="91">
        <v>5</v>
      </c>
      <c r="E116" s="91">
        <f t="shared" si="15"/>
        <v>4</v>
      </c>
      <c r="F116" s="91">
        <f>VLOOKUP($B116,'Bang TPDD'!$A$6:$AA$2902,3, FALSE)</f>
        <v>20</v>
      </c>
      <c r="G116" s="91">
        <f>VLOOKUP($B116,'Bang TPDD'!$A$6:$AA$2902,4, FALSE)*$D116/100</f>
        <v>1.1000000000000001</v>
      </c>
      <c r="H116" s="91">
        <f>VLOOKUP($B116,'Bang TPDD'!$A$6:$AA$2902,23, FALSE)*$E116/100</f>
        <v>3.7</v>
      </c>
      <c r="I116" s="91">
        <f>VLOOKUP($B116,'Bang TPDD'!$A$6:$AA$2902,5, FALSE)*$E116/100</f>
        <v>0</v>
      </c>
      <c r="J116" s="91">
        <f>VLOOKUP($B116,'Bang TPDD'!$A$6:$AA$2902,6, FALSE)*$E116/100</f>
        <v>5.2000000000000005E-2</v>
      </c>
      <c r="K116" s="91">
        <f>VLOOKUP($B116,'Bang TPDD'!$A$6:$AA$2902,7, FALSE)*$E116/100</f>
        <v>5.2000000000000005E-2</v>
      </c>
      <c r="L116" s="91">
        <f>VLOOKUP($B116,'Bang TPDD'!$A$6:$AA$2902,8, FALSE)*$E116/100</f>
        <v>0</v>
      </c>
      <c r="M116" s="91">
        <f>VLOOKUP($B116,'Bang TPDD'!$A$6:$AA$2902,9, FALSE)*$E116/100</f>
        <v>0</v>
      </c>
      <c r="N116" s="91">
        <f>VLOOKUP($B116,'Bang TPDD'!$A$6:$AA$2902,10, FALSE)*$E116/100</f>
        <v>0</v>
      </c>
      <c r="O116" s="91">
        <f>VLOOKUP($B116,'Bang TPDD'!$A$6:$AA$2902,11, FALSE)*$E116/100</f>
        <v>0.17199999999999999</v>
      </c>
      <c r="P116" s="91">
        <f>VLOOKUP($B116,'Bang TPDD'!$A$6:$AA$2902,12, FALSE)*$E116/100</f>
        <v>3.6000000000000004E-2</v>
      </c>
      <c r="Q116" s="91">
        <f>VLOOKUP($B116,'Bang TPDD'!$A$6:$AA$2902,13, FALSE)*$E116/100</f>
        <v>0</v>
      </c>
      <c r="R116" s="91">
        <f>VLOOKUP($B116,'Bang TPDD'!$A$6:$AA$2902,14, FALSE)*$E116/100</f>
        <v>3.2</v>
      </c>
      <c r="S116" s="91">
        <f>VLOOKUP($B116,'Bang TPDD'!$A$6:$AA$2902,15, FALSE)*$E116/100</f>
        <v>1.64</v>
      </c>
      <c r="T116" s="91">
        <f>VLOOKUP($B116,'Bang TPDD'!$A$6:$AA$2902,16, FALSE)*$E116/100</f>
        <v>0.04</v>
      </c>
      <c r="U116" s="91">
        <f>VLOOKUP($B116,'Bang TPDD'!$A$6:$AA$2902,17, FALSE)*$E116/100</f>
        <v>0.64</v>
      </c>
      <c r="V116" s="91">
        <f>VLOOKUP($B116,'Bang TPDD'!$A$6:$AA$2902,18, FALSE)*$E116/100</f>
        <v>4.92</v>
      </c>
      <c r="W116" s="91">
        <f>VLOOKUP($B116,'Bang TPDD'!$A$6:$AA$2902,19, FALSE)*$E116/100</f>
        <v>54.8</v>
      </c>
      <c r="X116" s="91">
        <f>VLOOKUP($B116,'Bang TPDD'!$A$6:$AA$2902,20, FALSE)*$E116/100</f>
        <v>0</v>
      </c>
      <c r="Y116" s="91">
        <f>VLOOKUP($B116,'Bang TPDD'!$A$6:$AA$2902,21, FALSE)*$E116/100</f>
        <v>1.1999999999999999E-3</v>
      </c>
      <c r="Z116" s="91">
        <f>VLOOKUP($B116,'Bang TPDD'!$A$6:$AA$2902,22, FALSE)*$E116/100</f>
        <v>2.4</v>
      </c>
    </row>
    <row r="117" spans="1:26" s="2" customFormat="1" x14ac:dyDescent="0.3">
      <c r="B117" s="6">
        <v>108</v>
      </c>
      <c r="C117" s="5" t="str">
        <f>VLOOKUP($B117,'Bang TPDD'!$A$6:$AA$2902,2, FALSE)</f>
        <v>Dầu thực vật</v>
      </c>
      <c r="D117" s="91">
        <v>5</v>
      </c>
      <c r="E117" s="169">
        <f t="shared" si="15"/>
        <v>5</v>
      </c>
      <c r="F117" s="169">
        <f>VLOOKUP($B117,'Bang TPDD'!$A$6:$AA$2902,3, FALSE)</f>
        <v>0</v>
      </c>
      <c r="G117" s="169">
        <f>VLOOKUP($B117,'Bang TPDD'!$A$6:$AA$2902,4, FALSE)*$D117/100</f>
        <v>44.85</v>
      </c>
      <c r="H117" s="169">
        <f>VLOOKUP($B117,'Bang TPDD'!$A$6:$AA$2902,23, FALSE)*$E117/100</f>
        <v>1.4999999999999999E-2</v>
      </c>
      <c r="I117" s="169">
        <f>VLOOKUP($B117,'Bang TPDD'!$A$6:$AA$2902,5, FALSE)*$E117/100</f>
        <v>0</v>
      </c>
      <c r="J117" s="169">
        <f>VLOOKUP($B117,'Bang TPDD'!$A$6:$AA$2902,6, FALSE)*$E117/100</f>
        <v>0</v>
      </c>
      <c r="K117" s="169">
        <f>VLOOKUP($B117,'Bang TPDD'!$A$6:$AA$2902,7, FALSE)*$E117/100</f>
        <v>0</v>
      </c>
      <c r="L117" s="169">
        <f>VLOOKUP($B117,'Bang TPDD'!$A$6:$AA$2902,8, FALSE)*$E117/100</f>
        <v>0</v>
      </c>
      <c r="M117" s="169">
        <f>VLOOKUP($B117,'Bang TPDD'!$A$6:$AA$2902,9, FALSE)*$E117/100</f>
        <v>4.9850000000000003</v>
      </c>
      <c r="N117" s="169">
        <f>VLOOKUP($B117,'Bang TPDD'!$A$6:$AA$2902,10, FALSE)*$E117/100</f>
        <v>4.9850000000000003</v>
      </c>
      <c r="O117" s="169">
        <f>VLOOKUP($B117,'Bang TPDD'!$A$6:$AA$2902,11, FALSE)*$E117/100</f>
        <v>0</v>
      </c>
      <c r="P117" s="169">
        <f>VLOOKUP($B117,'Bang TPDD'!$A$6:$AA$2902,12, FALSE)*$E117/100</f>
        <v>0</v>
      </c>
      <c r="Q117" s="169">
        <f>VLOOKUP($B117,'Bang TPDD'!$A$6:$AA$2902,13, FALSE)*$E117/100</f>
        <v>0</v>
      </c>
      <c r="R117" s="169">
        <f>VLOOKUP($B117,'Bang TPDD'!$A$6:$AA$2902,14, FALSE)*$E117/100</f>
        <v>0</v>
      </c>
      <c r="S117" s="169">
        <f>VLOOKUP($B117,'Bang TPDD'!$A$6:$AA$2902,15, FALSE)*$E117/100</f>
        <v>0</v>
      </c>
      <c r="T117" s="169">
        <f>VLOOKUP($B117,'Bang TPDD'!$A$6:$AA$2902,16, FALSE)*$E117/100</f>
        <v>0</v>
      </c>
      <c r="U117" s="169">
        <f>VLOOKUP($B117,'Bang TPDD'!$A$6:$AA$2902,17, FALSE)*$E117/100</f>
        <v>0</v>
      </c>
      <c r="V117" s="169">
        <f>VLOOKUP($B117,'Bang TPDD'!$A$6:$AA$2902,18, FALSE)*$E117/100</f>
        <v>0</v>
      </c>
      <c r="W117" s="169">
        <f>VLOOKUP($B117,'Bang TPDD'!$A$6:$AA$2902,19, FALSE)*$E117/100</f>
        <v>0</v>
      </c>
      <c r="X117" s="169">
        <f>VLOOKUP($B117,'Bang TPDD'!$A$6:$AA$2902,20, FALSE)*$E117/100</f>
        <v>0</v>
      </c>
      <c r="Y117" s="169">
        <f>VLOOKUP($B117,'Bang TPDD'!$A$6:$AA$2902,21, FALSE)*$E117/100</f>
        <v>0</v>
      </c>
      <c r="Z117" s="169">
        <f>VLOOKUP($B117,'Bang TPDD'!$A$6:$AA$2902,22, FALSE)*$E117/100</f>
        <v>0</v>
      </c>
    </row>
    <row r="118" spans="1:26" s="2" customFormat="1" x14ac:dyDescent="0.3">
      <c r="B118" s="6">
        <v>0</v>
      </c>
      <c r="C118" s="5" t="str">
        <f>VLOOKUP($B118,'Bang TPDD'!$A$6:$AA$2902,2, FALSE)</f>
        <v>Nước</v>
      </c>
      <c r="D118" s="91">
        <v>30</v>
      </c>
      <c r="E118" s="91">
        <f t="shared" si="15"/>
        <v>30</v>
      </c>
      <c r="F118" s="91">
        <f>VLOOKUP($B118,'Bang TPDD'!$A$6:$AA$2902,3, FALSE)</f>
        <v>0</v>
      </c>
      <c r="G118" s="91">
        <f>VLOOKUP($B118,'Bang TPDD'!$A$6:$AA$2902,4, FALSE)*$D118/100</f>
        <v>0</v>
      </c>
      <c r="H118" s="91">
        <f>VLOOKUP($B118,'Bang TPDD'!$A$6:$AA$2902,23, FALSE)*$E118/100</f>
        <v>30</v>
      </c>
      <c r="I118" s="91">
        <f>VLOOKUP($B118,'Bang TPDD'!$A$6:$AA$2902,5, FALSE)*$E118/100</f>
        <v>0</v>
      </c>
      <c r="J118" s="91">
        <f>VLOOKUP($B118,'Bang TPDD'!$A$6:$AA$2902,6, FALSE)*$E118/100</f>
        <v>0</v>
      </c>
      <c r="K118" s="91">
        <f>VLOOKUP($B118,'Bang TPDD'!$A$6:$AA$2902,7, FALSE)*$E118/100</f>
        <v>0</v>
      </c>
      <c r="L118" s="91">
        <f>VLOOKUP($B118,'Bang TPDD'!$A$6:$AA$2902,8, FALSE)*$E118/100</f>
        <v>0</v>
      </c>
      <c r="M118" s="91">
        <f>VLOOKUP($B118,'Bang TPDD'!$A$6:$AA$2902,9, FALSE)*$E118/100</f>
        <v>0</v>
      </c>
      <c r="N118" s="91">
        <f>VLOOKUP($B118,'Bang TPDD'!$A$6:$AA$2902,10, FALSE)*$E118/100</f>
        <v>0</v>
      </c>
      <c r="O118" s="91">
        <f>VLOOKUP($B118,'Bang TPDD'!$A$6:$AA$2902,11, FALSE)*$E118/100</f>
        <v>0</v>
      </c>
      <c r="P118" s="91">
        <f>VLOOKUP($B118,'Bang TPDD'!$A$6:$AA$2902,12, FALSE)*$E118/100</f>
        <v>0</v>
      </c>
      <c r="Q118" s="91">
        <f>VLOOKUP($B118,'Bang TPDD'!$A$6:$AA$2902,13, FALSE)*$E118/100</f>
        <v>0</v>
      </c>
      <c r="R118" s="91">
        <f>VLOOKUP($B118,'Bang TPDD'!$A$6:$AA$2902,14, FALSE)*$E118/100</f>
        <v>0</v>
      </c>
      <c r="S118" s="91">
        <f>VLOOKUP($B118,'Bang TPDD'!$A$6:$AA$2902,15, FALSE)*$E118/100</f>
        <v>0</v>
      </c>
      <c r="T118" s="91">
        <f>VLOOKUP($B118,'Bang TPDD'!$A$6:$AA$2902,16, FALSE)*$E118/100</f>
        <v>0</v>
      </c>
      <c r="U118" s="91">
        <f>VLOOKUP($B118,'Bang TPDD'!$A$6:$AA$2902,17, FALSE)*$E118/100</f>
        <v>0</v>
      </c>
      <c r="V118" s="91">
        <f>VLOOKUP($B118,'Bang TPDD'!$A$6:$AA$2902,18, FALSE)*$E118/100</f>
        <v>0</v>
      </c>
      <c r="W118" s="91">
        <f>VLOOKUP($B118,'Bang TPDD'!$A$6:$AA$2902,19, FALSE)*$E118/100</f>
        <v>0</v>
      </c>
      <c r="X118" s="91">
        <f>VLOOKUP($B118,'Bang TPDD'!$A$6:$AA$2902,20, FALSE)*$E118/100</f>
        <v>0</v>
      </c>
      <c r="Y118" s="91">
        <f>VLOOKUP($B118,'Bang TPDD'!$A$6:$AA$2902,21, FALSE)*$E118/100</f>
        <v>0</v>
      </c>
      <c r="Z118" s="91">
        <f>VLOOKUP($B118,'Bang TPDD'!$A$6:$AA$2902,22, FALSE)*$E118/100</f>
        <v>0</v>
      </c>
    </row>
    <row r="119" spans="1:26" ht="15" thickBot="1" x14ac:dyDescent="0.35"/>
    <row r="120" spans="1:26" s="89" customFormat="1" ht="27.6" x14ac:dyDescent="0.3">
      <c r="A120" s="412" t="s">
        <v>342</v>
      </c>
      <c r="B120" s="414" t="s">
        <v>292</v>
      </c>
      <c r="C120" s="410" t="s">
        <v>353</v>
      </c>
      <c r="D120" s="396" t="s">
        <v>272</v>
      </c>
      <c r="E120" s="397" t="s">
        <v>273</v>
      </c>
      <c r="F120" s="398" t="s">
        <v>300</v>
      </c>
      <c r="G120" s="398" t="s">
        <v>3</v>
      </c>
      <c r="H120" s="398" t="s">
        <v>296</v>
      </c>
      <c r="I120" s="399" t="s">
        <v>323</v>
      </c>
      <c r="J120" s="399" t="s">
        <v>324</v>
      </c>
      <c r="K120" s="399" t="s">
        <v>327</v>
      </c>
      <c r="L120" s="399" t="s">
        <v>325</v>
      </c>
      <c r="M120" s="399" t="s">
        <v>326</v>
      </c>
      <c r="N120" s="399" t="s">
        <v>329</v>
      </c>
      <c r="O120" s="399" t="s">
        <v>5</v>
      </c>
      <c r="P120" s="399" t="s">
        <v>304</v>
      </c>
      <c r="Q120" s="399" t="s">
        <v>313</v>
      </c>
      <c r="R120" s="399" t="s">
        <v>6</v>
      </c>
      <c r="S120" s="399" t="s">
        <v>7</v>
      </c>
      <c r="T120" s="399" t="s">
        <v>8</v>
      </c>
      <c r="U120" s="399" t="s">
        <v>9</v>
      </c>
      <c r="V120" s="399" t="s">
        <v>10</v>
      </c>
      <c r="W120" s="399" t="s">
        <v>291</v>
      </c>
      <c r="X120" s="399" t="s">
        <v>11</v>
      </c>
      <c r="Y120" s="399" t="s">
        <v>12</v>
      </c>
      <c r="Z120" s="399" t="s">
        <v>13</v>
      </c>
    </row>
    <row r="121" spans="1:26" s="89" customFormat="1" x14ac:dyDescent="0.3">
      <c r="A121" s="413"/>
      <c r="B121" s="415"/>
      <c r="C121" s="411"/>
      <c r="D121" s="400" t="s">
        <v>16</v>
      </c>
      <c r="E121" s="401" t="s">
        <v>16</v>
      </c>
      <c r="F121" s="401" t="s">
        <v>301</v>
      </c>
      <c r="G121" s="401" t="s">
        <v>15</v>
      </c>
      <c r="H121" s="401" t="s">
        <v>16</v>
      </c>
      <c r="I121" s="401" t="s">
        <v>16</v>
      </c>
      <c r="J121" s="401" t="s">
        <v>16</v>
      </c>
      <c r="K121" s="401" t="s">
        <v>328</v>
      </c>
      <c r="L121" s="401" t="s">
        <v>16</v>
      </c>
      <c r="M121" s="401" t="s">
        <v>16</v>
      </c>
      <c r="N121" s="401" t="s">
        <v>16</v>
      </c>
      <c r="O121" s="401" t="s">
        <v>16</v>
      </c>
      <c r="P121" s="401" t="s">
        <v>16</v>
      </c>
      <c r="Q121" s="401" t="s">
        <v>17</v>
      </c>
      <c r="R121" s="401" t="s">
        <v>17</v>
      </c>
      <c r="S121" s="401" t="s">
        <v>17</v>
      </c>
      <c r="T121" s="401" t="s">
        <v>17</v>
      </c>
      <c r="U121" s="401" t="s">
        <v>17</v>
      </c>
      <c r="V121" s="401" t="s">
        <v>17</v>
      </c>
      <c r="W121" s="401" t="s">
        <v>18</v>
      </c>
      <c r="X121" s="401" t="s">
        <v>18</v>
      </c>
      <c r="Y121" s="401" t="s">
        <v>17</v>
      </c>
      <c r="Z121" s="401" t="s">
        <v>17</v>
      </c>
    </row>
    <row r="122" spans="1:26" s="90" customFormat="1" ht="50.25" customHeight="1" thickBot="1" x14ac:dyDescent="0.4">
      <c r="A122" s="93">
        <f>A108+1</f>
        <v>10</v>
      </c>
      <c r="B122" s="94" t="s">
        <v>347</v>
      </c>
      <c r="C122" s="95" t="s">
        <v>360</v>
      </c>
      <c r="D122" s="402">
        <f>SUM(D123:D131)</f>
        <v>173</v>
      </c>
      <c r="E122" s="402">
        <f t="shared" ref="E122:Z122" si="16">SUM(E123:E131)</f>
        <v>158.80000000000001</v>
      </c>
      <c r="F122" s="402">
        <f t="shared" si="16"/>
        <v>71</v>
      </c>
      <c r="G122" s="402">
        <f t="shared" si="16"/>
        <v>163.69</v>
      </c>
      <c r="H122" s="402">
        <f t="shared" si="16"/>
        <v>122.48099999999999</v>
      </c>
      <c r="I122" s="402">
        <f t="shared" si="16"/>
        <v>10.857999999999999</v>
      </c>
      <c r="J122" s="402">
        <f t="shared" si="16"/>
        <v>4.1444000000000001</v>
      </c>
      <c r="K122" s="402">
        <f t="shared" si="16"/>
        <v>15.0024</v>
      </c>
      <c r="L122" s="402">
        <f t="shared" si="16"/>
        <v>1.8619999999999999</v>
      </c>
      <c r="M122" s="402">
        <f t="shared" si="16"/>
        <v>1.994</v>
      </c>
      <c r="N122" s="402">
        <f t="shared" si="16"/>
        <v>3.8559999999999999</v>
      </c>
      <c r="O122" s="402">
        <f t="shared" si="16"/>
        <v>15.037399999999998</v>
      </c>
      <c r="P122" s="402">
        <f t="shared" si="16"/>
        <v>1.7986</v>
      </c>
      <c r="Q122" s="402">
        <f t="shared" si="16"/>
        <v>28.91</v>
      </c>
      <c r="R122" s="402">
        <f t="shared" si="16"/>
        <v>65.045999999999992</v>
      </c>
      <c r="S122" s="402">
        <f t="shared" si="16"/>
        <v>234.04799999999997</v>
      </c>
      <c r="T122" s="402">
        <f t="shared" si="16"/>
        <v>2.4768000000000003</v>
      </c>
      <c r="U122" s="402">
        <f t="shared" si="16"/>
        <v>513.43000000000006</v>
      </c>
      <c r="V122" s="402">
        <f t="shared" si="16"/>
        <v>428.24000000000007</v>
      </c>
      <c r="W122" s="402">
        <f t="shared" si="16"/>
        <v>986.97</v>
      </c>
      <c r="X122" s="402">
        <f t="shared" si="16"/>
        <v>5.88</v>
      </c>
      <c r="Y122" s="402">
        <f t="shared" si="16"/>
        <v>0.31713999999999998</v>
      </c>
      <c r="Z122" s="402">
        <f t="shared" si="16"/>
        <v>20.629999999999995</v>
      </c>
    </row>
    <row r="123" spans="1:26" s="2" customFormat="1" x14ac:dyDescent="0.3">
      <c r="B123" s="92">
        <v>46</v>
      </c>
      <c r="C123" s="5" t="str">
        <f>VLOOKUP($B123,'Bang TPDD'!$A$6:$AA$2902,2, FALSE)</f>
        <v>Đậu cô ve</v>
      </c>
      <c r="D123" s="91">
        <v>80</v>
      </c>
      <c r="E123" s="91">
        <f>D123-D123*F123/100</f>
        <v>72</v>
      </c>
      <c r="F123" s="91">
        <f>VLOOKUP($B123,'Bang TPDD'!$A$6:$AA$2902,3, FALSE)</f>
        <v>10</v>
      </c>
      <c r="G123" s="91">
        <f>VLOOKUP($B123,'Bang TPDD'!$A$6:$AA$2902,4, FALSE)*$D123/100</f>
        <v>58.4</v>
      </c>
      <c r="H123" s="91">
        <f>VLOOKUP($B123,'Bang TPDD'!$A$6:$AA$2902,23, FALSE)*$E123/100</f>
        <v>57.6</v>
      </c>
      <c r="I123" s="91">
        <f>VLOOKUP($B123,'Bang TPDD'!$A$6:$AA$2902,5, FALSE)*$E123/100</f>
        <v>0</v>
      </c>
      <c r="J123" s="91">
        <f>VLOOKUP($B123,'Bang TPDD'!$A$6:$AA$2902,6, FALSE)*$E123/100</f>
        <v>3.6</v>
      </c>
      <c r="K123" s="91">
        <f>VLOOKUP($B123,'Bang TPDD'!$A$6:$AA$2902,7, FALSE)*$E123/100</f>
        <v>3.6</v>
      </c>
      <c r="L123" s="91">
        <f>VLOOKUP($B123,'Bang TPDD'!$A$6:$AA$2902,8, FALSE)*$E123/100</f>
        <v>0</v>
      </c>
      <c r="M123" s="91">
        <f>VLOOKUP($B123,'Bang TPDD'!$A$6:$AA$2902,9, FALSE)*$E123/100</f>
        <v>0</v>
      </c>
      <c r="N123" s="91">
        <f>VLOOKUP($B123,'Bang TPDD'!$A$6:$AA$2902,10, FALSE)*$E123/100</f>
        <v>0</v>
      </c>
      <c r="O123" s="91">
        <f>VLOOKUP($B123,'Bang TPDD'!$A$6:$AA$2902,11, FALSE)*$E123/100</f>
        <v>9.5760000000000005</v>
      </c>
      <c r="P123" s="91">
        <f>VLOOKUP($B123,'Bang TPDD'!$A$6:$AA$2902,12, FALSE)*$E123/100</f>
        <v>1.44</v>
      </c>
      <c r="Q123" s="91">
        <f>VLOOKUP($B123,'Bang TPDD'!$A$6:$AA$2902,13, FALSE)*$E123/100</f>
        <v>0</v>
      </c>
      <c r="R123" s="91">
        <f>VLOOKUP($B123,'Bang TPDD'!$A$6:$AA$2902,14, FALSE)*$E123/100</f>
        <v>18.72</v>
      </c>
      <c r="S123" s="91">
        <f>VLOOKUP($B123,'Bang TPDD'!$A$6:$AA$2902,15, FALSE)*$E123/100</f>
        <v>87.84</v>
      </c>
      <c r="T123" s="91">
        <f>VLOOKUP($B123,'Bang TPDD'!$A$6:$AA$2902,16, FALSE)*$E123/100</f>
        <v>0.504</v>
      </c>
      <c r="U123" s="91">
        <f>VLOOKUP($B123,'Bang TPDD'!$A$6:$AA$2902,17, FALSE)*$E123/100</f>
        <v>69.12</v>
      </c>
      <c r="V123" s="91">
        <f>VLOOKUP($B123,'Bang TPDD'!$A$6:$AA$2902,18, FALSE)*$E123/100</f>
        <v>182.88</v>
      </c>
      <c r="W123" s="91">
        <f>VLOOKUP($B123,'Bang TPDD'!$A$6:$AA$2902,19, FALSE)*$E123/100</f>
        <v>129.6</v>
      </c>
      <c r="X123" s="91">
        <f>VLOOKUP($B123,'Bang TPDD'!$A$6:$AA$2902,20, FALSE)*$E123/100</f>
        <v>0</v>
      </c>
      <c r="Y123" s="91">
        <f>VLOOKUP($B123,'Bang TPDD'!$A$6:$AA$2902,21, FALSE)*$E123/100</f>
        <v>0.24480000000000002</v>
      </c>
      <c r="Z123" s="91">
        <f>VLOOKUP($B123,'Bang TPDD'!$A$6:$AA$2902,22, FALSE)*$E123/100</f>
        <v>18</v>
      </c>
    </row>
    <row r="124" spans="1:26" s="2" customFormat="1" x14ac:dyDescent="0.3">
      <c r="B124" s="6">
        <v>111</v>
      </c>
      <c r="C124" s="5" t="str">
        <f>VLOOKUP($B124,'Bang TPDD'!$A$6:$AA$2902,2, FALSE)</f>
        <v>Thịt bò</v>
      </c>
      <c r="D124" s="91">
        <v>50</v>
      </c>
      <c r="E124" s="91">
        <f t="shared" ref="E124:E131" si="17">D124-D124*F124/100</f>
        <v>49</v>
      </c>
      <c r="F124" s="91">
        <f>VLOOKUP($B124,'Bang TPDD'!$A$6:$AA$2902,3, FALSE)</f>
        <v>2</v>
      </c>
      <c r="G124" s="91">
        <f>VLOOKUP($B124,'Bang TPDD'!$A$6:$AA$2902,4, FALSE)*$D124/100</f>
        <v>59</v>
      </c>
      <c r="H124" s="91">
        <f>VLOOKUP($B124,'Bang TPDD'!$A$6:$AA$2902,23, FALSE)*$E124/100</f>
        <v>36.26</v>
      </c>
      <c r="I124" s="91">
        <f>VLOOKUP($B124,'Bang TPDD'!$A$6:$AA$2902,5, FALSE)*$E124/100</f>
        <v>10.29</v>
      </c>
      <c r="J124" s="91">
        <f>VLOOKUP($B124,'Bang TPDD'!$A$6:$AA$2902,6, FALSE)*$E124/100</f>
        <v>0</v>
      </c>
      <c r="K124" s="91">
        <f>VLOOKUP($B124,'Bang TPDD'!$A$6:$AA$2902,7, FALSE)*$E124/100</f>
        <v>10.29</v>
      </c>
      <c r="L124" s="91">
        <f>VLOOKUP($B124,'Bang TPDD'!$A$6:$AA$2902,8, FALSE)*$E124/100</f>
        <v>1.8619999999999999</v>
      </c>
      <c r="M124" s="91">
        <f>VLOOKUP($B124,'Bang TPDD'!$A$6:$AA$2902,9, FALSE)*$E124/100</f>
        <v>0</v>
      </c>
      <c r="N124" s="91">
        <f>VLOOKUP($B124,'Bang TPDD'!$A$6:$AA$2902,10, FALSE)*$E124/100</f>
        <v>1.8619999999999999</v>
      </c>
      <c r="O124" s="91">
        <f>VLOOKUP($B124,'Bang TPDD'!$A$6:$AA$2902,11, FALSE)*$E124/100</f>
        <v>0</v>
      </c>
      <c r="P124" s="91">
        <f>VLOOKUP($B124,'Bang TPDD'!$A$6:$AA$2902,12, FALSE)*$E124/100</f>
        <v>0</v>
      </c>
      <c r="Q124" s="91">
        <f>VLOOKUP($B124,'Bang TPDD'!$A$6:$AA$2902,13, FALSE)*$E124/100</f>
        <v>28.91</v>
      </c>
      <c r="R124" s="91">
        <f>VLOOKUP($B124,'Bang TPDD'!$A$6:$AA$2902,14, FALSE)*$E124/100</f>
        <v>5.88</v>
      </c>
      <c r="S124" s="91">
        <f>VLOOKUP($B124,'Bang TPDD'!$A$6:$AA$2902,15, FALSE)*$E124/100</f>
        <v>110.74</v>
      </c>
      <c r="T124" s="91">
        <f>VLOOKUP($B124,'Bang TPDD'!$A$6:$AA$2902,16, FALSE)*$E124/100</f>
        <v>1.5190000000000001</v>
      </c>
      <c r="U124" s="91">
        <f>VLOOKUP($B124,'Bang TPDD'!$A$6:$AA$2902,17, FALSE)*$E124/100</f>
        <v>40.67</v>
      </c>
      <c r="V124" s="91">
        <f>VLOOKUP($B124,'Bang TPDD'!$A$6:$AA$2902,18, FALSE)*$E124/100</f>
        <v>185.22</v>
      </c>
      <c r="W124" s="91">
        <f>VLOOKUP($B124,'Bang TPDD'!$A$6:$AA$2902,19, FALSE)*$E124/100</f>
        <v>0</v>
      </c>
      <c r="X124" s="91">
        <f>VLOOKUP($B124,'Bang TPDD'!$A$6:$AA$2902,20, FALSE)*$E124/100</f>
        <v>5.88</v>
      </c>
      <c r="Y124" s="91">
        <f>VLOOKUP($B124,'Bang TPDD'!$A$6:$AA$2902,21, FALSE)*$E124/100</f>
        <v>4.9000000000000002E-2</v>
      </c>
      <c r="Z124" s="91">
        <f>VLOOKUP($B124,'Bang TPDD'!$A$6:$AA$2902,22, FALSE)*$E124/100</f>
        <v>0.49</v>
      </c>
    </row>
    <row r="125" spans="1:26" s="2" customFormat="1" x14ac:dyDescent="0.3">
      <c r="B125" s="6">
        <v>33</v>
      </c>
      <c r="C125" s="5" t="str">
        <f>VLOOKUP($B125,'Bang TPDD'!$A$6:$AA$2902,2, FALSE)</f>
        <v>Cà rốt</v>
      </c>
      <c r="D125" s="91">
        <v>20</v>
      </c>
      <c r="E125" s="91">
        <f t="shared" si="17"/>
        <v>17</v>
      </c>
      <c r="F125" s="91">
        <f>VLOOKUP($B125,'Bang TPDD'!$A$6:$AA$2902,3, FALSE)</f>
        <v>15</v>
      </c>
      <c r="G125" s="91">
        <f>VLOOKUP($B125,'Bang TPDD'!$A$6:$AA$2902,4, FALSE)*$D125/100</f>
        <v>7.6</v>
      </c>
      <c r="H125" s="91">
        <f>VLOOKUP($B125,'Bang TPDD'!$A$6:$AA$2902,23, FALSE)*$E125/100</f>
        <v>14.96</v>
      </c>
      <c r="I125" s="91">
        <f>VLOOKUP($B125,'Bang TPDD'!$A$6:$AA$2902,5, FALSE)*$E125/100</f>
        <v>0</v>
      </c>
      <c r="J125" s="91">
        <f>VLOOKUP($B125,'Bang TPDD'!$A$6:$AA$2902,6, FALSE)*$E125/100</f>
        <v>0.255</v>
      </c>
      <c r="K125" s="91">
        <f>VLOOKUP($B125,'Bang TPDD'!$A$6:$AA$2902,7, FALSE)*$E125/100</f>
        <v>0.255</v>
      </c>
      <c r="L125" s="91">
        <f>VLOOKUP($B125,'Bang TPDD'!$A$6:$AA$2902,8, FALSE)*$E125/100</f>
        <v>0</v>
      </c>
      <c r="M125" s="91">
        <f>VLOOKUP($B125,'Bang TPDD'!$A$6:$AA$2902,9, FALSE)*$E125/100</f>
        <v>0</v>
      </c>
      <c r="N125" s="91">
        <f>VLOOKUP($B125,'Bang TPDD'!$A$6:$AA$2902,10, FALSE)*$E125/100</f>
        <v>0</v>
      </c>
      <c r="O125" s="91">
        <f>VLOOKUP($B125,'Bang TPDD'!$A$6:$AA$2902,11, FALSE)*$E125/100</f>
        <v>1.36</v>
      </c>
      <c r="P125" s="91">
        <f>VLOOKUP($B125,'Bang TPDD'!$A$6:$AA$2902,12, FALSE)*$E125/100</f>
        <v>0.27200000000000002</v>
      </c>
      <c r="Q125" s="91">
        <f>VLOOKUP($B125,'Bang TPDD'!$A$6:$AA$2902,13, FALSE)*$E125/100</f>
        <v>0</v>
      </c>
      <c r="R125" s="91">
        <f>VLOOKUP($B125,'Bang TPDD'!$A$6:$AA$2902,14, FALSE)*$E125/100</f>
        <v>7.31</v>
      </c>
      <c r="S125" s="91">
        <f>VLOOKUP($B125,'Bang TPDD'!$A$6:$AA$2902,15, FALSE)*$E125/100</f>
        <v>6.63</v>
      </c>
      <c r="T125" s="91">
        <f>VLOOKUP($B125,'Bang TPDD'!$A$6:$AA$2902,16, FALSE)*$E125/100</f>
        <v>0.13600000000000001</v>
      </c>
      <c r="U125" s="91">
        <f>VLOOKUP($B125,'Bang TPDD'!$A$6:$AA$2902,17, FALSE)*$E125/100</f>
        <v>8.84</v>
      </c>
      <c r="V125" s="91">
        <f>VLOOKUP($B125,'Bang TPDD'!$A$6:$AA$2902,18, FALSE)*$E125/100</f>
        <v>45.22</v>
      </c>
      <c r="W125" s="91">
        <f>VLOOKUP($B125,'Bang TPDD'!$A$6:$AA$2902,19, FALSE)*$E125/100</f>
        <v>856.8</v>
      </c>
      <c r="X125" s="91">
        <f>VLOOKUP($B125,'Bang TPDD'!$A$6:$AA$2902,20, FALSE)*$E125/100</f>
        <v>0</v>
      </c>
      <c r="Y125" s="91">
        <f>VLOOKUP($B125,'Bang TPDD'!$A$6:$AA$2902,21, FALSE)*$E125/100</f>
        <v>1.0200000000000001E-2</v>
      </c>
      <c r="Z125" s="91">
        <f>VLOOKUP($B125,'Bang TPDD'!$A$6:$AA$2902,22, FALSE)*$E125/100</f>
        <v>1.36</v>
      </c>
    </row>
    <row r="126" spans="1:26" s="2" customFormat="1" x14ac:dyDescent="0.3">
      <c r="B126" s="6">
        <v>238</v>
      </c>
      <c r="C126" s="5" t="str">
        <f>VLOOKUP($B126,'Bang TPDD'!$A$6:$AA$2902,2, FALSE)</f>
        <v>Nước mắm</v>
      </c>
      <c r="D126" s="91">
        <v>8</v>
      </c>
      <c r="E126" s="169">
        <f t="shared" si="17"/>
        <v>8</v>
      </c>
      <c r="F126" s="169">
        <f>VLOOKUP($B126,'Bang TPDD'!$A$6:$AA$2902,3, FALSE)</f>
        <v>0</v>
      </c>
      <c r="G126" s="169">
        <f>VLOOKUP($B126,'Bang TPDD'!$A$6:$AA$2902,4, FALSE)*$D126/100</f>
        <v>2.2400000000000002</v>
      </c>
      <c r="H126" s="169">
        <f>VLOOKUP($B126,'Bang TPDD'!$A$6:$AA$2902,23, FALSE)*$E126/100</f>
        <v>7.4320000000000004</v>
      </c>
      <c r="I126" s="169">
        <f>VLOOKUP($B126,'Bang TPDD'!$A$6:$AA$2902,5, FALSE)*$E126/100</f>
        <v>0.56799999999999995</v>
      </c>
      <c r="J126" s="169">
        <f>VLOOKUP($B126,'Bang TPDD'!$A$6:$AA$2902,6, FALSE)*$E126/100</f>
        <v>0</v>
      </c>
      <c r="K126" s="169">
        <f>VLOOKUP($B126,'Bang TPDD'!$A$6:$AA$2902,7, FALSE)*$E126/100</f>
        <v>0.56799999999999995</v>
      </c>
      <c r="L126" s="169">
        <f>VLOOKUP($B126,'Bang TPDD'!$A$6:$AA$2902,8, FALSE)*$E126/100</f>
        <v>0</v>
      </c>
      <c r="M126" s="169">
        <f>VLOOKUP($B126,'Bang TPDD'!$A$6:$AA$2902,9, FALSE)*$E126/100</f>
        <v>0</v>
      </c>
      <c r="N126" s="169">
        <f>VLOOKUP($B126,'Bang TPDD'!$A$6:$AA$2902,10, FALSE)*$E126/100</f>
        <v>0</v>
      </c>
      <c r="O126" s="169">
        <f>VLOOKUP($B126,'Bang TPDD'!$A$6:$AA$2902,11, FALSE)*$E126/100</f>
        <v>0</v>
      </c>
      <c r="P126" s="169">
        <f>VLOOKUP($B126,'Bang TPDD'!$A$6:$AA$2902,12, FALSE)*$E126/100</f>
        <v>0</v>
      </c>
      <c r="Q126" s="169">
        <f>VLOOKUP($B126,'Bang TPDD'!$A$6:$AA$2902,13, FALSE)*$E126/100</f>
        <v>0</v>
      </c>
      <c r="R126" s="169">
        <f>VLOOKUP($B126,'Bang TPDD'!$A$6:$AA$2902,14, FALSE)*$E126/100</f>
        <v>30.96</v>
      </c>
      <c r="S126" s="169">
        <f>VLOOKUP($B126,'Bang TPDD'!$A$6:$AA$2902,15, FALSE)*$E126/100</f>
        <v>19.736000000000001</v>
      </c>
      <c r="T126" s="169">
        <f>VLOOKUP($B126,'Bang TPDD'!$A$6:$AA$2902,16, FALSE)*$E126/100</f>
        <v>0.21600000000000003</v>
      </c>
      <c r="U126" s="169">
        <f>VLOOKUP($B126,'Bang TPDD'!$A$6:$AA$2902,17, FALSE)*$E126/100</f>
        <v>394.08</v>
      </c>
      <c r="V126" s="169">
        <f>VLOOKUP($B126,'Bang TPDD'!$A$6:$AA$2902,18, FALSE)*$E126/100</f>
        <v>0</v>
      </c>
      <c r="W126" s="169">
        <f>VLOOKUP($B126,'Bang TPDD'!$A$6:$AA$2902,19, FALSE)*$E126/100</f>
        <v>0</v>
      </c>
      <c r="X126" s="169">
        <f>VLOOKUP($B126,'Bang TPDD'!$A$6:$AA$2902,20, FALSE)*$E126/100</f>
        <v>0</v>
      </c>
      <c r="Y126" s="169">
        <f>VLOOKUP($B126,'Bang TPDD'!$A$6:$AA$2902,21, FALSE)*$E126/100</f>
        <v>2.3999999999999998E-3</v>
      </c>
      <c r="Z126" s="169">
        <f>VLOOKUP($B126,'Bang TPDD'!$A$6:$AA$2902,22, FALSE)*$E126/100</f>
        <v>0</v>
      </c>
    </row>
    <row r="127" spans="1:26" s="2" customFormat="1" x14ac:dyDescent="0.3">
      <c r="B127" s="6">
        <v>108</v>
      </c>
      <c r="C127" s="5" t="str">
        <f>VLOOKUP($B127,'Bang TPDD'!$A$6:$AA$2902,2, FALSE)</f>
        <v>Dầu thực vật</v>
      </c>
      <c r="D127" s="91">
        <v>2</v>
      </c>
      <c r="E127" s="91">
        <f t="shared" si="17"/>
        <v>2</v>
      </c>
      <c r="F127" s="91">
        <f>VLOOKUP($B127,'Bang TPDD'!$A$6:$AA$2902,3, FALSE)</f>
        <v>0</v>
      </c>
      <c r="G127" s="91">
        <f>VLOOKUP($B127,'Bang TPDD'!$A$6:$AA$2902,4, FALSE)*$D127/100</f>
        <v>17.940000000000001</v>
      </c>
      <c r="H127" s="91">
        <f>VLOOKUP($B127,'Bang TPDD'!$A$6:$AA$2902,23, FALSE)*$E127/100</f>
        <v>6.0000000000000001E-3</v>
      </c>
      <c r="I127" s="91">
        <f>VLOOKUP($B127,'Bang TPDD'!$A$6:$AA$2902,5, FALSE)*$E127/100</f>
        <v>0</v>
      </c>
      <c r="J127" s="91">
        <f>VLOOKUP($B127,'Bang TPDD'!$A$6:$AA$2902,6, FALSE)*$E127/100</f>
        <v>0</v>
      </c>
      <c r="K127" s="91">
        <f>VLOOKUP($B127,'Bang TPDD'!$A$6:$AA$2902,7, FALSE)*$E127/100</f>
        <v>0</v>
      </c>
      <c r="L127" s="91">
        <f>VLOOKUP($B127,'Bang TPDD'!$A$6:$AA$2902,8, FALSE)*$E127/100</f>
        <v>0</v>
      </c>
      <c r="M127" s="91">
        <f>VLOOKUP($B127,'Bang TPDD'!$A$6:$AA$2902,9, FALSE)*$E127/100</f>
        <v>1.994</v>
      </c>
      <c r="N127" s="91">
        <f>VLOOKUP($B127,'Bang TPDD'!$A$6:$AA$2902,10, FALSE)*$E127/100</f>
        <v>1.994</v>
      </c>
      <c r="O127" s="91">
        <f>VLOOKUP($B127,'Bang TPDD'!$A$6:$AA$2902,11, FALSE)*$E127/100</f>
        <v>0</v>
      </c>
      <c r="P127" s="91">
        <f>VLOOKUP($B127,'Bang TPDD'!$A$6:$AA$2902,12, FALSE)*$E127/100</f>
        <v>0</v>
      </c>
      <c r="Q127" s="91">
        <f>VLOOKUP($B127,'Bang TPDD'!$A$6:$AA$2902,13, FALSE)*$E127/100</f>
        <v>0</v>
      </c>
      <c r="R127" s="91">
        <f>VLOOKUP($B127,'Bang TPDD'!$A$6:$AA$2902,14, FALSE)*$E127/100</f>
        <v>0</v>
      </c>
      <c r="S127" s="91">
        <f>VLOOKUP($B127,'Bang TPDD'!$A$6:$AA$2902,15, FALSE)*$E127/100</f>
        <v>0</v>
      </c>
      <c r="T127" s="91">
        <f>VLOOKUP($B127,'Bang TPDD'!$A$6:$AA$2902,16, FALSE)*$E127/100</f>
        <v>0</v>
      </c>
      <c r="U127" s="91">
        <f>VLOOKUP($B127,'Bang TPDD'!$A$6:$AA$2902,17, FALSE)*$E127/100</f>
        <v>0</v>
      </c>
      <c r="V127" s="91">
        <f>VLOOKUP($B127,'Bang TPDD'!$A$6:$AA$2902,18, FALSE)*$E127/100</f>
        <v>0</v>
      </c>
      <c r="W127" s="91">
        <f>VLOOKUP($B127,'Bang TPDD'!$A$6:$AA$2902,19, FALSE)*$E127/100</f>
        <v>0</v>
      </c>
      <c r="X127" s="91">
        <f>VLOOKUP($B127,'Bang TPDD'!$A$6:$AA$2902,20, FALSE)*$E127/100</f>
        <v>0</v>
      </c>
      <c r="Y127" s="91">
        <f>VLOOKUP($B127,'Bang TPDD'!$A$6:$AA$2902,21, FALSE)*$E127/100</f>
        <v>0</v>
      </c>
      <c r="Z127" s="91">
        <f>VLOOKUP($B127,'Bang TPDD'!$A$6:$AA$2902,22, FALSE)*$E127/100</f>
        <v>0</v>
      </c>
    </row>
    <row r="128" spans="1:26" s="2" customFormat="1" x14ac:dyDescent="0.3">
      <c r="B128" s="6">
        <v>223</v>
      </c>
      <c r="C128" s="5" t="str">
        <f>VLOOKUP($B128,'Bang TPDD'!$A$6:$AA$2902,2, FALSE)</f>
        <v>Đường cát trắng</v>
      </c>
      <c r="D128" s="91">
        <v>3</v>
      </c>
      <c r="E128" s="91">
        <f>D128-D128*F128/100</f>
        <v>3</v>
      </c>
      <c r="F128" s="91">
        <f>VLOOKUP($B128,'Bang TPDD'!$A$6:$AA$2902,3, FALSE)</f>
        <v>0</v>
      </c>
      <c r="G128" s="91">
        <f>VLOOKUP($B128,'Bang TPDD'!$A$6:$AA$2902,4, FALSE)*$D128/100</f>
        <v>11.91</v>
      </c>
      <c r="H128" s="91">
        <f>VLOOKUP($B128,'Bang TPDD'!$A$6:$AA$2902,23, FALSE)*$E128/100</f>
        <v>0</v>
      </c>
      <c r="I128" s="91">
        <f>VLOOKUP($B128,'Bang TPDD'!$A$6:$AA$2902,5, FALSE)*$E128/100</f>
        <v>0</v>
      </c>
      <c r="J128" s="91">
        <f>VLOOKUP($B128,'Bang TPDD'!$A$6:$AA$2902,6, FALSE)*$E128/100</f>
        <v>0</v>
      </c>
      <c r="K128" s="91">
        <f>VLOOKUP($B128,'Bang TPDD'!$A$6:$AA$2902,7, FALSE)*$E128/100</f>
        <v>0</v>
      </c>
      <c r="L128" s="91">
        <f>VLOOKUP($B128,'Bang TPDD'!$A$6:$AA$2902,8, FALSE)*$E128/100</f>
        <v>0</v>
      </c>
      <c r="M128" s="91">
        <f>VLOOKUP($B128,'Bang TPDD'!$A$6:$AA$2902,9, FALSE)*$E128/100</f>
        <v>0</v>
      </c>
      <c r="N128" s="91">
        <f>VLOOKUP($B128,'Bang TPDD'!$A$6:$AA$2902,10, FALSE)*$E128/100</f>
        <v>0</v>
      </c>
      <c r="O128" s="91">
        <f>VLOOKUP($B128,'Bang TPDD'!$A$6:$AA$2902,11, FALSE)*$E128/100</f>
        <v>2.9789999999999996</v>
      </c>
      <c r="P128" s="91">
        <f>VLOOKUP($B128,'Bang TPDD'!$A$6:$AA$2902,12, FALSE)*$E128/100</f>
        <v>0</v>
      </c>
      <c r="Q128" s="91">
        <f>VLOOKUP($B128,'Bang TPDD'!$A$6:$AA$2902,13, FALSE)*$E128/100</f>
        <v>0</v>
      </c>
      <c r="R128" s="91">
        <f>VLOOKUP($B128,'Bang TPDD'!$A$6:$AA$2902,14, FALSE)*$E128/100</f>
        <v>0</v>
      </c>
      <c r="S128" s="91">
        <f>VLOOKUP($B128,'Bang TPDD'!$A$6:$AA$2902,15, FALSE)*$E128/100</f>
        <v>0</v>
      </c>
      <c r="T128" s="91">
        <f>VLOOKUP($B128,'Bang TPDD'!$A$6:$AA$2902,16, FALSE)*$E128/100</f>
        <v>0</v>
      </c>
      <c r="U128" s="91">
        <f>VLOOKUP($B128,'Bang TPDD'!$A$6:$AA$2902,17, FALSE)*$E128/100</f>
        <v>0</v>
      </c>
      <c r="V128" s="91">
        <f>VLOOKUP($B128,'Bang TPDD'!$A$6:$AA$2902,18, FALSE)*$E128/100</f>
        <v>0</v>
      </c>
      <c r="W128" s="91">
        <f>VLOOKUP($B128,'Bang TPDD'!$A$6:$AA$2902,19, FALSE)*$E128/100</f>
        <v>0</v>
      </c>
      <c r="X128" s="91">
        <f>VLOOKUP($B128,'Bang TPDD'!$A$6:$AA$2902,20, FALSE)*$E128/100</f>
        <v>0</v>
      </c>
      <c r="Y128" s="91">
        <f>VLOOKUP($B128,'Bang TPDD'!$A$6:$AA$2902,21, FALSE)*$E128/100</f>
        <v>0</v>
      </c>
      <c r="Z128" s="91">
        <f>VLOOKUP($B128,'Bang TPDD'!$A$6:$AA$2902,22, FALSE)*$E128/100</f>
        <v>0</v>
      </c>
    </row>
    <row r="129" spans="1:26" s="2" customFormat="1" x14ac:dyDescent="0.3">
      <c r="B129" s="6">
        <v>85</v>
      </c>
      <c r="C129" s="5" t="str">
        <f>VLOOKUP($B129,'Bang TPDD'!$A$6:$AA$2902,2, FALSE)</f>
        <v>Tỏi ta</v>
      </c>
      <c r="D129" s="91">
        <v>5</v>
      </c>
      <c r="E129" s="91">
        <f t="shared" si="17"/>
        <v>4</v>
      </c>
      <c r="F129" s="91">
        <f>VLOOKUP($B129,'Bang TPDD'!$A$6:$AA$2902,3, FALSE)</f>
        <v>20</v>
      </c>
      <c r="G129" s="91">
        <f>VLOOKUP($B129,'Bang TPDD'!$A$6:$AA$2902,4, FALSE)*$D129/100</f>
        <v>5.9</v>
      </c>
      <c r="H129" s="91">
        <f>VLOOKUP($B129,'Bang TPDD'!$A$6:$AA$2902,23, FALSE)*$E129/100</f>
        <v>2.7080000000000002</v>
      </c>
      <c r="I129" s="91">
        <f>VLOOKUP($B129,'Bang TPDD'!$A$6:$AA$2902,5, FALSE)*$E129/100</f>
        <v>0</v>
      </c>
      <c r="J129" s="91">
        <f>VLOOKUP($B129,'Bang TPDD'!$A$6:$AA$2902,6, FALSE)*$E129/100</f>
        <v>0.24</v>
      </c>
      <c r="K129" s="91">
        <f>VLOOKUP($B129,'Bang TPDD'!$A$6:$AA$2902,7, FALSE)*$E129/100</f>
        <v>0.24</v>
      </c>
      <c r="L129" s="91">
        <f>VLOOKUP($B129,'Bang TPDD'!$A$6:$AA$2902,8, FALSE)*$E129/100</f>
        <v>0</v>
      </c>
      <c r="M129" s="91">
        <f>VLOOKUP($B129,'Bang TPDD'!$A$6:$AA$2902,9, FALSE)*$E129/100</f>
        <v>0</v>
      </c>
      <c r="N129" s="91">
        <f>VLOOKUP($B129,'Bang TPDD'!$A$6:$AA$2902,10, FALSE)*$E129/100</f>
        <v>0</v>
      </c>
      <c r="O129" s="91">
        <f>VLOOKUP($B129,'Bang TPDD'!$A$6:$AA$2902,11, FALSE)*$E129/100</f>
        <v>0.94</v>
      </c>
      <c r="P129" s="91">
        <f>VLOOKUP($B129,'Bang TPDD'!$A$6:$AA$2902,12, FALSE)*$E129/100</f>
        <v>0.06</v>
      </c>
      <c r="Q129" s="91">
        <f>VLOOKUP($B129,'Bang TPDD'!$A$6:$AA$2902,13, FALSE)*$E129/100</f>
        <v>0</v>
      </c>
      <c r="R129" s="91">
        <f>VLOOKUP($B129,'Bang TPDD'!$A$6:$AA$2902,14, FALSE)*$E129/100</f>
        <v>0.96</v>
      </c>
      <c r="S129" s="91">
        <f>VLOOKUP($B129,'Bang TPDD'!$A$6:$AA$2902,15, FALSE)*$E129/100</f>
        <v>7.24</v>
      </c>
      <c r="T129" s="91">
        <f>VLOOKUP($B129,'Bang TPDD'!$A$6:$AA$2902,16, FALSE)*$E129/100</f>
        <v>0.06</v>
      </c>
      <c r="U129" s="91">
        <f>VLOOKUP($B129,'Bang TPDD'!$A$6:$AA$2902,17, FALSE)*$E129/100</f>
        <v>0.72</v>
      </c>
      <c r="V129" s="91">
        <f>VLOOKUP($B129,'Bang TPDD'!$A$6:$AA$2902,18, FALSE)*$E129/100</f>
        <v>14.92</v>
      </c>
      <c r="W129" s="91">
        <f>VLOOKUP($B129,'Bang TPDD'!$A$6:$AA$2902,19, FALSE)*$E129/100</f>
        <v>0</v>
      </c>
      <c r="X129" s="91">
        <f>VLOOKUP($B129,'Bang TPDD'!$A$6:$AA$2902,20, FALSE)*$E129/100</f>
        <v>0</v>
      </c>
      <c r="Y129" s="91">
        <f>VLOOKUP($B129,'Bang TPDD'!$A$6:$AA$2902,21, FALSE)*$E129/100</f>
        <v>9.5999999999999992E-3</v>
      </c>
      <c r="Z129" s="91">
        <f>VLOOKUP($B129,'Bang TPDD'!$A$6:$AA$2902,22, FALSE)*$E129/100</f>
        <v>0.4</v>
      </c>
    </row>
    <row r="130" spans="1:26" s="2" customFormat="1" x14ac:dyDescent="0.3">
      <c r="B130" s="6">
        <v>53</v>
      </c>
      <c r="C130" s="5" t="str">
        <f>VLOOKUP($B130,'Bang TPDD'!$A$6:$AA$2902,2, FALSE)</f>
        <v>Hành củ tươi</v>
      </c>
      <c r="D130" s="91">
        <v>5</v>
      </c>
      <c r="E130" s="91">
        <f t="shared" si="17"/>
        <v>3.8</v>
      </c>
      <c r="F130" s="91">
        <f>VLOOKUP($B130,'Bang TPDD'!$A$6:$AA$2902,3, FALSE)</f>
        <v>24</v>
      </c>
      <c r="G130" s="91">
        <f>VLOOKUP($B130,'Bang TPDD'!$A$6:$AA$2902,4, FALSE)*$D130/100</f>
        <v>0.7</v>
      </c>
      <c r="H130" s="91">
        <f>VLOOKUP($B130,'Bang TPDD'!$A$6:$AA$2902,23, FALSE)*$E130/100</f>
        <v>3.5150000000000001</v>
      </c>
      <c r="I130" s="91">
        <f>VLOOKUP($B130,'Bang TPDD'!$A$6:$AA$2902,5, FALSE)*$E130/100</f>
        <v>0</v>
      </c>
      <c r="J130" s="91">
        <f>VLOOKUP($B130,'Bang TPDD'!$A$6:$AA$2902,6, FALSE)*$E130/100</f>
        <v>4.9399999999999993E-2</v>
      </c>
      <c r="K130" s="91">
        <f>VLOOKUP($B130,'Bang TPDD'!$A$6:$AA$2902,7, FALSE)*$E130/100</f>
        <v>4.9399999999999993E-2</v>
      </c>
      <c r="L130" s="91">
        <f>VLOOKUP($B130,'Bang TPDD'!$A$6:$AA$2902,8, FALSE)*$E130/100</f>
        <v>0</v>
      </c>
      <c r="M130" s="91">
        <f>VLOOKUP($B130,'Bang TPDD'!$A$6:$AA$2902,9, FALSE)*$E130/100</f>
        <v>0</v>
      </c>
      <c r="N130" s="91">
        <f>VLOOKUP($B130,'Bang TPDD'!$A$6:$AA$2902,10, FALSE)*$E130/100</f>
        <v>0</v>
      </c>
      <c r="O130" s="91">
        <f>VLOOKUP($B130,'Bang TPDD'!$A$6:$AA$2902,11, FALSE)*$E130/100</f>
        <v>0.18239999999999998</v>
      </c>
      <c r="P130" s="91">
        <f>VLOOKUP($B130,'Bang TPDD'!$A$6:$AA$2902,12, FALSE)*$E130/100</f>
        <v>2.6599999999999999E-2</v>
      </c>
      <c r="Q130" s="91">
        <f>VLOOKUP($B130,'Bang TPDD'!$A$6:$AA$2902,13, FALSE)*$E130/100</f>
        <v>0</v>
      </c>
      <c r="R130" s="91">
        <f>VLOOKUP($B130,'Bang TPDD'!$A$6:$AA$2902,14, FALSE)*$E130/100</f>
        <v>1.216</v>
      </c>
      <c r="S130" s="91">
        <f>VLOOKUP($B130,'Bang TPDD'!$A$6:$AA$2902,15, FALSE)*$E130/100</f>
        <v>1.8619999999999999</v>
      </c>
      <c r="T130" s="91">
        <f>VLOOKUP($B130,'Bang TPDD'!$A$6:$AA$2902,16, FALSE)*$E130/100</f>
        <v>4.1799999999999997E-2</v>
      </c>
      <c r="U130" s="91">
        <f>VLOOKUP($B130,'Bang TPDD'!$A$6:$AA$2902,17, FALSE)*$E130/100</f>
        <v>0</v>
      </c>
      <c r="V130" s="91">
        <f>VLOOKUP($B130,'Bang TPDD'!$A$6:$AA$2902,18, FALSE)*$E130/100</f>
        <v>0</v>
      </c>
      <c r="W130" s="91">
        <f>VLOOKUP($B130,'Bang TPDD'!$A$6:$AA$2902,19, FALSE)*$E130/100</f>
        <v>0.56999999999999995</v>
      </c>
      <c r="X130" s="91">
        <f>VLOOKUP($B130,'Bang TPDD'!$A$6:$AA$2902,20, FALSE)*$E130/100</f>
        <v>0</v>
      </c>
      <c r="Y130" s="91">
        <f>VLOOKUP($B130,'Bang TPDD'!$A$6:$AA$2902,21, FALSE)*$E130/100</f>
        <v>1.14E-3</v>
      </c>
      <c r="Z130" s="91">
        <f>VLOOKUP($B130,'Bang TPDD'!$A$6:$AA$2902,22, FALSE)*$E130/100</f>
        <v>0.38</v>
      </c>
    </row>
    <row r="131" spans="1:26" s="2" customFormat="1" x14ac:dyDescent="0.3">
      <c r="B131" s="6" t="s">
        <v>338</v>
      </c>
      <c r="C131" s="5" t="str">
        <f>VLOOKUP($B131,'Bang TPDD'!$A$6:$AA$2902,2, FALSE)</f>
        <v>Chọn NL</v>
      </c>
      <c r="D131" s="91">
        <v>0</v>
      </c>
      <c r="E131" s="169">
        <f t="shared" si="17"/>
        <v>0</v>
      </c>
      <c r="F131" s="169">
        <f>VLOOKUP($B131,'Bang TPDD'!$A$6:$AA$2902,3, FALSE)</f>
        <v>0</v>
      </c>
      <c r="G131" s="169">
        <f>VLOOKUP($B131,'Bang TPDD'!$A$6:$AA$2902,4, FALSE)*$D131/100</f>
        <v>0</v>
      </c>
      <c r="H131" s="169">
        <f>VLOOKUP($B131,'Bang TPDD'!$A$6:$AA$2902,23, FALSE)*$E131/100</f>
        <v>0</v>
      </c>
      <c r="I131" s="169">
        <f>VLOOKUP($B131,'Bang TPDD'!$A$6:$AA$2902,5, FALSE)*$E131/100</f>
        <v>0</v>
      </c>
      <c r="J131" s="169">
        <f>VLOOKUP($B131,'Bang TPDD'!$A$6:$AA$2902,6, FALSE)*$E131/100</f>
        <v>0</v>
      </c>
      <c r="K131" s="169">
        <f>VLOOKUP($B131,'Bang TPDD'!$A$6:$AA$2902,7, FALSE)*$E131/100</f>
        <v>0</v>
      </c>
      <c r="L131" s="169">
        <f>VLOOKUP($B131,'Bang TPDD'!$A$6:$AA$2902,8, FALSE)*$E131/100</f>
        <v>0</v>
      </c>
      <c r="M131" s="169">
        <f>VLOOKUP($B131,'Bang TPDD'!$A$6:$AA$2902,9, FALSE)*$E131/100</f>
        <v>0</v>
      </c>
      <c r="N131" s="169">
        <f>VLOOKUP($B131,'Bang TPDD'!$A$6:$AA$2902,10, FALSE)*$E131/100</f>
        <v>0</v>
      </c>
      <c r="O131" s="169">
        <f>VLOOKUP($B131,'Bang TPDD'!$A$6:$AA$2902,11, FALSE)*$E131/100</f>
        <v>0</v>
      </c>
      <c r="P131" s="169">
        <f>VLOOKUP($B131,'Bang TPDD'!$A$6:$AA$2902,12, FALSE)*$E131/100</f>
        <v>0</v>
      </c>
      <c r="Q131" s="169">
        <f>VLOOKUP($B131,'Bang TPDD'!$A$6:$AA$2902,13, FALSE)*$E131/100</f>
        <v>0</v>
      </c>
      <c r="R131" s="169">
        <f>VLOOKUP($B131,'Bang TPDD'!$A$6:$AA$2902,14, FALSE)*$E131/100</f>
        <v>0</v>
      </c>
      <c r="S131" s="169">
        <f>VLOOKUP($B131,'Bang TPDD'!$A$6:$AA$2902,15, FALSE)*$E131/100</f>
        <v>0</v>
      </c>
      <c r="T131" s="169">
        <f>VLOOKUP($B131,'Bang TPDD'!$A$6:$AA$2902,16, FALSE)*$E131/100</f>
        <v>0</v>
      </c>
      <c r="U131" s="169">
        <f>VLOOKUP($B131,'Bang TPDD'!$A$6:$AA$2902,17, FALSE)*$E131/100</f>
        <v>0</v>
      </c>
      <c r="V131" s="169">
        <f>VLOOKUP($B131,'Bang TPDD'!$A$6:$AA$2902,18, FALSE)*$E131/100</f>
        <v>0</v>
      </c>
      <c r="W131" s="169">
        <f>VLOOKUP($B131,'Bang TPDD'!$A$6:$AA$2902,19, FALSE)*$E131/100</f>
        <v>0</v>
      </c>
      <c r="X131" s="169">
        <f>VLOOKUP($B131,'Bang TPDD'!$A$6:$AA$2902,20, FALSE)*$E131/100</f>
        <v>0</v>
      </c>
      <c r="Y131" s="169">
        <f>VLOOKUP($B131,'Bang TPDD'!$A$6:$AA$2902,21, FALSE)*$E131/100</f>
        <v>0</v>
      </c>
      <c r="Z131" s="169">
        <f>VLOOKUP($B131,'Bang TPDD'!$A$6:$AA$2902,22, FALSE)*$E131/100</f>
        <v>0</v>
      </c>
    </row>
    <row r="132" spans="1:26" ht="15" thickBot="1" x14ac:dyDescent="0.35">
      <c r="C132" s="5"/>
    </row>
    <row r="133" spans="1:26" s="89" customFormat="1" ht="27.6" x14ac:dyDescent="0.3">
      <c r="A133" s="412" t="s">
        <v>342</v>
      </c>
      <c r="B133" s="414" t="s">
        <v>292</v>
      </c>
      <c r="C133" s="410" t="s">
        <v>353</v>
      </c>
      <c r="D133" s="396" t="s">
        <v>272</v>
      </c>
      <c r="E133" s="397" t="s">
        <v>273</v>
      </c>
      <c r="F133" s="398" t="s">
        <v>300</v>
      </c>
      <c r="G133" s="398" t="s">
        <v>3</v>
      </c>
      <c r="H133" s="398" t="s">
        <v>296</v>
      </c>
      <c r="I133" s="399" t="s">
        <v>323</v>
      </c>
      <c r="J133" s="399" t="s">
        <v>324</v>
      </c>
      <c r="K133" s="399" t="s">
        <v>327</v>
      </c>
      <c r="L133" s="399" t="s">
        <v>325</v>
      </c>
      <c r="M133" s="399" t="s">
        <v>326</v>
      </c>
      <c r="N133" s="399" t="s">
        <v>329</v>
      </c>
      <c r="O133" s="399" t="s">
        <v>5</v>
      </c>
      <c r="P133" s="399" t="s">
        <v>304</v>
      </c>
      <c r="Q133" s="399" t="s">
        <v>313</v>
      </c>
      <c r="R133" s="399" t="s">
        <v>6</v>
      </c>
      <c r="S133" s="399" t="s">
        <v>7</v>
      </c>
      <c r="T133" s="399" t="s">
        <v>8</v>
      </c>
      <c r="U133" s="399" t="s">
        <v>9</v>
      </c>
      <c r="V133" s="399" t="s">
        <v>10</v>
      </c>
      <c r="W133" s="399" t="s">
        <v>291</v>
      </c>
      <c r="X133" s="399" t="s">
        <v>11</v>
      </c>
      <c r="Y133" s="399" t="s">
        <v>12</v>
      </c>
      <c r="Z133" s="399" t="s">
        <v>13</v>
      </c>
    </row>
    <row r="134" spans="1:26" s="89" customFormat="1" x14ac:dyDescent="0.3">
      <c r="A134" s="413"/>
      <c r="B134" s="415"/>
      <c r="C134" s="411"/>
      <c r="D134" s="400" t="s">
        <v>16</v>
      </c>
      <c r="E134" s="401" t="s">
        <v>16</v>
      </c>
      <c r="F134" s="401" t="s">
        <v>301</v>
      </c>
      <c r="G134" s="401" t="s">
        <v>15</v>
      </c>
      <c r="H134" s="401" t="s">
        <v>16</v>
      </c>
      <c r="I134" s="401" t="s">
        <v>16</v>
      </c>
      <c r="J134" s="401" t="s">
        <v>16</v>
      </c>
      <c r="K134" s="401" t="s">
        <v>328</v>
      </c>
      <c r="L134" s="401" t="s">
        <v>16</v>
      </c>
      <c r="M134" s="401" t="s">
        <v>16</v>
      </c>
      <c r="N134" s="401" t="s">
        <v>16</v>
      </c>
      <c r="O134" s="401" t="s">
        <v>16</v>
      </c>
      <c r="P134" s="401" t="s">
        <v>16</v>
      </c>
      <c r="Q134" s="401" t="s">
        <v>17</v>
      </c>
      <c r="R134" s="401" t="s">
        <v>17</v>
      </c>
      <c r="S134" s="401" t="s">
        <v>17</v>
      </c>
      <c r="T134" s="401" t="s">
        <v>17</v>
      </c>
      <c r="U134" s="401" t="s">
        <v>17</v>
      </c>
      <c r="V134" s="401" t="s">
        <v>17</v>
      </c>
      <c r="W134" s="401" t="s">
        <v>18</v>
      </c>
      <c r="X134" s="401" t="s">
        <v>18</v>
      </c>
      <c r="Y134" s="401" t="s">
        <v>17</v>
      </c>
      <c r="Z134" s="401" t="s">
        <v>17</v>
      </c>
    </row>
    <row r="135" spans="1:26" s="90" customFormat="1" ht="50.25" customHeight="1" thickBot="1" x14ac:dyDescent="0.4">
      <c r="A135" s="93">
        <f>A122+1</f>
        <v>11</v>
      </c>
      <c r="B135" s="94" t="s">
        <v>348</v>
      </c>
      <c r="C135" s="95" t="s">
        <v>359</v>
      </c>
      <c r="D135" s="402">
        <f>SUM(D136:D146)</f>
        <v>253</v>
      </c>
      <c r="E135" s="403">
        <f>SUM(E136:E146)</f>
        <v>183.8</v>
      </c>
      <c r="F135" s="403"/>
      <c r="G135" s="403">
        <f t="shared" ref="G135:Z135" si="18">SUM(G136:G146)</f>
        <v>255.39</v>
      </c>
      <c r="H135" s="403">
        <f t="shared" si="18"/>
        <v>138.69600000000003</v>
      </c>
      <c r="I135" s="404">
        <f t="shared" si="18"/>
        <v>16.948</v>
      </c>
      <c r="J135" s="404">
        <f t="shared" si="18"/>
        <v>3.7083999999999997</v>
      </c>
      <c r="K135" s="403">
        <f t="shared" si="18"/>
        <v>20.656399999999998</v>
      </c>
      <c r="L135" s="404">
        <f t="shared" si="18"/>
        <v>2.4300000000000002</v>
      </c>
      <c r="M135" s="404">
        <f t="shared" si="18"/>
        <v>2.0219999999999998</v>
      </c>
      <c r="N135" s="403">
        <f t="shared" si="18"/>
        <v>4.452</v>
      </c>
      <c r="O135" s="403">
        <f t="shared" si="18"/>
        <v>20.551400000000001</v>
      </c>
      <c r="P135" s="403">
        <f t="shared" si="18"/>
        <v>1.4376000000000002</v>
      </c>
      <c r="Q135" s="403">
        <f t="shared" si="18"/>
        <v>0</v>
      </c>
      <c r="R135" s="403">
        <f t="shared" si="18"/>
        <v>158.93600000000001</v>
      </c>
      <c r="S135" s="403">
        <f t="shared" si="18"/>
        <v>284.27800000000002</v>
      </c>
      <c r="T135" s="403">
        <f t="shared" si="18"/>
        <v>5.6028000000000002</v>
      </c>
      <c r="U135" s="403">
        <f t="shared" si="18"/>
        <v>403.64</v>
      </c>
      <c r="V135" s="403">
        <f t="shared" si="18"/>
        <v>60.14</v>
      </c>
      <c r="W135" s="403">
        <f t="shared" si="18"/>
        <v>859.17</v>
      </c>
      <c r="X135" s="403">
        <f t="shared" si="18"/>
        <v>0</v>
      </c>
      <c r="Y135" s="403">
        <f t="shared" si="18"/>
        <v>7.2840000000000002E-2</v>
      </c>
      <c r="Z135" s="403">
        <f t="shared" si="18"/>
        <v>3.1599999999999997</v>
      </c>
    </row>
    <row r="136" spans="1:26" s="2" customFormat="1" x14ac:dyDescent="0.3">
      <c r="B136" s="92">
        <v>175</v>
      </c>
      <c r="C136" s="5" t="str">
        <f>VLOOKUP($B136,'Bang TPDD'!$A$6:$AA$2902,2, FALSE)</f>
        <v>Cá lóc</v>
      </c>
      <c r="D136" s="91">
        <v>150</v>
      </c>
      <c r="E136" s="91">
        <f>D136-D136*F136/100</f>
        <v>90</v>
      </c>
      <c r="F136" s="91">
        <f>VLOOKUP($B136,'Bang TPDD'!$A$6:$AA$2902,3, FALSE)</f>
        <v>40</v>
      </c>
      <c r="G136" s="91">
        <f>VLOOKUP($B136,'Bang TPDD'!$A$6:$AA$2902,4, FALSE)*$D136/100</f>
        <v>145.5</v>
      </c>
      <c r="H136" s="91">
        <f>VLOOKUP($B136,'Bang TPDD'!$A$6:$AA$2902,23, FALSE)*$E136/100</f>
        <v>72</v>
      </c>
      <c r="I136" s="91">
        <f>VLOOKUP($B136,'Bang TPDD'!$A$6:$AA$2902,5, FALSE)*$E136/100</f>
        <v>16.38</v>
      </c>
      <c r="J136" s="91">
        <f>VLOOKUP($B136,'Bang TPDD'!$A$6:$AA$2902,6, FALSE)*$E136/100</f>
        <v>0</v>
      </c>
      <c r="K136" s="91">
        <f>VLOOKUP($B136,'Bang TPDD'!$A$6:$AA$2902,7, FALSE)*$E136/100</f>
        <v>16.38</v>
      </c>
      <c r="L136" s="91">
        <f>VLOOKUP($B136,'Bang TPDD'!$A$6:$AA$2902,8, FALSE)*$E136/100</f>
        <v>2.4300000000000002</v>
      </c>
      <c r="M136" s="91">
        <f>VLOOKUP($B136,'Bang TPDD'!$A$6:$AA$2902,9, FALSE)*$E136/100</f>
        <v>0</v>
      </c>
      <c r="N136" s="91">
        <f>VLOOKUP($B136,'Bang TPDD'!$A$6:$AA$2902,10, FALSE)*$E136/100</f>
        <v>2.4300000000000002</v>
      </c>
      <c r="O136" s="91">
        <f>VLOOKUP($B136,'Bang TPDD'!$A$6:$AA$2902,11, FALSE)*$E136/100</f>
        <v>0</v>
      </c>
      <c r="P136" s="91">
        <f>VLOOKUP($B136,'Bang TPDD'!$A$6:$AA$2902,12, FALSE)*$E136/100</f>
        <v>0</v>
      </c>
      <c r="Q136" s="91">
        <f>VLOOKUP($B136,'Bang TPDD'!$A$6:$AA$2902,13, FALSE)*$E136/100</f>
        <v>0</v>
      </c>
      <c r="R136" s="91">
        <f>VLOOKUP($B136,'Bang TPDD'!$A$6:$AA$2902,14, FALSE)*$E136/100</f>
        <v>81</v>
      </c>
      <c r="S136" s="91">
        <f>VLOOKUP($B136,'Bang TPDD'!$A$6:$AA$2902,15, FALSE)*$E136/100</f>
        <v>216</v>
      </c>
      <c r="T136" s="91">
        <f>VLOOKUP($B136,'Bang TPDD'!$A$6:$AA$2902,16, FALSE)*$E136/100</f>
        <v>0</v>
      </c>
      <c r="U136" s="91">
        <f>VLOOKUP($B136,'Bang TPDD'!$A$6:$AA$2902,17, FALSE)*$E136/100</f>
        <v>0</v>
      </c>
      <c r="V136" s="91">
        <f>VLOOKUP($B136,'Bang TPDD'!$A$6:$AA$2902,18, FALSE)*$E136/100</f>
        <v>0</v>
      </c>
      <c r="W136" s="91">
        <f>VLOOKUP($B136,'Bang TPDD'!$A$6:$AA$2902,19, FALSE)*$E136/100</f>
        <v>0</v>
      </c>
      <c r="X136" s="91">
        <f>VLOOKUP($B136,'Bang TPDD'!$A$6:$AA$2902,20, FALSE)*$E136/100</f>
        <v>0</v>
      </c>
      <c r="Y136" s="91">
        <f>VLOOKUP($B136,'Bang TPDD'!$A$6:$AA$2902,21, FALSE)*$E136/100</f>
        <v>3.6000000000000004E-2</v>
      </c>
      <c r="Z136" s="91">
        <f>VLOOKUP($B136,'Bang TPDD'!$A$6:$AA$2902,22, FALSE)*$E136/100</f>
        <v>0</v>
      </c>
    </row>
    <row r="137" spans="1:26" s="2" customFormat="1" x14ac:dyDescent="0.3">
      <c r="B137" s="6">
        <v>16</v>
      </c>
      <c r="C137" s="5" t="str">
        <f>VLOOKUP($B137,'Bang TPDD'!$A$6:$AA$2902,2, FALSE)</f>
        <v>Miến dong</v>
      </c>
      <c r="D137" s="91">
        <v>10</v>
      </c>
      <c r="E137" s="91">
        <f t="shared" ref="E137:E146" si="19">D137-D137*F137/100</f>
        <v>10</v>
      </c>
      <c r="F137" s="91">
        <f>VLOOKUP($B137,'Bang TPDD'!$A$6:$AA$2902,3, FALSE)</f>
        <v>0</v>
      </c>
      <c r="G137" s="91">
        <f>VLOOKUP($B137,'Bang TPDD'!$A$6:$AA$2902,4, FALSE)*$D137/100</f>
        <v>33.200000000000003</v>
      </c>
      <c r="H137" s="91">
        <f>VLOOKUP($B137,'Bang TPDD'!$A$6:$AA$2902,23, FALSE)*$E137/100</f>
        <v>1.4</v>
      </c>
      <c r="I137" s="91">
        <f>VLOOKUP($B137,'Bang TPDD'!$A$6:$AA$2902,5, FALSE)*$E137/100</f>
        <v>0</v>
      </c>
      <c r="J137" s="91">
        <f>VLOOKUP($B137,'Bang TPDD'!$A$6:$AA$2902,6, FALSE)*$E137/100</f>
        <v>0.06</v>
      </c>
      <c r="K137" s="91">
        <f>VLOOKUP($B137,'Bang TPDD'!$A$6:$AA$2902,7, FALSE)*$E137/100</f>
        <v>0.06</v>
      </c>
      <c r="L137" s="91">
        <f>VLOOKUP($B137,'Bang TPDD'!$A$6:$AA$2902,8, FALSE)*$E137/100</f>
        <v>0</v>
      </c>
      <c r="M137" s="91">
        <f>VLOOKUP($B137,'Bang TPDD'!$A$6:$AA$2902,9, FALSE)*$E137/100</f>
        <v>0.01</v>
      </c>
      <c r="N137" s="91">
        <f>VLOOKUP($B137,'Bang TPDD'!$A$6:$AA$2902,10, FALSE)*$E137/100</f>
        <v>0.01</v>
      </c>
      <c r="O137" s="91">
        <f>VLOOKUP($B137,'Bang TPDD'!$A$6:$AA$2902,11, FALSE)*$E137/100</f>
        <v>8.2200000000000006</v>
      </c>
      <c r="P137" s="91">
        <f>VLOOKUP($B137,'Bang TPDD'!$A$6:$AA$2902,12, FALSE)*$E137/100</f>
        <v>0.15</v>
      </c>
      <c r="Q137" s="91">
        <f>VLOOKUP($B137,'Bang TPDD'!$A$6:$AA$2902,13, FALSE)*$E137/100</f>
        <v>0</v>
      </c>
      <c r="R137" s="91">
        <f>VLOOKUP($B137,'Bang TPDD'!$A$6:$AA$2902,14, FALSE)*$E137/100</f>
        <v>4</v>
      </c>
      <c r="S137" s="91">
        <f>VLOOKUP($B137,'Bang TPDD'!$A$6:$AA$2902,15, FALSE)*$E137/100</f>
        <v>12</v>
      </c>
      <c r="T137" s="91">
        <f>VLOOKUP($B137,'Bang TPDD'!$A$6:$AA$2902,16, FALSE)*$E137/100</f>
        <v>0.1</v>
      </c>
      <c r="U137" s="91">
        <f>VLOOKUP($B137,'Bang TPDD'!$A$6:$AA$2902,17, FALSE)*$E137/100</f>
        <v>0</v>
      </c>
      <c r="V137" s="91">
        <f>VLOOKUP($B137,'Bang TPDD'!$A$6:$AA$2902,18, FALSE)*$E137/100</f>
        <v>0</v>
      </c>
      <c r="W137" s="91">
        <f>VLOOKUP($B137,'Bang TPDD'!$A$6:$AA$2902,19, FALSE)*$E137/100</f>
        <v>0</v>
      </c>
      <c r="X137" s="91">
        <f>VLOOKUP($B137,'Bang TPDD'!$A$6:$AA$2902,20, FALSE)*$E137/100</f>
        <v>0</v>
      </c>
      <c r="Y137" s="91">
        <f>VLOOKUP($B137,'Bang TPDD'!$A$6:$AA$2902,21, FALSE)*$E137/100</f>
        <v>0</v>
      </c>
      <c r="Z137" s="91">
        <f>VLOOKUP($B137,'Bang TPDD'!$A$6:$AA$2902,22, FALSE)*$E137/100</f>
        <v>0</v>
      </c>
    </row>
    <row r="138" spans="1:26" s="2" customFormat="1" x14ac:dyDescent="0.3">
      <c r="B138" s="6">
        <v>92</v>
      </c>
      <c r="C138" s="5" t="str">
        <f>VLOOKUP($B138,'Bang TPDD'!$A$6:$AA$2902,2, FALSE)</f>
        <v>Mộc nhĩ</v>
      </c>
      <c r="D138" s="91">
        <v>10</v>
      </c>
      <c r="E138" s="91">
        <f t="shared" si="19"/>
        <v>9</v>
      </c>
      <c r="F138" s="91">
        <f>VLOOKUP($B138,'Bang TPDD'!$A$6:$AA$2902,3, FALSE)</f>
        <v>10</v>
      </c>
      <c r="G138" s="91">
        <f>VLOOKUP($B138,'Bang TPDD'!$A$6:$AA$2902,4, FALSE)*$D138/100</f>
        <v>24.8</v>
      </c>
      <c r="H138" s="91">
        <f>VLOOKUP($B138,'Bang TPDD'!$A$6:$AA$2902,23, FALSE)*$E138/100</f>
        <v>1.0349999999999999</v>
      </c>
      <c r="I138" s="91">
        <f>VLOOKUP($B138,'Bang TPDD'!$A$6:$AA$2902,5, FALSE)*$E138/100</f>
        <v>0</v>
      </c>
      <c r="J138" s="91">
        <f>VLOOKUP($B138,'Bang TPDD'!$A$6:$AA$2902,6, FALSE)*$E138/100</f>
        <v>2.9340000000000002</v>
      </c>
      <c r="K138" s="91">
        <f>VLOOKUP($B138,'Bang TPDD'!$A$6:$AA$2902,7, FALSE)*$E138/100</f>
        <v>2.9340000000000002</v>
      </c>
      <c r="L138" s="91">
        <f>VLOOKUP($B138,'Bang TPDD'!$A$6:$AA$2902,8, FALSE)*$E138/100</f>
        <v>0</v>
      </c>
      <c r="M138" s="91">
        <f>VLOOKUP($B138,'Bang TPDD'!$A$6:$AA$2902,9, FALSE)*$E138/100</f>
        <v>1.8000000000000002E-2</v>
      </c>
      <c r="N138" s="91">
        <f>VLOOKUP($B138,'Bang TPDD'!$A$6:$AA$2902,10, FALSE)*$E138/100</f>
        <v>1.8000000000000002E-2</v>
      </c>
      <c r="O138" s="91">
        <f>VLOOKUP($B138,'Bang TPDD'!$A$6:$AA$2902,11, FALSE)*$E138/100</f>
        <v>5.85</v>
      </c>
      <c r="P138" s="91">
        <f>VLOOKUP($B138,'Bang TPDD'!$A$6:$AA$2902,12, FALSE)*$E138/100</f>
        <v>0.81</v>
      </c>
      <c r="Q138" s="91">
        <f>VLOOKUP($B138,'Bang TPDD'!$A$6:$AA$2902,13, FALSE)*$E138/100</f>
        <v>0</v>
      </c>
      <c r="R138" s="91">
        <f>VLOOKUP($B138,'Bang TPDD'!$A$6:$AA$2902,14, FALSE)*$E138/100</f>
        <v>32.130000000000003</v>
      </c>
      <c r="S138" s="91">
        <f>VLOOKUP($B138,'Bang TPDD'!$A$6:$AA$2902,15, FALSE)*$E138/100</f>
        <v>18.09</v>
      </c>
      <c r="T138" s="91">
        <f>VLOOKUP($B138,'Bang TPDD'!$A$6:$AA$2902,16, FALSE)*$E138/100</f>
        <v>5.0490000000000004</v>
      </c>
      <c r="U138" s="91">
        <f>VLOOKUP($B138,'Bang TPDD'!$A$6:$AA$2902,17, FALSE)*$E138/100</f>
        <v>0</v>
      </c>
      <c r="V138" s="91">
        <f>VLOOKUP($B138,'Bang TPDD'!$A$6:$AA$2902,18, FALSE)*$E138/100</f>
        <v>0</v>
      </c>
      <c r="W138" s="91">
        <f>VLOOKUP($B138,'Bang TPDD'!$A$6:$AA$2902,19, FALSE)*$E138/100</f>
        <v>1.8</v>
      </c>
      <c r="X138" s="91">
        <f>VLOOKUP($B138,'Bang TPDD'!$A$6:$AA$2902,20, FALSE)*$E138/100</f>
        <v>0</v>
      </c>
      <c r="Y138" s="91">
        <f>VLOOKUP($B138,'Bang TPDD'!$A$6:$AA$2902,21, FALSE)*$E138/100</f>
        <v>1.3499999999999998E-2</v>
      </c>
      <c r="Z138" s="91">
        <f>VLOOKUP($B138,'Bang TPDD'!$A$6:$AA$2902,22, FALSE)*$E138/100</f>
        <v>0</v>
      </c>
    </row>
    <row r="139" spans="1:26" s="2" customFormat="1" x14ac:dyDescent="0.3">
      <c r="B139" s="6">
        <v>33</v>
      </c>
      <c r="C139" s="5" t="str">
        <f>VLOOKUP($B139,'Bang TPDD'!$A$6:$AA$2902,2, FALSE)</f>
        <v>Cà rốt</v>
      </c>
      <c r="D139" s="91">
        <v>20</v>
      </c>
      <c r="E139" s="169">
        <f t="shared" si="19"/>
        <v>17</v>
      </c>
      <c r="F139" s="169">
        <f>VLOOKUP($B139,'Bang TPDD'!$A$6:$AA$2902,3, FALSE)</f>
        <v>15</v>
      </c>
      <c r="G139" s="169">
        <f>VLOOKUP($B139,'Bang TPDD'!$A$6:$AA$2902,4, FALSE)*$D139/100</f>
        <v>7.6</v>
      </c>
      <c r="H139" s="169">
        <f>VLOOKUP($B139,'Bang TPDD'!$A$6:$AA$2902,23, FALSE)*$E139/100</f>
        <v>14.96</v>
      </c>
      <c r="I139" s="169">
        <f>VLOOKUP($B139,'Bang TPDD'!$A$6:$AA$2902,5, FALSE)*$E139/100</f>
        <v>0</v>
      </c>
      <c r="J139" s="169">
        <f>VLOOKUP($B139,'Bang TPDD'!$A$6:$AA$2902,6, FALSE)*$E139/100</f>
        <v>0.255</v>
      </c>
      <c r="K139" s="169">
        <f>VLOOKUP($B139,'Bang TPDD'!$A$6:$AA$2902,7, FALSE)*$E139/100</f>
        <v>0.255</v>
      </c>
      <c r="L139" s="169">
        <f>VLOOKUP($B139,'Bang TPDD'!$A$6:$AA$2902,8, FALSE)*$E139/100</f>
        <v>0</v>
      </c>
      <c r="M139" s="169">
        <f>VLOOKUP($B139,'Bang TPDD'!$A$6:$AA$2902,9, FALSE)*$E139/100</f>
        <v>0</v>
      </c>
      <c r="N139" s="169">
        <f>VLOOKUP($B139,'Bang TPDD'!$A$6:$AA$2902,10, FALSE)*$E139/100</f>
        <v>0</v>
      </c>
      <c r="O139" s="169">
        <f>VLOOKUP($B139,'Bang TPDD'!$A$6:$AA$2902,11, FALSE)*$E139/100</f>
        <v>1.36</v>
      </c>
      <c r="P139" s="169">
        <f>VLOOKUP($B139,'Bang TPDD'!$A$6:$AA$2902,12, FALSE)*$E139/100</f>
        <v>0.27200000000000002</v>
      </c>
      <c r="Q139" s="169">
        <f>VLOOKUP($B139,'Bang TPDD'!$A$6:$AA$2902,13, FALSE)*$E139/100</f>
        <v>0</v>
      </c>
      <c r="R139" s="169">
        <f>VLOOKUP($B139,'Bang TPDD'!$A$6:$AA$2902,14, FALSE)*$E139/100</f>
        <v>7.31</v>
      </c>
      <c r="S139" s="169">
        <f>VLOOKUP($B139,'Bang TPDD'!$A$6:$AA$2902,15, FALSE)*$E139/100</f>
        <v>6.63</v>
      </c>
      <c r="T139" s="169">
        <f>VLOOKUP($B139,'Bang TPDD'!$A$6:$AA$2902,16, FALSE)*$E139/100</f>
        <v>0.13600000000000001</v>
      </c>
      <c r="U139" s="169">
        <f>VLOOKUP($B139,'Bang TPDD'!$A$6:$AA$2902,17, FALSE)*$E139/100</f>
        <v>8.84</v>
      </c>
      <c r="V139" s="169">
        <f>VLOOKUP($B139,'Bang TPDD'!$A$6:$AA$2902,18, FALSE)*$E139/100</f>
        <v>45.22</v>
      </c>
      <c r="W139" s="169">
        <f>VLOOKUP($B139,'Bang TPDD'!$A$6:$AA$2902,19, FALSE)*$E139/100</f>
        <v>856.8</v>
      </c>
      <c r="X139" s="169">
        <f>VLOOKUP($B139,'Bang TPDD'!$A$6:$AA$2902,20, FALSE)*$E139/100</f>
        <v>0</v>
      </c>
      <c r="Y139" s="169">
        <f>VLOOKUP($B139,'Bang TPDD'!$A$6:$AA$2902,21, FALSE)*$E139/100</f>
        <v>1.0200000000000001E-2</v>
      </c>
      <c r="Z139" s="169">
        <f>VLOOKUP($B139,'Bang TPDD'!$A$6:$AA$2902,22, FALSE)*$E139/100</f>
        <v>1.36</v>
      </c>
    </row>
    <row r="140" spans="1:26" s="2" customFormat="1" x14ac:dyDescent="0.3">
      <c r="B140" s="6">
        <v>43</v>
      </c>
      <c r="C140" s="5" t="str">
        <f>VLOOKUP($B140,'Bang TPDD'!$A$6:$AA$2902,2, FALSE)</f>
        <v>Củ sắn</v>
      </c>
      <c r="D140" s="91">
        <v>20</v>
      </c>
      <c r="E140" s="91">
        <f t="shared" si="19"/>
        <v>17</v>
      </c>
      <c r="F140" s="91">
        <f>VLOOKUP($B140,'Bang TPDD'!$A$6:$AA$2902,3, FALSE)</f>
        <v>15</v>
      </c>
      <c r="G140" s="91">
        <f>VLOOKUP($B140,'Bang TPDD'!$A$6:$AA$2902,4, FALSE)*$D140/100</f>
        <v>5.6</v>
      </c>
      <c r="H140" s="91">
        <f>VLOOKUP($B140,'Bang TPDD'!$A$6:$AA$2902,23, FALSE)*$E140/100</f>
        <v>15.64</v>
      </c>
      <c r="I140" s="91">
        <f>VLOOKUP($B140,'Bang TPDD'!$A$6:$AA$2902,5, FALSE)*$E140/100</f>
        <v>0</v>
      </c>
      <c r="J140" s="91">
        <f>VLOOKUP($B140,'Bang TPDD'!$A$6:$AA$2902,6, FALSE)*$E140/100</f>
        <v>0.17</v>
      </c>
      <c r="K140" s="91">
        <f>VLOOKUP($B140,'Bang TPDD'!$A$6:$AA$2902,7, FALSE)*$E140/100</f>
        <v>0.17</v>
      </c>
      <c r="L140" s="91">
        <f>VLOOKUP($B140,'Bang TPDD'!$A$6:$AA$2902,8, FALSE)*$E140/100</f>
        <v>0</v>
      </c>
      <c r="M140" s="91">
        <f>VLOOKUP($B140,'Bang TPDD'!$A$6:$AA$2902,9, FALSE)*$E140/100</f>
        <v>0</v>
      </c>
      <c r="N140" s="91">
        <f>VLOOKUP($B140,'Bang TPDD'!$A$6:$AA$2902,10, FALSE)*$E140/100</f>
        <v>0</v>
      </c>
      <c r="O140" s="91">
        <f>VLOOKUP($B140,'Bang TPDD'!$A$6:$AA$2902,11, FALSE)*$E140/100</f>
        <v>1.02</v>
      </c>
      <c r="P140" s="91">
        <f>VLOOKUP($B140,'Bang TPDD'!$A$6:$AA$2902,12, FALSE)*$E140/100</f>
        <v>0.11899999999999998</v>
      </c>
      <c r="Q140" s="91">
        <f>VLOOKUP($B140,'Bang TPDD'!$A$6:$AA$2902,13, FALSE)*$E140/100</f>
        <v>0</v>
      </c>
      <c r="R140" s="91">
        <f>VLOOKUP($B140,'Bang TPDD'!$A$6:$AA$2902,14, FALSE)*$E140/100</f>
        <v>1.36</v>
      </c>
      <c r="S140" s="91">
        <f>VLOOKUP($B140,'Bang TPDD'!$A$6:$AA$2902,15, FALSE)*$E140/100</f>
        <v>2.72</v>
      </c>
      <c r="T140" s="91">
        <f>VLOOKUP($B140,'Bang TPDD'!$A$6:$AA$2902,16, FALSE)*$E140/100</f>
        <v>0</v>
      </c>
      <c r="U140" s="91">
        <f>VLOOKUP($B140,'Bang TPDD'!$A$6:$AA$2902,17, FALSE)*$E140/100</f>
        <v>0</v>
      </c>
      <c r="V140" s="91">
        <f>VLOOKUP($B140,'Bang TPDD'!$A$6:$AA$2902,18, FALSE)*$E140/100</f>
        <v>0</v>
      </c>
      <c r="W140" s="91">
        <f>VLOOKUP($B140,'Bang TPDD'!$A$6:$AA$2902,19, FALSE)*$E140/100</f>
        <v>0</v>
      </c>
      <c r="X140" s="91">
        <f>VLOOKUP($B140,'Bang TPDD'!$A$6:$AA$2902,20, FALSE)*$E140/100</f>
        <v>0</v>
      </c>
      <c r="Y140" s="91">
        <f>VLOOKUP($B140,'Bang TPDD'!$A$6:$AA$2902,21, FALSE)*$E140/100</f>
        <v>0</v>
      </c>
      <c r="Z140" s="91">
        <f>VLOOKUP($B140,'Bang TPDD'!$A$6:$AA$2902,22, FALSE)*$E140/100</f>
        <v>1.02</v>
      </c>
    </row>
    <row r="141" spans="1:26" s="2" customFormat="1" x14ac:dyDescent="0.3">
      <c r="B141" s="6">
        <v>238</v>
      </c>
      <c r="C141" s="5" t="str">
        <f>VLOOKUP($B141,'Bang TPDD'!$A$6:$AA$2902,2, FALSE)</f>
        <v>Nước mắm</v>
      </c>
      <c r="D141" s="91">
        <v>8</v>
      </c>
      <c r="E141" s="91">
        <f t="shared" si="19"/>
        <v>8</v>
      </c>
      <c r="F141" s="91">
        <f>VLOOKUP($B141,'Bang TPDD'!$A$6:$AA$2902,3, FALSE)</f>
        <v>0</v>
      </c>
      <c r="G141" s="91">
        <f>VLOOKUP($B141,'Bang TPDD'!$A$6:$AA$2902,4, FALSE)*$D141/100</f>
        <v>2.2400000000000002</v>
      </c>
      <c r="H141" s="91">
        <f>VLOOKUP($B141,'Bang TPDD'!$A$6:$AA$2902,23, FALSE)*$E141/100</f>
        <v>7.4320000000000004</v>
      </c>
      <c r="I141" s="91">
        <f>VLOOKUP($B141,'Bang TPDD'!$A$6:$AA$2902,5, FALSE)*$E141/100</f>
        <v>0.56799999999999995</v>
      </c>
      <c r="J141" s="91">
        <f>VLOOKUP($B141,'Bang TPDD'!$A$6:$AA$2902,6, FALSE)*$E141/100</f>
        <v>0</v>
      </c>
      <c r="K141" s="91">
        <f>VLOOKUP($B141,'Bang TPDD'!$A$6:$AA$2902,7, FALSE)*$E141/100</f>
        <v>0.56799999999999995</v>
      </c>
      <c r="L141" s="91">
        <f>VLOOKUP($B141,'Bang TPDD'!$A$6:$AA$2902,8, FALSE)*$E141/100</f>
        <v>0</v>
      </c>
      <c r="M141" s="91">
        <f>VLOOKUP($B141,'Bang TPDD'!$A$6:$AA$2902,9, FALSE)*$E141/100</f>
        <v>0</v>
      </c>
      <c r="N141" s="91">
        <f>VLOOKUP($B141,'Bang TPDD'!$A$6:$AA$2902,10, FALSE)*$E141/100</f>
        <v>0</v>
      </c>
      <c r="O141" s="91">
        <f>VLOOKUP($B141,'Bang TPDD'!$A$6:$AA$2902,11, FALSE)*$E141/100</f>
        <v>0</v>
      </c>
      <c r="P141" s="91">
        <f>VLOOKUP($B141,'Bang TPDD'!$A$6:$AA$2902,12, FALSE)*$E141/100</f>
        <v>0</v>
      </c>
      <c r="Q141" s="91">
        <f>VLOOKUP($B141,'Bang TPDD'!$A$6:$AA$2902,13, FALSE)*$E141/100</f>
        <v>0</v>
      </c>
      <c r="R141" s="91">
        <f>VLOOKUP($B141,'Bang TPDD'!$A$6:$AA$2902,14, FALSE)*$E141/100</f>
        <v>30.96</v>
      </c>
      <c r="S141" s="91">
        <f>VLOOKUP($B141,'Bang TPDD'!$A$6:$AA$2902,15, FALSE)*$E141/100</f>
        <v>19.736000000000001</v>
      </c>
      <c r="T141" s="91">
        <f>VLOOKUP($B141,'Bang TPDD'!$A$6:$AA$2902,16, FALSE)*$E141/100</f>
        <v>0.21600000000000003</v>
      </c>
      <c r="U141" s="91">
        <f>VLOOKUP($B141,'Bang TPDD'!$A$6:$AA$2902,17, FALSE)*$E141/100</f>
        <v>394.08</v>
      </c>
      <c r="V141" s="91">
        <f>VLOOKUP($B141,'Bang TPDD'!$A$6:$AA$2902,18, FALSE)*$E141/100</f>
        <v>0</v>
      </c>
      <c r="W141" s="91">
        <f>VLOOKUP($B141,'Bang TPDD'!$A$6:$AA$2902,19, FALSE)*$E141/100</f>
        <v>0</v>
      </c>
      <c r="X141" s="91">
        <f>VLOOKUP($B141,'Bang TPDD'!$A$6:$AA$2902,20, FALSE)*$E141/100</f>
        <v>0</v>
      </c>
      <c r="Y141" s="91">
        <f>VLOOKUP($B141,'Bang TPDD'!$A$6:$AA$2902,21, FALSE)*$E141/100</f>
        <v>2.3999999999999998E-3</v>
      </c>
      <c r="Z141" s="91">
        <f>VLOOKUP($B141,'Bang TPDD'!$A$6:$AA$2902,22, FALSE)*$E141/100</f>
        <v>0</v>
      </c>
    </row>
    <row r="142" spans="1:26" s="2" customFormat="1" x14ac:dyDescent="0.3">
      <c r="B142" s="6">
        <v>108</v>
      </c>
      <c r="C142" s="5" t="str">
        <f>VLOOKUP($B142,'Bang TPDD'!$A$6:$AA$2902,2, FALSE)</f>
        <v>Dầu thực vật</v>
      </c>
      <c r="D142" s="91">
        <v>2</v>
      </c>
      <c r="E142" s="91">
        <f t="shared" si="19"/>
        <v>2</v>
      </c>
      <c r="F142" s="91">
        <f>VLOOKUP($B142,'Bang TPDD'!$A$6:$AA$2902,3, FALSE)</f>
        <v>0</v>
      </c>
      <c r="G142" s="91">
        <f>VLOOKUP($B142,'Bang TPDD'!$A$6:$AA$2902,4, FALSE)*$D142/100</f>
        <v>17.940000000000001</v>
      </c>
      <c r="H142" s="91">
        <f>VLOOKUP($B142,'Bang TPDD'!$A$6:$AA$2902,23, FALSE)*$E142/100</f>
        <v>6.0000000000000001E-3</v>
      </c>
      <c r="I142" s="91">
        <f>VLOOKUP($B142,'Bang TPDD'!$A$6:$AA$2902,5, FALSE)*$E142/100</f>
        <v>0</v>
      </c>
      <c r="J142" s="91">
        <f>VLOOKUP($B142,'Bang TPDD'!$A$6:$AA$2902,6, FALSE)*$E142/100</f>
        <v>0</v>
      </c>
      <c r="K142" s="91">
        <f>VLOOKUP($B142,'Bang TPDD'!$A$6:$AA$2902,7, FALSE)*$E142/100</f>
        <v>0</v>
      </c>
      <c r="L142" s="91">
        <f>VLOOKUP($B142,'Bang TPDD'!$A$6:$AA$2902,8, FALSE)*$E142/100</f>
        <v>0</v>
      </c>
      <c r="M142" s="91">
        <f>VLOOKUP($B142,'Bang TPDD'!$A$6:$AA$2902,9, FALSE)*$E142/100</f>
        <v>1.994</v>
      </c>
      <c r="N142" s="91">
        <f>VLOOKUP($B142,'Bang TPDD'!$A$6:$AA$2902,10, FALSE)*$E142/100</f>
        <v>1.994</v>
      </c>
      <c r="O142" s="91">
        <f>VLOOKUP($B142,'Bang TPDD'!$A$6:$AA$2902,11, FALSE)*$E142/100</f>
        <v>0</v>
      </c>
      <c r="P142" s="91">
        <f>VLOOKUP($B142,'Bang TPDD'!$A$6:$AA$2902,12, FALSE)*$E142/100</f>
        <v>0</v>
      </c>
      <c r="Q142" s="91">
        <f>VLOOKUP($B142,'Bang TPDD'!$A$6:$AA$2902,13, FALSE)*$E142/100</f>
        <v>0</v>
      </c>
      <c r="R142" s="91">
        <f>VLOOKUP($B142,'Bang TPDD'!$A$6:$AA$2902,14, FALSE)*$E142/100</f>
        <v>0</v>
      </c>
      <c r="S142" s="91">
        <f>VLOOKUP($B142,'Bang TPDD'!$A$6:$AA$2902,15, FALSE)*$E142/100</f>
        <v>0</v>
      </c>
      <c r="T142" s="91">
        <f>VLOOKUP($B142,'Bang TPDD'!$A$6:$AA$2902,16, FALSE)*$E142/100</f>
        <v>0</v>
      </c>
      <c r="U142" s="91">
        <f>VLOOKUP($B142,'Bang TPDD'!$A$6:$AA$2902,17, FALSE)*$E142/100</f>
        <v>0</v>
      </c>
      <c r="V142" s="91">
        <f>VLOOKUP($B142,'Bang TPDD'!$A$6:$AA$2902,18, FALSE)*$E142/100</f>
        <v>0</v>
      </c>
      <c r="W142" s="91">
        <f>VLOOKUP($B142,'Bang TPDD'!$A$6:$AA$2902,19, FALSE)*$E142/100</f>
        <v>0</v>
      </c>
      <c r="X142" s="91">
        <f>VLOOKUP($B142,'Bang TPDD'!$A$6:$AA$2902,20, FALSE)*$E142/100</f>
        <v>0</v>
      </c>
      <c r="Y142" s="91">
        <f>VLOOKUP($B142,'Bang TPDD'!$A$6:$AA$2902,21, FALSE)*$E142/100</f>
        <v>0</v>
      </c>
      <c r="Z142" s="91">
        <f>VLOOKUP($B142,'Bang TPDD'!$A$6:$AA$2902,22, FALSE)*$E142/100</f>
        <v>0</v>
      </c>
    </row>
    <row r="143" spans="1:26" s="2" customFormat="1" x14ac:dyDescent="0.3">
      <c r="B143" s="6">
        <v>223</v>
      </c>
      <c r="C143" s="5" t="str">
        <f>VLOOKUP($B143,'Bang TPDD'!$A$6:$AA$2902,2, FALSE)</f>
        <v>Đường cát trắng</v>
      </c>
      <c r="D143" s="91">
        <v>3</v>
      </c>
      <c r="E143" s="91">
        <f t="shared" si="19"/>
        <v>3</v>
      </c>
      <c r="F143" s="91">
        <f>VLOOKUP($B143,'Bang TPDD'!$A$6:$AA$2902,3, FALSE)</f>
        <v>0</v>
      </c>
      <c r="G143" s="91">
        <f>VLOOKUP($B143,'Bang TPDD'!$A$6:$AA$2902,4, FALSE)*$D143/100</f>
        <v>11.91</v>
      </c>
      <c r="H143" s="91">
        <f>VLOOKUP($B143,'Bang TPDD'!$A$6:$AA$2902,23, FALSE)*$E143/100</f>
        <v>0</v>
      </c>
      <c r="I143" s="91">
        <f>VLOOKUP($B143,'Bang TPDD'!$A$6:$AA$2902,5, FALSE)*$E143/100</f>
        <v>0</v>
      </c>
      <c r="J143" s="91">
        <f>VLOOKUP($B143,'Bang TPDD'!$A$6:$AA$2902,6, FALSE)*$E143/100</f>
        <v>0</v>
      </c>
      <c r="K143" s="91">
        <f>VLOOKUP($B143,'Bang TPDD'!$A$6:$AA$2902,7, FALSE)*$E143/100</f>
        <v>0</v>
      </c>
      <c r="L143" s="91">
        <f>VLOOKUP($B143,'Bang TPDD'!$A$6:$AA$2902,8, FALSE)*$E143/100</f>
        <v>0</v>
      </c>
      <c r="M143" s="91">
        <f>VLOOKUP($B143,'Bang TPDD'!$A$6:$AA$2902,9, FALSE)*$E143/100</f>
        <v>0</v>
      </c>
      <c r="N143" s="91">
        <f>VLOOKUP($B143,'Bang TPDD'!$A$6:$AA$2902,10, FALSE)*$E143/100</f>
        <v>0</v>
      </c>
      <c r="O143" s="91">
        <f>VLOOKUP($B143,'Bang TPDD'!$A$6:$AA$2902,11, FALSE)*$E143/100</f>
        <v>2.9789999999999996</v>
      </c>
      <c r="P143" s="91">
        <f>VLOOKUP($B143,'Bang TPDD'!$A$6:$AA$2902,12, FALSE)*$E143/100</f>
        <v>0</v>
      </c>
      <c r="Q143" s="91">
        <f>VLOOKUP($B143,'Bang TPDD'!$A$6:$AA$2902,13, FALSE)*$E143/100</f>
        <v>0</v>
      </c>
      <c r="R143" s="91">
        <f>VLOOKUP($B143,'Bang TPDD'!$A$6:$AA$2902,14, FALSE)*$E143/100</f>
        <v>0</v>
      </c>
      <c r="S143" s="91">
        <f>VLOOKUP($B143,'Bang TPDD'!$A$6:$AA$2902,15, FALSE)*$E143/100</f>
        <v>0</v>
      </c>
      <c r="T143" s="91">
        <f>VLOOKUP($B143,'Bang TPDD'!$A$6:$AA$2902,16, FALSE)*$E143/100</f>
        <v>0</v>
      </c>
      <c r="U143" s="91">
        <f>VLOOKUP($B143,'Bang TPDD'!$A$6:$AA$2902,17, FALSE)*$E143/100</f>
        <v>0</v>
      </c>
      <c r="V143" s="91">
        <f>VLOOKUP($B143,'Bang TPDD'!$A$6:$AA$2902,18, FALSE)*$E143/100</f>
        <v>0</v>
      </c>
      <c r="W143" s="91">
        <f>VLOOKUP($B143,'Bang TPDD'!$A$6:$AA$2902,19, FALSE)*$E143/100</f>
        <v>0</v>
      </c>
      <c r="X143" s="91">
        <f>VLOOKUP($B143,'Bang TPDD'!$A$6:$AA$2902,20, FALSE)*$E143/100</f>
        <v>0</v>
      </c>
      <c r="Y143" s="91">
        <f>VLOOKUP($B143,'Bang TPDD'!$A$6:$AA$2902,21, FALSE)*$E143/100</f>
        <v>0</v>
      </c>
      <c r="Z143" s="91">
        <f>VLOOKUP($B143,'Bang TPDD'!$A$6:$AA$2902,22, FALSE)*$E143/100</f>
        <v>0</v>
      </c>
    </row>
    <row r="144" spans="1:26" s="2" customFormat="1" x14ac:dyDescent="0.3">
      <c r="B144" s="6">
        <v>85</v>
      </c>
      <c r="C144" s="5" t="str">
        <f>VLOOKUP($B144,'Bang TPDD'!$A$6:$AA$2902,2, FALSE)</f>
        <v>Tỏi ta</v>
      </c>
      <c r="D144" s="91">
        <v>5</v>
      </c>
      <c r="E144" s="169">
        <f t="shared" si="19"/>
        <v>4</v>
      </c>
      <c r="F144" s="169">
        <f>VLOOKUP($B144,'Bang TPDD'!$A$6:$AA$2902,3, FALSE)</f>
        <v>20</v>
      </c>
      <c r="G144" s="169">
        <f>VLOOKUP($B144,'Bang TPDD'!$A$6:$AA$2902,4, FALSE)*$D144/100</f>
        <v>5.9</v>
      </c>
      <c r="H144" s="169">
        <f>VLOOKUP($B144,'Bang TPDD'!$A$6:$AA$2902,23, FALSE)*$E144/100</f>
        <v>2.7080000000000002</v>
      </c>
      <c r="I144" s="169">
        <f>VLOOKUP($B144,'Bang TPDD'!$A$6:$AA$2902,5, FALSE)*$E144/100</f>
        <v>0</v>
      </c>
      <c r="J144" s="169">
        <f>VLOOKUP($B144,'Bang TPDD'!$A$6:$AA$2902,6, FALSE)*$E144/100</f>
        <v>0.24</v>
      </c>
      <c r="K144" s="169">
        <f>VLOOKUP($B144,'Bang TPDD'!$A$6:$AA$2902,7, FALSE)*$E144/100</f>
        <v>0.24</v>
      </c>
      <c r="L144" s="169">
        <f>VLOOKUP($B144,'Bang TPDD'!$A$6:$AA$2902,8, FALSE)*$E144/100</f>
        <v>0</v>
      </c>
      <c r="M144" s="169">
        <f>VLOOKUP($B144,'Bang TPDD'!$A$6:$AA$2902,9, FALSE)*$E144/100</f>
        <v>0</v>
      </c>
      <c r="N144" s="169">
        <f>VLOOKUP($B144,'Bang TPDD'!$A$6:$AA$2902,10, FALSE)*$E144/100</f>
        <v>0</v>
      </c>
      <c r="O144" s="169">
        <f>VLOOKUP($B144,'Bang TPDD'!$A$6:$AA$2902,11, FALSE)*$E144/100</f>
        <v>0.94</v>
      </c>
      <c r="P144" s="169">
        <f>VLOOKUP($B144,'Bang TPDD'!$A$6:$AA$2902,12, FALSE)*$E144/100</f>
        <v>0.06</v>
      </c>
      <c r="Q144" s="169">
        <f>VLOOKUP($B144,'Bang TPDD'!$A$6:$AA$2902,13, FALSE)*$E144/100</f>
        <v>0</v>
      </c>
      <c r="R144" s="169">
        <f>VLOOKUP($B144,'Bang TPDD'!$A$6:$AA$2902,14, FALSE)*$E144/100</f>
        <v>0.96</v>
      </c>
      <c r="S144" s="169">
        <f>VLOOKUP($B144,'Bang TPDD'!$A$6:$AA$2902,15, FALSE)*$E144/100</f>
        <v>7.24</v>
      </c>
      <c r="T144" s="169">
        <f>VLOOKUP($B144,'Bang TPDD'!$A$6:$AA$2902,16, FALSE)*$E144/100</f>
        <v>0.06</v>
      </c>
      <c r="U144" s="169">
        <f>VLOOKUP($B144,'Bang TPDD'!$A$6:$AA$2902,17, FALSE)*$E144/100</f>
        <v>0.72</v>
      </c>
      <c r="V144" s="169">
        <f>VLOOKUP($B144,'Bang TPDD'!$A$6:$AA$2902,18, FALSE)*$E144/100</f>
        <v>14.92</v>
      </c>
      <c r="W144" s="169">
        <f>VLOOKUP($B144,'Bang TPDD'!$A$6:$AA$2902,19, FALSE)*$E144/100</f>
        <v>0</v>
      </c>
      <c r="X144" s="169">
        <f>VLOOKUP($B144,'Bang TPDD'!$A$6:$AA$2902,20, FALSE)*$E144/100</f>
        <v>0</v>
      </c>
      <c r="Y144" s="169">
        <f>VLOOKUP($B144,'Bang TPDD'!$A$6:$AA$2902,21, FALSE)*$E144/100</f>
        <v>9.5999999999999992E-3</v>
      </c>
      <c r="Z144" s="169">
        <f>VLOOKUP($B144,'Bang TPDD'!$A$6:$AA$2902,22, FALSE)*$E144/100</f>
        <v>0.4</v>
      </c>
    </row>
    <row r="145" spans="1:26" s="2" customFormat="1" x14ac:dyDescent="0.3">
      <c r="B145" s="6">
        <v>53</v>
      </c>
      <c r="C145" s="5" t="str">
        <f>VLOOKUP($B145,'Bang TPDD'!$A$6:$AA$2902,2, FALSE)</f>
        <v>Hành củ tươi</v>
      </c>
      <c r="D145" s="91">
        <v>5</v>
      </c>
      <c r="E145" s="91">
        <f t="shared" si="19"/>
        <v>3.8</v>
      </c>
      <c r="F145" s="91">
        <f>VLOOKUP($B145,'Bang TPDD'!$A$6:$AA$2902,3, FALSE)</f>
        <v>24</v>
      </c>
      <c r="G145" s="91">
        <f>VLOOKUP($B145,'Bang TPDD'!$A$6:$AA$2902,4, FALSE)*$D145/100</f>
        <v>0.7</v>
      </c>
      <c r="H145" s="91">
        <f>VLOOKUP($B145,'Bang TPDD'!$A$6:$AA$2902,23, FALSE)*$E145/100</f>
        <v>3.5150000000000001</v>
      </c>
      <c r="I145" s="91">
        <f>VLOOKUP($B145,'Bang TPDD'!$A$6:$AA$2902,5, FALSE)*$E145/100</f>
        <v>0</v>
      </c>
      <c r="J145" s="91">
        <f>VLOOKUP($B145,'Bang TPDD'!$A$6:$AA$2902,6, FALSE)*$E145/100</f>
        <v>4.9399999999999993E-2</v>
      </c>
      <c r="K145" s="91">
        <f>VLOOKUP($B145,'Bang TPDD'!$A$6:$AA$2902,7, FALSE)*$E145/100</f>
        <v>4.9399999999999993E-2</v>
      </c>
      <c r="L145" s="91">
        <f>VLOOKUP($B145,'Bang TPDD'!$A$6:$AA$2902,8, FALSE)*$E145/100</f>
        <v>0</v>
      </c>
      <c r="M145" s="91">
        <f>VLOOKUP($B145,'Bang TPDD'!$A$6:$AA$2902,9, FALSE)*$E145/100</f>
        <v>0</v>
      </c>
      <c r="N145" s="91">
        <f>VLOOKUP($B145,'Bang TPDD'!$A$6:$AA$2902,10, FALSE)*$E145/100</f>
        <v>0</v>
      </c>
      <c r="O145" s="91">
        <f>VLOOKUP($B145,'Bang TPDD'!$A$6:$AA$2902,11, FALSE)*$E145/100</f>
        <v>0.18239999999999998</v>
      </c>
      <c r="P145" s="91">
        <f>VLOOKUP($B145,'Bang TPDD'!$A$6:$AA$2902,12, FALSE)*$E145/100</f>
        <v>2.6599999999999999E-2</v>
      </c>
      <c r="Q145" s="91">
        <f>VLOOKUP($B145,'Bang TPDD'!$A$6:$AA$2902,13, FALSE)*$E145/100</f>
        <v>0</v>
      </c>
      <c r="R145" s="91">
        <f>VLOOKUP($B145,'Bang TPDD'!$A$6:$AA$2902,14, FALSE)*$E145/100</f>
        <v>1.216</v>
      </c>
      <c r="S145" s="91">
        <f>VLOOKUP($B145,'Bang TPDD'!$A$6:$AA$2902,15, FALSE)*$E145/100</f>
        <v>1.8619999999999999</v>
      </c>
      <c r="T145" s="91">
        <f>VLOOKUP($B145,'Bang TPDD'!$A$6:$AA$2902,16, FALSE)*$E145/100</f>
        <v>4.1799999999999997E-2</v>
      </c>
      <c r="U145" s="91">
        <f>VLOOKUP($B145,'Bang TPDD'!$A$6:$AA$2902,17, FALSE)*$E145/100</f>
        <v>0</v>
      </c>
      <c r="V145" s="91">
        <f>VLOOKUP($B145,'Bang TPDD'!$A$6:$AA$2902,18, FALSE)*$E145/100</f>
        <v>0</v>
      </c>
      <c r="W145" s="91">
        <f>VLOOKUP($B145,'Bang TPDD'!$A$6:$AA$2902,19, FALSE)*$E145/100</f>
        <v>0.56999999999999995</v>
      </c>
      <c r="X145" s="91">
        <f>VLOOKUP($B145,'Bang TPDD'!$A$6:$AA$2902,20, FALSE)*$E145/100</f>
        <v>0</v>
      </c>
      <c r="Y145" s="91">
        <f>VLOOKUP($B145,'Bang TPDD'!$A$6:$AA$2902,21, FALSE)*$E145/100</f>
        <v>1.14E-3</v>
      </c>
      <c r="Z145" s="91">
        <f>VLOOKUP($B145,'Bang TPDD'!$A$6:$AA$2902,22, FALSE)*$E145/100</f>
        <v>0.38</v>
      </c>
    </row>
    <row r="146" spans="1:26" s="2" customFormat="1" x14ac:dyDescent="0.3">
      <c r="B146" s="6">
        <v>0</v>
      </c>
      <c r="C146" s="5" t="str">
        <f>VLOOKUP($B146,'Bang TPDD'!$A$6:$AA$2902,2, FALSE)</f>
        <v>Nước</v>
      </c>
      <c r="D146" s="91">
        <v>20</v>
      </c>
      <c r="E146" s="91">
        <f t="shared" si="19"/>
        <v>20</v>
      </c>
      <c r="F146" s="91">
        <f>VLOOKUP($B146,'Bang TPDD'!$A$6:$AA$2902,3, FALSE)</f>
        <v>0</v>
      </c>
      <c r="G146" s="91">
        <f>VLOOKUP($B146,'Bang TPDD'!$A$6:$AA$2902,4, FALSE)*$D146/100</f>
        <v>0</v>
      </c>
      <c r="H146" s="91">
        <f>VLOOKUP($B146,'Bang TPDD'!$A$6:$AA$2902,23, FALSE)*$E146/100</f>
        <v>20</v>
      </c>
      <c r="I146" s="91">
        <f>VLOOKUP($B146,'Bang TPDD'!$A$6:$AA$2902,5, FALSE)*$E146/100</f>
        <v>0</v>
      </c>
      <c r="J146" s="91">
        <f>VLOOKUP($B146,'Bang TPDD'!$A$6:$AA$2902,6, FALSE)*$E146/100</f>
        <v>0</v>
      </c>
      <c r="K146" s="91">
        <f>VLOOKUP($B146,'Bang TPDD'!$A$6:$AA$2902,7, FALSE)*$E146/100</f>
        <v>0</v>
      </c>
      <c r="L146" s="91">
        <f>VLOOKUP($B146,'Bang TPDD'!$A$6:$AA$2902,8, FALSE)*$E146/100</f>
        <v>0</v>
      </c>
      <c r="M146" s="91">
        <f>VLOOKUP($B146,'Bang TPDD'!$A$6:$AA$2902,9, FALSE)*$E146/100</f>
        <v>0</v>
      </c>
      <c r="N146" s="91">
        <f>VLOOKUP($B146,'Bang TPDD'!$A$6:$AA$2902,10, FALSE)*$E146/100</f>
        <v>0</v>
      </c>
      <c r="O146" s="91">
        <f>VLOOKUP($B146,'Bang TPDD'!$A$6:$AA$2902,11, FALSE)*$E146/100</f>
        <v>0</v>
      </c>
      <c r="P146" s="91">
        <f>VLOOKUP($B146,'Bang TPDD'!$A$6:$AA$2902,12, FALSE)*$E146/100</f>
        <v>0</v>
      </c>
      <c r="Q146" s="91">
        <f>VLOOKUP($B146,'Bang TPDD'!$A$6:$AA$2902,13, FALSE)*$E146/100</f>
        <v>0</v>
      </c>
      <c r="R146" s="91">
        <f>VLOOKUP($B146,'Bang TPDD'!$A$6:$AA$2902,14, FALSE)*$E146/100</f>
        <v>0</v>
      </c>
      <c r="S146" s="91">
        <f>VLOOKUP($B146,'Bang TPDD'!$A$6:$AA$2902,15, FALSE)*$E146/100</f>
        <v>0</v>
      </c>
      <c r="T146" s="91">
        <f>VLOOKUP($B146,'Bang TPDD'!$A$6:$AA$2902,16, FALSE)*$E146/100</f>
        <v>0</v>
      </c>
      <c r="U146" s="91">
        <f>VLOOKUP($B146,'Bang TPDD'!$A$6:$AA$2902,17, FALSE)*$E146/100</f>
        <v>0</v>
      </c>
      <c r="V146" s="91">
        <f>VLOOKUP($B146,'Bang TPDD'!$A$6:$AA$2902,18, FALSE)*$E146/100</f>
        <v>0</v>
      </c>
      <c r="W146" s="91">
        <f>VLOOKUP($B146,'Bang TPDD'!$A$6:$AA$2902,19, FALSE)*$E146/100</f>
        <v>0</v>
      </c>
      <c r="X146" s="91">
        <f>VLOOKUP($B146,'Bang TPDD'!$A$6:$AA$2902,20, FALSE)*$E146/100</f>
        <v>0</v>
      </c>
      <c r="Y146" s="91">
        <f>VLOOKUP($B146,'Bang TPDD'!$A$6:$AA$2902,21, FALSE)*$E146/100</f>
        <v>0</v>
      </c>
      <c r="Z146" s="91">
        <f>VLOOKUP($B146,'Bang TPDD'!$A$6:$AA$2902,22, FALSE)*$E146/100</f>
        <v>0</v>
      </c>
    </row>
    <row r="147" spans="1:26" ht="15" thickBot="1" x14ac:dyDescent="0.35"/>
    <row r="148" spans="1:26" s="89" customFormat="1" ht="27.6" x14ac:dyDescent="0.3">
      <c r="A148" s="412" t="s">
        <v>342</v>
      </c>
      <c r="B148" s="414" t="s">
        <v>292</v>
      </c>
      <c r="C148" s="410" t="s">
        <v>353</v>
      </c>
      <c r="D148" s="396" t="s">
        <v>272</v>
      </c>
      <c r="E148" s="397" t="s">
        <v>273</v>
      </c>
      <c r="F148" s="398" t="s">
        <v>300</v>
      </c>
      <c r="G148" s="398" t="s">
        <v>3</v>
      </c>
      <c r="H148" s="398" t="s">
        <v>296</v>
      </c>
      <c r="I148" s="399" t="s">
        <v>323</v>
      </c>
      <c r="J148" s="399" t="s">
        <v>324</v>
      </c>
      <c r="K148" s="399" t="s">
        <v>327</v>
      </c>
      <c r="L148" s="399" t="s">
        <v>325</v>
      </c>
      <c r="M148" s="399" t="s">
        <v>326</v>
      </c>
      <c r="N148" s="399" t="s">
        <v>329</v>
      </c>
      <c r="O148" s="399" t="s">
        <v>5</v>
      </c>
      <c r="P148" s="399" t="s">
        <v>304</v>
      </c>
      <c r="Q148" s="399" t="s">
        <v>313</v>
      </c>
      <c r="R148" s="399" t="s">
        <v>6</v>
      </c>
      <c r="S148" s="399" t="s">
        <v>7</v>
      </c>
      <c r="T148" s="399" t="s">
        <v>8</v>
      </c>
      <c r="U148" s="399" t="s">
        <v>9</v>
      </c>
      <c r="V148" s="399" t="s">
        <v>10</v>
      </c>
      <c r="W148" s="399" t="s">
        <v>291</v>
      </c>
      <c r="X148" s="399" t="s">
        <v>11</v>
      </c>
      <c r="Y148" s="399" t="s">
        <v>12</v>
      </c>
      <c r="Z148" s="399" t="s">
        <v>13</v>
      </c>
    </row>
    <row r="149" spans="1:26" s="89" customFormat="1" x14ac:dyDescent="0.3">
      <c r="A149" s="413"/>
      <c r="B149" s="415"/>
      <c r="C149" s="411"/>
      <c r="D149" s="400" t="s">
        <v>16</v>
      </c>
      <c r="E149" s="401" t="s">
        <v>16</v>
      </c>
      <c r="F149" s="401" t="s">
        <v>301</v>
      </c>
      <c r="G149" s="401" t="s">
        <v>15</v>
      </c>
      <c r="H149" s="401" t="s">
        <v>16</v>
      </c>
      <c r="I149" s="401" t="s">
        <v>16</v>
      </c>
      <c r="J149" s="401" t="s">
        <v>16</v>
      </c>
      <c r="K149" s="401" t="s">
        <v>328</v>
      </c>
      <c r="L149" s="401" t="s">
        <v>16</v>
      </c>
      <c r="M149" s="401" t="s">
        <v>16</v>
      </c>
      <c r="N149" s="401" t="s">
        <v>16</v>
      </c>
      <c r="O149" s="401" t="s">
        <v>16</v>
      </c>
      <c r="P149" s="401" t="s">
        <v>16</v>
      </c>
      <c r="Q149" s="401" t="s">
        <v>17</v>
      </c>
      <c r="R149" s="401" t="s">
        <v>17</v>
      </c>
      <c r="S149" s="401" t="s">
        <v>17</v>
      </c>
      <c r="T149" s="401" t="s">
        <v>17</v>
      </c>
      <c r="U149" s="401" t="s">
        <v>17</v>
      </c>
      <c r="V149" s="401" t="s">
        <v>17</v>
      </c>
      <c r="W149" s="401" t="s">
        <v>18</v>
      </c>
      <c r="X149" s="401" t="s">
        <v>18</v>
      </c>
      <c r="Y149" s="401" t="s">
        <v>17</v>
      </c>
      <c r="Z149" s="401" t="s">
        <v>17</v>
      </c>
    </row>
    <row r="150" spans="1:26" s="90" customFormat="1" ht="50.25" customHeight="1" thickBot="1" x14ac:dyDescent="0.4">
      <c r="A150" s="93">
        <f>A135+1</f>
        <v>12</v>
      </c>
      <c r="B150" s="94" t="s">
        <v>349</v>
      </c>
      <c r="C150" s="95" t="s">
        <v>358</v>
      </c>
      <c r="D150" s="402">
        <f>SUM(D151:D161)</f>
        <v>297</v>
      </c>
      <c r="E150" s="403">
        <f>SUM(E151:E161)</f>
        <v>283.50000000000006</v>
      </c>
      <c r="F150" s="403"/>
      <c r="G150" s="403">
        <f t="shared" ref="G150:Z150" si="20">SUM(G151:G161)</f>
        <v>864.26</v>
      </c>
      <c r="H150" s="403">
        <f t="shared" si="20"/>
        <v>104.5022</v>
      </c>
      <c r="I150" s="404">
        <f t="shared" si="20"/>
        <v>13.533999999999999</v>
      </c>
      <c r="J150" s="404">
        <f t="shared" si="20"/>
        <v>12.9473</v>
      </c>
      <c r="K150" s="403">
        <f t="shared" si="20"/>
        <v>26.481299999999997</v>
      </c>
      <c r="L150" s="404">
        <f t="shared" si="20"/>
        <v>17.522599999999997</v>
      </c>
      <c r="M150" s="404">
        <f t="shared" si="20"/>
        <v>11.455</v>
      </c>
      <c r="N150" s="403">
        <f t="shared" si="20"/>
        <v>28.977600000000002</v>
      </c>
      <c r="O150" s="403">
        <f t="shared" si="20"/>
        <v>120.01680000000003</v>
      </c>
      <c r="P150" s="403">
        <f t="shared" si="20"/>
        <v>0.88890000000000013</v>
      </c>
      <c r="Q150" s="403">
        <f t="shared" si="20"/>
        <v>330.8</v>
      </c>
      <c r="R150" s="403">
        <f t="shared" si="20"/>
        <v>108.697</v>
      </c>
      <c r="S150" s="403">
        <f t="shared" si="20"/>
        <v>315.52200000000005</v>
      </c>
      <c r="T150" s="403">
        <f t="shared" si="20"/>
        <v>5.5248000000000008</v>
      </c>
      <c r="U150" s="403">
        <f t="shared" si="20"/>
        <v>109.22499999999999</v>
      </c>
      <c r="V150" s="403">
        <f t="shared" si="20"/>
        <v>518.41999999999996</v>
      </c>
      <c r="W150" s="403">
        <f t="shared" si="20"/>
        <v>136.5</v>
      </c>
      <c r="X150" s="403">
        <f t="shared" si="20"/>
        <v>190.08</v>
      </c>
      <c r="Y150" s="403">
        <f t="shared" si="20"/>
        <v>0.32952000000000004</v>
      </c>
      <c r="Z150" s="403">
        <f t="shared" si="20"/>
        <v>13.270000000000001</v>
      </c>
    </row>
    <row r="151" spans="1:26" s="2" customFormat="1" x14ac:dyDescent="0.3">
      <c r="B151" s="92">
        <v>2</v>
      </c>
      <c r="C151" s="5" t="str">
        <f>VLOOKUP($B151,'Bang TPDD'!$A$6:$AA$2902,2, FALSE)</f>
        <v>Gạo tẻ</v>
      </c>
      <c r="D151" s="91">
        <v>150</v>
      </c>
      <c r="E151" s="91">
        <f>D151-D151*F151/100</f>
        <v>148.5</v>
      </c>
      <c r="F151" s="91">
        <f>VLOOKUP($B151,'Bang TPDD'!$A$6:$AA$2902,3, FALSE)</f>
        <v>1</v>
      </c>
      <c r="G151" s="91">
        <f>VLOOKUP($B151,'Bang TPDD'!$A$6:$AA$2902,4, FALSE)*$D151/100</f>
        <v>516</v>
      </c>
      <c r="H151" s="91">
        <f>VLOOKUP($B151,'Bang TPDD'!$A$6:$AA$2902,23, FALSE)*$E151/100</f>
        <v>20.79</v>
      </c>
      <c r="I151" s="91">
        <f>VLOOKUP($B151,'Bang TPDD'!$A$6:$AA$2902,5, FALSE)*$E151/100</f>
        <v>0</v>
      </c>
      <c r="J151" s="91">
        <f>VLOOKUP($B151,'Bang TPDD'!$A$6:$AA$2902,6, FALSE)*$E151/100</f>
        <v>11.7315</v>
      </c>
      <c r="K151" s="91">
        <f>VLOOKUP($B151,'Bang TPDD'!$A$6:$AA$2902,7, FALSE)*$E151/100</f>
        <v>11.7315</v>
      </c>
      <c r="L151" s="91">
        <f>VLOOKUP($B151,'Bang TPDD'!$A$6:$AA$2902,8, FALSE)*$E151/100</f>
        <v>0</v>
      </c>
      <c r="M151" s="91">
        <f>VLOOKUP($B151,'Bang TPDD'!$A$6:$AA$2902,9, FALSE)*$E151/100</f>
        <v>1.4850000000000001</v>
      </c>
      <c r="N151" s="91">
        <f>VLOOKUP($B151,'Bang TPDD'!$A$6:$AA$2902,10, FALSE)*$E151/100</f>
        <v>1.4850000000000001</v>
      </c>
      <c r="O151" s="91">
        <f>VLOOKUP($B151,'Bang TPDD'!$A$6:$AA$2902,11, FALSE)*$E151/100</f>
        <v>113.15700000000001</v>
      </c>
      <c r="P151" s="91">
        <f>VLOOKUP($B151,'Bang TPDD'!$A$6:$AA$2902,12, FALSE)*$E151/100</f>
        <v>0.59400000000000008</v>
      </c>
      <c r="Q151" s="91">
        <f>VLOOKUP($B151,'Bang TPDD'!$A$6:$AA$2902,13, FALSE)*$E151/100</f>
        <v>0</v>
      </c>
      <c r="R151" s="91">
        <f>VLOOKUP($B151,'Bang TPDD'!$A$6:$AA$2902,14, FALSE)*$E151/100</f>
        <v>44.55</v>
      </c>
      <c r="S151" s="91">
        <f>VLOOKUP($B151,'Bang TPDD'!$A$6:$AA$2902,15, FALSE)*$E151/100</f>
        <v>154.44</v>
      </c>
      <c r="T151" s="91">
        <f>VLOOKUP($B151,'Bang TPDD'!$A$6:$AA$2902,16, FALSE)*$E151/100</f>
        <v>1.9305000000000001</v>
      </c>
      <c r="U151" s="91">
        <f>VLOOKUP($B151,'Bang TPDD'!$A$6:$AA$2902,17, FALSE)*$E151/100</f>
        <v>7.4249999999999998</v>
      </c>
      <c r="V151" s="91">
        <f>VLOOKUP($B151,'Bang TPDD'!$A$6:$AA$2902,18, FALSE)*$E151/100</f>
        <v>357.88499999999999</v>
      </c>
      <c r="W151" s="91">
        <f>VLOOKUP($B151,'Bang TPDD'!$A$6:$AA$2902,19, FALSE)*$E151/100</f>
        <v>0</v>
      </c>
      <c r="X151" s="91">
        <f>VLOOKUP($B151,'Bang TPDD'!$A$6:$AA$2902,20, FALSE)*$E151/100</f>
        <v>0</v>
      </c>
      <c r="Y151" s="91">
        <f>VLOOKUP($B151,'Bang TPDD'!$A$6:$AA$2902,21, FALSE)*$E151/100</f>
        <v>0.14850000000000002</v>
      </c>
      <c r="Z151" s="91">
        <f>VLOOKUP($B151,'Bang TPDD'!$A$6:$AA$2902,22, FALSE)*$E151/100</f>
        <v>0</v>
      </c>
    </row>
    <row r="152" spans="1:26" s="2" customFormat="1" x14ac:dyDescent="0.3">
      <c r="B152" s="6">
        <v>152</v>
      </c>
      <c r="C152" s="5" t="str">
        <f>VLOOKUP($B152,'Bang TPDD'!$A$6:$AA$2902,2, FALSE)</f>
        <v>Dăm bông heo</v>
      </c>
      <c r="D152" s="91">
        <v>20</v>
      </c>
      <c r="E152" s="91">
        <f t="shared" ref="E152:E162" si="21">D152-D152*F152/100</f>
        <v>20</v>
      </c>
      <c r="F152" s="91">
        <f>VLOOKUP($B152,'Bang TPDD'!$A$6:$AA$2902,3, FALSE)</f>
        <v>0</v>
      </c>
      <c r="G152" s="91">
        <f>VLOOKUP($B152,'Bang TPDD'!$A$6:$AA$2902,4, FALSE)*$D152/100</f>
        <v>63.6</v>
      </c>
      <c r="H152" s="91">
        <f>VLOOKUP($B152,'Bang TPDD'!$A$6:$AA$2902,23, FALSE)*$E152/100</f>
        <v>10</v>
      </c>
      <c r="I152" s="91">
        <f>VLOOKUP($B152,'Bang TPDD'!$A$6:$AA$2902,5, FALSE)*$E152/100</f>
        <v>4.5999999999999996</v>
      </c>
      <c r="J152" s="91">
        <f>VLOOKUP($B152,'Bang TPDD'!$A$6:$AA$2902,6, FALSE)*$E152/100</f>
        <v>0</v>
      </c>
      <c r="K152" s="91">
        <f>VLOOKUP($B152,'Bang TPDD'!$A$6:$AA$2902,7, FALSE)*$E152/100</f>
        <v>4.5999999999999996</v>
      </c>
      <c r="L152" s="91">
        <f>VLOOKUP($B152,'Bang TPDD'!$A$6:$AA$2902,8, FALSE)*$E152/100</f>
        <v>5</v>
      </c>
      <c r="M152" s="91">
        <f>VLOOKUP($B152,'Bang TPDD'!$A$6:$AA$2902,9, FALSE)*$E152/100</f>
        <v>0</v>
      </c>
      <c r="N152" s="91">
        <f>VLOOKUP($B152,'Bang TPDD'!$A$6:$AA$2902,10, FALSE)*$E152/100</f>
        <v>5</v>
      </c>
      <c r="O152" s="91">
        <f>VLOOKUP($B152,'Bang TPDD'!$A$6:$AA$2902,11, FALSE)*$E152/100</f>
        <v>0.06</v>
      </c>
      <c r="P152" s="91">
        <f>VLOOKUP($B152,'Bang TPDD'!$A$6:$AA$2902,12, FALSE)*$E152/100</f>
        <v>0</v>
      </c>
      <c r="Q152" s="91">
        <f>VLOOKUP($B152,'Bang TPDD'!$A$6:$AA$2902,13, FALSE)*$E152/100</f>
        <v>14</v>
      </c>
      <c r="R152" s="91">
        <f>VLOOKUP($B152,'Bang TPDD'!$A$6:$AA$2902,14, FALSE)*$E152/100</f>
        <v>2</v>
      </c>
      <c r="S152" s="91">
        <f>VLOOKUP($B152,'Bang TPDD'!$A$6:$AA$2902,15, FALSE)*$E152/100</f>
        <v>22</v>
      </c>
      <c r="T152" s="91">
        <f>VLOOKUP($B152,'Bang TPDD'!$A$6:$AA$2902,16, FALSE)*$E152/100</f>
        <v>0.42</v>
      </c>
      <c r="U152" s="91">
        <f>VLOOKUP($B152,'Bang TPDD'!$A$6:$AA$2902,17, FALSE)*$E152/100</f>
        <v>0</v>
      </c>
      <c r="V152" s="91">
        <f>VLOOKUP($B152,'Bang TPDD'!$A$6:$AA$2902,18, FALSE)*$E152/100</f>
        <v>0</v>
      </c>
      <c r="W152" s="91">
        <f>VLOOKUP($B152,'Bang TPDD'!$A$6:$AA$2902,19, FALSE)*$E152/100</f>
        <v>0</v>
      </c>
      <c r="X152" s="91">
        <f>VLOOKUP($B152,'Bang TPDD'!$A$6:$AA$2902,20, FALSE)*$E152/100</f>
        <v>0</v>
      </c>
      <c r="Y152" s="91">
        <f>VLOOKUP($B152,'Bang TPDD'!$A$6:$AA$2902,21, FALSE)*$E152/100</f>
        <v>0.08</v>
      </c>
      <c r="Z152" s="91">
        <f>VLOOKUP($B152,'Bang TPDD'!$A$6:$AA$2902,22, FALSE)*$E152/100</f>
        <v>0</v>
      </c>
    </row>
    <row r="153" spans="1:26" s="2" customFormat="1" x14ac:dyDescent="0.3">
      <c r="B153" s="6">
        <v>153</v>
      </c>
      <c r="C153" s="5" t="str">
        <f>VLOOKUP($B153,'Bang TPDD'!$A$6:$AA$2902,2, FALSE)</f>
        <v>Chả bò</v>
      </c>
      <c r="D153" s="91">
        <v>15</v>
      </c>
      <c r="E153" s="91">
        <f t="shared" si="21"/>
        <v>15</v>
      </c>
      <c r="F153" s="91">
        <f>VLOOKUP($B153,'Bang TPDD'!$A$6:$AA$2902,3, FALSE)</f>
        <v>0</v>
      </c>
      <c r="G153" s="91">
        <f>VLOOKUP($B153,'Bang TPDD'!$A$6:$AA$2902,4, FALSE)*$D153/100</f>
        <v>53.55</v>
      </c>
      <c r="H153" s="91">
        <f>VLOOKUP($B153,'Bang TPDD'!$A$6:$AA$2902,23, FALSE)*$E153/100</f>
        <v>7.5</v>
      </c>
      <c r="I153" s="91">
        <f>VLOOKUP($B153,'Bang TPDD'!$A$6:$AA$2902,5, FALSE)*$E153/100</f>
        <v>2.0699999999999998</v>
      </c>
      <c r="J153" s="91">
        <f>VLOOKUP($B153,'Bang TPDD'!$A$6:$AA$2902,6, FALSE)*$E153/100</f>
        <v>0</v>
      </c>
      <c r="K153" s="91">
        <f>VLOOKUP($B153,'Bang TPDD'!$A$6:$AA$2902,7, FALSE)*$E153/100</f>
        <v>2.0699999999999998</v>
      </c>
      <c r="L153" s="91">
        <f>VLOOKUP($B153,'Bang TPDD'!$A$6:$AA$2902,8, FALSE)*$E153/100</f>
        <v>5.0250000000000004</v>
      </c>
      <c r="M153" s="91">
        <f>VLOOKUP($B153,'Bang TPDD'!$A$6:$AA$2902,9, FALSE)*$E153/100</f>
        <v>0</v>
      </c>
      <c r="N153" s="91">
        <f>VLOOKUP($B153,'Bang TPDD'!$A$6:$AA$2902,10, FALSE)*$E153/100</f>
        <v>5.0250000000000004</v>
      </c>
      <c r="O153" s="91">
        <f>VLOOKUP($B153,'Bang TPDD'!$A$6:$AA$2902,11, FALSE)*$E153/100</f>
        <v>0</v>
      </c>
      <c r="P153" s="91">
        <f>VLOOKUP($B153,'Bang TPDD'!$A$6:$AA$2902,12, FALSE)*$E153/100</f>
        <v>0</v>
      </c>
      <c r="Q153" s="91">
        <f>VLOOKUP($B153,'Bang TPDD'!$A$6:$AA$2902,13, FALSE)*$E153/100</f>
        <v>0</v>
      </c>
      <c r="R153" s="91">
        <f>VLOOKUP($B153,'Bang TPDD'!$A$6:$AA$2902,14, FALSE)*$E153/100</f>
        <v>2.7</v>
      </c>
      <c r="S153" s="91">
        <f>VLOOKUP($B153,'Bang TPDD'!$A$6:$AA$2902,15, FALSE)*$E153/100</f>
        <v>1.83</v>
      </c>
      <c r="T153" s="91">
        <f>VLOOKUP($B153,'Bang TPDD'!$A$6:$AA$2902,16, FALSE)*$E153/100</f>
        <v>0.48</v>
      </c>
      <c r="U153" s="91">
        <f>VLOOKUP($B153,'Bang TPDD'!$A$6:$AA$2902,17, FALSE)*$E153/100</f>
        <v>0</v>
      </c>
      <c r="V153" s="91">
        <f>VLOOKUP($B153,'Bang TPDD'!$A$6:$AA$2902,18, FALSE)*$E153/100</f>
        <v>0</v>
      </c>
      <c r="W153" s="91">
        <f>VLOOKUP($B153,'Bang TPDD'!$A$6:$AA$2902,19, FALSE)*$E153/100</f>
        <v>0</v>
      </c>
      <c r="X153" s="91">
        <f>VLOOKUP($B153,'Bang TPDD'!$A$6:$AA$2902,20, FALSE)*$E153/100</f>
        <v>0</v>
      </c>
      <c r="Y153" s="91">
        <f>VLOOKUP($B153,'Bang TPDD'!$A$6:$AA$2902,21, FALSE)*$E153/100</f>
        <v>0</v>
      </c>
      <c r="Z153" s="91">
        <f>VLOOKUP($B153,'Bang TPDD'!$A$6:$AA$2902,22, FALSE)*$E153/100</f>
        <v>0</v>
      </c>
    </row>
    <row r="154" spans="1:26" s="2" customFormat="1" x14ac:dyDescent="0.3">
      <c r="B154" s="6">
        <v>200</v>
      </c>
      <c r="C154" s="5" t="str">
        <f>VLOOKUP($B154,'Bang TPDD'!$A$6:$AA$2902,2, FALSE)</f>
        <v>Trứng vịt</v>
      </c>
      <c r="D154" s="91">
        <v>60</v>
      </c>
      <c r="E154" s="169">
        <f t="shared" si="21"/>
        <v>52.8</v>
      </c>
      <c r="F154" s="169">
        <f>VLOOKUP($B154,'Bang TPDD'!$A$6:$AA$2902,3, FALSE)</f>
        <v>12</v>
      </c>
      <c r="G154" s="169">
        <f>VLOOKUP($B154,'Bang TPDD'!$A$6:$AA$2902,4, FALSE)*$D154/100</f>
        <v>110.4</v>
      </c>
      <c r="H154" s="169">
        <f>VLOOKUP($B154,'Bang TPDD'!$A$6:$AA$2902,23, FALSE)*$E154/100</f>
        <v>36.96</v>
      </c>
      <c r="I154" s="169">
        <f>VLOOKUP($B154,'Bang TPDD'!$A$6:$AA$2902,5, FALSE)*$E154/100</f>
        <v>6.8639999999999999</v>
      </c>
      <c r="J154" s="169">
        <f>VLOOKUP($B154,'Bang TPDD'!$A$6:$AA$2902,6, FALSE)*$E154/100</f>
        <v>0</v>
      </c>
      <c r="K154" s="169">
        <f>VLOOKUP($B154,'Bang TPDD'!$A$6:$AA$2902,7, FALSE)*$E154/100</f>
        <v>6.8639999999999999</v>
      </c>
      <c r="L154" s="169">
        <f>VLOOKUP($B154,'Bang TPDD'!$A$6:$AA$2902,8, FALSE)*$E154/100</f>
        <v>7.4975999999999985</v>
      </c>
      <c r="M154" s="169">
        <f>VLOOKUP($B154,'Bang TPDD'!$A$6:$AA$2902,9, FALSE)*$E154/100</f>
        <v>0</v>
      </c>
      <c r="N154" s="169">
        <f>VLOOKUP($B154,'Bang TPDD'!$A$6:$AA$2902,10, FALSE)*$E154/100</f>
        <v>7.4975999999999985</v>
      </c>
      <c r="O154" s="169">
        <f>VLOOKUP($B154,'Bang TPDD'!$A$6:$AA$2902,11, FALSE)*$E154/100</f>
        <v>0.52800000000000002</v>
      </c>
      <c r="P154" s="169">
        <f>VLOOKUP($B154,'Bang TPDD'!$A$6:$AA$2902,12, FALSE)*$E154/100</f>
        <v>0</v>
      </c>
      <c r="Q154" s="169">
        <f>VLOOKUP($B154,'Bang TPDD'!$A$6:$AA$2902,13, FALSE)*$E154/100</f>
        <v>316.8</v>
      </c>
      <c r="R154" s="169">
        <f>VLOOKUP($B154,'Bang TPDD'!$A$6:$AA$2902,14, FALSE)*$E154/100</f>
        <v>37.488</v>
      </c>
      <c r="S154" s="169">
        <f>VLOOKUP($B154,'Bang TPDD'!$A$6:$AA$2902,15, FALSE)*$E154/100</f>
        <v>110.88</v>
      </c>
      <c r="T154" s="169">
        <f>VLOOKUP($B154,'Bang TPDD'!$A$6:$AA$2902,16, FALSE)*$E154/100</f>
        <v>1.6896</v>
      </c>
      <c r="U154" s="169">
        <f>VLOOKUP($B154,'Bang TPDD'!$A$6:$AA$2902,17, FALSE)*$E154/100</f>
        <v>100.848</v>
      </c>
      <c r="V154" s="169">
        <f>VLOOKUP($B154,'Bang TPDD'!$A$6:$AA$2902,18, FALSE)*$E154/100</f>
        <v>136.22399999999999</v>
      </c>
      <c r="W154" s="169">
        <f>VLOOKUP($B154,'Bang TPDD'!$A$6:$AA$2902,19, FALSE)*$E154/100</f>
        <v>97.68</v>
      </c>
      <c r="X154" s="169">
        <f>VLOOKUP($B154,'Bang TPDD'!$A$6:$AA$2902,20, FALSE)*$E154/100</f>
        <v>190.08</v>
      </c>
      <c r="Y154" s="169">
        <f>VLOOKUP($B154,'Bang TPDD'!$A$6:$AA$2902,21, FALSE)*$E154/100</f>
        <v>7.9199999999999993E-2</v>
      </c>
      <c r="Z154" s="169">
        <f>VLOOKUP($B154,'Bang TPDD'!$A$6:$AA$2902,22, FALSE)*$E154/100</f>
        <v>0</v>
      </c>
    </row>
    <row r="155" spans="1:26" s="2" customFormat="1" x14ac:dyDescent="0.3">
      <c r="B155" s="6">
        <v>55</v>
      </c>
      <c r="C155" s="5" t="str">
        <f>VLOOKUP($B155,'Bang TPDD'!$A$6:$AA$2902,2, FALSE)</f>
        <v>Hành tây</v>
      </c>
      <c r="D155" s="91">
        <v>10</v>
      </c>
      <c r="E155" s="91">
        <f t="shared" si="21"/>
        <v>8.3000000000000007</v>
      </c>
      <c r="F155" s="91">
        <f>VLOOKUP($B155,'Bang TPDD'!$A$6:$AA$2902,3, FALSE)</f>
        <v>17</v>
      </c>
      <c r="G155" s="91">
        <f>VLOOKUP($B155,'Bang TPDD'!$A$6:$AA$2902,4, FALSE)*$D155/100</f>
        <v>4</v>
      </c>
      <c r="H155" s="91">
        <f>VLOOKUP($B155,'Bang TPDD'!$A$6:$AA$2902,23, FALSE)*$E155/100</f>
        <v>7.3040000000000012</v>
      </c>
      <c r="I155" s="91">
        <f>VLOOKUP($B155,'Bang TPDD'!$A$6:$AA$2902,5, FALSE)*$E155/100</f>
        <v>0</v>
      </c>
      <c r="J155" s="91">
        <f>VLOOKUP($B155,'Bang TPDD'!$A$6:$AA$2902,6, FALSE)*$E155/100</f>
        <v>0.14940000000000001</v>
      </c>
      <c r="K155" s="91">
        <f>VLOOKUP($B155,'Bang TPDD'!$A$6:$AA$2902,7, FALSE)*$E155/100</f>
        <v>0.14940000000000001</v>
      </c>
      <c r="L155" s="91">
        <f>VLOOKUP($B155,'Bang TPDD'!$A$6:$AA$2902,8, FALSE)*$E155/100</f>
        <v>0</v>
      </c>
      <c r="M155" s="91">
        <f>VLOOKUP($B155,'Bang TPDD'!$A$6:$AA$2902,9, FALSE)*$E155/100</f>
        <v>0</v>
      </c>
      <c r="N155" s="91">
        <f>VLOOKUP($B155,'Bang TPDD'!$A$6:$AA$2902,10, FALSE)*$E155/100</f>
        <v>0</v>
      </c>
      <c r="O155" s="91">
        <f>VLOOKUP($B155,'Bang TPDD'!$A$6:$AA$2902,11, FALSE)*$E155/100</f>
        <v>0.68890000000000018</v>
      </c>
      <c r="P155" s="91">
        <f>VLOOKUP($B155,'Bang TPDD'!$A$6:$AA$2902,12, FALSE)*$E155/100</f>
        <v>9.1300000000000006E-2</v>
      </c>
      <c r="Q155" s="91">
        <f>VLOOKUP($B155,'Bang TPDD'!$A$6:$AA$2902,13, FALSE)*$E155/100</f>
        <v>0</v>
      </c>
      <c r="R155" s="91">
        <f>VLOOKUP($B155,'Bang TPDD'!$A$6:$AA$2902,14, FALSE)*$E155/100</f>
        <v>3.1540000000000004</v>
      </c>
      <c r="S155" s="91">
        <f>VLOOKUP($B155,'Bang TPDD'!$A$6:$AA$2902,15, FALSE)*$E155/100</f>
        <v>4.8140000000000001</v>
      </c>
      <c r="T155" s="91">
        <f>VLOOKUP($B155,'Bang TPDD'!$A$6:$AA$2902,16, FALSE)*$E155/100</f>
        <v>6.6400000000000001E-2</v>
      </c>
      <c r="U155" s="91">
        <f>VLOOKUP($B155,'Bang TPDD'!$A$6:$AA$2902,17, FALSE)*$E155/100</f>
        <v>0.66400000000000003</v>
      </c>
      <c r="V155" s="91">
        <f>VLOOKUP($B155,'Bang TPDD'!$A$6:$AA$2902,18, FALSE)*$E155/100</f>
        <v>18.343000000000004</v>
      </c>
      <c r="W155" s="91">
        <f>VLOOKUP($B155,'Bang TPDD'!$A$6:$AA$2902,19, FALSE)*$E155/100</f>
        <v>0</v>
      </c>
      <c r="X155" s="91">
        <f>VLOOKUP($B155,'Bang TPDD'!$A$6:$AA$2902,20, FALSE)*$E155/100</f>
        <v>0</v>
      </c>
      <c r="Y155" s="91">
        <f>VLOOKUP($B155,'Bang TPDD'!$A$6:$AA$2902,21, FALSE)*$E155/100</f>
        <v>2.49E-3</v>
      </c>
      <c r="Z155" s="91">
        <f>VLOOKUP($B155,'Bang TPDD'!$A$6:$AA$2902,22, FALSE)*$E155/100</f>
        <v>0.83</v>
      </c>
    </row>
    <row r="156" spans="1:26" s="2" customFormat="1" x14ac:dyDescent="0.3">
      <c r="B156" s="6">
        <v>73</v>
      </c>
      <c r="C156" s="5" t="str">
        <f>VLOOKUP($B156,'Bang TPDD'!$A$6:$AA$2902,2, FALSE)</f>
        <v>Rau ngò</v>
      </c>
      <c r="D156" s="91">
        <v>10</v>
      </c>
      <c r="E156" s="91">
        <f t="shared" si="21"/>
        <v>8.5</v>
      </c>
      <c r="F156" s="91">
        <f>VLOOKUP($B156,'Bang TPDD'!$A$6:$AA$2902,3, FALSE)</f>
        <v>15</v>
      </c>
      <c r="G156" s="91">
        <f>VLOOKUP($B156,'Bang TPDD'!$A$6:$AA$2902,4, FALSE)*$D156/100</f>
        <v>1.3</v>
      </c>
      <c r="H156" s="91">
        <f>VLOOKUP($B156,'Bang TPDD'!$A$6:$AA$2902,23, FALSE)*$E156/100</f>
        <v>7.82</v>
      </c>
      <c r="I156" s="91">
        <f>VLOOKUP($B156,'Bang TPDD'!$A$6:$AA$2902,5, FALSE)*$E156/100</f>
        <v>0</v>
      </c>
      <c r="J156" s="91">
        <f>VLOOKUP($B156,'Bang TPDD'!$A$6:$AA$2902,6, FALSE)*$E156/100</f>
        <v>0.221</v>
      </c>
      <c r="K156" s="91">
        <f>VLOOKUP($B156,'Bang TPDD'!$A$6:$AA$2902,7, FALSE)*$E156/100</f>
        <v>0.221</v>
      </c>
      <c r="L156" s="91">
        <f>VLOOKUP($B156,'Bang TPDD'!$A$6:$AA$2902,8, FALSE)*$E156/100</f>
        <v>0</v>
      </c>
      <c r="M156" s="91">
        <f>VLOOKUP($B156,'Bang TPDD'!$A$6:$AA$2902,9, FALSE)*$E156/100</f>
        <v>0</v>
      </c>
      <c r="N156" s="91">
        <f>VLOOKUP($B156,'Bang TPDD'!$A$6:$AA$2902,10, FALSE)*$E156/100</f>
        <v>0</v>
      </c>
      <c r="O156" s="91">
        <f>VLOOKUP($B156,'Bang TPDD'!$A$6:$AA$2902,11, FALSE)*$E156/100</f>
        <v>5.949999999999999E-2</v>
      </c>
      <c r="P156" s="91">
        <f>VLOOKUP($B156,'Bang TPDD'!$A$6:$AA$2902,12, FALSE)*$E156/100</f>
        <v>0.153</v>
      </c>
      <c r="Q156" s="91">
        <f>VLOOKUP($B156,'Bang TPDD'!$A$6:$AA$2902,13, FALSE)*$E156/100</f>
        <v>0</v>
      </c>
      <c r="R156" s="91">
        <f>VLOOKUP($B156,'Bang TPDD'!$A$6:$AA$2902,14, FALSE)*$E156/100</f>
        <v>11.305</v>
      </c>
      <c r="S156" s="91">
        <f>VLOOKUP($B156,'Bang TPDD'!$A$6:$AA$2902,15, FALSE)*$E156/100</f>
        <v>6.8</v>
      </c>
      <c r="T156" s="91">
        <f>VLOOKUP($B156,'Bang TPDD'!$A$6:$AA$2902,16, FALSE)*$E156/100</f>
        <v>0.38250000000000001</v>
      </c>
      <c r="U156" s="91">
        <f>VLOOKUP($B156,'Bang TPDD'!$A$6:$AA$2902,17, FALSE)*$E156/100</f>
        <v>0</v>
      </c>
      <c r="V156" s="91">
        <f>VLOOKUP($B156,'Bang TPDD'!$A$6:$AA$2902,18, FALSE)*$E156/100</f>
        <v>0</v>
      </c>
      <c r="W156" s="91">
        <f>VLOOKUP($B156,'Bang TPDD'!$A$6:$AA$2902,19, FALSE)*$E156/100</f>
        <v>38.25</v>
      </c>
      <c r="X156" s="91">
        <f>VLOOKUP($B156,'Bang TPDD'!$A$6:$AA$2902,20, FALSE)*$E156/100</f>
        <v>0</v>
      </c>
      <c r="Y156" s="91">
        <f>VLOOKUP($B156,'Bang TPDD'!$A$6:$AA$2902,21, FALSE)*$E156/100</f>
        <v>9.3500000000000007E-3</v>
      </c>
      <c r="Z156" s="91">
        <f>VLOOKUP($B156,'Bang TPDD'!$A$6:$AA$2902,22, FALSE)*$E156/100</f>
        <v>11.9</v>
      </c>
    </row>
    <row r="157" spans="1:26" s="2" customFormat="1" x14ac:dyDescent="0.3">
      <c r="B157" s="6">
        <v>240</v>
      </c>
      <c r="C157" s="5" t="str">
        <f>VLOOKUP($B157,'Bang TPDD'!$A$6:$AA$2902,2, FALSE)</f>
        <v>Xì dầu</v>
      </c>
      <c r="D157" s="91">
        <v>10</v>
      </c>
      <c r="E157" s="91">
        <f t="shared" si="21"/>
        <v>10</v>
      </c>
      <c r="F157" s="91">
        <f>VLOOKUP($B157,'Bang TPDD'!$A$6:$AA$2902,3, FALSE)</f>
        <v>0</v>
      </c>
      <c r="G157" s="91">
        <f>VLOOKUP($B157,'Bang TPDD'!$A$6:$AA$2902,4, FALSE)*$D157/100</f>
        <v>2.8</v>
      </c>
      <c r="H157" s="91">
        <f>VLOOKUP($B157,'Bang TPDD'!$A$6:$AA$2902,23, FALSE)*$E157/100</f>
        <v>9.5</v>
      </c>
      <c r="I157" s="91">
        <f>VLOOKUP($B157,'Bang TPDD'!$A$6:$AA$2902,5, FALSE)*$E157/100</f>
        <v>0</v>
      </c>
      <c r="J157" s="91">
        <f>VLOOKUP($B157,'Bang TPDD'!$A$6:$AA$2902,6, FALSE)*$E157/100</f>
        <v>0.7</v>
      </c>
      <c r="K157" s="91">
        <f>VLOOKUP($B157,'Bang TPDD'!$A$6:$AA$2902,7, FALSE)*$E157/100</f>
        <v>0.7</v>
      </c>
      <c r="L157" s="91">
        <f>VLOOKUP($B157,'Bang TPDD'!$A$6:$AA$2902,8, FALSE)*$E157/100</f>
        <v>0</v>
      </c>
      <c r="M157" s="91">
        <f>VLOOKUP($B157,'Bang TPDD'!$A$6:$AA$2902,9, FALSE)*$E157/100</f>
        <v>0</v>
      </c>
      <c r="N157" s="91">
        <f>VLOOKUP($B157,'Bang TPDD'!$A$6:$AA$2902,10, FALSE)*$E157/100</f>
        <v>0</v>
      </c>
      <c r="O157" s="91">
        <f>VLOOKUP($B157,'Bang TPDD'!$A$6:$AA$2902,11, FALSE)*$E157/100</f>
        <v>0</v>
      </c>
      <c r="P157" s="91">
        <f>VLOOKUP($B157,'Bang TPDD'!$A$6:$AA$2902,12, FALSE)*$E157/100</f>
        <v>0</v>
      </c>
      <c r="Q157" s="91">
        <f>VLOOKUP($B157,'Bang TPDD'!$A$6:$AA$2902,13, FALSE)*$E157/100</f>
        <v>0</v>
      </c>
      <c r="R157" s="91">
        <f>VLOOKUP($B157,'Bang TPDD'!$A$6:$AA$2902,14, FALSE)*$E157/100</f>
        <v>5.9</v>
      </c>
      <c r="S157" s="91">
        <f>VLOOKUP($B157,'Bang TPDD'!$A$6:$AA$2902,15, FALSE)*$E157/100</f>
        <v>10</v>
      </c>
      <c r="T157" s="91">
        <f>VLOOKUP($B157,'Bang TPDD'!$A$6:$AA$2902,16, FALSE)*$E157/100</f>
        <v>0.49</v>
      </c>
      <c r="U157" s="91">
        <f>VLOOKUP($B157,'Bang TPDD'!$A$6:$AA$2902,17, FALSE)*$E157/100</f>
        <v>0</v>
      </c>
      <c r="V157" s="91">
        <f>VLOOKUP($B157,'Bang TPDD'!$A$6:$AA$2902,18, FALSE)*$E157/100</f>
        <v>0</v>
      </c>
      <c r="W157" s="91">
        <f>VLOOKUP($B157,'Bang TPDD'!$A$6:$AA$2902,19, FALSE)*$E157/100</f>
        <v>0</v>
      </c>
      <c r="X157" s="91">
        <f>VLOOKUP($B157,'Bang TPDD'!$A$6:$AA$2902,20, FALSE)*$E157/100</f>
        <v>0</v>
      </c>
      <c r="Y157" s="91">
        <f>VLOOKUP($B157,'Bang TPDD'!$A$6:$AA$2902,21, FALSE)*$E157/100</f>
        <v>5.0000000000000001E-3</v>
      </c>
      <c r="Z157" s="91">
        <f>VLOOKUP($B157,'Bang TPDD'!$A$6:$AA$2902,22, FALSE)*$E157/100</f>
        <v>0</v>
      </c>
    </row>
    <row r="158" spans="1:26" s="2" customFormat="1" x14ac:dyDescent="0.3">
      <c r="B158" s="6">
        <v>108</v>
      </c>
      <c r="C158" s="5" t="str">
        <f>VLOOKUP($B158,'Bang TPDD'!$A$6:$AA$2902,2, FALSE)</f>
        <v>Dầu thực vật</v>
      </c>
      <c r="D158" s="91">
        <v>10</v>
      </c>
      <c r="E158" s="91">
        <f t="shared" si="21"/>
        <v>10</v>
      </c>
      <c r="F158" s="91">
        <f>VLOOKUP($B158,'Bang TPDD'!$A$6:$AA$2902,3, FALSE)</f>
        <v>0</v>
      </c>
      <c r="G158" s="91">
        <f>VLOOKUP($B158,'Bang TPDD'!$A$6:$AA$2902,4, FALSE)*$D158/100</f>
        <v>89.7</v>
      </c>
      <c r="H158" s="91">
        <f>VLOOKUP($B158,'Bang TPDD'!$A$6:$AA$2902,23, FALSE)*$E158/100</f>
        <v>0.03</v>
      </c>
      <c r="I158" s="91">
        <f>VLOOKUP($B158,'Bang TPDD'!$A$6:$AA$2902,5, FALSE)*$E158/100</f>
        <v>0</v>
      </c>
      <c r="J158" s="91">
        <f>VLOOKUP($B158,'Bang TPDD'!$A$6:$AA$2902,6, FALSE)*$E158/100</f>
        <v>0</v>
      </c>
      <c r="K158" s="91">
        <f>VLOOKUP($B158,'Bang TPDD'!$A$6:$AA$2902,7, FALSE)*$E158/100</f>
        <v>0</v>
      </c>
      <c r="L158" s="91">
        <f>VLOOKUP($B158,'Bang TPDD'!$A$6:$AA$2902,8, FALSE)*$E158/100</f>
        <v>0</v>
      </c>
      <c r="M158" s="91">
        <f>VLOOKUP($B158,'Bang TPDD'!$A$6:$AA$2902,9, FALSE)*$E158/100</f>
        <v>9.9700000000000006</v>
      </c>
      <c r="N158" s="91">
        <f>VLOOKUP($B158,'Bang TPDD'!$A$6:$AA$2902,10, FALSE)*$E158/100</f>
        <v>9.9700000000000006</v>
      </c>
      <c r="O158" s="91">
        <f>VLOOKUP($B158,'Bang TPDD'!$A$6:$AA$2902,11, FALSE)*$E158/100</f>
        <v>0</v>
      </c>
      <c r="P158" s="91">
        <f>VLOOKUP($B158,'Bang TPDD'!$A$6:$AA$2902,12, FALSE)*$E158/100</f>
        <v>0</v>
      </c>
      <c r="Q158" s="91">
        <f>VLOOKUP($B158,'Bang TPDD'!$A$6:$AA$2902,13, FALSE)*$E158/100</f>
        <v>0</v>
      </c>
      <c r="R158" s="91">
        <f>VLOOKUP($B158,'Bang TPDD'!$A$6:$AA$2902,14, FALSE)*$E158/100</f>
        <v>0</v>
      </c>
      <c r="S158" s="91">
        <f>VLOOKUP($B158,'Bang TPDD'!$A$6:$AA$2902,15, FALSE)*$E158/100</f>
        <v>0</v>
      </c>
      <c r="T158" s="91">
        <f>VLOOKUP($B158,'Bang TPDD'!$A$6:$AA$2902,16, FALSE)*$E158/100</f>
        <v>0</v>
      </c>
      <c r="U158" s="91">
        <f>VLOOKUP($B158,'Bang TPDD'!$A$6:$AA$2902,17, FALSE)*$E158/100</f>
        <v>0</v>
      </c>
      <c r="V158" s="91">
        <f>VLOOKUP($B158,'Bang TPDD'!$A$6:$AA$2902,18, FALSE)*$E158/100</f>
        <v>0</v>
      </c>
      <c r="W158" s="91">
        <f>VLOOKUP($B158,'Bang TPDD'!$A$6:$AA$2902,19, FALSE)*$E158/100</f>
        <v>0</v>
      </c>
      <c r="X158" s="91">
        <f>VLOOKUP($B158,'Bang TPDD'!$A$6:$AA$2902,20, FALSE)*$E158/100</f>
        <v>0</v>
      </c>
      <c r="Y158" s="91">
        <f>VLOOKUP($B158,'Bang TPDD'!$A$6:$AA$2902,21, FALSE)*$E158/100</f>
        <v>0</v>
      </c>
      <c r="Z158" s="91">
        <f>VLOOKUP($B158,'Bang TPDD'!$A$6:$AA$2902,22, FALSE)*$E158/100</f>
        <v>0</v>
      </c>
    </row>
    <row r="159" spans="1:26" s="2" customFormat="1" x14ac:dyDescent="0.3">
      <c r="B159" s="6">
        <v>223</v>
      </c>
      <c r="C159" s="5" t="str">
        <f>VLOOKUP($B159,'Bang TPDD'!$A$6:$AA$2902,2, FALSE)</f>
        <v>Đường cát trắng</v>
      </c>
      <c r="D159" s="91">
        <v>5</v>
      </c>
      <c r="E159" s="169">
        <f t="shared" si="21"/>
        <v>5</v>
      </c>
      <c r="F159" s="169">
        <f>VLOOKUP($B159,'Bang TPDD'!$A$6:$AA$2902,3, FALSE)</f>
        <v>0</v>
      </c>
      <c r="G159" s="169">
        <f>VLOOKUP($B159,'Bang TPDD'!$A$6:$AA$2902,4, FALSE)*$D159/100</f>
        <v>19.850000000000001</v>
      </c>
      <c r="H159" s="169">
        <f>VLOOKUP($B159,'Bang TPDD'!$A$6:$AA$2902,23, FALSE)*$E159/100</f>
        <v>0</v>
      </c>
      <c r="I159" s="169">
        <f>VLOOKUP($B159,'Bang TPDD'!$A$6:$AA$2902,5, FALSE)*$E159/100</f>
        <v>0</v>
      </c>
      <c r="J159" s="169">
        <f>VLOOKUP($B159,'Bang TPDD'!$A$6:$AA$2902,6, FALSE)*$E159/100</f>
        <v>0</v>
      </c>
      <c r="K159" s="169">
        <f>VLOOKUP($B159,'Bang TPDD'!$A$6:$AA$2902,7, FALSE)*$E159/100</f>
        <v>0</v>
      </c>
      <c r="L159" s="169">
        <f>VLOOKUP($B159,'Bang TPDD'!$A$6:$AA$2902,8, FALSE)*$E159/100</f>
        <v>0</v>
      </c>
      <c r="M159" s="169">
        <f>VLOOKUP($B159,'Bang TPDD'!$A$6:$AA$2902,9, FALSE)*$E159/100</f>
        <v>0</v>
      </c>
      <c r="N159" s="169">
        <f>VLOOKUP($B159,'Bang TPDD'!$A$6:$AA$2902,10, FALSE)*$E159/100</f>
        <v>0</v>
      </c>
      <c r="O159" s="169">
        <f>VLOOKUP($B159,'Bang TPDD'!$A$6:$AA$2902,11, FALSE)*$E159/100</f>
        <v>4.9649999999999999</v>
      </c>
      <c r="P159" s="169">
        <f>VLOOKUP($B159,'Bang TPDD'!$A$6:$AA$2902,12, FALSE)*$E159/100</f>
        <v>0</v>
      </c>
      <c r="Q159" s="169">
        <f>VLOOKUP($B159,'Bang TPDD'!$A$6:$AA$2902,13, FALSE)*$E159/100</f>
        <v>0</v>
      </c>
      <c r="R159" s="169">
        <f>VLOOKUP($B159,'Bang TPDD'!$A$6:$AA$2902,14, FALSE)*$E159/100</f>
        <v>0</v>
      </c>
      <c r="S159" s="169">
        <f>VLOOKUP($B159,'Bang TPDD'!$A$6:$AA$2902,15, FALSE)*$E159/100</f>
        <v>0</v>
      </c>
      <c r="T159" s="169">
        <f>VLOOKUP($B159,'Bang TPDD'!$A$6:$AA$2902,16, FALSE)*$E159/100</f>
        <v>0</v>
      </c>
      <c r="U159" s="169">
        <f>VLOOKUP($B159,'Bang TPDD'!$A$6:$AA$2902,17, FALSE)*$E159/100</f>
        <v>0</v>
      </c>
      <c r="V159" s="169">
        <f>VLOOKUP($B159,'Bang TPDD'!$A$6:$AA$2902,18, FALSE)*$E159/100</f>
        <v>0</v>
      </c>
      <c r="W159" s="169">
        <f>VLOOKUP($B159,'Bang TPDD'!$A$6:$AA$2902,19, FALSE)*$E159/100</f>
        <v>0</v>
      </c>
      <c r="X159" s="169">
        <f>VLOOKUP($B159,'Bang TPDD'!$A$6:$AA$2902,20, FALSE)*$E159/100</f>
        <v>0</v>
      </c>
      <c r="Y159" s="169">
        <f>VLOOKUP($B159,'Bang TPDD'!$A$6:$AA$2902,21, FALSE)*$E159/100</f>
        <v>0</v>
      </c>
      <c r="Z159" s="169">
        <f>VLOOKUP($B159,'Bang TPDD'!$A$6:$AA$2902,22, FALSE)*$E159/100</f>
        <v>0</v>
      </c>
    </row>
    <row r="160" spans="1:26" s="2" customFormat="1" x14ac:dyDescent="0.3">
      <c r="B160" s="6">
        <v>85</v>
      </c>
      <c r="C160" s="5" t="str">
        <f>VLOOKUP($B160,'Bang TPDD'!$A$6:$AA$2902,2, FALSE)</f>
        <v>Tỏi ta</v>
      </c>
      <c r="D160" s="91">
        <v>2</v>
      </c>
      <c r="E160" s="91">
        <f t="shared" si="21"/>
        <v>1.6</v>
      </c>
      <c r="F160" s="91">
        <f>VLOOKUP($B160,'Bang TPDD'!$A$6:$AA$2902,3, FALSE)</f>
        <v>20</v>
      </c>
      <c r="G160" s="91">
        <f>VLOOKUP($B160,'Bang TPDD'!$A$6:$AA$2902,4, FALSE)*$D160/100</f>
        <v>2.36</v>
      </c>
      <c r="H160" s="91">
        <f>VLOOKUP($B160,'Bang TPDD'!$A$6:$AA$2902,23, FALSE)*$E160/100</f>
        <v>1.0832000000000002</v>
      </c>
      <c r="I160" s="91">
        <f>VLOOKUP($B160,'Bang TPDD'!$A$6:$AA$2902,5, FALSE)*$E160/100</f>
        <v>0</v>
      </c>
      <c r="J160" s="91">
        <f>VLOOKUP($B160,'Bang TPDD'!$A$6:$AA$2902,6, FALSE)*$E160/100</f>
        <v>9.6000000000000016E-2</v>
      </c>
      <c r="K160" s="91">
        <f>VLOOKUP($B160,'Bang TPDD'!$A$6:$AA$2902,7, FALSE)*$E160/100</f>
        <v>9.6000000000000016E-2</v>
      </c>
      <c r="L160" s="91">
        <f>VLOOKUP($B160,'Bang TPDD'!$A$6:$AA$2902,8, FALSE)*$E160/100</f>
        <v>0</v>
      </c>
      <c r="M160" s="91">
        <f>VLOOKUP($B160,'Bang TPDD'!$A$6:$AA$2902,9, FALSE)*$E160/100</f>
        <v>0</v>
      </c>
      <c r="N160" s="91">
        <f>VLOOKUP($B160,'Bang TPDD'!$A$6:$AA$2902,10, FALSE)*$E160/100</f>
        <v>0</v>
      </c>
      <c r="O160" s="91">
        <f>VLOOKUP($B160,'Bang TPDD'!$A$6:$AA$2902,11, FALSE)*$E160/100</f>
        <v>0.376</v>
      </c>
      <c r="P160" s="91">
        <f>VLOOKUP($B160,'Bang TPDD'!$A$6:$AA$2902,12, FALSE)*$E160/100</f>
        <v>2.4000000000000004E-2</v>
      </c>
      <c r="Q160" s="91">
        <f>VLOOKUP($B160,'Bang TPDD'!$A$6:$AA$2902,13, FALSE)*$E160/100</f>
        <v>0</v>
      </c>
      <c r="R160" s="91">
        <f>VLOOKUP($B160,'Bang TPDD'!$A$6:$AA$2902,14, FALSE)*$E160/100</f>
        <v>0.38400000000000006</v>
      </c>
      <c r="S160" s="91">
        <f>VLOOKUP($B160,'Bang TPDD'!$A$6:$AA$2902,15, FALSE)*$E160/100</f>
        <v>2.8960000000000004</v>
      </c>
      <c r="T160" s="91">
        <f>VLOOKUP($B160,'Bang TPDD'!$A$6:$AA$2902,16, FALSE)*$E160/100</f>
        <v>2.4000000000000004E-2</v>
      </c>
      <c r="U160" s="91">
        <f>VLOOKUP($B160,'Bang TPDD'!$A$6:$AA$2902,17, FALSE)*$E160/100</f>
        <v>0.28800000000000003</v>
      </c>
      <c r="V160" s="91">
        <f>VLOOKUP($B160,'Bang TPDD'!$A$6:$AA$2902,18, FALSE)*$E160/100</f>
        <v>5.9680000000000009</v>
      </c>
      <c r="W160" s="91">
        <f>VLOOKUP($B160,'Bang TPDD'!$A$6:$AA$2902,19, FALSE)*$E160/100</f>
        <v>0</v>
      </c>
      <c r="X160" s="91">
        <f>VLOOKUP($B160,'Bang TPDD'!$A$6:$AA$2902,20, FALSE)*$E160/100</f>
        <v>0</v>
      </c>
      <c r="Y160" s="91">
        <f>VLOOKUP($B160,'Bang TPDD'!$A$6:$AA$2902,21, FALSE)*$E160/100</f>
        <v>3.8400000000000001E-3</v>
      </c>
      <c r="Z160" s="91">
        <f>VLOOKUP($B160,'Bang TPDD'!$A$6:$AA$2902,22, FALSE)*$E160/100</f>
        <v>0.16</v>
      </c>
    </row>
    <row r="161" spans="1:26" s="2" customFormat="1" x14ac:dyDescent="0.3">
      <c r="B161" s="6">
        <v>53</v>
      </c>
      <c r="C161" s="5" t="str">
        <f>VLOOKUP($B161,'Bang TPDD'!$A$6:$AA$2902,2, FALSE)</f>
        <v>Hành củ tươi</v>
      </c>
      <c r="D161" s="91">
        <v>5</v>
      </c>
      <c r="E161" s="91">
        <f t="shared" si="21"/>
        <v>3.8</v>
      </c>
      <c r="F161" s="91">
        <f>VLOOKUP($B161,'Bang TPDD'!$A$6:$AA$2902,3, FALSE)</f>
        <v>24</v>
      </c>
      <c r="G161" s="91">
        <f>VLOOKUP($B161,'Bang TPDD'!$A$6:$AA$2902,4, FALSE)*$D161/100</f>
        <v>0.7</v>
      </c>
      <c r="H161" s="91">
        <f>VLOOKUP($B161,'Bang TPDD'!$A$6:$AA$2902,23, FALSE)*$E161/100</f>
        <v>3.5150000000000001</v>
      </c>
      <c r="I161" s="91">
        <f>VLOOKUP($B161,'Bang TPDD'!$A$6:$AA$2902,5, FALSE)*$E161/100</f>
        <v>0</v>
      </c>
      <c r="J161" s="91">
        <f>VLOOKUP($B161,'Bang TPDD'!$A$6:$AA$2902,6, FALSE)*$E161/100</f>
        <v>4.9399999999999993E-2</v>
      </c>
      <c r="K161" s="91">
        <f>VLOOKUP($B161,'Bang TPDD'!$A$6:$AA$2902,7, FALSE)*$E161/100</f>
        <v>4.9399999999999993E-2</v>
      </c>
      <c r="L161" s="91">
        <f>VLOOKUP($B161,'Bang TPDD'!$A$6:$AA$2902,8, FALSE)*$E161/100</f>
        <v>0</v>
      </c>
      <c r="M161" s="91">
        <f>VLOOKUP($B161,'Bang TPDD'!$A$6:$AA$2902,9, FALSE)*$E161/100</f>
        <v>0</v>
      </c>
      <c r="N161" s="91">
        <f>VLOOKUP($B161,'Bang TPDD'!$A$6:$AA$2902,10, FALSE)*$E161/100</f>
        <v>0</v>
      </c>
      <c r="O161" s="91">
        <f>VLOOKUP($B161,'Bang TPDD'!$A$6:$AA$2902,11, FALSE)*$E161/100</f>
        <v>0.18239999999999998</v>
      </c>
      <c r="P161" s="91">
        <f>VLOOKUP($B161,'Bang TPDD'!$A$6:$AA$2902,12, FALSE)*$E161/100</f>
        <v>2.6599999999999999E-2</v>
      </c>
      <c r="Q161" s="91">
        <f>VLOOKUP($B161,'Bang TPDD'!$A$6:$AA$2902,13, FALSE)*$E161/100</f>
        <v>0</v>
      </c>
      <c r="R161" s="91">
        <f>VLOOKUP($B161,'Bang TPDD'!$A$6:$AA$2902,14, FALSE)*$E161/100</f>
        <v>1.216</v>
      </c>
      <c r="S161" s="91">
        <f>VLOOKUP($B161,'Bang TPDD'!$A$6:$AA$2902,15, FALSE)*$E161/100</f>
        <v>1.8619999999999999</v>
      </c>
      <c r="T161" s="91">
        <f>VLOOKUP($B161,'Bang TPDD'!$A$6:$AA$2902,16, FALSE)*$E161/100</f>
        <v>4.1799999999999997E-2</v>
      </c>
      <c r="U161" s="91">
        <f>VLOOKUP($B161,'Bang TPDD'!$A$6:$AA$2902,17, FALSE)*$E161/100</f>
        <v>0</v>
      </c>
      <c r="V161" s="91">
        <f>VLOOKUP($B161,'Bang TPDD'!$A$6:$AA$2902,18, FALSE)*$E161/100</f>
        <v>0</v>
      </c>
      <c r="W161" s="91">
        <f>VLOOKUP($B161,'Bang TPDD'!$A$6:$AA$2902,19, FALSE)*$E161/100</f>
        <v>0.56999999999999995</v>
      </c>
      <c r="X161" s="91">
        <f>VLOOKUP($B161,'Bang TPDD'!$A$6:$AA$2902,20, FALSE)*$E161/100</f>
        <v>0</v>
      </c>
      <c r="Y161" s="91">
        <f>VLOOKUP($B161,'Bang TPDD'!$A$6:$AA$2902,21, FALSE)*$E161/100</f>
        <v>1.14E-3</v>
      </c>
      <c r="Z161" s="91">
        <f>VLOOKUP($B161,'Bang TPDD'!$A$6:$AA$2902,22, FALSE)*$E161/100</f>
        <v>0.38</v>
      </c>
    </row>
    <row r="162" spans="1:26" s="2" customFormat="1" x14ac:dyDescent="0.3">
      <c r="B162" s="6">
        <v>0</v>
      </c>
      <c r="C162" s="5" t="str">
        <f>VLOOKUP($B162,'Bang TPDD'!$A$6:$AA$2902,2, FALSE)</f>
        <v>Nước</v>
      </c>
      <c r="D162" s="91">
        <v>200</v>
      </c>
      <c r="E162" s="91">
        <f t="shared" si="21"/>
        <v>200</v>
      </c>
      <c r="F162" s="91">
        <f>VLOOKUP($B162,'Bang TPDD'!$A$6:$AA$2902,3, FALSE)</f>
        <v>0</v>
      </c>
      <c r="G162" s="91">
        <f>VLOOKUP($B162,'Bang TPDD'!$A$6:$AA$2902,4, FALSE)*$D162/100</f>
        <v>0</v>
      </c>
      <c r="H162" s="91">
        <f>VLOOKUP($B162,'Bang TPDD'!$A$6:$AA$2902,23, FALSE)*$E162/100</f>
        <v>200</v>
      </c>
      <c r="I162" s="91">
        <f>VLOOKUP($B162,'Bang TPDD'!$A$6:$AA$2902,5, FALSE)*$E162/100</f>
        <v>0</v>
      </c>
      <c r="J162" s="91">
        <f>VLOOKUP($B162,'Bang TPDD'!$A$6:$AA$2902,6, FALSE)*$E162/100</f>
        <v>0</v>
      </c>
      <c r="K162" s="91">
        <f>VLOOKUP($B162,'Bang TPDD'!$A$6:$AA$2902,7, FALSE)*$E162/100</f>
        <v>0</v>
      </c>
      <c r="L162" s="91">
        <f>VLOOKUP($B162,'Bang TPDD'!$A$6:$AA$2902,8, FALSE)*$E162/100</f>
        <v>0</v>
      </c>
      <c r="M162" s="91">
        <f>VLOOKUP($B162,'Bang TPDD'!$A$6:$AA$2902,9, FALSE)*$E162/100</f>
        <v>0</v>
      </c>
      <c r="N162" s="91">
        <f>VLOOKUP($B162,'Bang TPDD'!$A$6:$AA$2902,10, FALSE)*$E162/100</f>
        <v>0</v>
      </c>
      <c r="O162" s="91">
        <f>VLOOKUP($B162,'Bang TPDD'!$A$6:$AA$2902,11, FALSE)*$E162/100</f>
        <v>0</v>
      </c>
      <c r="P162" s="91">
        <f>VLOOKUP($B162,'Bang TPDD'!$A$6:$AA$2902,12, FALSE)*$E162/100</f>
        <v>0</v>
      </c>
      <c r="Q162" s="91">
        <f>VLOOKUP($B162,'Bang TPDD'!$A$6:$AA$2902,13, FALSE)*$E162/100</f>
        <v>0</v>
      </c>
      <c r="R162" s="91">
        <f>VLOOKUP($B162,'Bang TPDD'!$A$6:$AA$2902,14, FALSE)*$E162/100</f>
        <v>0</v>
      </c>
      <c r="S162" s="91">
        <f>VLOOKUP($B162,'Bang TPDD'!$A$6:$AA$2902,15, FALSE)*$E162/100</f>
        <v>0</v>
      </c>
      <c r="T162" s="91">
        <f>VLOOKUP($B162,'Bang TPDD'!$A$6:$AA$2902,16, FALSE)*$E162/100</f>
        <v>0</v>
      </c>
      <c r="U162" s="91">
        <f>VLOOKUP($B162,'Bang TPDD'!$A$6:$AA$2902,17, FALSE)*$E162/100</f>
        <v>0</v>
      </c>
      <c r="V162" s="91">
        <f>VLOOKUP($B162,'Bang TPDD'!$A$6:$AA$2902,18, FALSE)*$E162/100</f>
        <v>0</v>
      </c>
      <c r="W162" s="91">
        <f>VLOOKUP($B162,'Bang TPDD'!$A$6:$AA$2902,19, FALSE)*$E162/100</f>
        <v>0</v>
      </c>
      <c r="X162" s="91">
        <f>VLOOKUP($B162,'Bang TPDD'!$A$6:$AA$2902,20, FALSE)*$E162/100</f>
        <v>0</v>
      </c>
      <c r="Y162" s="91">
        <f>VLOOKUP($B162,'Bang TPDD'!$A$6:$AA$2902,21, FALSE)*$E162/100</f>
        <v>0</v>
      </c>
      <c r="Z162" s="91">
        <f>VLOOKUP($B162,'Bang TPDD'!$A$6:$AA$2902,22, FALSE)*$E162/100</f>
        <v>0</v>
      </c>
    </row>
    <row r="163" spans="1:26" ht="15" thickBot="1" x14ac:dyDescent="0.35"/>
    <row r="164" spans="1:26" s="89" customFormat="1" ht="27.6" x14ac:dyDescent="0.3">
      <c r="A164" s="412" t="s">
        <v>342</v>
      </c>
      <c r="B164" s="414" t="s">
        <v>292</v>
      </c>
      <c r="C164" s="410" t="s">
        <v>353</v>
      </c>
      <c r="D164" s="396" t="s">
        <v>272</v>
      </c>
      <c r="E164" s="397" t="s">
        <v>273</v>
      </c>
      <c r="F164" s="398" t="s">
        <v>300</v>
      </c>
      <c r="G164" s="398" t="s">
        <v>3</v>
      </c>
      <c r="H164" s="398" t="s">
        <v>296</v>
      </c>
      <c r="I164" s="399" t="s">
        <v>323</v>
      </c>
      <c r="J164" s="399" t="s">
        <v>324</v>
      </c>
      <c r="K164" s="399" t="s">
        <v>327</v>
      </c>
      <c r="L164" s="399" t="s">
        <v>325</v>
      </c>
      <c r="M164" s="399" t="s">
        <v>326</v>
      </c>
      <c r="N164" s="399" t="s">
        <v>329</v>
      </c>
      <c r="O164" s="399" t="s">
        <v>5</v>
      </c>
      <c r="P164" s="399" t="s">
        <v>304</v>
      </c>
      <c r="Q164" s="399" t="s">
        <v>313</v>
      </c>
      <c r="R164" s="399" t="s">
        <v>6</v>
      </c>
      <c r="S164" s="399" t="s">
        <v>7</v>
      </c>
      <c r="T164" s="399" t="s">
        <v>8</v>
      </c>
      <c r="U164" s="399" t="s">
        <v>9</v>
      </c>
      <c r="V164" s="399" t="s">
        <v>10</v>
      </c>
      <c r="W164" s="399" t="s">
        <v>291</v>
      </c>
      <c r="X164" s="399" t="s">
        <v>11</v>
      </c>
      <c r="Y164" s="399" t="s">
        <v>12</v>
      </c>
      <c r="Z164" s="399" t="s">
        <v>13</v>
      </c>
    </row>
    <row r="165" spans="1:26" s="89" customFormat="1" x14ac:dyDescent="0.3">
      <c r="A165" s="413"/>
      <c r="B165" s="415"/>
      <c r="C165" s="411"/>
      <c r="D165" s="400" t="s">
        <v>16</v>
      </c>
      <c r="E165" s="401" t="s">
        <v>16</v>
      </c>
      <c r="F165" s="401" t="s">
        <v>301</v>
      </c>
      <c r="G165" s="401" t="s">
        <v>15</v>
      </c>
      <c r="H165" s="401" t="s">
        <v>16</v>
      </c>
      <c r="I165" s="401" t="s">
        <v>16</v>
      </c>
      <c r="J165" s="401" t="s">
        <v>16</v>
      </c>
      <c r="K165" s="401" t="s">
        <v>328</v>
      </c>
      <c r="L165" s="401" t="s">
        <v>16</v>
      </c>
      <c r="M165" s="401" t="s">
        <v>16</v>
      </c>
      <c r="N165" s="401" t="s">
        <v>16</v>
      </c>
      <c r="O165" s="401" t="s">
        <v>16</v>
      </c>
      <c r="P165" s="401" t="s">
        <v>16</v>
      </c>
      <c r="Q165" s="401" t="s">
        <v>17</v>
      </c>
      <c r="R165" s="401" t="s">
        <v>17</v>
      </c>
      <c r="S165" s="401" t="s">
        <v>17</v>
      </c>
      <c r="T165" s="401" t="s">
        <v>17</v>
      </c>
      <c r="U165" s="401" t="s">
        <v>17</v>
      </c>
      <c r="V165" s="401" t="s">
        <v>17</v>
      </c>
      <c r="W165" s="401" t="s">
        <v>18</v>
      </c>
      <c r="X165" s="401" t="s">
        <v>18</v>
      </c>
      <c r="Y165" s="401" t="s">
        <v>17</v>
      </c>
      <c r="Z165" s="401" t="s">
        <v>17</v>
      </c>
    </row>
    <row r="166" spans="1:26" s="90" customFormat="1" ht="50.25" customHeight="1" thickBot="1" x14ac:dyDescent="0.4">
      <c r="A166" s="93">
        <f>A150+1</f>
        <v>13</v>
      </c>
      <c r="B166" s="94" t="s">
        <v>350</v>
      </c>
      <c r="C166" s="95" t="s">
        <v>352</v>
      </c>
      <c r="D166" s="402">
        <f>SUM(D167:D174)</f>
        <v>200</v>
      </c>
      <c r="E166" s="403">
        <f>SUM(E167:E174)</f>
        <v>196.6</v>
      </c>
      <c r="F166" s="403"/>
      <c r="G166" s="403">
        <f t="shared" ref="G166:Z166" si="22">SUM(G167:G174)</f>
        <v>245.34999999999997</v>
      </c>
      <c r="H166" s="403">
        <f t="shared" si="22"/>
        <v>149.93</v>
      </c>
      <c r="I166" s="404">
        <f t="shared" si="22"/>
        <v>10.645</v>
      </c>
      <c r="J166" s="404">
        <f t="shared" si="22"/>
        <v>1.8536000000000001</v>
      </c>
      <c r="K166" s="403">
        <f t="shared" si="22"/>
        <v>12.4986</v>
      </c>
      <c r="L166" s="404">
        <f t="shared" si="22"/>
        <v>1.8619999999999999</v>
      </c>
      <c r="M166" s="404">
        <f t="shared" si="22"/>
        <v>10.168000000000001</v>
      </c>
      <c r="N166" s="403">
        <f t="shared" si="22"/>
        <v>12.030000000000001</v>
      </c>
      <c r="O166" s="403">
        <f t="shared" si="22"/>
        <v>21.175000000000004</v>
      </c>
      <c r="P166" s="403">
        <f t="shared" si="22"/>
        <v>0.1658</v>
      </c>
      <c r="Q166" s="403">
        <f t="shared" si="22"/>
        <v>28.91</v>
      </c>
      <c r="R166" s="403">
        <f t="shared" si="22"/>
        <v>33.346000000000004</v>
      </c>
      <c r="S166" s="403">
        <f t="shared" si="22"/>
        <v>152.76900000000001</v>
      </c>
      <c r="T166" s="403">
        <f t="shared" si="22"/>
        <v>2.0132000000000003</v>
      </c>
      <c r="U166" s="403">
        <f t="shared" si="22"/>
        <v>288.68000000000006</v>
      </c>
      <c r="V166" s="403">
        <f t="shared" si="22"/>
        <v>247.85799999999998</v>
      </c>
      <c r="W166" s="403">
        <f t="shared" si="22"/>
        <v>0.56999999999999995</v>
      </c>
      <c r="X166" s="403">
        <f t="shared" si="22"/>
        <v>5.88</v>
      </c>
      <c r="Y166" s="403">
        <f t="shared" si="22"/>
        <v>8.1040000000000001E-2</v>
      </c>
      <c r="Z166" s="403">
        <f t="shared" si="22"/>
        <v>1.27</v>
      </c>
    </row>
    <row r="167" spans="1:26" s="2" customFormat="1" x14ac:dyDescent="0.3">
      <c r="B167" s="92">
        <v>2</v>
      </c>
      <c r="C167" s="5" t="str">
        <f>VLOOKUP($B167,'Bang TPDD'!$A$6:$AA$2902,2, FALSE)</f>
        <v>Gạo tẻ</v>
      </c>
      <c r="D167" s="91">
        <v>20</v>
      </c>
      <c r="E167" s="91">
        <f>D167-D167*F167/100</f>
        <v>19.8</v>
      </c>
      <c r="F167" s="91">
        <f>VLOOKUP($B167,'Bang TPDD'!$A$6:$AA$2902,3, FALSE)</f>
        <v>1</v>
      </c>
      <c r="G167" s="91">
        <f>VLOOKUP($B167,'Bang TPDD'!$A$6:$AA$2902,4, FALSE)*$D167/100</f>
        <v>68.8</v>
      </c>
      <c r="H167" s="91">
        <f>VLOOKUP($B167,'Bang TPDD'!$A$6:$AA$2902,23, FALSE)*$E167/100</f>
        <v>2.7719999999999998</v>
      </c>
      <c r="I167" s="91">
        <f>VLOOKUP($B167,'Bang TPDD'!$A$6:$AA$2902,5, FALSE)*$E167/100</f>
        <v>0</v>
      </c>
      <c r="J167" s="91">
        <f>VLOOKUP($B167,'Bang TPDD'!$A$6:$AA$2902,6, FALSE)*$E167/100</f>
        <v>1.5642000000000003</v>
      </c>
      <c r="K167" s="91">
        <f>VLOOKUP($B167,'Bang TPDD'!$A$6:$AA$2902,7, FALSE)*$E167/100</f>
        <v>1.5642000000000003</v>
      </c>
      <c r="L167" s="91">
        <f>VLOOKUP($B167,'Bang TPDD'!$A$6:$AA$2902,8, FALSE)*$E167/100</f>
        <v>0</v>
      </c>
      <c r="M167" s="91">
        <f>VLOOKUP($B167,'Bang TPDD'!$A$6:$AA$2902,9, FALSE)*$E167/100</f>
        <v>0.19800000000000001</v>
      </c>
      <c r="N167" s="91">
        <f>VLOOKUP($B167,'Bang TPDD'!$A$6:$AA$2902,10, FALSE)*$E167/100</f>
        <v>0.19800000000000001</v>
      </c>
      <c r="O167" s="91">
        <f>VLOOKUP($B167,'Bang TPDD'!$A$6:$AA$2902,11, FALSE)*$E167/100</f>
        <v>15.087600000000002</v>
      </c>
      <c r="P167" s="91">
        <f>VLOOKUP($B167,'Bang TPDD'!$A$6:$AA$2902,12, FALSE)*$E167/100</f>
        <v>7.9200000000000007E-2</v>
      </c>
      <c r="Q167" s="91">
        <f>VLOOKUP($B167,'Bang TPDD'!$A$6:$AA$2902,13, FALSE)*$E167/100</f>
        <v>0</v>
      </c>
      <c r="R167" s="91">
        <f>VLOOKUP($B167,'Bang TPDD'!$A$6:$AA$2902,14, FALSE)*$E167/100</f>
        <v>5.94</v>
      </c>
      <c r="S167" s="91">
        <f>VLOOKUP($B167,'Bang TPDD'!$A$6:$AA$2902,15, FALSE)*$E167/100</f>
        <v>20.592000000000002</v>
      </c>
      <c r="T167" s="91">
        <f>VLOOKUP($B167,'Bang TPDD'!$A$6:$AA$2902,16, FALSE)*$E167/100</f>
        <v>0.25740000000000002</v>
      </c>
      <c r="U167" s="91">
        <f>VLOOKUP($B167,'Bang TPDD'!$A$6:$AA$2902,17, FALSE)*$E167/100</f>
        <v>0.99</v>
      </c>
      <c r="V167" s="91">
        <f>VLOOKUP($B167,'Bang TPDD'!$A$6:$AA$2902,18, FALSE)*$E167/100</f>
        <v>47.718000000000004</v>
      </c>
      <c r="W167" s="91">
        <f>VLOOKUP($B167,'Bang TPDD'!$A$6:$AA$2902,19, FALSE)*$E167/100</f>
        <v>0</v>
      </c>
      <c r="X167" s="91">
        <f>VLOOKUP($B167,'Bang TPDD'!$A$6:$AA$2902,20, FALSE)*$E167/100</f>
        <v>0</v>
      </c>
      <c r="Y167" s="91">
        <f>VLOOKUP($B167,'Bang TPDD'!$A$6:$AA$2902,21, FALSE)*$E167/100</f>
        <v>1.9800000000000002E-2</v>
      </c>
      <c r="Z167" s="91">
        <f>VLOOKUP($B167,'Bang TPDD'!$A$6:$AA$2902,22, FALSE)*$E167/100</f>
        <v>0</v>
      </c>
    </row>
    <row r="168" spans="1:26" s="2" customFormat="1" x14ac:dyDescent="0.3">
      <c r="B168" s="6">
        <v>111</v>
      </c>
      <c r="C168" s="5" t="str">
        <f>VLOOKUP($B168,'Bang TPDD'!$A$6:$AA$2902,2, FALSE)</f>
        <v>Thịt bò</v>
      </c>
      <c r="D168" s="91">
        <v>50</v>
      </c>
      <c r="E168" s="91">
        <f t="shared" ref="E168:E174" si="23">D168-D168*F168/100</f>
        <v>49</v>
      </c>
      <c r="F168" s="91">
        <f>VLOOKUP($B168,'Bang TPDD'!$A$6:$AA$2902,3, FALSE)</f>
        <v>2</v>
      </c>
      <c r="G168" s="91">
        <f>VLOOKUP($B168,'Bang TPDD'!$A$6:$AA$2902,4, FALSE)*$D168/100</f>
        <v>59</v>
      </c>
      <c r="H168" s="91">
        <f>VLOOKUP($B168,'Bang TPDD'!$A$6:$AA$2902,23, FALSE)*$E168/100</f>
        <v>36.26</v>
      </c>
      <c r="I168" s="91">
        <f>VLOOKUP($B168,'Bang TPDD'!$A$6:$AA$2902,5, FALSE)*$E168/100</f>
        <v>10.29</v>
      </c>
      <c r="J168" s="91">
        <f>VLOOKUP($B168,'Bang TPDD'!$A$6:$AA$2902,6, FALSE)*$E168/100</f>
        <v>0</v>
      </c>
      <c r="K168" s="91">
        <f>VLOOKUP($B168,'Bang TPDD'!$A$6:$AA$2902,7, FALSE)*$E168/100</f>
        <v>10.29</v>
      </c>
      <c r="L168" s="91">
        <f>VLOOKUP($B168,'Bang TPDD'!$A$6:$AA$2902,8, FALSE)*$E168/100</f>
        <v>1.8619999999999999</v>
      </c>
      <c r="M168" s="91">
        <f>VLOOKUP($B168,'Bang TPDD'!$A$6:$AA$2902,9, FALSE)*$E168/100</f>
        <v>0</v>
      </c>
      <c r="N168" s="91">
        <f>VLOOKUP($B168,'Bang TPDD'!$A$6:$AA$2902,10, FALSE)*$E168/100</f>
        <v>1.8619999999999999</v>
      </c>
      <c r="O168" s="91">
        <f>VLOOKUP($B168,'Bang TPDD'!$A$6:$AA$2902,11, FALSE)*$E168/100</f>
        <v>0</v>
      </c>
      <c r="P168" s="91">
        <f>VLOOKUP($B168,'Bang TPDD'!$A$6:$AA$2902,12, FALSE)*$E168/100</f>
        <v>0</v>
      </c>
      <c r="Q168" s="91">
        <f>VLOOKUP($B168,'Bang TPDD'!$A$6:$AA$2902,13, FALSE)*$E168/100</f>
        <v>28.91</v>
      </c>
      <c r="R168" s="91">
        <f>VLOOKUP($B168,'Bang TPDD'!$A$6:$AA$2902,14, FALSE)*$E168/100</f>
        <v>5.88</v>
      </c>
      <c r="S168" s="91">
        <f>VLOOKUP($B168,'Bang TPDD'!$A$6:$AA$2902,15, FALSE)*$E168/100</f>
        <v>110.74</v>
      </c>
      <c r="T168" s="91">
        <f>VLOOKUP($B168,'Bang TPDD'!$A$6:$AA$2902,16, FALSE)*$E168/100</f>
        <v>1.5190000000000001</v>
      </c>
      <c r="U168" s="91">
        <f>VLOOKUP($B168,'Bang TPDD'!$A$6:$AA$2902,17, FALSE)*$E168/100</f>
        <v>40.67</v>
      </c>
      <c r="V168" s="91">
        <f>VLOOKUP($B168,'Bang TPDD'!$A$6:$AA$2902,18, FALSE)*$E168/100</f>
        <v>185.22</v>
      </c>
      <c r="W168" s="91">
        <f>VLOOKUP($B168,'Bang TPDD'!$A$6:$AA$2902,19, FALSE)*$E168/100</f>
        <v>0</v>
      </c>
      <c r="X168" s="91">
        <f>VLOOKUP($B168,'Bang TPDD'!$A$6:$AA$2902,20, FALSE)*$E168/100</f>
        <v>5.88</v>
      </c>
      <c r="Y168" s="91">
        <f>VLOOKUP($B168,'Bang TPDD'!$A$6:$AA$2902,21, FALSE)*$E168/100</f>
        <v>4.9000000000000002E-2</v>
      </c>
      <c r="Z168" s="91">
        <f>VLOOKUP($B168,'Bang TPDD'!$A$6:$AA$2902,22, FALSE)*$E168/100</f>
        <v>0.49</v>
      </c>
    </row>
    <row r="169" spans="1:26" s="2" customFormat="1" x14ac:dyDescent="0.3">
      <c r="B169" s="6">
        <v>238</v>
      </c>
      <c r="C169" s="5" t="str">
        <f>VLOOKUP($B169,'Bang TPDD'!$A$6:$AA$2902,2, FALSE)</f>
        <v>Nước mắm</v>
      </c>
      <c r="D169" s="91">
        <v>5</v>
      </c>
      <c r="E169" s="91">
        <f t="shared" si="23"/>
        <v>5</v>
      </c>
      <c r="F169" s="91">
        <f>VLOOKUP($B169,'Bang TPDD'!$A$6:$AA$2902,3, FALSE)</f>
        <v>0</v>
      </c>
      <c r="G169" s="91">
        <f>VLOOKUP($B169,'Bang TPDD'!$A$6:$AA$2902,4, FALSE)*$D169/100</f>
        <v>1.4</v>
      </c>
      <c r="H169" s="91">
        <f>VLOOKUP($B169,'Bang TPDD'!$A$6:$AA$2902,23, FALSE)*$E169/100</f>
        <v>4.6449999999999996</v>
      </c>
      <c r="I169" s="91">
        <f>VLOOKUP($B169,'Bang TPDD'!$A$6:$AA$2902,5, FALSE)*$E169/100</f>
        <v>0.35499999999999998</v>
      </c>
      <c r="J169" s="91">
        <f>VLOOKUP($B169,'Bang TPDD'!$A$6:$AA$2902,6, FALSE)*$E169/100</f>
        <v>0</v>
      </c>
      <c r="K169" s="91">
        <f>VLOOKUP($B169,'Bang TPDD'!$A$6:$AA$2902,7, FALSE)*$E169/100</f>
        <v>0.35499999999999998</v>
      </c>
      <c r="L169" s="91">
        <f>VLOOKUP($B169,'Bang TPDD'!$A$6:$AA$2902,8, FALSE)*$E169/100</f>
        <v>0</v>
      </c>
      <c r="M169" s="91">
        <f>VLOOKUP($B169,'Bang TPDD'!$A$6:$AA$2902,9, FALSE)*$E169/100</f>
        <v>0</v>
      </c>
      <c r="N169" s="91">
        <f>VLOOKUP($B169,'Bang TPDD'!$A$6:$AA$2902,10, FALSE)*$E169/100</f>
        <v>0</v>
      </c>
      <c r="O169" s="91">
        <f>VLOOKUP($B169,'Bang TPDD'!$A$6:$AA$2902,11, FALSE)*$E169/100</f>
        <v>0</v>
      </c>
      <c r="P169" s="91">
        <f>VLOOKUP($B169,'Bang TPDD'!$A$6:$AA$2902,12, FALSE)*$E169/100</f>
        <v>0</v>
      </c>
      <c r="Q169" s="91">
        <f>VLOOKUP($B169,'Bang TPDD'!$A$6:$AA$2902,13, FALSE)*$E169/100</f>
        <v>0</v>
      </c>
      <c r="R169" s="91">
        <f>VLOOKUP($B169,'Bang TPDD'!$A$6:$AA$2902,14, FALSE)*$E169/100</f>
        <v>19.350000000000001</v>
      </c>
      <c r="S169" s="91">
        <f>VLOOKUP($B169,'Bang TPDD'!$A$6:$AA$2902,15, FALSE)*$E169/100</f>
        <v>12.335000000000001</v>
      </c>
      <c r="T169" s="91">
        <f>VLOOKUP($B169,'Bang TPDD'!$A$6:$AA$2902,16, FALSE)*$E169/100</f>
        <v>0.13500000000000001</v>
      </c>
      <c r="U169" s="91">
        <f>VLOOKUP($B169,'Bang TPDD'!$A$6:$AA$2902,17, FALSE)*$E169/100</f>
        <v>246.3</v>
      </c>
      <c r="V169" s="91">
        <f>VLOOKUP($B169,'Bang TPDD'!$A$6:$AA$2902,18, FALSE)*$E169/100</f>
        <v>0</v>
      </c>
      <c r="W169" s="91">
        <f>VLOOKUP($B169,'Bang TPDD'!$A$6:$AA$2902,19, FALSE)*$E169/100</f>
        <v>0</v>
      </c>
      <c r="X169" s="91">
        <f>VLOOKUP($B169,'Bang TPDD'!$A$6:$AA$2902,20, FALSE)*$E169/100</f>
        <v>0</v>
      </c>
      <c r="Y169" s="91">
        <f>VLOOKUP($B169,'Bang TPDD'!$A$6:$AA$2902,21, FALSE)*$E169/100</f>
        <v>1.5E-3</v>
      </c>
      <c r="Z169" s="91">
        <f>VLOOKUP($B169,'Bang TPDD'!$A$6:$AA$2902,22, FALSE)*$E169/100</f>
        <v>0</v>
      </c>
    </row>
    <row r="170" spans="1:26" s="2" customFormat="1" x14ac:dyDescent="0.3">
      <c r="B170" s="6">
        <v>108</v>
      </c>
      <c r="C170" s="5" t="str">
        <f>VLOOKUP($B170,'Bang TPDD'!$A$6:$AA$2902,2, FALSE)</f>
        <v>Dầu thực vật</v>
      </c>
      <c r="D170" s="91">
        <v>10</v>
      </c>
      <c r="E170" s="169">
        <f t="shared" si="23"/>
        <v>10</v>
      </c>
      <c r="F170" s="169">
        <f>VLOOKUP($B170,'Bang TPDD'!$A$6:$AA$2902,3, FALSE)</f>
        <v>0</v>
      </c>
      <c r="G170" s="169">
        <f>VLOOKUP($B170,'Bang TPDD'!$A$6:$AA$2902,4, FALSE)*$D170/100</f>
        <v>89.7</v>
      </c>
      <c r="H170" s="169">
        <f>VLOOKUP($B170,'Bang TPDD'!$A$6:$AA$2902,23, FALSE)*$E170/100</f>
        <v>0.03</v>
      </c>
      <c r="I170" s="169">
        <f>VLOOKUP($B170,'Bang TPDD'!$A$6:$AA$2902,5, FALSE)*$E170/100</f>
        <v>0</v>
      </c>
      <c r="J170" s="169">
        <f>VLOOKUP($B170,'Bang TPDD'!$A$6:$AA$2902,6, FALSE)*$E170/100</f>
        <v>0</v>
      </c>
      <c r="K170" s="169">
        <f>VLOOKUP($B170,'Bang TPDD'!$A$6:$AA$2902,7, FALSE)*$E170/100</f>
        <v>0</v>
      </c>
      <c r="L170" s="169">
        <f>VLOOKUP($B170,'Bang TPDD'!$A$6:$AA$2902,8, FALSE)*$E170/100</f>
        <v>0</v>
      </c>
      <c r="M170" s="169">
        <f>VLOOKUP($B170,'Bang TPDD'!$A$6:$AA$2902,9, FALSE)*$E170/100</f>
        <v>9.9700000000000006</v>
      </c>
      <c r="N170" s="169">
        <f>VLOOKUP($B170,'Bang TPDD'!$A$6:$AA$2902,10, FALSE)*$E170/100</f>
        <v>9.9700000000000006</v>
      </c>
      <c r="O170" s="169">
        <f>VLOOKUP($B170,'Bang TPDD'!$A$6:$AA$2902,11, FALSE)*$E170/100</f>
        <v>0</v>
      </c>
      <c r="P170" s="169">
        <f>VLOOKUP($B170,'Bang TPDD'!$A$6:$AA$2902,12, FALSE)*$E170/100</f>
        <v>0</v>
      </c>
      <c r="Q170" s="169">
        <f>VLOOKUP($B170,'Bang TPDD'!$A$6:$AA$2902,13, FALSE)*$E170/100</f>
        <v>0</v>
      </c>
      <c r="R170" s="169">
        <f>VLOOKUP($B170,'Bang TPDD'!$A$6:$AA$2902,14, FALSE)*$E170/100</f>
        <v>0</v>
      </c>
      <c r="S170" s="169">
        <f>VLOOKUP($B170,'Bang TPDD'!$A$6:$AA$2902,15, FALSE)*$E170/100</f>
        <v>0</v>
      </c>
      <c r="T170" s="169">
        <f>VLOOKUP($B170,'Bang TPDD'!$A$6:$AA$2902,16, FALSE)*$E170/100</f>
        <v>0</v>
      </c>
      <c r="U170" s="169">
        <f>VLOOKUP($B170,'Bang TPDD'!$A$6:$AA$2902,17, FALSE)*$E170/100</f>
        <v>0</v>
      </c>
      <c r="V170" s="169">
        <f>VLOOKUP($B170,'Bang TPDD'!$A$6:$AA$2902,18, FALSE)*$E170/100</f>
        <v>0</v>
      </c>
      <c r="W170" s="169">
        <f>VLOOKUP($B170,'Bang TPDD'!$A$6:$AA$2902,19, FALSE)*$E170/100</f>
        <v>0</v>
      </c>
      <c r="X170" s="169">
        <f>VLOOKUP($B170,'Bang TPDD'!$A$6:$AA$2902,20, FALSE)*$E170/100</f>
        <v>0</v>
      </c>
      <c r="Y170" s="169">
        <f>VLOOKUP($B170,'Bang TPDD'!$A$6:$AA$2902,21, FALSE)*$E170/100</f>
        <v>0</v>
      </c>
      <c r="Z170" s="169">
        <f>VLOOKUP($B170,'Bang TPDD'!$A$6:$AA$2902,22, FALSE)*$E170/100</f>
        <v>0</v>
      </c>
    </row>
    <row r="171" spans="1:26" s="2" customFormat="1" x14ac:dyDescent="0.3">
      <c r="B171" s="6">
        <v>223</v>
      </c>
      <c r="C171" s="5" t="str">
        <f>VLOOKUP($B171,'Bang TPDD'!$A$6:$AA$2902,2, FALSE)</f>
        <v>Đường cát trắng</v>
      </c>
      <c r="D171" s="91">
        <v>5</v>
      </c>
      <c r="E171" s="91">
        <f t="shared" si="23"/>
        <v>5</v>
      </c>
      <c r="F171" s="91">
        <f>VLOOKUP($B171,'Bang TPDD'!$A$6:$AA$2902,3, FALSE)</f>
        <v>0</v>
      </c>
      <c r="G171" s="91">
        <f>VLOOKUP($B171,'Bang TPDD'!$A$6:$AA$2902,4, FALSE)*$D171/100</f>
        <v>19.850000000000001</v>
      </c>
      <c r="H171" s="91">
        <f>VLOOKUP($B171,'Bang TPDD'!$A$6:$AA$2902,23, FALSE)*$E171/100</f>
        <v>0</v>
      </c>
      <c r="I171" s="91">
        <f>VLOOKUP($B171,'Bang TPDD'!$A$6:$AA$2902,5, FALSE)*$E171/100</f>
        <v>0</v>
      </c>
      <c r="J171" s="91">
        <f>VLOOKUP($B171,'Bang TPDD'!$A$6:$AA$2902,6, FALSE)*$E171/100</f>
        <v>0</v>
      </c>
      <c r="K171" s="91">
        <f>VLOOKUP($B171,'Bang TPDD'!$A$6:$AA$2902,7, FALSE)*$E171/100</f>
        <v>0</v>
      </c>
      <c r="L171" s="91">
        <f>VLOOKUP($B171,'Bang TPDD'!$A$6:$AA$2902,8, FALSE)*$E171/100</f>
        <v>0</v>
      </c>
      <c r="M171" s="91">
        <f>VLOOKUP($B171,'Bang TPDD'!$A$6:$AA$2902,9, FALSE)*$E171/100</f>
        <v>0</v>
      </c>
      <c r="N171" s="91">
        <f>VLOOKUP($B171,'Bang TPDD'!$A$6:$AA$2902,10, FALSE)*$E171/100</f>
        <v>0</v>
      </c>
      <c r="O171" s="91">
        <f>VLOOKUP($B171,'Bang TPDD'!$A$6:$AA$2902,11, FALSE)*$E171/100</f>
        <v>4.9649999999999999</v>
      </c>
      <c r="P171" s="91">
        <f>VLOOKUP($B171,'Bang TPDD'!$A$6:$AA$2902,12, FALSE)*$E171/100</f>
        <v>0</v>
      </c>
      <c r="Q171" s="91">
        <f>VLOOKUP($B171,'Bang TPDD'!$A$6:$AA$2902,13, FALSE)*$E171/100</f>
        <v>0</v>
      </c>
      <c r="R171" s="91">
        <f>VLOOKUP($B171,'Bang TPDD'!$A$6:$AA$2902,14, FALSE)*$E171/100</f>
        <v>0</v>
      </c>
      <c r="S171" s="91">
        <f>VLOOKUP($B171,'Bang TPDD'!$A$6:$AA$2902,15, FALSE)*$E171/100</f>
        <v>0</v>
      </c>
      <c r="T171" s="91">
        <f>VLOOKUP($B171,'Bang TPDD'!$A$6:$AA$2902,16, FALSE)*$E171/100</f>
        <v>0</v>
      </c>
      <c r="U171" s="91">
        <f>VLOOKUP($B171,'Bang TPDD'!$A$6:$AA$2902,17, FALSE)*$E171/100</f>
        <v>0</v>
      </c>
      <c r="V171" s="91">
        <f>VLOOKUP($B171,'Bang TPDD'!$A$6:$AA$2902,18, FALSE)*$E171/100</f>
        <v>0</v>
      </c>
      <c r="W171" s="91">
        <f>VLOOKUP($B171,'Bang TPDD'!$A$6:$AA$2902,19, FALSE)*$E171/100</f>
        <v>0</v>
      </c>
      <c r="X171" s="91">
        <f>VLOOKUP($B171,'Bang TPDD'!$A$6:$AA$2902,20, FALSE)*$E171/100</f>
        <v>0</v>
      </c>
      <c r="Y171" s="91">
        <f>VLOOKUP($B171,'Bang TPDD'!$A$6:$AA$2902,21, FALSE)*$E171/100</f>
        <v>0</v>
      </c>
      <c r="Z171" s="91">
        <f>VLOOKUP($B171,'Bang TPDD'!$A$6:$AA$2902,22, FALSE)*$E171/100</f>
        <v>0</v>
      </c>
    </row>
    <row r="172" spans="1:26" s="2" customFormat="1" x14ac:dyDescent="0.3">
      <c r="B172" s="6">
        <v>85</v>
      </c>
      <c r="C172" s="5" t="str">
        <f>VLOOKUP($B172,'Bang TPDD'!$A$6:$AA$2902,2, FALSE)</f>
        <v>Tỏi ta</v>
      </c>
      <c r="D172" s="91">
        <v>5</v>
      </c>
      <c r="E172" s="91">
        <f>D172-D172*F172/100</f>
        <v>4</v>
      </c>
      <c r="F172" s="91">
        <f>VLOOKUP($B172,'Bang TPDD'!$A$6:$AA$2902,3, FALSE)</f>
        <v>20</v>
      </c>
      <c r="G172" s="91">
        <f>VLOOKUP($B172,'Bang TPDD'!$A$6:$AA$2902,4, FALSE)*$D172/100</f>
        <v>5.9</v>
      </c>
      <c r="H172" s="91">
        <f>VLOOKUP($B172,'Bang TPDD'!$A$6:$AA$2902,23, FALSE)*$E172/100</f>
        <v>2.7080000000000002</v>
      </c>
      <c r="I172" s="91">
        <f>VLOOKUP($B172,'Bang TPDD'!$A$6:$AA$2902,5, FALSE)*$E172/100</f>
        <v>0</v>
      </c>
      <c r="J172" s="91">
        <f>VLOOKUP($B172,'Bang TPDD'!$A$6:$AA$2902,6, FALSE)*$E172/100</f>
        <v>0.24</v>
      </c>
      <c r="K172" s="91">
        <f>VLOOKUP($B172,'Bang TPDD'!$A$6:$AA$2902,7, FALSE)*$E172/100</f>
        <v>0.24</v>
      </c>
      <c r="L172" s="91">
        <f>VLOOKUP($B172,'Bang TPDD'!$A$6:$AA$2902,8, FALSE)*$E172/100</f>
        <v>0</v>
      </c>
      <c r="M172" s="91">
        <f>VLOOKUP($B172,'Bang TPDD'!$A$6:$AA$2902,9, FALSE)*$E172/100</f>
        <v>0</v>
      </c>
      <c r="N172" s="91">
        <f>VLOOKUP($B172,'Bang TPDD'!$A$6:$AA$2902,10, FALSE)*$E172/100</f>
        <v>0</v>
      </c>
      <c r="O172" s="91">
        <f>VLOOKUP($B172,'Bang TPDD'!$A$6:$AA$2902,11, FALSE)*$E172/100</f>
        <v>0.94</v>
      </c>
      <c r="P172" s="91">
        <f>VLOOKUP($B172,'Bang TPDD'!$A$6:$AA$2902,12, FALSE)*$E172/100</f>
        <v>0.06</v>
      </c>
      <c r="Q172" s="91">
        <f>VLOOKUP($B172,'Bang TPDD'!$A$6:$AA$2902,13, FALSE)*$E172/100</f>
        <v>0</v>
      </c>
      <c r="R172" s="91">
        <f>VLOOKUP($B172,'Bang TPDD'!$A$6:$AA$2902,14, FALSE)*$E172/100</f>
        <v>0.96</v>
      </c>
      <c r="S172" s="91">
        <f>VLOOKUP($B172,'Bang TPDD'!$A$6:$AA$2902,15, FALSE)*$E172/100</f>
        <v>7.24</v>
      </c>
      <c r="T172" s="91">
        <f>VLOOKUP($B172,'Bang TPDD'!$A$6:$AA$2902,16, FALSE)*$E172/100</f>
        <v>0.06</v>
      </c>
      <c r="U172" s="91">
        <f>VLOOKUP($B172,'Bang TPDD'!$A$6:$AA$2902,17, FALSE)*$E172/100</f>
        <v>0.72</v>
      </c>
      <c r="V172" s="91">
        <f>VLOOKUP($B172,'Bang TPDD'!$A$6:$AA$2902,18, FALSE)*$E172/100</f>
        <v>14.92</v>
      </c>
      <c r="W172" s="91">
        <f>VLOOKUP($B172,'Bang TPDD'!$A$6:$AA$2902,19, FALSE)*$E172/100</f>
        <v>0</v>
      </c>
      <c r="X172" s="91">
        <f>VLOOKUP($B172,'Bang TPDD'!$A$6:$AA$2902,20, FALSE)*$E172/100</f>
        <v>0</v>
      </c>
      <c r="Y172" s="91">
        <f>VLOOKUP($B172,'Bang TPDD'!$A$6:$AA$2902,21, FALSE)*$E172/100</f>
        <v>9.5999999999999992E-3</v>
      </c>
      <c r="Z172" s="91">
        <f>VLOOKUP($B172,'Bang TPDD'!$A$6:$AA$2902,22, FALSE)*$E172/100</f>
        <v>0.4</v>
      </c>
    </row>
    <row r="173" spans="1:26" s="2" customFormat="1" x14ac:dyDescent="0.3">
      <c r="B173" s="6">
        <v>53</v>
      </c>
      <c r="C173" s="5" t="str">
        <f>VLOOKUP($B173,'Bang TPDD'!$A$6:$AA$2902,2, FALSE)</f>
        <v>Hành củ tươi</v>
      </c>
      <c r="D173" s="91">
        <v>5</v>
      </c>
      <c r="E173" s="91">
        <f t="shared" si="23"/>
        <v>3.8</v>
      </c>
      <c r="F173" s="91">
        <f>VLOOKUP($B173,'Bang TPDD'!$A$6:$AA$2902,3, FALSE)</f>
        <v>24</v>
      </c>
      <c r="G173" s="91">
        <f>VLOOKUP($B173,'Bang TPDD'!$A$6:$AA$2902,4, FALSE)*$D173/100</f>
        <v>0.7</v>
      </c>
      <c r="H173" s="91">
        <f>VLOOKUP($B173,'Bang TPDD'!$A$6:$AA$2902,23, FALSE)*$E173/100</f>
        <v>3.5150000000000001</v>
      </c>
      <c r="I173" s="91">
        <f>VLOOKUP($B173,'Bang TPDD'!$A$6:$AA$2902,5, FALSE)*$E173/100</f>
        <v>0</v>
      </c>
      <c r="J173" s="91">
        <f>VLOOKUP($B173,'Bang TPDD'!$A$6:$AA$2902,6, FALSE)*$E173/100</f>
        <v>4.9399999999999993E-2</v>
      </c>
      <c r="K173" s="91">
        <f>VLOOKUP($B173,'Bang TPDD'!$A$6:$AA$2902,7, FALSE)*$E173/100</f>
        <v>4.9399999999999993E-2</v>
      </c>
      <c r="L173" s="91">
        <f>VLOOKUP($B173,'Bang TPDD'!$A$6:$AA$2902,8, FALSE)*$E173/100</f>
        <v>0</v>
      </c>
      <c r="M173" s="91">
        <f>VLOOKUP($B173,'Bang TPDD'!$A$6:$AA$2902,9, FALSE)*$E173/100</f>
        <v>0</v>
      </c>
      <c r="N173" s="91">
        <f>VLOOKUP($B173,'Bang TPDD'!$A$6:$AA$2902,10, FALSE)*$E173/100</f>
        <v>0</v>
      </c>
      <c r="O173" s="91">
        <f>VLOOKUP($B173,'Bang TPDD'!$A$6:$AA$2902,11, FALSE)*$E173/100</f>
        <v>0.18239999999999998</v>
      </c>
      <c r="P173" s="91">
        <f>VLOOKUP($B173,'Bang TPDD'!$A$6:$AA$2902,12, FALSE)*$E173/100</f>
        <v>2.6599999999999999E-2</v>
      </c>
      <c r="Q173" s="91">
        <f>VLOOKUP($B173,'Bang TPDD'!$A$6:$AA$2902,13, FALSE)*$E173/100</f>
        <v>0</v>
      </c>
      <c r="R173" s="91">
        <f>VLOOKUP($B173,'Bang TPDD'!$A$6:$AA$2902,14, FALSE)*$E173/100</f>
        <v>1.216</v>
      </c>
      <c r="S173" s="91">
        <f>VLOOKUP($B173,'Bang TPDD'!$A$6:$AA$2902,15, FALSE)*$E173/100</f>
        <v>1.8619999999999999</v>
      </c>
      <c r="T173" s="91">
        <f>VLOOKUP($B173,'Bang TPDD'!$A$6:$AA$2902,16, FALSE)*$E173/100</f>
        <v>4.1799999999999997E-2</v>
      </c>
      <c r="U173" s="91">
        <f>VLOOKUP($B173,'Bang TPDD'!$A$6:$AA$2902,17, FALSE)*$E173/100</f>
        <v>0</v>
      </c>
      <c r="V173" s="91">
        <f>VLOOKUP($B173,'Bang TPDD'!$A$6:$AA$2902,18, FALSE)*$E173/100</f>
        <v>0</v>
      </c>
      <c r="W173" s="91">
        <f>VLOOKUP($B173,'Bang TPDD'!$A$6:$AA$2902,19, FALSE)*$E173/100</f>
        <v>0.56999999999999995</v>
      </c>
      <c r="X173" s="91">
        <f>VLOOKUP($B173,'Bang TPDD'!$A$6:$AA$2902,20, FALSE)*$E173/100</f>
        <v>0</v>
      </c>
      <c r="Y173" s="91">
        <f>VLOOKUP($B173,'Bang TPDD'!$A$6:$AA$2902,21, FALSE)*$E173/100</f>
        <v>1.14E-3</v>
      </c>
      <c r="Z173" s="91">
        <f>VLOOKUP($B173,'Bang TPDD'!$A$6:$AA$2902,22, FALSE)*$E173/100</f>
        <v>0.38</v>
      </c>
    </row>
    <row r="174" spans="1:26" s="2" customFormat="1" x14ac:dyDescent="0.3">
      <c r="B174" s="6">
        <v>0</v>
      </c>
      <c r="C174" s="5" t="str">
        <f>VLOOKUP($B174,'Bang TPDD'!$A$6:$AA$2902,2, FALSE)</f>
        <v>Nước</v>
      </c>
      <c r="D174" s="91">
        <v>100</v>
      </c>
      <c r="E174" s="91">
        <f t="shared" si="23"/>
        <v>100</v>
      </c>
      <c r="F174" s="91">
        <f>VLOOKUP($B174,'Bang TPDD'!$A$6:$AA$2902,3, FALSE)</f>
        <v>0</v>
      </c>
      <c r="G174" s="91">
        <f>VLOOKUP($B174,'Bang TPDD'!$A$6:$AA$2902,4, FALSE)*$D174/100</f>
        <v>0</v>
      </c>
      <c r="H174" s="91">
        <f>VLOOKUP($B174,'Bang TPDD'!$A$6:$AA$2902,23, FALSE)*$E174/100</f>
        <v>100</v>
      </c>
      <c r="I174" s="91">
        <f>VLOOKUP($B174,'Bang TPDD'!$A$6:$AA$2902,5, FALSE)*$E174/100</f>
        <v>0</v>
      </c>
      <c r="J174" s="91">
        <f>VLOOKUP($B174,'Bang TPDD'!$A$6:$AA$2902,6, FALSE)*$E174/100</f>
        <v>0</v>
      </c>
      <c r="K174" s="91">
        <f>VLOOKUP($B174,'Bang TPDD'!$A$6:$AA$2902,7, FALSE)*$E174/100</f>
        <v>0</v>
      </c>
      <c r="L174" s="91">
        <f>VLOOKUP($B174,'Bang TPDD'!$A$6:$AA$2902,8, FALSE)*$E174/100</f>
        <v>0</v>
      </c>
      <c r="M174" s="91">
        <f>VLOOKUP($B174,'Bang TPDD'!$A$6:$AA$2902,9, FALSE)*$E174/100</f>
        <v>0</v>
      </c>
      <c r="N174" s="91">
        <f>VLOOKUP($B174,'Bang TPDD'!$A$6:$AA$2902,10, FALSE)*$E174/100</f>
        <v>0</v>
      </c>
      <c r="O174" s="91">
        <f>VLOOKUP($B174,'Bang TPDD'!$A$6:$AA$2902,11, FALSE)*$E174/100</f>
        <v>0</v>
      </c>
      <c r="P174" s="91">
        <f>VLOOKUP($B174,'Bang TPDD'!$A$6:$AA$2902,12, FALSE)*$E174/100</f>
        <v>0</v>
      </c>
      <c r="Q174" s="91">
        <f>VLOOKUP($B174,'Bang TPDD'!$A$6:$AA$2902,13, FALSE)*$E174/100</f>
        <v>0</v>
      </c>
      <c r="R174" s="91">
        <f>VLOOKUP($B174,'Bang TPDD'!$A$6:$AA$2902,14, FALSE)*$E174/100</f>
        <v>0</v>
      </c>
      <c r="S174" s="91">
        <f>VLOOKUP($B174,'Bang TPDD'!$A$6:$AA$2902,15, FALSE)*$E174/100</f>
        <v>0</v>
      </c>
      <c r="T174" s="91">
        <f>VLOOKUP($B174,'Bang TPDD'!$A$6:$AA$2902,16, FALSE)*$E174/100</f>
        <v>0</v>
      </c>
      <c r="U174" s="91">
        <f>VLOOKUP($B174,'Bang TPDD'!$A$6:$AA$2902,17, FALSE)*$E174/100</f>
        <v>0</v>
      </c>
      <c r="V174" s="91">
        <f>VLOOKUP($B174,'Bang TPDD'!$A$6:$AA$2902,18, FALSE)*$E174/100</f>
        <v>0</v>
      </c>
      <c r="W174" s="91">
        <f>VLOOKUP($B174,'Bang TPDD'!$A$6:$AA$2902,19, FALSE)*$E174/100</f>
        <v>0</v>
      </c>
      <c r="X174" s="91">
        <f>VLOOKUP($B174,'Bang TPDD'!$A$6:$AA$2902,20, FALSE)*$E174/100</f>
        <v>0</v>
      </c>
      <c r="Y174" s="91">
        <f>VLOOKUP($B174,'Bang TPDD'!$A$6:$AA$2902,21, FALSE)*$E174/100</f>
        <v>0</v>
      </c>
      <c r="Z174" s="91">
        <f>VLOOKUP($B174,'Bang TPDD'!$A$6:$AA$2902,22, FALSE)*$E174/100</f>
        <v>0</v>
      </c>
    </row>
    <row r="175" spans="1:26" ht="15" thickBot="1" x14ac:dyDescent="0.35"/>
    <row r="176" spans="1:26" s="89" customFormat="1" ht="27.6" x14ac:dyDescent="0.3">
      <c r="A176" s="412" t="s">
        <v>342</v>
      </c>
      <c r="B176" s="414" t="s">
        <v>292</v>
      </c>
      <c r="C176" s="410" t="s">
        <v>353</v>
      </c>
      <c r="D176" s="396" t="s">
        <v>272</v>
      </c>
      <c r="E176" s="397" t="s">
        <v>273</v>
      </c>
      <c r="F176" s="398" t="s">
        <v>300</v>
      </c>
      <c r="G176" s="398" t="s">
        <v>3</v>
      </c>
      <c r="H176" s="398" t="s">
        <v>296</v>
      </c>
      <c r="I176" s="399" t="s">
        <v>323</v>
      </c>
      <c r="J176" s="399" t="s">
        <v>324</v>
      </c>
      <c r="K176" s="399" t="s">
        <v>327</v>
      </c>
      <c r="L176" s="399" t="s">
        <v>325</v>
      </c>
      <c r="M176" s="399" t="s">
        <v>326</v>
      </c>
      <c r="N176" s="399" t="s">
        <v>329</v>
      </c>
      <c r="O176" s="399" t="s">
        <v>5</v>
      </c>
      <c r="P176" s="399" t="s">
        <v>304</v>
      </c>
      <c r="Q176" s="399" t="s">
        <v>313</v>
      </c>
      <c r="R176" s="399" t="s">
        <v>6</v>
      </c>
      <c r="S176" s="399" t="s">
        <v>7</v>
      </c>
      <c r="T176" s="399" t="s">
        <v>8</v>
      </c>
      <c r="U176" s="399" t="s">
        <v>9</v>
      </c>
      <c r="V176" s="399" t="s">
        <v>10</v>
      </c>
      <c r="W176" s="399" t="s">
        <v>291</v>
      </c>
      <c r="X176" s="399" t="s">
        <v>11</v>
      </c>
      <c r="Y176" s="399" t="s">
        <v>12</v>
      </c>
      <c r="Z176" s="399" t="s">
        <v>13</v>
      </c>
    </row>
    <row r="177" spans="1:26" s="89" customFormat="1" x14ac:dyDescent="0.3">
      <c r="A177" s="413"/>
      <c r="B177" s="415"/>
      <c r="C177" s="411"/>
      <c r="D177" s="400" t="s">
        <v>16</v>
      </c>
      <c r="E177" s="401" t="s">
        <v>16</v>
      </c>
      <c r="F177" s="401" t="s">
        <v>301</v>
      </c>
      <c r="G177" s="401" t="s">
        <v>15</v>
      </c>
      <c r="H177" s="401" t="s">
        <v>16</v>
      </c>
      <c r="I177" s="401" t="s">
        <v>16</v>
      </c>
      <c r="J177" s="401" t="s">
        <v>16</v>
      </c>
      <c r="K177" s="401" t="s">
        <v>328</v>
      </c>
      <c r="L177" s="401" t="s">
        <v>16</v>
      </c>
      <c r="M177" s="401" t="s">
        <v>16</v>
      </c>
      <c r="N177" s="401" t="s">
        <v>16</v>
      </c>
      <c r="O177" s="401" t="s">
        <v>16</v>
      </c>
      <c r="P177" s="401" t="s">
        <v>16</v>
      </c>
      <c r="Q177" s="401" t="s">
        <v>17</v>
      </c>
      <c r="R177" s="401" t="s">
        <v>17</v>
      </c>
      <c r="S177" s="401" t="s">
        <v>17</v>
      </c>
      <c r="T177" s="401" t="s">
        <v>17</v>
      </c>
      <c r="U177" s="401" t="s">
        <v>17</v>
      </c>
      <c r="V177" s="401" t="s">
        <v>17</v>
      </c>
      <c r="W177" s="401" t="s">
        <v>18</v>
      </c>
      <c r="X177" s="401" t="s">
        <v>18</v>
      </c>
      <c r="Y177" s="401" t="s">
        <v>17</v>
      </c>
      <c r="Z177" s="401" t="s">
        <v>17</v>
      </c>
    </row>
    <row r="178" spans="1:26" s="90" customFormat="1" ht="50.25" customHeight="1" thickBot="1" x14ac:dyDescent="0.4">
      <c r="A178" s="93">
        <f>A166+1</f>
        <v>14</v>
      </c>
      <c r="B178" s="94" t="s">
        <v>351</v>
      </c>
      <c r="C178" s="95" t="s">
        <v>357</v>
      </c>
      <c r="D178" s="402">
        <f>SUM(D179:D186)</f>
        <v>175</v>
      </c>
      <c r="E178" s="403">
        <f>SUM(E179:E186)</f>
        <v>169.3</v>
      </c>
      <c r="F178" s="403"/>
      <c r="G178" s="403">
        <f t="shared" ref="G178:Z178" si="24">SUM(G179:G186)</f>
        <v>167.75</v>
      </c>
      <c r="H178" s="403">
        <f t="shared" si="24"/>
        <v>138.369</v>
      </c>
      <c r="I178" s="404">
        <f t="shared" si="24"/>
        <v>12.936</v>
      </c>
      <c r="J178" s="404">
        <f t="shared" si="24"/>
        <v>1.8443999999999998</v>
      </c>
      <c r="K178" s="403">
        <f t="shared" si="24"/>
        <v>14.7804</v>
      </c>
      <c r="L178" s="404">
        <f t="shared" si="24"/>
        <v>10.535</v>
      </c>
      <c r="M178" s="404">
        <f t="shared" si="24"/>
        <v>1.994</v>
      </c>
      <c r="N178" s="403">
        <f t="shared" si="24"/>
        <v>12.529</v>
      </c>
      <c r="O178" s="403">
        <f t="shared" si="24"/>
        <v>5.2413999999999996</v>
      </c>
      <c r="P178" s="403">
        <f t="shared" si="24"/>
        <v>1.0841000000000001</v>
      </c>
      <c r="Q178" s="403">
        <f t="shared" si="24"/>
        <v>0</v>
      </c>
      <c r="R178" s="403">
        <f t="shared" si="24"/>
        <v>59.985999999999997</v>
      </c>
      <c r="S178" s="403">
        <f t="shared" si="24"/>
        <v>116.29699999999998</v>
      </c>
      <c r="T178" s="403">
        <f t="shared" si="24"/>
        <v>2.7518000000000002</v>
      </c>
      <c r="U178" s="403">
        <f t="shared" si="24"/>
        <v>0.72</v>
      </c>
      <c r="V178" s="403">
        <f t="shared" si="24"/>
        <v>14.92</v>
      </c>
      <c r="W178" s="403">
        <f t="shared" si="24"/>
        <v>354.44499999999999</v>
      </c>
      <c r="X178" s="403">
        <f t="shared" si="24"/>
        <v>4.9000000000000004</v>
      </c>
      <c r="Y178" s="403">
        <f t="shared" si="24"/>
        <v>0.28969</v>
      </c>
      <c r="Z178" s="403">
        <f t="shared" si="24"/>
        <v>3.1850000000000001</v>
      </c>
    </row>
    <row r="179" spans="1:26" s="2" customFormat="1" x14ac:dyDescent="0.3">
      <c r="B179" s="92">
        <v>118</v>
      </c>
      <c r="C179" s="5" t="str">
        <f>VLOOKUP($B179,'Bang TPDD'!$A$6:$AA$2902,2, FALSE)</f>
        <v>Thịt heo ba chỉ</v>
      </c>
      <c r="D179" s="91">
        <v>50</v>
      </c>
      <c r="E179" s="91">
        <f>D179-D179*F179/100</f>
        <v>49</v>
      </c>
      <c r="F179" s="91">
        <f>VLOOKUP($B179,'Bang TPDD'!$A$6:$AA$2902,3, FALSE)</f>
        <v>2</v>
      </c>
      <c r="G179" s="91">
        <f>VLOOKUP($B179,'Bang TPDD'!$A$6:$AA$2902,4, FALSE)*$D179/100</f>
        <v>120</v>
      </c>
      <c r="H179" s="91">
        <f>VLOOKUP($B179,'Bang TPDD'!$A$6:$AA$2902,23, FALSE)*$E179/100</f>
        <v>29.89</v>
      </c>
      <c r="I179" s="91">
        <f>VLOOKUP($B179,'Bang TPDD'!$A$6:$AA$2902,5, FALSE)*$E179/100</f>
        <v>12.936</v>
      </c>
      <c r="J179" s="91">
        <f>VLOOKUP($B179,'Bang TPDD'!$A$6:$AA$2902,6, FALSE)*$E179/100</f>
        <v>0</v>
      </c>
      <c r="K179" s="91">
        <f>VLOOKUP($B179,'Bang TPDD'!$A$6:$AA$2902,7, FALSE)*$E179/100</f>
        <v>12.936</v>
      </c>
      <c r="L179" s="91">
        <f>VLOOKUP($B179,'Bang TPDD'!$A$6:$AA$2902,8, FALSE)*$E179/100</f>
        <v>10.535</v>
      </c>
      <c r="M179" s="91">
        <f>VLOOKUP($B179,'Bang TPDD'!$A$6:$AA$2902,9, FALSE)*$E179/100</f>
        <v>0</v>
      </c>
      <c r="N179" s="91">
        <f>VLOOKUP($B179,'Bang TPDD'!$A$6:$AA$2902,10, FALSE)*$E179/100</f>
        <v>10.535</v>
      </c>
      <c r="O179" s="91">
        <f>VLOOKUP($B179,'Bang TPDD'!$A$6:$AA$2902,11, FALSE)*$E179/100</f>
        <v>0</v>
      </c>
      <c r="P179" s="91">
        <f>VLOOKUP($B179,'Bang TPDD'!$A$6:$AA$2902,12, FALSE)*$E179/100</f>
        <v>0</v>
      </c>
      <c r="Q179" s="91">
        <f>VLOOKUP($B179,'Bang TPDD'!$A$6:$AA$2902,13, FALSE)*$E179/100</f>
        <v>0</v>
      </c>
      <c r="R179" s="91">
        <f>VLOOKUP($B179,'Bang TPDD'!$A$6:$AA$2902,14, FALSE)*$E179/100</f>
        <v>4.41</v>
      </c>
      <c r="S179" s="91">
        <f>VLOOKUP($B179,'Bang TPDD'!$A$6:$AA$2902,15, FALSE)*$E179/100</f>
        <v>87.22</v>
      </c>
      <c r="T179" s="91">
        <f>VLOOKUP($B179,'Bang TPDD'!$A$6:$AA$2902,16, FALSE)*$E179/100</f>
        <v>0.73499999999999999</v>
      </c>
      <c r="U179" s="91">
        <f>VLOOKUP($B179,'Bang TPDD'!$A$6:$AA$2902,17, FALSE)*$E179/100</f>
        <v>0</v>
      </c>
      <c r="V179" s="91">
        <f>VLOOKUP($B179,'Bang TPDD'!$A$6:$AA$2902,18, FALSE)*$E179/100</f>
        <v>0</v>
      </c>
      <c r="W179" s="91">
        <f>VLOOKUP($B179,'Bang TPDD'!$A$6:$AA$2902,19, FALSE)*$E179/100</f>
        <v>0</v>
      </c>
      <c r="X179" s="91">
        <f>VLOOKUP($B179,'Bang TPDD'!$A$6:$AA$2902,20, FALSE)*$E179/100</f>
        <v>4.9000000000000004</v>
      </c>
      <c r="Y179" s="91">
        <f>VLOOKUP($B179,'Bang TPDD'!$A$6:$AA$2902,21, FALSE)*$E179/100</f>
        <v>0.25970000000000004</v>
      </c>
      <c r="Z179" s="91">
        <f>VLOOKUP($B179,'Bang TPDD'!$A$6:$AA$2902,22, FALSE)*$E179/100</f>
        <v>0.98</v>
      </c>
    </row>
    <row r="180" spans="1:26" s="2" customFormat="1" x14ac:dyDescent="0.3">
      <c r="B180" s="6">
        <v>87</v>
      </c>
      <c r="C180" s="5" t="str">
        <f>VLOOKUP($B180,'Bang TPDD'!$A$6:$AA$2902,2, FALSE)</f>
        <v>Dưa cải bẹ</v>
      </c>
      <c r="D180" s="91">
        <v>50</v>
      </c>
      <c r="E180" s="91">
        <f t="shared" ref="E180:E186" si="25">D180-D180*F180/100</f>
        <v>47.5</v>
      </c>
      <c r="F180" s="91">
        <f>VLOOKUP($B180,'Bang TPDD'!$A$6:$AA$2902,3, FALSE)</f>
        <v>5</v>
      </c>
      <c r="G180" s="91">
        <f>VLOOKUP($B180,'Bang TPDD'!$A$6:$AA$2902,4, FALSE)*$D180/100</f>
        <v>8.5</v>
      </c>
      <c r="H180" s="91">
        <f>VLOOKUP($B180,'Bang TPDD'!$A$6:$AA$2902,23, FALSE)*$E180/100</f>
        <v>42.75</v>
      </c>
      <c r="I180" s="91">
        <f>VLOOKUP($B180,'Bang TPDD'!$A$6:$AA$2902,5, FALSE)*$E180/100</f>
        <v>0</v>
      </c>
      <c r="J180" s="91">
        <f>VLOOKUP($B180,'Bang TPDD'!$A$6:$AA$2902,6, FALSE)*$E180/100</f>
        <v>0.85499999999999998</v>
      </c>
      <c r="K180" s="91">
        <f>VLOOKUP($B180,'Bang TPDD'!$A$6:$AA$2902,7, FALSE)*$E180/100</f>
        <v>0.85499999999999998</v>
      </c>
      <c r="L180" s="91">
        <f>VLOOKUP($B180,'Bang TPDD'!$A$6:$AA$2902,8, FALSE)*$E180/100</f>
        <v>0</v>
      </c>
      <c r="M180" s="91">
        <f>VLOOKUP($B180,'Bang TPDD'!$A$6:$AA$2902,9, FALSE)*$E180/100</f>
        <v>0</v>
      </c>
      <c r="N180" s="91">
        <f>VLOOKUP($B180,'Bang TPDD'!$A$6:$AA$2902,10, FALSE)*$E180/100</f>
        <v>0</v>
      </c>
      <c r="O180" s="91">
        <f>VLOOKUP($B180,'Bang TPDD'!$A$6:$AA$2902,11, FALSE)*$E180/100</f>
        <v>1.1399999999999999</v>
      </c>
      <c r="P180" s="91">
        <f>VLOOKUP($B180,'Bang TPDD'!$A$6:$AA$2902,12, FALSE)*$E180/100</f>
        <v>0.99750000000000005</v>
      </c>
      <c r="Q180" s="91">
        <f>VLOOKUP($B180,'Bang TPDD'!$A$6:$AA$2902,13, FALSE)*$E180/100</f>
        <v>0</v>
      </c>
      <c r="R180" s="91">
        <f>VLOOKUP($B180,'Bang TPDD'!$A$6:$AA$2902,14, FALSE)*$E180/100</f>
        <v>47.5</v>
      </c>
      <c r="S180" s="91">
        <f>VLOOKUP($B180,'Bang TPDD'!$A$6:$AA$2902,15, FALSE)*$E180/100</f>
        <v>9.9749999999999996</v>
      </c>
      <c r="T180" s="91">
        <f>VLOOKUP($B180,'Bang TPDD'!$A$6:$AA$2902,16, FALSE)*$E180/100</f>
        <v>1.425</v>
      </c>
      <c r="U180" s="91">
        <f>VLOOKUP($B180,'Bang TPDD'!$A$6:$AA$2902,17, FALSE)*$E180/100</f>
        <v>0</v>
      </c>
      <c r="V180" s="91">
        <f>VLOOKUP($B180,'Bang TPDD'!$A$6:$AA$2902,18, FALSE)*$E180/100</f>
        <v>0</v>
      </c>
      <c r="W180" s="91">
        <f>VLOOKUP($B180,'Bang TPDD'!$A$6:$AA$2902,19, FALSE)*$E180/100</f>
        <v>353.875</v>
      </c>
      <c r="X180" s="91">
        <f>VLOOKUP($B180,'Bang TPDD'!$A$6:$AA$2902,20, FALSE)*$E180/100</f>
        <v>0</v>
      </c>
      <c r="Y180" s="91">
        <f>VLOOKUP($B180,'Bang TPDD'!$A$6:$AA$2902,21, FALSE)*$E180/100</f>
        <v>1.4250000000000001E-2</v>
      </c>
      <c r="Z180" s="91">
        <f>VLOOKUP($B180,'Bang TPDD'!$A$6:$AA$2902,22, FALSE)*$E180/100</f>
        <v>1.425</v>
      </c>
    </row>
    <row r="181" spans="1:26" s="2" customFormat="1" x14ac:dyDescent="0.3">
      <c r="B181" s="6">
        <v>240</v>
      </c>
      <c r="C181" s="5" t="str">
        <f>VLOOKUP($B181,'Bang TPDD'!$A$6:$AA$2902,2, FALSE)</f>
        <v>Xì dầu</v>
      </c>
      <c r="D181" s="91">
        <v>10</v>
      </c>
      <c r="E181" s="91">
        <f t="shared" si="25"/>
        <v>10</v>
      </c>
      <c r="F181" s="91">
        <f>VLOOKUP($B181,'Bang TPDD'!$A$6:$AA$2902,3, FALSE)</f>
        <v>0</v>
      </c>
      <c r="G181" s="91">
        <f>VLOOKUP($B181,'Bang TPDD'!$A$6:$AA$2902,4, FALSE)*$D181/100</f>
        <v>2.8</v>
      </c>
      <c r="H181" s="91">
        <f>VLOOKUP($B181,'Bang TPDD'!$A$6:$AA$2902,23, FALSE)*$E181/100</f>
        <v>9.5</v>
      </c>
      <c r="I181" s="91">
        <f>VLOOKUP($B181,'Bang TPDD'!$A$6:$AA$2902,5, FALSE)*$E181/100</f>
        <v>0</v>
      </c>
      <c r="J181" s="91">
        <f>VLOOKUP($B181,'Bang TPDD'!$A$6:$AA$2902,6, FALSE)*$E181/100</f>
        <v>0.7</v>
      </c>
      <c r="K181" s="91">
        <f>VLOOKUP($B181,'Bang TPDD'!$A$6:$AA$2902,7, FALSE)*$E181/100</f>
        <v>0.7</v>
      </c>
      <c r="L181" s="91">
        <f>VLOOKUP($B181,'Bang TPDD'!$A$6:$AA$2902,8, FALSE)*$E181/100</f>
        <v>0</v>
      </c>
      <c r="M181" s="91">
        <f>VLOOKUP($B181,'Bang TPDD'!$A$6:$AA$2902,9, FALSE)*$E181/100</f>
        <v>0</v>
      </c>
      <c r="N181" s="91">
        <f>VLOOKUP($B181,'Bang TPDD'!$A$6:$AA$2902,10, FALSE)*$E181/100</f>
        <v>0</v>
      </c>
      <c r="O181" s="91">
        <f>VLOOKUP($B181,'Bang TPDD'!$A$6:$AA$2902,11, FALSE)*$E181/100</f>
        <v>0</v>
      </c>
      <c r="P181" s="91">
        <f>VLOOKUP($B181,'Bang TPDD'!$A$6:$AA$2902,12, FALSE)*$E181/100</f>
        <v>0</v>
      </c>
      <c r="Q181" s="91">
        <f>VLOOKUP($B181,'Bang TPDD'!$A$6:$AA$2902,13, FALSE)*$E181/100</f>
        <v>0</v>
      </c>
      <c r="R181" s="91">
        <f>VLOOKUP($B181,'Bang TPDD'!$A$6:$AA$2902,14, FALSE)*$E181/100</f>
        <v>5.9</v>
      </c>
      <c r="S181" s="91">
        <f>VLOOKUP($B181,'Bang TPDD'!$A$6:$AA$2902,15, FALSE)*$E181/100</f>
        <v>10</v>
      </c>
      <c r="T181" s="91">
        <f>VLOOKUP($B181,'Bang TPDD'!$A$6:$AA$2902,16, FALSE)*$E181/100</f>
        <v>0.49</v>
      </c>
      <c r="U181" s="91">
        <f>VLOOKUP($B181,'Bang TPDD'!$A$6:$AA$2902,17, FALSE)*$E181/100</f>
        <v>0</v>
      </c>
      <c r="V181" s="91">
        <f>VLOOKUP($B181,'Bang TPDD'!$A$6:$AA$2902,18, FALSE)*$E181/100</f>
        <v>0</v>
      </c>
      <c r="W181" s="91">
        <f>VLOOKUP($B181,'Bang TPDD'!$A$6:$AA$2902,19, FALSE)*$E181/100</f>
        <v>0</v>
      </c>
      <c r="X181" s="91">
        <f>VLOOKUP($B181,'Bang TPDD'!$A$6:$AA$2902,20, FALSE)*$E181/100</f>
        <v>0</v>
      </c>
      <c r="Y181" s="91">
        <f>VLOOKUP($B181,'Bang TPDD'!$A$6:$AA$2902,21, FALSE)*$E181/100</f>
        <v>5.0000000000000001E-3</v>
      </c>
      <c r="Z181" s="91">
        <f>VLOOKUP($B181,'Bang TPDD'!$A$6:$AA$2902,22, FALSE)*$E181/100</f>
        <v>0</v>
      </c>
    </row>
    <row r="182" spans="1:26" s="2" customFormat="1" x14ac:dyDescent="0.3">
      <c r="B182" s="6">
        <v>108</v>
      </c>
      <c r="C182" s="5" t="str">
        <f>VLOOKUP($B182,'Bang TPDD'!$A$6:$AA$2902,2, FALSE)</f>
        <v>Dầu thực vật</v>
      </c>
      <c r="D182" s="91">
        <v>2</v>
      </c>
      <c r="E182" s="169">
        <f t="shared" si="25"/>
        <v>2</v>
      </c>
      <c r="F182" s="169">
        <f>VLOOKUP($B182,'Bang TPDD'!$A$6:$AA$2902,3, FALSE)</f>
        <v>0</v>
      </c>
      <c r="G182" s="169">
        <f>VLOOKUP($B182,'Bang TPDD'!$A$6:$AA$2902,4, FALSE)*$D182/100</f>
        <v>17.940000000000001</v>
      </c>
      <c r="H182" s="169">
        <f>VLOOKUP($B182,'Bang TPDD'!$A$6:$AA$2902,23, FALSE)*$E182/100</f>
        <v>6.0000000000000001E-3</v>
      </c>
      <c r="I182" s="169">
        <f>VLOOKUP($B182,'Bang TPDD'!$A$6:$AA$2902,5, FALSE)*$E182/100</f>
        <v>0</v>
      </c>
      <c r="J182" s="169">
        <f>VLOOKUP($B182,'Bang TPDD'!$A$6:$AA$2902,6, FALSE)*$E182/100</f>
        <v>0</v>
      </c>
      <c r="K182" s="169">
        <f>VLOOKUP($B182,'Bang TPDD'!$A$6:$AA$2902,7, FALSE)*$E182/100</f>
        <v>0</v>
      </c>
      <c r="L182" s="169">
        <f>VLOOKUP($B182,'Bang TPDD'!$A$6:$AA$2902,8, FALSE)*$E182/100</f>
        <v>0</v>
      </c>
      <c r="M182" s="169">
        <f>VLOOKUP($B182,'Bang TPDD'!$A$6:$AA$2902,9, FALSE)*$E182/100</f>
        <v>1.994</v>
      </c>
      <c r="N182" s="169">
        <f>VLOOKUP($B182,'Bang TPDD'!$A$6:$AA$2902,10, FALSE)*$E182/100</f>
        <v>1.994</v>
      </c>
      <c r="O182" s="169">
        <f>VLOOKUP($B182,'Bang TPDD'!$A$6:$AA$2902,11, FALSE)*$E182/100</f>
        <v>0</v>
      </c>
      <c r="P182" s="169">
        <f>VLOOKUP($B182,'Bang TPDD'!$A$6:$AA$2902,12, FALSE)*$E182/100</f>
        <v>0</v>
      </c>
      <c r="Q182" s="169">
        <f>VLOOKUP($B182,'Bang TPDD'!$A$6:$AA$2902,13, FALSE)*$E182/100</f>
        <v>0</v>
      </c>
      <c r="R182" s="169">
        <f>VLOOKUP($B182,'Bang TPDD'!$A$6:$AA$2902,14, FALSE)*$E182/100</f>
        <v>0</v>
      </c>
      <c r="S182" s="169">
        <f>VLOOKUP($B182,'Bang TPDD'!$A$6:$AA$2902,15, FALSE)*$E182/100</f>
        <v>0</v>
      </c>
      <c r="T182" s="169">
        <f>VLOOKUP($B182,'Bang TPDD'!$A$6:$AA$2902,16, FALSE)*$E182/100</f>
        <v>0</v>
      </c>
      <c r="U182" s="169">
        <f>VLOOKUP($B182,'Bang TPDD'!$A$6:$AA$2902,17, FALSE)*$E182/100</f>
        <v>0</v>
      </c>
      <c r="V182" s="169">
        <f>VLOOKUP($B182,'Bang TPDD'!$A$6:$AA$2902,18, FALSE)*$E182/100</f>
        <v>0</v>
      </c>
      <c r="W182" s="169">
        <f>VLOOKUP($B182,'Bang TPDD'!$A$6:$AA$2902,19, FALSE)*$E182/100</f>
        <v>0</v>
      </c>
      <c r="X182" s="169">
        <f>VLOOKUP($B182,'Bang TPDD'!$A$6:$AA$2902,20, FALSE)*$E182/100</f>
        <v>0</v>
      </c>
      <c r="Y182" s="169">
        <f>VLOOKUP($B182,'Bang TPDD'!$A$6:$AA$2902,21, FALSE)*$E182/100</f>
        <v>0</v>
      </c>
      <c r="Z182" s="169">
        <f>VLOOKUP($B182,'Bang TPDD'!$A$6:$AA$2902,22, FALSE)*$E182/100</f>
        <v>0</v>
      </c>
    </row>
    <row r="183" spans="1:26" s="2" customFormat="1" x14ac:dyDescent="0.3">
      <c r="B183" s="6">
        <v>223</v>
      </c>
      <c r="C183" s="5" t="str">
        <f>VLOOKUP($B183,'Bang TPDD'!$A$6:$AA$2902,2, FALSE)</f>
        <v>Đường cát trắng</v>
      </c>
      <c r="D183" s="91">
        <v>3</v>
      </c>
      <c r="E183" s="91">
        <f t="shared" si="25"/>
        <v>3</v>
      </c>
      <c r="F183" s="91">
        <f>VLOOKUP($B183,'Bang TPDD'!$A$6:$AA$2902,3, FALSE)</f>
        <v>0</v>
      </c>
      <c r="G183" s="91">
        <f>VLOOKUP($B183,'Bang TPDD'!$A$6:$AA$2902,4, FALSE)*$D183/100</f>
        <v>11.91</v>
      </c>
      <c r="H183" s="91">
        <f>VLOOKUP($B183,'Bang TPDD'!$A$6:$AA$2902,23, FALSE)*$E183/100</f>
        <v>0</v>
      </c>
      <c r="I183" s="91">
        <f>VLOOKUP($B183,'Bang TPDD'!$A$6:$AA$2902,5, FALSE)*$E183/100</f>
        <v>0</v>
      </c>
      <c r="J183" s="91">
        <f>VLOOKUP($B183,'Bang TPDD'!$A$6:$AA$2902,6, FALSE)*$E183/100</f>
        <v>0</v>
      </c>
      <c r="K183" s="91">
        <f>VLOOKUP($B183,'Bang TPDD'!$A$6:$AA$2902,7, FALSE)*$E183/100</f>
        <v>0</v>
      </c>
      <c r="L183" s="91">
        <f>VLOOKUP($B183,'Bang TPDD'!$A$6:$AA$2902,8, FALSE)*$E183/100</f>
        <v>0</v>
      </c>
      <c r="M183" s="91">
        <f>VLOOKUP($B183,'Bang TPDD'!$A$6:$AA$2902,9, FALSE)*$E183/100</f>
        <v>0</v>
      </c>
      <c r="N183" s="91">
        <f>VLOOKUP($B183,'Bang TPDD'!$A$6:$AA$2902,10, FALSE)*$E183/100</f>
        <v>0</v>
      </c>
      <c r="O183" s="91">
        <f>VLOOKUP($B183,'Bang TPDD'!$A$6:$AA$2902,11, FALSE)*$E183/100</f>
        <v>2.9789999999999996</v>
      </c>
      <c r="P183" s="91">
        <f>VLOOKUP($B183,'Bang TPDD'!$A$6:$AA$2902,12, FALSE)*$E183/100</f>
        <v>0</v>
      </c>
      <c r="Q183" s="91">
        <f>VLOOKUP($B183,'Bang TPDD'!$A$6:$AA$2902,13, FALSE)*$E183/100</f>
        <v>0</v>
      </c>
      <c r="R183" s="91">
        <f>VLOOKUP($B183,'Bang TPDD'!$A$6:$AA$2902,14, FALSE)*$E183/100</f>
        <v>0</v>
      </c>
      <c r="S183" s="91">
        <f>VLOOKUP($B183,'Bang TPDD'!$A$6:$AA$2902,15, FALSE)*$E183/100</f>
        <v>0</v>
      </c>
      <c r="T183" s="91">
        <f>VLOOKUP($B183,'Bang TPDD'!$A$6:$AA$2902,16, FALSE)*$E183/100</f>
        <v>0</v>
      </c>
      <c r="U183" s="91">
        <f>VLOOKUP($B183,'Bang TPDD'!$A$6:$AA$2902,17, FALSE)*$E183/100</f>
        <v>0</v>
      </c>
      <c r="V183" s="91">
        <f>VLOOKUP($B183,'Bang TPDD'!$A$6:$AA$2902,18, FALSE)*$E183/100</f>
        <v>0</v>
      </c>
      <c r="W183" s="91">
        <f>VLOOKUP($B183,'Bang TPDD'!$A$6:$AA$2902,19, FALSE)*$E183/100</f>
        <v>0</v>
      </c>
      <c r="X183" s="91">
        <f>VLOOKUP($B183,'Bang TPDD'!$A$6:$AA$2902,20, FALSE)*$E183/100</f>
        <v>0</v>
      </c>
      <c r="Y183" s="91">
        <f>VLOOKUP($B183,'Bang TPDD'!$A$6:$AA$2902,21, FALSE)*$E183/100</f>
        <v>0</v>
      </c>
      <c r="Z183" s="91">
        <f>VLOOKUP($B183,'Bang TPDD'!$A$6:$AA$2902,22, FALSE)*$E183/100</f>
        <v>0</v>
      </c>
    </row>
    <row r="184" spans="1:26" s="2" customFormat="1" x14ac:dyDescent="0.3">
      <c r="B184" s="6">
        <v>85</v>
      </c>
      <c r="C184" s="5" t="str">
        <f>VLOOKUP($B184,'Bang TPDD'!$A$6:$AA$2902,2, FALSE)</f>
        <v>Tỏi ta</v>
      </c>
      <c r="D184" s="91">
        <v>5</v>
      </c>
      <c r="E184" s="91">
        <f>D184-D184*F184/100</f>
        <v>4</v>
      </c>
      <c r="F184" s="91">
        <f>VLOOKUP($B184,'Bang TPDD'!$A$6:$AA$2902,3, FALSE)</f>
        <v>20</v>
      </c>
      <c r="G184" s="91">
        <f>VLOOKUP($B184,'Bang TPDD'!$A$6:$AA$2902,4, FALSE)*$D184/100</f>
        <v>5.9</v>
      </c>
      <c r="H184" s="91">
        <f>VLOOKUP($B184,'Bang TPDD'!$A$6:$AA$2902,23, FALSE)*$E184/100</f>
        <v>2.7080000000000002</v>
      </c>
      <c r="I184" s="91">
        <f>VLOOKUP($B184,'Bang TPDD'!$A$6:$AA$2902,5, FALSE)*$E184/100</f>
        <v>0</v>
      </c>
      <c r="J184" s="91">
        <f>VLOOKUP($B184,'Bang TPDD'!$A$6:$AA$2902,6, FALSE)*$E184/100</f>
        <v>0.24</v>
      </c>
      <c r="K184" s="91">
        <f>VLOOKUP($B184,'Bang TPDD'!$A$6:$AA$2902,7, FALSE)*$E184/100</f>
        <v>0.24</v>
      </c>
      <c r="L184" s="91">
        <f>VLOOKUP($B184,'Bang TPDD'!$A$6:$AA$2902,8, FALSE)*$E184/100</f>
        <v>0</v>
      </c>
      <c r="M184" s="91">
        <f>VLOOKUP($B184,'Bang TPDD'!$A$6:$AA$2902,9, FALSE)*$E184/100</f>
        <v>0</v>
      </c>
      <c r="N184" s="91">
        <f>VLOOKUP($B184,'Bang TPDD'!$A$6:$AA$2902,10, FALSE)*$E184/100</f>
        <v>0</v>
      </c>
      <c r="O184" s="91">
        <f>VLOOKUP($B184,'Bang TPDD'!$A$6:$AA$2902,11, FALSE)*$E184/100</f>
        <v>0.94</v>
      </c>
      <c r="P184" s="91">
        <f>VLOOKUP($B184,'Bang TPDD'!$A$6:$AA$2902,12, FALSE)*$E184/100</f>
        <v>0.06</v>
      </c>
      <c r="Q184" s="91">
        <f>VLOOKUP($B184,'Bang TPDD'!$A$6:$AA$2902,13, FALSE)*$E184/100</f>
        <v>0</v>
      </c>
      <c r="R184" s="91">
        <f>VLOOKUP($B184,'Bang TPDD'!$A$6:$AA$2902,14, FALSE)*$E184/100</f>
        <v>0.96</v>
      </c>
      <c r="S184" s="91">
        <f>VLOOKUP($B184,'Bang TPDD'!$A$6:$AA$2902,15, FALSE)*$E184/100</f>
        <v>7.24</v>
      </c>
      <c r="T184" s="91">
        <f>VLOOKUP($B184,'Bang TPDD'!$A$6:$AA$2902,16, FALSE)*$E184/100</f>
        <v>0.06</v>
      </c>
      <c r="U184" s="91">
        <f>VLOOKUP($B184,'Bang TPDD'!$A$6:$AA$2902,17, FALSE)*$E184/100</f>
        <v>0.72</v>
      </c>
      <c r="V184" s="91">
        <f>VLOOKUP($B184,'Bang TPDD'!$A$6:$AA$2902,18, FALSE)*$E184/100</f>
        <v>14.92</v>
      </c>
      <c r="W184" s="91">
        <f>VLOOKUP($B184,'Bang TPDD'!$A$6:$AA$2902,19, FALSE)*$E184/100</f>
        <v>0</v>
      </c>
      <c r="X184" s="91">
        <f>VLOOKUP($B184,'Bang TPDD'!$A$6:$AA$2902,20, FALSE)*$E184/100</f>
        <v>0</v>
      </c>
      <c r="Y184" s="91">
        <f>VLOOKUP($B184,'Bang TPDD'!$A$6:$AA$2902,21, FALSE)*$E184/100</f>
        <v>9.5999999999999992E-3</v>
      </c>
      <c r="Z184" s="91">
        <f>VLOOKUP($B184,'Bang TPDD'!$A$6:$AA$2902,22, FALSE)*$E184/100</f>
        <v>0.4</v>
      </c>
    </row>
    <row r="185" spans="1:26" s="2" customFormat="1" x14ac:dyDescent="0.3">
      <c r="B185" s="6">
        <v>53</v>
      </c>
      <c r="C185" s="5" t="str">
        <f>VLOOKUP($B185,'Bang TPDD'!$A$6:$AA$2902,2, FALSE)</f>
        <v>Hành củ tươi</v>
      </c>
      <c r="D185" s="91">
        <v>5</v>
      </c>
      <c r="E185" s="91">
        <f t="shared" si="25"/>
        <v>3.8</v>
      </c>
      <c r="F185" s="91">
        <f>VLOOKUP($B185,'Bang TPDD'!$A$6:$AA$2902,3, FALSE)</f>
        <v>24</v>
      </c>
      <c r="G185" s="91">
        <f>VLOOKUP($B185,'Bang TPDD'!$A$6:$AA$2902,4, FALSE)*$D185/100</f>
        <v>0.7</v>
      </c>
      <c r="H185" s="91">
        <f>VLOOKUP($B185,'Bang TPDD'!$A$6:$AA$2902,23, FALSE)*$E185/100</f>
        <v>3.5150000000000001</v>
      </c>
      <c r="I185" s="91">
        <f>VLOOKUP($B185,'Bang TPDD'!$A$6:$AA$2902,5, FALSE)*$E185/100</f>
        <v>0</v>
      </c>
      <c r="J185" s="91">
        <f>VLOOKUP($B185,'Bang TPDD'!$A$6:$AA$2902,6, FALSE)*$E185/100</f>
        <v>4.9399999999999993E-2</v>
      </c>
      <c r="K185" s="91">
        <f>VLOOKUP($B185,'Bang TPDD'!$A$6:$AA$2902,7, FALSE)*$E185/100</f>
        <v>4.9399999999999993E-2</v>
      </c>
      <c r="L185" s="91">
        <f>VLOOKUP($B185,'Bang TPDD'!$A$6:$AA$2902,8, FALSE)*$E185/100</f>
        <v>0</v>
      </c>
      <c r="M185" s="91">
        <f>VLOOKUP($B185,'Bang TPDD'!$A$6:$AA$2902,9, FALSE)*$E185/100</f>
        <v>0</v>
      </c>
      <c r="N185" s="91">
        <f>VLOOKUP($B185,'Bang TPDD'!$A$6:$AA$2902,10, FALSE)*$E185/100</f>
        <v>0</v>
      </c>
      <c r="O185" s="91">
        <f>VLOOKUP($B185,'Bang TPDD'!$A$6:$AA$2902,11, FALSE)*$E185/100</f>
        <v>0.18239999999999998</v>
      </c>
      <c r="P185" s="91">
        <f>VLOOKUP($B185,'Bang TPDD'!$A$6:$AA$2902,12, FALSE)*$E185/100</f>
        <v>2.6599999999999999E-2</v>
      </c>
      <c r="Q185" s="91">
        <f>VLOOKUP($B185,'Bang TPDD'!$A$6:$AA$2902,13, FALSE)*$E185/100</f>
        <v>0</v>
      </c>
      <c r="R185" s="91">
        <f>VLOOKUP($B185,'Bang TPDD'!$A$6:$AA$2902,14, FALSE)*$E185/100</f>
        <v>1.216</v>
      </c>
      <c r="S185" s="91">
        <f>VLOOKUP($B185,'Bang TPDD'!$A$6:$AA$2902,15, FALSE)*$E185/100</f>
        <v>1.8619999999999999</v>
      </c>
      <c r="T185" s="91">
        <f>VLOOKUP($B185,'Bang TPDD'!$A$6:$AA$2902,16, FALSE)*$E185/100</f>
        <v>4.1799999999999997E-2</v>
      </c>
      <c r="U185" s="91">
        <f>VLOOKUP($B185,'Bang TPDD'!$A$6:$AA$2902,17, FALSE)*$E185/100</f>
        <v>0</v>
      </c>
      <c r="V185" s="91">
        <f>VLOOKUP($B185,'Bang TPDD'!$A$6:$AA$2902,18, FALSE)*$E185/100</f>
        <v>0</v>
      </c>
      <c r="W185" s="91">
        <f>VLOOKUP($B185,'Bang TPDD'!$A$6:$AA$2902,19, FALSE)*$E185/100</f>
        <v>0.56999999999999995</v>
      </c>
      <c r="X185" s="91">
        <f>VLOOKUP($B185,'Bang TPDD'!$A$6:$AA$2902,20, FALSE)*$E185/100</f>
        <v>0</v>
      </c>
      <c r="Y185" s="91">
        <f>VLOOKUP($B185,'Bang TPDD'!$A$6:$AA$2902,21, FALSE)*$E185/100</f>
        <v>1.14E-3</v>
      </c>
      <c r="Z185" s="91">
        <f>VLOOKUP($B185,'Bang TPDD'!$A$6:$AA$2902,22, FALSE)*$E185/100</f>
        <v>0.38</v>
      </c>
    </row>
    <row r="186" spans="1:26" s="2" customFormat="1" x14ac:dyDescent="0.3">
      <c r="B186" s="6">
        <v>0</v>
      </c>
      <c r="C186" s="5" t="str">
        <f>VLOOKUP($B186,'Bang TPDD'!$A$6:$AA$2902,2, FALSE)</f>
        <v>Nước</v>
      </c>
      <c r="D186" s="91">
        <v>50</v>
      </c>
      <c r="E186" s="91">
        <f t="shared" si="25"/>
        <v>50</v>
      </c>
      <c r="F186" s="91">
        <f>VLOOKUP($B186,'Bang TPDD'!$A$6:$AA$2902,3, FALSE)</f>
        <v>0</v>
      </c>
      <c r="G186" s="91">
        <f>VLOOKUP($B186,'Bang TPDD'!$A$6:$AA$2902,4, FALSE)*$D186/100</f>
        <v>0</v>
      </c>
      <c r="H186" s="91">
        <f>VLOOKUP($B186,'Bang TPDD'!$A$6:$AA$2902,23, FALSE)*$E186/100</f>
        <v>50</v>
      </c>
      <c r="I186" s="91">
        <f>VLOOKUP($B186,'Bang TPDD'!$A$6:$AA$2902,5, FALSE)*$E186/100</f>
        <v>0</v>
      </c>
      <c r="J186" s="91">
        <f>VLOOKUP($B186,'Bang TPDD'!$A$6:$AA$2902,6, FALSE)*$E186/100</f>
        <v>0</v>
      </c>
      <c r="K186" s="91">
        <f>VLOOKUP($B186,'Bang TPDD'!$A$6:$AA$2902,7, FALSE)*$E186/100</f>
        <v>0</v>
      </c>
      <c r="L186" s="91">
        <f>VLOOKUP($B186,'Bang TPDD'!$A$6:$AA$2902,8, FALSE)*$E186/100</f>
        <v>0</v>
      </c>
      <c r="M186" s="91">
        <f>VLOOKUP($B186,'Bang TPDD'!$A$6:$AA$2902,9, FALSE)*$E186/100</f>
        <v>0</v>
      </c>
      <c r="N186" s="91">
        <f>VLOOKUP($B186,'Bang TPDD'!$A$6:$AA$2902,10, FALSE)*$E186/100</f>
        <v>0</v>
      </c>
      <c r="O186" s="91">
        <f>VLOOKUP($B186,'Bang TPDD'!$A$6:$AA$2902,11, FALSE)*$E186/100</f>
        <v>0</v>
      </c>
      <c r="P186" s="91">
        <f>VLOOKUP($B186,'Bang TPDD'!$A$6:$AA$2902,12, FALSE)*$E186/100</f>
        <v>0</v>
      </c>
      <c r="Q186" s="91">
        <f>VLOOKUP($B186,'Bang TPDD'!$A$6:$AA$2902,13, FALSE)*$E186/100</f>
        <v>0</v>
      </c>
      <c r="R186" s="91">
        <f>VLOOKUP($B186,'Bang TPDD'!$A$6:$AA$2902,14, FALSE)*$E186/100</f>
        <v>0</v>
      </c>
      <c r="S186" s="91">
        <f>VLOOKUP($B186,'Bang TPDD'!$A$6:$AA$2902,15, FALSE)*$E186/100</f>
        <v>0</v>
      </c>
      <c r="T186" s="91">
        <f>VLOOKUP($B186,'Bang TPDD'!$A$6:$AA$2902,16, FALSE)*$E186/100</f>
        <v>0</v>
      </c>
      <c r="U186" s="91">
        <f>VLOOKUP($B186,'Bang TPDD'!$A$6:$AA$2902,17, FALSE)*$E186/100</f>
        <v>0</v>
      </c>
      <c r="V186" s="91">
        <f>VLOOKUP($B186,'Bang TPDD'!$A$6:$AA$2902,18, FALSE)*$E186/100</f>
        <v>0</v>
      </c>
      <c r="W186" s="91">
        <f>VLOOKUP($B186,'Bang TPDD'!$A$6:$AA$2902,19, FALSE)*$E186/100</f>
        <v>0</v>
      </c>
      <c r="X186" s="91">
        <f>VLOOKUP($B186,'Bang TPDD'!$A$6:$AA$2902,20, FALSE)*$E186/100</f>
        <v>0</v>
      </c>
      <c r="Y186" s="91">
        <f>VLOOKUP($B186,'Bang TPDD'!$A$6:$AA$2902,21, FALSE)*$E186/100</f>
        <v>0</v>
      </c>
      <c r="Z186" s="91">
        <f>VLOOKUP($B186,'Bang TPDD'!$A$6:$AA$2902,22, FALSE)*$E186/100</f>
        <v>0</v>
      </c>
    </row>
    <row r="187" spans="1:26" ht="15" thickBot="1" x14ac:dyDescent="0.35"/>
    <row r="188" spans="1:26" s="89" customFormat="1" ht="27.6" x14ac:dyDescent="0.3">
      <c r="A188" s="412" t="s">
        <v>342</v>
      </c>
      <c r="B188" s="414" t="s">
        <v>292</v>
      </c>
      <c r="C188" s="410" t="s">
        <v>353</v>
      </c>
      <c r="D188" s="396" t="s">
        <v>272</v>
      </c>
      <c r="E188" s="397" t="s">
        <v>273</v>
      </c>
      <c r="F188" s="398" t="s">
        <v>300</v>
      </c>
      <c r="G188" s="398" t="s">
        <v>3</v>
      </c>
      <c r="H188" s="398" t="s">
        <v>296</v>
      </c>
      <c r="I188" s="399" t="s">
        <v>323</v>
      </c>
      <c r="J188" s="399" t="s">
        <v>324</v>
      </c>
      <c r="K188" s="399" t="s">
        <v>327</v>
      </c>
      <c r="L188" s="399" t="s">
        <v>325</v>
      </c>
      <c r="M188" s="399" t="s">
        <v>326</v>
      </c>
      <c r="N188" s="399" t="s">
        <v>329</v>
      </c>
      <c r="O188" s="399" t="s">
        <v>5</v>
      </c>
      <c r="P188" s="399" t="s">
        <v>304</v>
      </c>
      <c r="Q188" s="399" t="s">
        <v>313</v>
      </c>
      <c r="R188" s="399" t="s">
        <v>6</v>
      </c>
      <c r="S188" s="399" t="s">
        <v>7</v>
      </c>
      <c r="T188" s="399" t="s">
        <v>8</v>
      </c>
      <c r="U188" s="399" t="s">
        <v>9</v>
      </c>
      <c r="V188" s="399" t="s">
        <v>10</v>
      </c>
      <c r="W188" s="399" t="s">
        <v>291</v>
      </c>
      <c r="X188" s="399" t="s">
        <v>11</v>
      </c>
      <c r="Y188" s="399" t="s">
        <v>12</v>
      </c>
      <c r="Z188" s="399" t="s">
        <v>13</v>
      </c>
    </row>
    <row r="189" spans="1:26" s="89" customFormat="1" x14ac:dyDescent="0.3">
      <c r="A189" s="413"/>
      <c r="B189" s="415"/>
      <c r="C189" s="411"/>
      <c r="D189" s="400" t="s">
        <v>16</v>
      </c>
      <c r="E189" s="401" t="s">
        <v>16</v>
      </c>
      <c r="F189" s="401" t="s">
        <v>301</v>
      </c>
      <c r="G189" s="401" t="s">
        <v>15</v>
      </c>
      <c r="H189" s="401" t="s">
        <v>16</v>
      </c>
      <c r="I189" s="401" t="s">
        <v>16</v>
      </c>
      <c r="J189" s="401" t="s">
        <v>16</v>
      </c>
      <c r="K189" s="401" t="s">
        <v>328</v>
      </c>
      <c r="L189" s="401" t="s">
        <v>16</v>
      </c>
      <c r="M189" s="401" t="s">
        <v>16</v>
      </c>
      <c r="N189" s="401" t="s">
        <v>16</v>
      </c>
      <c r="O189" s="401" t="s">
        <v>16</v>
      </c>
      <c r="P189" s="401" t="s">
        <v>16</v>
      </c>
      <c r="Q189" s="401" t="s">
        <v>17</v>
      </c>
      <c r="R189" s="401" t="s">
        <v>17</v>
      </c>
      <c r="S189" s="401" t="s">
        <v>17</v>
      </c>
      <c r="T189" s="401" t="s">
        <v>17</v>
      </c>
      <c r="U189" s="401" t="s">
        <v>17</v>
      </c>
      <c r="V189" s="401" t="s">
        <v>17</v>
      </c>
      <c r="W189" s="401" t="s">
        <v>18</v>
      </c>
      <c r="X189" s="401" t="s">
        <v>18</v>
      </c>
      <c r="Y189" s="401" t="s">
        <v>17</v>
      </c>
      <c r="Z189" s="401" t="s">
        <v>17</v>
      </c>
    </row>
    <row r="190" spans="1:26" s="90" customFormat="1" ht="50.25" customHeight="1" thickBot="1" x14ac:dyDescent="0.4">
      <c r="A190" s="93">
        <f>A178+1</f>
        <v>15</v>
      </c>
      <c r="B190" s="94" t="s">
        <v>354</v>
      </c>
      <c r="C190" s="95" t="s">
        <v>425</v>
      </c>
      <c r="D190" s="402">
        <f>SUM(D191:D203)</f>
        <v>486.8</v>
      </c>
      <c r="E190" s="403">
        <f>SUM(E191:E203)</f>
        <v>481.57000000000011</v>
      </c>
      <c r="F190" s="403"/>
      <c r="G190" s="403">
        <f t="shared" ref="G190:Z190" si="26">SUM(G191:G203)</f>
        <v>539.86199999999997</v>
      </c>
      <c r="H190" s="403">
        <f t="shared" si="26"/>
        <v>376.29595000000006</v>
      </c>
      <c r="I190" s="404">
        <f t="shared" si="26"/>
        <v>24.695999999999998</v>
      </c>
      <c r="J190" s="404">
        <f t="shared" si="26"/>
        <v>5.217550000000001</v>
      </c>
      <c r="K190" s="403">
        <f t="shared" si="26"/>
        <v>29.913549999999997</v>
      </c>
      <c r="L190" s="404">
        <f t="shared" si="26"/>
        <v>4.468799999999999</v>
      </c>
      <c r="M190" s="404">
        <f t="shared" si="26"/>
        <v>19.940000000000001</v>
      </c>
      <c r="N190" s="403">
        <f t="shared" si="26"/>
        <v>24.408799999999999</v>
      </c>
      <c r="O190" s="403">
        <f t="shared" si="26"/>
        <v>49.495010000000001</v>
      </c>
      <c r="P190" s="403">
        <f t="shared" si="26"/>
        <v>0.19062000000000001</v>
      </c>
      <c r="Q190" s="403">
        <f t="shared" si="26"/>
        <v>69.384</v>
      </c>
      <c r="R190" s="403">
        <f t="shared" si="26"/>
        <v>44.257799999999989</v>
      </c>
      <c r="S190" s="403">
        <f t="shared" si="26"/>
        <v>370.70010000000002</v>
      </c>
      <c r="T190" s="403">
        <f t="shared" si="26"/>
        <v>4.2879399999999999</v>
      </c>
      <c r="U190" s="403">
        <f t="shared" si="26"/>
        <v>177.8295</v>
      </c>
      <c r="V190" s="403">
        <f t="shared" si="26"/>
        <v>462.3184</v>
      </c>
      <c r="W190" s="403">
        <f t="shared" si="26"/>
        <v>87.914999999999992</v>
      </c>
      <c r="X190" s="403">
        <f t="shared" si="26"/>
        <v>14.111999999999998</v>
      </c>
      <c r="Y190" s="403">
        <f t="shared" si="26"/>
        <v>0.13308200000000001</v>
      </c>
      <c r="Z190" s="403">
        <f t="shared" si="26"/>
        <v>5.5945999999999998</v>
      </c>
    </row>
    <row r="191" spans="1:26" s="2" customFormat="1" x14ac:dyDescent="0.3">
      <c r="B191" s="92">
        <v>8</v>
      </c>
      <c r="C191" s="5" t="str">
        <f>VLOOKUP($B191,'Bang TPDD'!$A$6:$AA$2902,2, FALSE)</f>
        <v>Bánh phở</v>
      </c>
      <c r="D191" s="91">
        <v>150</v>
      </c>
      <c r="E191" s="91">
        <f>D191-D191*F191/100</f>
        <v>150</v>
      </c>
      <c r="F191" s="91">
        <f>VLOOKUP($B191,'Bang TPDD'!$A$6:$AA$2902,3, FALSE)</f>
        <v>0</v>
      </c>
      <c r="G191" s="91">
        <f>VLOOKUP($B191,'Bang TPDD'!$A$6:$AA$2902,4, FALSE)*$D191/100</f>
        <v>211.5</v>
      </c>
      <c r="H191" s="91">
        <f>VLOOKUP($B191,'Bang TPDD'!$A$6:$AA$2902,23, FALSE)*$E191/100</f>
        <v>97.5</v>
      </c>
      <c r="I191" s="91">
        <f>VLOOKUP($B191,'Bang TPDD'!$A$6:$AA$2902,5, FALSE)*$E191/100</f>
        <v>0</v>
      </c>
      <c r="J191" s="91">
        <f>VLOOKUP($B191,'Bang TPDD'!$A$6:$AA$2902,6, FALSE)*$E191/100</f>
        <v>4.8</v>
      </c>
      <c r="K191" s="91">
        <f>VLOOKUP($B191,'Bang TPDD'!$A$6:$AA$2902,7, FALSE)*$E191/100</f>
        <v>4.8</v>
      </c>
      <c r="L191" s="91">
        <f>VLOOKUP($B191,'Bang TPDD'!$A$6:$AA$2902,8, FALSE)*$E191/100</f>
        <v>0</v>
      </c>
      <c r="M191" s="91">
        <f>VLOOKUP($B191,'Bang TPDD'!$A$6:$AA$2902,9, FALSE)*$E191/100</f>
        <v>0</v>
      </c>
      <c r="N191" s="91">
        <f>VLOOKUP($B191,'Bang TPDD'!$A$6:$AA$2902,10, FALSE)*$E191/100</f>
        <v>0</v>
      </c>
      <c r="O191" s="91">
        <f>VLOOKUP($B191,'Bang TPDD'!$A$6:$AA$2902,11, FALSE)*$E191/100</f>
        <v>48.15</v>
      </c>
      <c r="P191" s="91">
        <f>VLOOKUP($B191,'Bang TPDD'!$A$6:$AA$2902,12, FALSE)*$E191/100</f>
        <v>0</v>
      </c>
      <c r="Q191" s="91">
        <f>VLOOKUP($B191,'Bang TPDD'!$A$6:$AA$2902,13, FALSE)*$E191/100</f>
        <v>0</v>
      </c>
      <c r="R191" s="91">
        <f>VLOOKUP($B191,'Bang TPDD'!$A$6:$AA$2902,14, FALSE)*$E191/100</f>
        <v>24</v>
      </c>
      <c r="S191" s="91">
        <f>VLOOKUP($B191,'Bang TPDD'!$A$6:$AA$2902,15, FALSE)*$E191/100</f>
        <v>96</v>
      </c>
      <c r="T191" s="91">
        <f>VLOOKUP($B191,'Bang TPDD'!$A$6:$AA$2902,16, FALSE)*$E191/100</f>
        <v>0.45</v>
      </c>
      <c r="U191" s="91">
        <f>VLOOKUP($B191,'Bang TPDD'!$A$6:$AA$2902,17, FALSE)*$E191/100</f>
        <v>0</v>
      </c>
      <c r="V191" s="91">
        <f>VLOOKUP($B191,'Bang TPDD'!$A$6:$AA$2902,18, FALSE)*$E191/100</f>
        <v>0</v>
      </c>
      <c r="W191" s="91">
        <f>VLOOKUP($B191,'Bang TPDD'!$A$6:$AA$2902,19, FALSE)*$E191/100</f>
        <v>0</v>
      </c>
      <c r="X191" s="91">
        <f>VLOOKUP($B191,'Bang TPDD'!$A$6:$AA$2902,20, FALSE)*$E191/100</f>
        <v>0</v>
      </c>
      <c r="Y191" s="91">
        <f>VLOOKUP($B191,'Bang TPDD'!$A$6:$AA$2902,21, FALSE)*$E191/100</f>
        <v>0</v>
      </c>
      <c r="Z191" s="91">
        <f>VLOOKUP($B191,'Bang TPDD'!$A$6:$AA$2902,22, FALSE)*$E191/100</f>
        <v>0</v>
      </c>
    </row>
    <row r="192" spans="1:26" s="2" customFormat="1" x14ac:dyDescent="0.3">
      <c r="B192" s="6">
        <v>111</v>
      </c>
      <c r="C192" s="5" t="str">
        <f>VLOOKUP($B192,'Bang TPDD'!$A$6:$AA$2902,2, FALSE)</f>
        <v>Thịt bò</v>
      </c>
      <c r="D192" s="91">
        <v>120</v>
      </c>
      <c r="E192" s="91">
        <f t="shared" ref="E192:E203" si="27">D192-D192*F192/100</f>
        <v>117.6</v>
      </c>
      <c r="F192" s="91">
        <f>VLOOKUP($B192,'Bang TPDD'!$A$6:$AA$2902,3, FALSE)</f>
        <v>2</v>
      </c>
      <c r="G192" s="91">
        <f>VLOOKUP($B192,'Bang TPDD'!$A$6:$AA$2902,4, FALSE)*$D192/100</f>
        <v>141.6</v>
      </c>
      <c r="H192" s="91">
        <f>VLOOKUP($B192,'Bang TPDD'!$A$6:$AA$2902,23, FALSE)*$E192/100</f>
        <v>87.024000000000001</v>
      </c>
      <c r="I192" s="91">
        <f>VLOOKUP($B192,'Bang TPDD'!$A$6:$AA$2902,5, FALSE)*$E192/100</f>
        <v>24.695999999999998</v>
      </c>
      <c r="J192" s="91">
        <f>VLOOKUP($B192,'Bang TPDD'!$A$6:$AA$2902,6, FALSE)*$E192/100</f>
        <v>0</v>
      </c>
      <c r="K192" s="91">
        <f>VLOOKUP($B192,'Bang TPDD'!$A$6:$AA$2902,7, FALSE)*$E192/100</f>
        <v>24.695999999999998</v>
      </c>
      <c r="L192" s="91">
        <f>VLOOKUP($B192,'Bang TPDD'!$A$6:$AA$2902,8, FALSE)*$E192/100</f>
        <v>4.468799999999999</v>
      </c>
      <c r="M192" s="91">
        <f>VLOOKUP($B192,'Bang TPDD'!$A$6:$AA$2902,9, FALSE)*$E192/100</f>
        <v>0</v>
      </c>
      <c r="N192" s="91">
        <f>VLOOKUP($B192,'Bang TPDD'!$A$6:$AA$2902,10, FALSE)*$E192/100</f>
        <v>4.468799999999999</v>
      </c>
      <c r="O192" s="91">
        <f>VLOOKUP($B192,'Bang TPDD'!$A$6:$AA$2902,11, FALSE)*$E192/100</f>
        <v>0</v>
      </c>
      <c r="P192" s="91">
        <f>VLOOKUP($B192,'Bang TPDD'!$A$6:$AA$2902,12, FALSE)*$E192/100</f>
        <v>0</v>
      </c>
      <c r="Q192" s="91">
        <f>VLOOKUP($B192,'Bang TPDD'!$A$6:$AA$2902,13, FALSE)*$E192/100</f>
        <v>69.384</v>
      </c>
      <c r="R192" s="91">
        <f>VLOOKUP($B192,'Bang TPDD'!$A$6:$AA$2902,14, FALSE)*$E192/100</f>
        <v>14.111999999999998</v>
      </c>
      <c r="S192" s="91">
        <f>VLOOKUP($B192,'Bang TPDD'!$A$6:$AA$2902,15, FALSE)*$E192/100</f>
        <v>265.77600000000001</v>
      </c>
      <c r="T192" s="91">
        <f>VLOOKUP($B192,'Bang TPDD'!$A$6:$AA$2902,16, FALSE)*$E192/100</f>
        <v>3.6456</v>
      </c>
      <c r="U192" s="91">
        <f>VLOOKUP($B192,'Bang TPDD'!$A$6:$AA$2902,17, FALSE)*$E192/100</f>
        <v>97.60799999999999</v>
      </c>
      <c r="V192" s="91">
        <f>VLOOKUP($B192,'Bang TPDD'!$A$6:$AA$2902,18, FALSE)*$E192/100</f>
        <v>444.52799999999996</v>
      </c>
      <c r="W192" s="91">
        <f>VLOOKUP($B192,'Bang TPDD'!$A$6:$AA$2902,19, FALSE)*$E192/100</f>
        <v>0</v>
      </c>
      <c r="X192" s="91">
        <f>VLOOKUP($B192,'Bang TPDD'!$A$6:$AA$2902,20, FALSE)*$E192/100</f>
        <v>14.111999999999998</v>
      </c>
      <c r="Y192" s="91">
        <f>VLOOKUP($B192,'Bang TPDD'!$A$6:$AA$2902,21, FALSE)*$E192/100</f>
        <v>0.1176</v>
      </c>
      <c r="Z192" s="91">
        <f>VLOOKUP($B192,'Bang TPDD'!$A$6:$AA$2902,22, FALSE)*$E192/100</f>
        <v>1.1759999999999999</v>
      </c>
    </row>
    <row r="193" spans="1:26" s="2" customFormat="1" x14ac:dyDescent="0.3">
      <c r="B193" s="6">
        <v>0</v>
      </c>
      <c r="C193" s="5" t="str">
        <f>VLOOKUP($B193,'Bang TPDD'!$A$6:$AA$2902,2, FALSE)</f>
        <v>Nước</v>
      </c>
      <c r="D193" s="91">
        <v>180</v>
      </c>
      <c r="E193" s="91">
        <f t="shared" si="27"/>
        <v>180</v>
      </c>
      <c r="F193" s="91">
        <f>VLOOKUP($B193,'Bang TPDD'!$A$6:$AA$2902,3, FALSE)</f>
        <v>0</v>
      </c>
      <c r="G193" s="91">
        <f>VLOOKUP($B193,'Bang TPDD'!$A$6:$AA$2902,4, FALSE)*$D193/100</f>
        <v>0</v>
      </c>
      <c r="H193" s="91">
        <f>VLOOKUP($B193,'Bang TPDD'!$A$6:$AA$2902,23, FALSE)*$E193/100</f>
        <v>180</v>
      </c>
      <c r="I193" s="91">
        <f>VLOOKUP($B193,'Bang TPDD'!$A$6:$AA$2902,5, FALSE)*$E193/100</f>
        <v>0</v>
      </c>
      <c r="J193" s="91">
        <f>VLOOKUP($B193,'Bang TPDD'!$A$6:$AA$2902,6, FALSE)*$E193/100</f>
        <v>0</v>
      </c>
      <c r="K193" s="91">
        <f>VLOOKUP($B193,'Bang TPDD'!$A$6:$AA$2902,7, FALSE)*$E193/100</f>
        <v>0</v>
      </c>
      <c r="L193" s="91">
        <f>VLOOKUP($B193,'Bang TPDD'!$A$6:$AA$2902,8, FALSE)*$E193/100</f>
        <v>0</v>
      </c>
      <c r="M193" s="91">
        <f>VLOOKUP($B193,'Bang TPDD'!$A$6:$AA$2902,9, FALSE)*$E193/100</f>
        <v>0</v>
      </c>
      <c r="N193" s="91">
        <f>VLOOKUP($B193,'Bang TPDD'!$A$6:$AA$2902,10, FALSE)*$E193/100</f>
        <v>0</v>
      </c>
      <c r="O193" s="91">
        <f>VLOOKUP($B193,'Bang TPDD'!$A$6:$AA$2902,11, FALSE)*$E193/100</f>
        <v>0</v>
      </c>
      <c r="P193" s="91">
        <f>VLOOKUP($B193,'Bang TPDD'!$A$6:$AA$2902,12, FALSE)*$E193/100</f>
        <v>0</v>
      </c>
      <c r="Q193" s="91">
        <f>VLOOKUP($B193,'Bang TPDD'!$A$6:$AA$2902,13, FALSE)*$E193/100</f>
        <v>0</v>
      </c>
      <c r="R193" s="91">
        <f>VLOOKUP($B193,'Bang TPDD'!$A$6:$AA$2902,14, FALSE)*$E193/100</f>
        <v>0</v>
      </c>
      <c r="S193" s="91">
        <f>VLOOKUP($B193,'Bang TPDD'!$A$6:$AA$2902,15, FALSE)*$E193/100</f>
        <v>0</v>
      </c>
      <c r="T193" s="91">
        <f>VLOOKUP($B193,'Bang TPDD'!$A$6:$AA$2902,16, FALSE)*$E193/100</f>
        <v>0</v>
      </c>
      <c r="U193" s="91">
        <f>VLOOKUP($B193,'Bang TPDD'!$A$6:$AA$2902,17, FALSE)*$E193/100</f>
        <v>0</v>
      </c>
      <c r="V193" s="91">
        <f>VLOOKUP($B193,'Bang TPDD'!$A$6:$AA$2902,18, FALSE)*$E193/100</f>
        <v>0</v>
      </c>
      <c r="W193" s="91">
        <f>VLOOKUP($B193,'Bang TPDD'!$A$6:$AA$2902,19, FALSE)*$E193/100</f>
        <v>0</v>
      </c>
      <c r="X193" s="91">
        <f>VLOOKUP($B193,'Bang TPDD'!$A$6:$AA$2902,20, FALSE)*$E193/100</f>
        <v>0</v>
      </c>
      <c r="Y193" s="91">
        <f>VLOOKUP($B193,'Bang TPDD'!$A$6:$AA$2902,21, FALSE)*$E193/100</f>
        <v>0</v>
      </c>
      <c r="Z193" s="91">
        <f>VLOOKUP($B193,'Bang TPDD'!$A$6:$AA$2902,22, FALSE)*$E193/100</f>
        <v>0</v>
      </c>
    </row>
    <row r="194" spans="1:26" s="2" customFormat="1" x14ac:dyDescent="0.3">
      <c r="B194" s="6">
        <v>54</v>
      </c>
      <c r="C194" s="5" t="str">
        <f>VLOOKUP($B194,'Bang TPDD'!$A$6:$AA$2902,2, FALSE)</f>
        <v>Hành lá</v>
      </c>
      <c r="D194" s="91">
        <v>2</v>
      </c>
      <c r="E194" s="169">
        <f t="shared" si="27"/>
        <v>1.6</v>
      </c>
      <c r="F194" s="169">
        <f>VLOOKUP($B194,'Bang TPDD'!$A$6:$AA$2902,3, FALSE)</f>
        <v>20</v>
      </c>
      <c r="G194" s="169">
        <f>VLOOKUP($B194,'Bang TPDD'!$A$6:$AA$2902,4, FALSE)*$D194/100</f>
        <v>0.44</v>
      </c>
      <c r="H194" s="169">
        <f>VLOOKUP($B194,'Bang TPDD'!$A$6:$AA$2902,23, FALSE)*$E194/100</f>
        <v>1.48</v>
      </c>
      <c r="I194" s="169">
        <f>VLOOKUP($B194,'Bang TPDD'!$A$6:$AA$2902,5, FALSE)*$E194/100</f>
        <v>0</v>
      </c>
      <c r="J194" s="169">
        <f>VLOOKUP($B194,'Bang TPDD'!$A$6:$AA$2902,6, FALSE)*$E194/100</f>
        <v>2.0799999999999999E-2</v>
      </c>
      <c r="K194" s="169">
        <f>VLOOKUP($B194,'Bang TPDD'!$A$6:$AA$2902,7, FALSE)*$E194/100</f>
        <v>2.0799999999999999E-2</v>
      </c>
      <c r="L194" s="169">
        <f>VLOOKUP($B194,'Bang TPDD'!$A$6:$AA$2902,8, FALSE)*$E194/100</f>
        <v>0</v>
      </c>
      <c r="M194" s="169">
        <f>VLOOKUP($B194,'Bang TPDD'!$A$6:$AA$2902,9, FALSE)*$E194/100</f>
        <v>0</v>
      </c>
      <c r="N194" s="169">
        <f>VLOOKUP($B194,'Bang TPDD'!$A$6:$AA$2902,10, FALSE)*$E194/100</f>
        <v>0</v>
      </c>
      <c r="O194" s="169">
        <f>VLOOKUP($B194,'Bang TPDD'!$A$6:$AA$2902,11, FALSE)*$E194/100</f>
        <v>6.88E-2</v>
      </c>
      <c r="P194" s="169">
        <f>VLOOKUP($B194,'Bang TPDD'!$A$6:$AA$2902,12, FALSE)*$E194/100</f>
        <v>1.4400000000000001E-2</v>
      </c>
      <c r="Q194" s="169">
        <f>VLOOKUP($B194,'Bang TPDD'!$A$6:$AA$2902,13, FALSE)*$E194/100</f>
        <v>0</v>
      </c>
      <c r="R194" s="169">
        <f>VLOOKUP($B194,'Bang TPDD'!$A$6:$AA$2902,14, FALSE)*$E194/100</f>
        <v>1.28</v>
      </c>
      <c r="S194" s="169">
        <f>VLOOKUP($B194,'Bang TPDD'!$A$6:$AA$2902,15, FALSE)*$E194/100</f>
        <v>0.65600000000000014</v>
      </c>
      <c r="T194" s="169">
        <f>VLOOKUP($B194,'Bang TPDD'!$A$6:$AA$2902,16, FALSE)*$E194/100</f>
        <v>1.6E-2</v>
      </c>
      <c r="U194" s="169">
        <f>VLOOKUP($B194,'Bang TPDD'!$A$6:$AA$2902,17, FALSE)*$E194/100</f>
        <v>0.25600000000000001</v>
      </c>
      <c r="V194" s="169">
        <f>VLOOKUP($B194,'Bang TPDD'!$A$6:$AA$2902,18, FALSE)*$E194/100</f>
        <v>1.9680000000000002</v>
      </c>
      <c r="W194" s="169">
        <f>VLOOKUP($B194,'Bang TPDD'!$A$6:$AA$2902,19, FALSE)*$E194/100</f>
        <v>21.92</v>
      </c>
      <c r="X194" s="169">
        <f>VLOOKUP($B194,'Bang TPDD'!$A$6:$AA$2902,20, FALSE)*$E194/100</f>
        <v>0</v>
      </c>
      <c r="Y194" s="169">
        <f>VLOOKUP($B194,'Bang TPDD'!$A$6:$AA$2902,21, FALSE)*$E194/100</f>
        <v>4.8000000000000001E-4</v>
      </c>
      <c r="Z194" s="169">
        <f>VLOOKUP($B194,'Bang TPDD'!$A$6:$AA$2902,22, FALSE)*$E194/100</f>
        <v>0.96</v>
      </c>
    </row>
    <row r="195" spans="1:26" s="2" customFormat="1" x14ac:dyDescent="0.3">
      <c r="B195" s="6">
        <v>53</v>
      </c>
      <c r="C195" s="5" t="str">
        <f>VLOOKUP($B195,'Bang TPDD'!$A$6:$AA$2902,2, FALSE)</f>
        <v>Hành củ tươi</v>
      </c>
      <c r="D195" s="91">
        <v>5</v>
      </c>
      <c r="E195" s="91">
        <f t="shared" si="27"/>
        <v>3.8</v>
      </c>
      <c r="F195" s="91">
        <f>VLOOKUP($B195,'Bang TPDD'!$A$6:$AA$2902,3, FALSE)</f>
        <v>24</v>
      </c>
      <c r="G195" s="91">
        <f>VLOOKUP($B195,'Bang TPDD'!$A$6:$AA$2902,4, FALSE)*$D195/100</f>
        <v>0.7</v>
      </c>
      <c r="H195" s="91">
        <f>VLOOKUP($B195,'Bang TPDD'!$A$6:$AA$2902,23, FALSE)*$E195/100</f>
        <v>3.5150000000000001</v>
      </c>
      <c r="I195" s="91">
        <f>VLOOKUP($B195,'Bang TPDD'!$A$6:$AA$2902,5, FALSE)*$E195/100</f>
        <v>0</v>
      </c>
      <c r="J195" s="91">
        <f>VLOOKUP($B195,'Bang TPDD'!$A$6:$AA$2902,6, FALSE)*$E195/100</f>
        <v>4.9399999999999993E-2</v>
      </c>
      <c r="K195" s="91">
        <f>VLOOKUP($B195,'Bang TPDD'!$A$6:$AA$2902,7, FALSE)*$E195/100</f>
        <v>4.9399999999999993E-2</v>
      </c>
      <c r="L195" s="91">
        <f>VLOOKUP($B195,'Bang TPDD'!$A$6:$AA$2902,8, FALSE)*$E195/100</f>
        <v>0</v>
      </c>
      <c r="M195" s="91">
        <f>VLOOKUP($B195,'Bang TPDD'!$A$6:$AA$2902,9, FALSE)*$E195/100</f>
        <v>0</v>
      </c>
      <c r="N195" s="91">
        <f>VLOOKUP($B195,'Bang TPDD'!$A$6:$AA$2902,10, FALSE)*$E195/100</f>
        <v>0</v>
      </c>
      <c r="O195" s="91">
        <f>VLOOKUP($B195,'Bang TPDD'!$A$6:$AA$2902,11, FALSE)*$E195/100</f>
        <v>0.18239999999999998</v>
      </c>
      <c r="P195" s="91">
        <f>VLOOKUP($B195,'Bang TPDD'!$A$6:$AA$2902,12, FALSE)*$E195/100</f>
        <v>2.6599999999999999E-2</v>
      </c>
      <c r="Q195" s="91">
        <f>VLOOKUP($B195,'Bang TPDD'!$A$6:$AA$2902,13, FALSE)*$E195/100</f>
        <v>0</v>
      </c>
      <c r="R195" s="91">
        <f>VLOOKUP($B195,'Bang TPDD'!$A$6:$AA$2902,14, FALSE)*$E195/100</f>
        <v>1.216</v>
      </c>
      <c r="S195" s="91">
        <f>VLOOKUP($B195,'Bang TPDD'!$A$6:$AA$2902,15, FALSE)*$E195/100</f>
        <v>1.8619999999999999</v>
      </c>
      <c r="T195" s="91">
        <f>VLOOKUP($B195,'Bang TPDD'!$A$6:$AA$2902,16, FALSE)*$E195/100</f>
        <v>4.1799999999999997E-2</v>
      </c>
      <c r="U195" s="91">
        <f>VLOOKUP($B195,'Bang TPDD'!$A$6:$AA$2902,17, FALSE)*$E195/100</f>
        <v>0</v>
      </c>
      <c r="V195" s="91">
        <f>VLOOKUP($B195,'Bang TPDD'!$A$6:$AA$2902,18, FALSE)*$E195/100</f>
        <v>0</v>
      </c>
      <c r="W195" s="91">
        <f>VLOOKUP($B195,'Bang TPDD'!$A$6:$AA$2902,19, FALSE)*$E195/100</f>
        <v>0.56999999999999995</v>
      </c>
      <c r="X195" s="91">
        <f>VLOOKUP($B195,'Bang TPDD'!$A$6:$AA$2902,20, FALSE)*$E195/100</f>
        <v>0</v>
      </c>
      <c r="Y195" s="91">
        <f>VLOOKUP($B195,'Bang TPDD'!$A$6:$AA$2902,21, FALSE)*$E195/100</f>
        <v>1.14E-3</v>
      </c>
      <c r="Z195" s="91">
        <f>VLOOKUP($B195,'Bang TPDD'!$A$6:$AA$2902,22, FALSE)*$E195/100</f>
        <v>0.38</v>
      </c>
    </row>
    <row r="196" spans="1:26" s="2" customFormat="1" x14ac:dyDescent="0.3">
      <c r="B196" s="6">
        <v>85</v>
      </c>
      <c r="C196" s="5" t="str">
        <f>VLOOKUP($B196,'Bang TPDD'!$A$6:$AA$2902,2, FALSE)</f>
        <v>Tỏi ta</v>
      </c>
      <c r="D196" s="91">
        <v>1</v>
      </c>
      <c r="E196" s="91">
        <f t="shared" si="27"/>
        <v>0.8</v>
      </c>
      <c r="F196" s="91">
        <f>VLOOKUP($B196,'Bang TPDD'!$A$6:$AA$2902,3, FALSE)</f>
        <v>20</v>
      </c>
      <c r="G196" s="91">
        <f>VLOOKUP($B196,'Bang TPDD'!$A$6:$AA$2902,4, FALSE)*$D196/100</f>
        <v>1.18</v>
      </c>
      <c r="H196" s="91">
        <f>VLOOKUP($B196,'Bang TPDD'!$A$6:$AA$2902,23, FALSE)*$E196/100</f>
        <v>0.54160000000000008</v>
      </c>
      <c r="I196" s="91">
        <f>VLOOKUP($B196,'Bang TPDD'!$A$6:$AA$2902,5, FALSE)*$E196/100</f>
        <v>0</v>
      </c>
      <c r="J196" s="91">
        <f>VLOOKUP($B196,'Bang TPDD'!$A$6:$AA$2902,6, FALSE)*$E196/100</f>
        <v>4.8000000000000008E-2</v>
      </c>
      <c r="K196" s="91">
        <f>VLOOKUP($B196,'Bang TPDD'!$A$6:$AA$2902,7, FALSE)*$E196/100</f>
        <v>4.8000000000000008E-2</v>
      </c>
      <c r="L196" s="91">
        <f>VLOOKUP($B196,'Bang TPDD'!$A$6:$AA$2902,8, FALSE)*$E196/100</f>
        <v>0</v>
      </c>
      <c r="M196" s="91">
        <f>VLOOKUP($B196,'Bang TPDD'!$A$6:$AA$2902,9, FALSE)*$E196/100</f>
        <v>0</v>
      </c>
      <c r="N196" s="91">
        <f>VLOOKUP($B196,'Bang TPDD'!$A$6:$AA$2902,10, FALSE)*$E196/100</f>
        <v>0</v>
      </c>
      <c r="O196" s="91">
        <f>VLOOKUP($B196,'Bang TPDD'!$A$6:$AA$2902,11, FALSE)*$E196/100</f>
        <v>0.188</v>
      </c>
      <c r="P196" s="91">
        <f>VLOOKUP($B196,'Bang TPDD'!$A$6:$AA$2902,12, FALSE)*$E196/100</f>
        <v>1.2000000000000002E-2</v>
      </c>
      <c r="Q196" s="91">
        <f>VLOOKUP($B196,'Bang TPDD'!$A$6:$AA$2902,13, FALSE)*$E196/100</f>
        <v>0</v>
      </c>
      <c r="R196" s="91">
        <f>VLOOKUP($B196,'Bang TPDD'!$A$6:$AA$2902,14, FALSE)*$E196/100</f>
        <v>0.19200000000000003</v>
      </c>
      <c r="S196" s="91">
        <f>VLOOKUP($B196,'Bang TPDD'!$A$6:$AA$2902,15, FALSE)*$E196/100</f>
        <v>1.4480000000000002</v>
      </c>
      <c r="T196" s="91">
        <f>VLOOKUP($B196,'Bang TPDD'!$A$6:$AA$2902,16, FALSE)*$E196/100</f>
        <v>1.2000000000000002E-2</v>
      </c>
      <c r="U196" s="91">
        <f>VLOOKUP($B196,'Bang TPDD'!$A$6:$AA$2902,17, FALSE)*$E196/100</f>
        <v>0.14400000000000002</v>
      </c>
      <c r="V196" s="91">
        <f>VLOOKUP($B196,'Bang TPDD'!$A$6:$AA$2902,18, FALSE)*$E196/100</f>
        <v>2.9840000000000004</v>
      </c>
      <c r="W196" s="91">
        <f>VLOOKUP($B196,'Bang TPDD'!$A$6:$AA$2902,19, FALSE)*$E196/100</f>
        <v>0</v>
      </c>
      <c r="X196" s="91">
        <f>VLOOKUP($B196,'Bang TPDD'!$A$6:$AA$2902,20, FALSE)*$E196/100</f>
        <v>0</v>
      </c>
      <c r="Y196" s="91">
        <f>VLOOKUP($B196,'Bang TPDD'!$A$6:$AA$2902,21, FALSE)*$E196/100</f>
        <v>1.92E-3</v>
      </c>
      <c r="Z196" s="91">
        <f>VLOOKUP($B196,'Bang TPDD'!$A$6:$AA$2902,22, FALSE)*$E196/100</f>
        <v>0.08</v>
      </c>
    </row>
    <row r="197" spans="1:26" s="2" customFormat="1" x14ac:dyDescent="0.3">
      <c r="B197" s="6">
        <v>223</v>
      </c>
      <c r="C197" s="5" t="str">
        <f>VLOOKUP($B197,'Bang TPDD'!$A$6:$AA$2902,2, FALSE)</f>
        <v>Đường cát trắng</v>
      </c>
      <c r="D197" s="91">
        <v>0.6</v>
      </c>
      <c r="E197" s="91">
        <f t="shared" si="27"/>
        <v>0.6</v>
      </c>
      <c r="F197" s="91">
        <f>VLOOKUP($B197,'Bang TPDD'!$A$6:$AA$2902,3, FALSE)</f>
        <v>0</v>
      </c>
      <c r="G197" s="91">
        <f>VLOOKUP($B197,'Bang TPDD'!$A$6:$AA$2902,4, FALSE)*$D197/100</f>
        <v>2.3819999999999997</v>
      </c>
      <c r="H197" s="91">
        <f>VLOOKUP($B197,'Bang TPDD'!$A$6:$AA$2902,23, FALSE)*$E197/100</f>
        <v>0</v>
      </c>
      <c r="I197" s="91">
        <f>VLOOKUP($B197,'Bang TPDD'!$A$6:$AA$2902,5, FALSE)*$E197/100</f>
        <v>0</v>
      </c>
      <c r="J197" s="91">
        <f>VLOOKUP($B197,'Bang TPDD'!$A$6:$AA$2902,6, FALSE)*$E197/100</f>
        <v>0</v>
      </c>
      <c r="K197" s="91">
        <f>VLOOKUP($B197,'Bang TPDD'!$A$6:$AA$2902,7, FALSE)*$E197/100</f>
        <v>0</v>
      </c>
      <c r="L197" s="91">
        <f>VLOOKUP($B197,'Bang TPDD'!$A$6:$AA$2902,8, FALSE)*$E197/100</f>
        <v>0</v>
      </c>
      <c r="M197" s="91">
        <f>VLOOKUP($B197,'Bang TPDD'!$A$6:$AA$2902,9, FALSE)*$E197/100</f>
        <v>0</v>
      </c>
      <c r="N197" s="91">
        <f>VLOOKUP($B197,'Bang TPDD'!$A$6:$AA$2902,10, FALSE)*$E197/100</f>
        <v>0</v>
      </c>
      <c r="O197" s="91">
        <f>VLOOKUP($B197,'Bang TPDD'!$A$6:$AA$2902,11, FALSE)*$E197/100</f>
        <v>0.5958</v>
      </c>
      <c r="P197" s="91">
        <f>VLOOKUP($B197,'Bang TPDD'!$A$6:$AA$2902,12, FALSE)*$E197/100</f>
        <v>0</v>
      </c>
      <c r="Q197" s="91">
        <f>VLOOKUP($B197,'Bang TPDD'!$A$6:$AA$2902,13, FALSE)*$E197/100</f>
        <v>0</v>
      </c>
      <c r="R197" s="91">
        <f>VLOOKUP($B197,'Bang TPDD'!$A$6:$AA$2902,14, FALSE)*$E197/100</f>
        <v>0</v>
      </c>
      <c r="S197" s="91">
        <f>VLOOKUP($B197,'Bang TPDD'!$A$6:$AA$2902,15, FALSE)*$E197/100</f>
        <v>0</v>
      </c>
      <c r="T197" s="91">
        <f>VLOOKUP($B197,'Bang TPDD'!$A$6:$AA$2902,16, FALSE)*$E197/100</f>
        <v>0</v>
      </c>
      <c r="U197" s="91">
        <f>VLOOKUP($B197,'Bang TPDD'!$A$6:$AA$2902,17, FALSE)*$E197/100</f>
        <v>0</v>
      </c>
      <c r="V197" s="91">
        <f>VLOOKUP($B197,'Bang TPDD'!$A$6:$AA$2902,18, FALSE)*$E197/100</f>
        <v>0</v>
      </c>
      <c r="W197" s="91">
        <f>VLOOKUP($B197,'Bang TPDD'!$A$6:$AA$2902,19, FALSE)*$E197/100</f>
        <v>0</v>
      </c>
      <c r="X197" s="91">
        <f>VLOOKUP($B197,'Bang TPDD'!$A$6:$AA$2902,20, FALSE)*$E197/100</f>
        <v>0</v>
      </c>
      <c r="Y197" s="91">
        <f>VLOOKUP($B197,'Bang TPDD'!$A$6:$AA$2902,21, FALSE)*$E197/100</f>
        <v>0</v>
      </c>
      <c r="Z197" s="91">
        <f>VLOOKUP($B197,'Bang TPDD'!$A$6:$AA$2902,22, FALSE)*$E197/100</f>
        <v>0</v>
      </c>
    </row>
    <row r="198" spans="1:26" s="2" customFormat="1" x14ac:dyDescent="0.3">
      <c r="B198" s="6">
        <v>233</v>
      </c>
      <c r="C198" s="5" t="str">
        <f>VLOOKUP($B198,'Bang TPDD'!$A$6:$AA$2902,2, FALSE)</f>
        <v>Muối</v>
      </c>
      <c r="D198" s="91">
        <v>0.2</v>
      </c>
      <c r="E198" s="91">
        <f t="shared" si="27"/>
        <v>0.2</v>
      </c>
      <c r="F198" s="91">
        <f>VLOOKUP($B198,'Bang TPDD'!$A$6:$AA$2902,3, FALSE)</f>
        <v>0</v>
      </c>
      <c r="G198" s="91">
        <f>VLOOKUP($B198,'Bang TPDD'!$A$6:$AA$2902,4, FALSE)*$D198/100</f>
        <v>0</v>
      </c>
      <c r="H198" s="91">
        <f>VLOOKUP($B198,'Bang TPDD'!$A$6:$AA$2902,23, FALSE)*$E198/100</f>
        <v>2E-3</v>
      </c>
      <c r="I198" s="91">
        <f>VLOOKUP($B198,'Bang TPDD'!$A$6:$AA$2902,5, FALSE)*$E198/100</f>
        <v>0</v>
      </c>
      <c r="J198" s="91">
        <f>VLOOKUP($B198,'Bang TPDD'!$A$6:$AA$2902,6, FALSE)*$E198/100</f>
        <v>0</v>
      </c>
      <c r="K198" s="91">
        <f>VLOOKUP($B198,'Bang TPDD'!$A$6:$AA$2902,7, FALSE)*$E198/100</f>
        <v>0</v>
      </c>
      <c r="L198" s="91">
        <f>VLOOKUP($B198,'Bang TPDD'!$A$6:$AA$2902,8, FALSE)*$E198/100</f>
        <v>0</v>
      </c>
      <c r="M198" s="91">
        <f>VLOOKUP($B198,'Bang TPDD'!$A$6:$AA$2902,9, FALSE)*$E198/100</f>
        <v>0</v>
      </c>
      <c r="N198" s="91">
        <f>VLOOKUP($B198,'Bang TPDD'!$A$6:$AA$2902,10, FALSE)*$E198/100</f>
        <v>0</v>
      </c>
      <c r="O198" s="91">
        <f>VLOOKUP($B198,'Bang TPDD'!$A$6:$AA$2902,11, FALSE)*$E198/100</f>
        <v>0</v>
      </c>
      <c r="P198" s="91">
        <f>VLOOKUP($B198,'Bang TPDD'!$A$6:$AA$2902,12, FALSE)*$E198/100</f>
        <v>0</v>
      </c>
      <c r="Q198" s="91">
        <f>VLOOKUP($B198,'Bang TPDD'!$A$6:$AA$2902,13, FALSE)*$E198/100</f>
        <v>0</v>
      </c>
      <c r="R198" s="91">
        <f>VLOOKUP($B198,'Bang TPDD'!$A$6:$AA$2902,14, FALSE)*$E198/100</f>
        <v>0.3</v>
      </c>
      <c r="S198" s="91">
        <f>VLOOKUP($B198,'Bang TPDD'!$A$6:$AA$2902,15, FALSE)*$E198/100</f>
        <v>0.14000000000000001</v>
      </c>
      <c r="T198" s="91">
        <f>VLOOKUP($B198,'Bang TPDD'!$A$6:$AA$2902,16, FALSE)*$E198/100</f>
        <v>1.6000000000000003E-3</v>
      </c>
      <c r="U198" s="91">
        <f>VLOOKUP($B198,'Bang TPDD'!$A$6:$AA$2902,17, FALSE)*$E198/100</f>
        <v>78.346000000000004</v>
      </c>
      <c r="V198" s="91">
        <f>VLOOKUP($B198,'Bang TPDD'!$A$6:$AA$2902,18, FALSE)*$E198/100</f>
        <v>0</v>
      </c>
      <c r="W198" s="91">
        <f>VLOOKUP($B198,'Bang TPDD'!$A$6:$AA$2902,19, FALSE)*$E198/100</f>
        <v>0</v>
      </c>
      <c r="X198" s="91">
        <f>VLOOKUP($B198,'Bang TPDD'!$A$6:$AA$2902,20, FALSE)*$E198/100</f>
        <v>0</v>
      </c>
      <c r="Y198" s="91">
        <f>VLOOKUP($B198,'Bang TPDD'!$A$6:$AA$2902,21, FALSE)*$E198/100</f>
        <v>0</v>
      </c>
      <c r="Z198" s="91">
        <f>VLOOKUP($B198,'Bang TPDD'!$A$6:$AA$2902,22, FALSE)*$E198/100</f>
        <v>0</v>
      </c>
    </row>
    <row r="199" spans="1:26" s="2" customFormat="1" x14ac:dyDescent="0.3">
      <c r="B199" s="6">
        <v>74</v>
      </c>
      <c r="C199" s="5" t="str">
        <f>VLOOKUP($B199,'Bang TPDD'!$A$6:$AA$2902,2, FALSE)</f>
        <v>Rau ngò gai</v>
      </c>
      <c r="D199" s="91">
        <v>1</v>
      </c>
      <c r="E199" s="169">
        <f t="shared" si="27"/>
        <v>0.8</v>
      </c>
      <c r="F199" s="169">
        <f>VLOOKUP($B199,'Bang TPDD'!$A$6:$AA$2902,3, FALSE)</f>
        <v>20</v>
      </c>
      <c r="G199" s="169">
        <f>VLOOKUP($B199,'Bang TPDD'!$A$6:$AA$2902,4, FALSE)*$D199/100</f>
        <v>0.21</v>
      </c>
      <c r="H199" s="169">
        <f>VLOOKUP($B199,'Bang TPDD'!$A$6:$AA$2902,23, FALSE)*$E199/100</f>
        <v>0.74400000000000011</v>
      </c>
      <c r="I199" s="169">
        <f>VLOOKUP($B199,'Bang TPDD'!$A$6:$AA$2902,5, FALSE)*$E199/100</f>
        <v>0</v>
      </c>
      <c r="J199" s="169">
        <f>VLOOKUP($B199,'Bang TPDD'!$A$6:$AA$2902,6, FALSE)*$E199/100</f>
        <v>1.6800000000000002E-2</v>
      </c>
      <c r="K199" s="169">
        <f>VLOOKUP($B199,'Bang TPDD'!$A$6:$AA$2902,7, FALSE)*$E199/100</f>
        <v>1.6800000000000002E-2</v>
      </c>
      <c r="L199" s="169">
        <f>VLOOKUP($B199,'Bang TPDD'!$A$6:$AA$2902,8, FALSE)*$E199/100</f>
        <v>0</v>
      </c>
      <c r="M199" s="169">
        <f>VLOOKUP($B199,'Bang TPDD'!$A$6:$AA$2902,9, FALSE)*$E199/100</f>
        <v>0</v>
      </c>
      <c r="N199" s="169">
        <f>VLOOKUP($B199,'Bang TPDD'!$A$6:$AA$2902,10, FALSE)*$E199/100</f>
        <v>0</v>
      </c>
      <c r="O199" s="169">
        <f>VLOOKUP($B199,'Bang TPDD'!$A$6:$AA$2902,11, FALSE)*$E199/100</f>
        <v>2.5600000000000005E-2</v>
      </c>
      <c r="P199" s="169">
        <f>VLOOKUP($B199,'Bang TPDD'!$A$6:$AA$2902,12, FALSE)*$E199/100</f>
        <v>1.2800000000000002E-2</v>
      </c>
      <c r="Q199" s="169">
        <f>VLOOKUP($B199,'Bang TPDD'!$A$6:$AA$2902,13, FALSE)*$E199/100</f>
        <v>0</v>
      </c>
      <c r="R199" s="169">
        <f>VLOOKUP($B199,'Bang TPDD'!$A$6:$AA$2902,14, FALSE)*$E199/100</f>
        <v>0.16</v>
      </c>
      <c r="S199" s="169">
        <f>VLOOKUP($B199,'Bang TPDD'!$A$6:$AA$2902,15, FALSE)*$E199/100</f>
        <v>0.24</v>
      </c>
      <c r="T199" s="169">
        <f>VLOOKUP($B199,'Bang TPDD'!$A$6:$AA$2902,16, FALSE)*$E199/100</f>
        <v>2.3199999999999998E-2</v>
      </c>
      <c r="U199" s="169">
        <f>VLOOKUP($B199,'Bang TPDD'!$A$6:$AA$2902,17, FALSE)*$E199/100</f>
        <v>0.31200000000000006</v>
      </c>
      <c r="V199" s="169">
        <f>VLOOKUP($B199,'Bang TPDD'!$A$6:$AA$2902,18, FALSE)*$E199/100</f>
        <v>1.8960000000000001</v>
      </c>
      <c r="W199" s="169">
        <f>VLOOKUP($B199,'Bang TPDD'!$A$6:$AA$2902,19, FALSE)*$E199/100</f>
        <v>31.84</v>
      </c>
      <c r="X199" s="169">
        <f>VLOOKUP($B199,'Bang TPDD'!$A$6:$AA$2902,20, FALSE)*$E199/100</f>
        <v>0</v>
      </c>
      <c r="Y199" s="169">
        <f>VLOOKUP($B199,'Bang TPDD'!$A$6:$AA$2902,21, FALSE)*$E199/100</f>
        <v>8.8000000000000014E-4</v>
      </c>
      <c r="Z199" s="169">
        <f>VLOOKUP($B199,'Bang TPDD'!$A$6:$AA$2902,22, FALSE)*$E199/100</f>
        <v>1.4159999999999999</v>
      </c>
    </row>
    <row r="200" spans="1:26" s="2" customFormat="1" x14ac:dyDescent="0.3">
      <c r="B200" s="6">
        <v>76</v>
      </c>
      <c r="C200" s="5" t="str">
        <f>VLOOKUP($B200,'Bang TPDD'!$A$6:$AA$2902,2, FALSE)</f>
        <v>Rau om</v>
      </c>
      <c r="D200" s="91">
        <v>2</v>
      </c>
      <c r="E200" s="169">
        <f>D200-D200*F200/100</f>
        <v>1.42</v>
      </c>
      <c r="F200" s="169">
        <f>VLOOKUP($B200,'Bang TPDD'!$A$6:$AA$2902,3, FALSE)</f>
        <v>29</v>
      </c>
      <c r="G200" s="169">
        <f>VLOOKUP($B200,'Bang TPDD'!$A$6:$AA$2902,4, FALSE)*$D200/100</f>
        <v>0.3</v>
      </c>
      <c r="H200" s="169">
        <f>VLOOKUP($B200,'Bang TPDD'!$A$6:$AA$2902,23, FALSE)*$E200/100</f>
        <v>1.3206</v>
      </c>
      <c r="I200" s="169">
        <f>VLOOKUP($B200,'Bang TPDD'!$A$6:$AA$2902,5, FALSE)*$E200/100</f>
        <v>0</v>
      </c>
      <c r="J200" s="169">
        <f>VLOOKUP($B200,'Bang TPDD'!$A$6:$AA$2902,6, FALSE)*$E200/100</f>
        <v>2.1299999999999999E-2</v>
      </c>
      <c r="K200" s="169">
        <f>VLOOKUP($B200,'Bang TPDD'!$A$6:$AA$2902,7, FALSE)*$E200/100</f>
        <v>2.1299999999999999E-2</v>
      </c>
      <c r="L200" s="169">
        <f>VLOOKUP($B200,'Bang TPDD'!$A$6:$AA$2902,8, FALSE)*$E200/100</f>
        <v>0</v>
      </c>
      <c r="M200" s="169">
        <f>VLOOKUP($B200,'Bang TPDD'!$A$6:$AA$2902,9, FALSE)*$E200/100</f>
        <v>0</v>
      </c>
      <c r="N200" s="169">
        <f>VLOOKUP($B200,'Bang TPDD'!$A$6:$AA$2902,10, FALSE)*$E200/100</f>
        <v>0</v>
      </c>
      <c r="O200" s="169">
        <f>VLOOKUP($B200,'Bang TPDD'!$A$6:$AA$2902,11, FALSE)*$E200/100</f>
        <v>3.2659999999999995E-2</v>
      </c>
      <c r="P200" s="169">
        <f>VLOOKUP($B200,'Bang TPDD'!$A$6:$AA$2902,12, FALSE)*$E200/100</f>
        <v>2.9819999999999999E-2</v>
      </c>
      <c r="Q200" s="169">
        <f>VLOOKUP($B200,'Bang TPDD'!$A$6:$AA$2902,13, FALSE)*$E200/100</f>
        <v>0</v>
      </c>
      <c r="R200" s="169">
        <f>VLOOKUP($B200,'Bang TPDD'!$A$6:$AA$2902,14, FALSE)*$E200/100</f>
        <v>1.1928000000000001</v>
      </c>
      <c r="S200" s="169">
        <f>VLOOKUP($B200,'Bang TPDD'!$A$6:$AA$2902,15, FALSE)*$E200/100</f>
        <v>0.25559999999999999</v>
      </c>
      <c r="T200" s="169">
        <f>VLOOKUP($B200,'Bang TPDD'!$A$6:$AA$2902,16, FALSE)*$E200/100</f>
        <v>3.124E-2</v>
      </c>
      <c r="U200" s="169">
        <f>VLOOKUP($B200,'Bang TPDD'!$A$6:$AA$2902,17, FALSE)*$E200/100</f>
        <v>7.0999999999999994E-2</v>
      </c>
      <c r="V200" s="169">
        <f>VLOOKUP($B200,'Bang TPDD'!$A$6:$AA$2902,18, FALSE)*$E200/100</f>
        <v>3.1524000000000001</v>
      </c>
      <c r="W200" s="169">
        <f>VLOOKUP($B200,'Bang TPDD'!$A$6:$AA$2902,19, FALSE)*$E200/100</f>
        <v>33.015000000000001</v>
      </c>
      <c r="X200" s="169">
        <f>VLOOKUP($B200,'Bang TPDD'!$A$6:$AA$2902,20, FALSE)*$E200/100</f>
        <v>0</v>
      </c>
      <c r="Y200" s="169">
        <f>VLOOKUP($B200,'Bang TPDD'!$A$6:$AA$2902,21, FALSE)*$E200/100</f>
        <v>1.562E-3</v>
      </c>
      <c r="Z200" s="169">
        <f>VLOOKUP($B200,'Bang TPDD'!$A$6:$AA$2902,22, FALSE)*$E200/100</f>
        <v>1.1075999999999999</v>
      </c>
    </row>
    <row r="201" spans="1:26" s="2" customFormat="1" x14ac:dyDescent="0.3">
      <c r="B201" s="6">
        <v>52</v>
      </c>
      <c r="C201" s="5" t="str">
        <f>VLOOKUP($B201,'Bang TPDD'!$A$6:$AA$2902,2, FALSE)</f>
        <v>Giá đậu xanh</v>
      </c>
      <c r="D201" s="91">
        <v>5</v>
      </c>
      <c r="E201" s="169">
        <f>D201-D201*F201/100</f>
        <v>4.75</v>
      </c>
      <c r="F201" s="169">
        <f>VLOOKUP($B201,'Bang TPDD'!$A$6:$AA$2902,3, FALSE)</f>
        <v>5</v>
      </c>
      <c r="G201" s="169">
        <f>VLOOKUP($B201,'Bang TPDD'!$A$6:$AA$2902,4, FALSE)*$D201/100</f>
        <v>2.15</v>
      </c>
      <c r="H201" s="169">
        <f>VLOOKUP($B201,'Bang TPDD'!$A$6:$AA$2902,23, FALSE)*$E201/100</f>
        <v>4.1087499999999997</v>
      </c>
      <c r="I201" s="169">
        <f>VLOOKUP($B201,'Bang TPDD'!$A$6:$AA$2902,5, FALSE)*$E201/100</f>
        <v>0</v>
      </c>
      <c r="J201" s="169">
        <f>VLOOKUP($B201,'Bang TPDD'!$A$6:$AA$2902,6, FALSE)*$E201/100</f>
        <v>0.26124999999999998</v>
      </c>
      <c r="K201" s="169">
        <f>VLOOKUP($B201,'Bang TPDD'!$A$6:$AA$2902,7, FALSE)*$E201/100</f>
        <v>0.26124999999999998</v>
      </c>
      <c r="L201" s="169">
        <f>VLOOKUP($B201,'Bang TPDD'!$A$6:$AA$2902,8, FALSE)*$E201/100</f>
        <v>0</v>
      </c>
      <c r="M201" s="169">
        <f>VLOOKUP($B201,'Bang TPDD'!$A$6:$AA$2902,9, FALSE)*$E201/100</f>
        <v>0</v>
      </c>
      <c r="N201" s="169">
        <f>VLOOKUP($B201,'Bang TPDD'!$A$6:$AA$2902,10, FALSE)*$E201/100</f>
        <v>0</v>
      </c>
      <c r="O201" s="169">
        <f>VLOOKUP($B201,'Bang TPDD'!$A$6:$AA$2902,11, FALSE)*$E201/100</f>
        <v>0.25175000000000003</v>
      </c>
      <c r="P201" s="169">
        <f>VLOOKUP($B201,'Bang TPDD'!$A$6:$AA$2902,12, FALSE)*$E201/100</f>
        <v>9.5000000000000001E-2</v>
      </c>
      <c r="Q201" s="169">
        <f>VLOOKUP($B201,'Bang TPDD'!$A$6:$AA$2902,13, FALSE)*$E201/100</f>
        <v>0</v>
      </c>
      <c r="R201" s="169">
        <f>VLOOKUP($B201,'Bang TPDD'!$A$6:$AA$2902,14, FALSE)*$E201/100</f>
        <v>1.8049999999999999</v>
      </c>
      <c r="S201" s="169">
        <f>VLOOKUP($B201,'Bang TPDD'!$A$6:$AA$2902,15, FALSE)*$E201/100</f>
        <v>4.3224999999999998</v>
      </c>
      <c r="T201" s="169">
        <f>VLOOKUP($B201,'Bang TPDD'!$A$6:$AA$2902,16, FALSE)*$E201/100</f>
        <v>6.649999999999999E-2</v>
      </c>
      <c r="U201" s="169">
        <f>VLOOKUP($B201,'Bang TPDD'!$A$6:$AA$2902,17, FALSE)*$E201/100</f>
        <v>1.0925</v>
      </c>
      <c r="V201" s="169">
        <f>VLOOKUP($B201,'Bang TPDD'!$A$6:$AA$2902,18, FALSE)*$E201/100</f>
        <v>7.79</v>
      </c>
      <c r="W201" s="169">
        <f>VLOOKUP($B201,'Bang TPDD'!$A$6:$AA$2902,19, FALSE)*$E201/100</f>
        <v>0.56999999999999995</v>
      </c>
      <c r="X201" s="169">
        <f>VLOOKUP($B201,'Bang TPDD'!$A$6:$AA$2902,20, FALSE)*$E201/100</f>
        <v>0</v>
      </c>
      <c r="Y201" s="169">
        <f>VLOOKUP($B201,'Bang TPDD'!$A$6:$AA$2902,21, FALSE)*$E201/100</f>
        <v>9.5000000000000015E-3</v>
      </c>
      <c r="Z201" s="169">
        <f>VLOOKUP($B201,'Bang TPDD'!$A$6:$AA$2902,22, FALSE)*$E201/100</f>
        <v>0.47499999999999998</v>
      </c>
    </row>
    <row r="202" spans="1:26" s="2" customFormat="1" x14ac:dyDescent="0.3">
      <c r="B202" s="6" t="s">
        <v>338</v>
      </c>
      <c r="C202" s="5" t="str">
        <f>VLOOKUP($B202,'Bang TPDD'!$A$6:$AA$2902,2, FALSE)</f>
        <v>Chọn NL</v>
      </c>
      <c r="D202" s="91">
        <v>0</v>
      </c>
      <c r="E202" s="91">
        <f t="shared" si="27"/>
        <v>0</v>
      </c>
      <c r="F202" s="91">
        <f>VLOOKUP($B202,'Bang TPDD'!$A$6:$AA$2902,3, FALSE)</f>
        <v>0</v>
      </c>
      <c r="G202" s="91">
        <f>VLOOKUP($B202,'Bang TPDD'!$A$6:$AA$2902,4, FALSE)*$D202/100</f>
        <v>0</v>
      </c>
      <c r="H202" s="91">
        <f>VLOOKUP($B202,'Bang TPDD'!$A$6:$AA$2902,23, FALSE)*$E202/100</f>
        <v>0</v>
      </c>
      <c r="I202" s="91">
        <f>VLOOKUP($B202,'Bang TPDD'!$A$6:$AA$2902,5, FALSE)*$E202/100</f>
        <v>0</v>
      </c>
      <c r="J202" s="91">
        <f>VLOOKUP($B202,'Bang TPDD'!$A$6:$AA$2902,6, FALSE)*$E202/100</f>
        <v>0</v>
      </c>
      <c r="K202" s="91">
        <f>VLOOKUP($B202,'Bang TPDD'!$A$6:$AA$2902,7, FALSE)*$E202/100</f>
        <v>0</v>
      </c>
      <c r="L202" s="91">
        <f>VLOOKUP($B202,'Bang TPDD'!$A$6:$AA$2902,8, FALSE)*$E202/100</f>
        <v>0</v>
      </c>
      <c r="M202" s="91">
        <f>VLOOKUP($B202,'Bang TPDD'!$A$6:$AA$2902,9, FALSE)*$E202/100</f>
        <v>0</v>
      </c>
      <c r="N202" s="91">
        <f>VLOOKUP($B202,'Bang TPDD'!$A$6:$AA$2902,10, FALSE)*$E202/100</f>
        <v>0</v>
      </c>
      <c r="O202" s="91">
        <f>VLOOKUP($B202,'Bang TPDD'!$A$6:$AA$2902,11, FALSE)*$E202/100</f>
        <v>0</v>
      </c>
      <c r="P202" s="91">
        <f>VLOOKUP($B202,'Bang TPDD'!$A$6:$AA$2902,12, FALSE)*$E202/100</f>
        <v>0</v>
      </c>
      <c r="Q202" s="91">
        <f>VLOOKUP($B202,'Bang TPDD'!$A$6:$AA$2902,13, FALSE)*$E202/100</f>
        <v>0</v>
      </c>
      <c r="R202" s="91">
        <f>VLOOKUP($B202,'Bang TPDD'!$A$6:$AA$2902,14, FALSE)*$E202/100</f>
        <v>0</v>
      </c>
      <c r="S202" s="91">
        <f>VLOOKUP($B202,'Bang TPDD'!$A$6:$AA$2902,15, FALSE)*$E202/100</f>
        <v>0</v>
      </c>
      <c r="T202" s="91">
        <f>VLOOKUP($B202,'Bang TPDD'!$A$6:$AA$2902,16, FALSE)*$E202/100</f>
        <v>0</v>
      </c>
      <c r="U202" s="91">
        <f>VLOOKUP($B202,'Bang TPDD'!$A$6:$AA$2902,17, FALSE)*$E202/100</f>
        <v>0</v>
      </c>
      <c r="V202" s="91">
        <f>VLOOKUP($B202,'Bang TPDD'!$A$6:$AA$2902,18, FALSE)*$E202/100</f>
        <v>0</v>
      </c>
      <c r="W202" s="91">
        <f>VLOOKUP($B202,'Bang TPDD'!$A$6:$AA$2902,19, FALSE)*$E202/100</f>
        <v>0</v>
      </c>
      <c r="X202" s="91">
        <f>VLOOKUP($B202,'Bang TPDD'!$A$6:$AA$2902,20, FALSE)*$E202/100</f>
        <v>0</v>
      </c>
      <c r="Y202" s="91">
        <f>VLOOKUP($B202,'Bang TPDD'!$A$6:$AA$2902,21, FALSE)*$E202/100</f>
        <v>0</v>
      </c>
      <c r="Z202" s="91">
        <f>VLOOKUP($B202,'Bang TPDD'!$A$6:$AA$2902,22, FALSE)*$E202/100</f>
        <v>0</v>
      </c>
    </row>
    <row r="203" spans="1:26" s="2" customFormat="1" x14ac:dyDescent="0.3">
      <c r="B203" s="6">
        <v>108</v>
      </c>
      <c r="C203" s="5" t="str">
        <f>VLOOKUP($B203,'Bang TPDD'!$A$6:$AA$2902,2, FALSE)</f>
        <v>Dầu thực vật</v>
      </c>
      <c r="D203" s="91">
        <v>20</v>
      </c>
      <c r="E203" s="91">
        <f t="shared" si="27"/>
        <v>20</v>
      </c>
      <c r="F203" s="91">
        <f>VLOOKUP($B203,'Bang TPDD'!$A$6:$AA$2902,3, FALSE)</f>
        <v>0</v>
      </c>
      <c r="G203" s="91">
        <f>VLOOKUP($B203,'Bang TPDD'!$A$6:$AA$2902,4, FALSE)*$D203/100</f>
        <v>179.4</v>
      </c>
      <c r="H203" s="91">
        <f>VLOOKUP($B203,'Bang TPDD'!$A$6:$AA$2902,23, FALSE)*$E203/100</f>
        <v>0.06</v>
      </c>
      <c r="I203" s="91">
        <f>VLOOKUP($B203,'Bang TPDD'!$A$6:$AA$2902,5, FALSE)*$E203/100</f>
        <v>0</v>
      </c>
      <c r="J203" s="91">
        <f>VLOOKUP($B203,'Bang TPDD'!$A$6:$AA$2902,6, FALSE)*$E203/100</f>
        <v>0</v>
      </c>
      <c r="K203" s="91">
        <f>VLOOKUP($B203,'Bang TPDD'!$A$6:$AA$2902,7, FALSE)*$E203/100</f>
        <v>0</v>
      </c>
      <c r="L203" s="91">
        <f>VLOOKUP($B203,'Bang TPDD'!$A$6:$AA$2902,8, FALSE)*$E203/100</f>
        <v>0</v>
      </c>
      <c r="M203" s="91">
        <f>VLOOKUP($B203,'Bang TPDD'!$A$6:$AA$2902,9, FALSE)*$E203/100</f>
        <v>19.940000000000001</v>
      </c>
      <c r="N203" s="91">
        <f>VLOOKUP($B203,'Bang TPDD'!$A$6:$AA$2902,10, FALSE)*$E203/100</f>
        <v>19.940000000000001</v>
      </c>
      <c r="O203" s="91">
        <f>VLOOKUP($B203,'Bang TPDD'!$A$6:$AA$2902,11, FALSE)*$E203/100</f>
        <v>0</v>
      </c>
      <c r="P203" s="91">
        <f>VLOOKUP($B203,'Bang TPDD'!$A$6:$AA$2902,12, FALSE)*$E203/100</f>
        <v>0</v>
      </c>
      <c r="Q203" s="91">
        <f>VLOOKUP($B203,'Bang TPDD'!$A$6:$AA$2902,13, FALSE)*$E203/100</f>
        <v>0</v>
      </c>
      <c r="R203" s="91">
        <f>VLOOKUP($B203,'Bang TPDD'!$A$6:$AA$2902,14, FALSE)*$E203/100</f>
        <v>0</v>
      </c>
      <c r="S203" s="91">
        <f>VLOOKUP($B203,'Bang TPDD'!$A$6:$AA$2902,15, FALSE)*$E203/100</f>
        <v>0</v>
      </c>
      <c r="T203" s="91">
        <f>VLOOKUP($B203,'Bang TPDD'!$A$6:$AA$2902,16, FALSE)*$E203/100</f>
        <v>0</v>
      </c>
      <c r="U203" s="91">
        <f>VLOOKUP($B203,'Bang TPDD'!$A$6:$AA$2902,17, FALSE)*$E203/100</f>
        <v>0</v>
      </c>
      <c r="V203" s="91">
        <f>VLOOKUP($B203,'Bang TPDD'!$A$6:$AA$2902,18, FALSE)*$E203/100</f>
        <v>0</v>
      </c>
      <c r="W203" s="91">
        <f>VLOOKUP($B203,'Bang TPDD'!$A$6:$AA$2902,19, FALSE)*$E203/100</f>
        <v>0</v>
      </c>
      <c r="X203" s="91">
        <f>VLOOKUP($B203,'Bang TPDD'!$A$6:$AA$2902,20, FALSE)*$E203/100</f>
        <v>0</v>
      </c>
      <c r="Y203" s="91">
        <f>VLOOKUP($B203,'Bang TPDD'!$A$6:$AA$2902,21, FALSE)*$E203/100</f>
        <v>0</v>
      </c>
      <c r="Z203" s="91">
        <f>VLOOKUP($B203,'Bang TPDD'!$A$6:$AA$2902,22, FALSE)*$E203/100</f>
        <v>0</v>
      </c>
    </row>
    <row r="204" spans="1:26" ht="15" thickBot="1" x14ac:dyDescent="0.35"/>
    <row r="205" spans="1:26" s="89" customFormat="1" ht="27.6" x14ac:dyDescent="0.3">
      <c r="A205" s="412" t="s">
        <v>342</v>
      </c>
      <c r="B205" s="414" t="s">
        <v>292</v>
      </c>
      <c r="C205" s="410" t="s">
        <v>353</v>
      </c>
      <c r="D205" s="396" t="s">
        <v>272</v>
      </c>
      <c r="E205" s="397" t="s">
        <v>273</v>
      </c>
      <c r="F205" s="398" t="s">
        <v>300</v>
      </c>
      <c r="G205" s="398" t="s">
        <v>3</v>
      </c>
      <c r="H205" s="398" t="s">
        <v>296</v>
      </c>
      <c r="I205" s="399" t="s">
        <v>323</v>
      </c>
      <c r="J205" s="399" t="s">
        <v>324</v>
      </c>
      <c r="K205" s="399" t="s">
        <v>327</v>
      </c>
      <c r="L205" s="399" t="s">
        <v>325</v>
      </c>
      <c r="M205" s="399" t="s">
        <v>326</v>
      </c>
      <c r="N205" s="399" t="s">
        <v>329</v>
      </c>
      <c r="O205" s="399" t="s">
        <v>5</v>
      </c>
      <c r="P205" s="399" t="s">
        <v>304</v>
      </c>
      <c r="Q205" s="399" t="s">
        <v>313</v>
      </c>
      <c r="R205" s="399" t="s">
        <v>6</v>
      </c>
      <c r="S205" s="399" t="s">
        <v>7</v>
      </c>
      <c r="T205" s="399" t="s">
        <v>8</v>
      </c>
      <c r="U205" s="399" t="s">
        <v>9</v>
      </c>
      <c r="V205" s="399" t="s">
        <v>10</v>
      </c>
      <c r="W205" s="399" t="s">
        <v>291</v>
      </c>
      <c r="X205" s="399" t="s">
        <v>11</v>
      </c>
      <c r="Y205" s="399" t="s">
        <v>12</v>
      </c>
      <c r="Z205" s="399" t="s">
        <v>13</v>
      </c>
    </row>
    <row r="206" spans="1:26" s="89" customFormat="1" x14ac:dyDescent="0.3">
      <c r="A206" s="413"/>
      <c r="B206" s="415"/>
      <c r="C206" s="411"/>
      <c r="D206" s="400" t="s">
        <v>16</v>
      </c>
      <c r="E206" s="401" t="s">
        <v>16</v>
      </c>
      <c r="F206" s="401" t="s">
        <v>301</v>
      </c>
      <c r="G206" s="401" t="s">
        <v>15</v>
      </c>
      <c r="H206" s="401" t="s">
        <v>16</v>
      </c>
      <c r="I206" s="401" t="s">
        <v>16</v>
      </c>
      <c r="J206" s="401" t="s">
        <v>16</v>
      </c>
      <c r="K206" s="401" t="s">
        <v>328</v>
      </c>
      <c r="L206" s="401" t="s">
        <v>16</v>
      </c>
      <c r="M206" s="401" t="s">
        <v>16</v>
      </c>
      <c r="N206" s="401" t="s">
        <v>16</v>
      </c>
      <c r="O206" s="401" t="s">
        <v>16</v>
      </c>
      <c r="P206" s="401" t="s">
        <v>16</v>
      </c>
      <c r="Q206" s="401" t="s">
        <v>17</v>
      </c>
      <c r="R206" s="401" t="s">
        <v>17</v>
      </c>
      <c r="S206" s="401" t="s">
        <v>17</v>
      </c>
      <c r="T206" s="401" t="s">
        <v>17</v>
      </c>
      <c r="U206" s="401" t="s">
        <v>17</v>
      </c>
      <c r="V206" s="401" t="s">
        <v>17</v>
      </c>
      <c r="W206" s="401" t="s">
        <v>18</v>
      </c>
      <c r="X206" s="401" t="s">
        <v>18</v>
      </c>
      <c r="Y206" s="401" t="s">
        <v>17</v>
      </c>
      <c r="Z206" s="401" t="s">
        <v>17</v>
      </c>
    </row>
    <row r="207" spans="1:26" s="90" customFormat="1" ht="50.25" customHeight="1" thickBot="1" x14ac:dyDescent="0.4">
      <c r="A207" s="93">
        <f>A190+1</f>
        <v>16</v>
      </c>
      <c r="B207" s="94" t="s">
        <v>355</v>
      </c>
      <c r="C207" s="95" t="s">
        <v>356</v>
      </c>
      <c r="D207" s="402">
        <f>SUM(D208:D214)</f>
        <v>145</v>
      </c>
      <c r="E207" s="403">
        <f>SUM(E208:E214)</f>
        <v>123.6</v>
      </c>
      <c r="F207" s="403"/>
      <c r="G207" s="403">
        <f t="shared" ref="G207:Z207" si="28">SUM(G208:G214)</f>
        <v>81.750000000000014</v>
      </c>
      <c r="H207" s="403">
        <f t="shared" si="28"/>
        <v>107.17100000000001</v>
      </c>
      <c r="I207" s="404">
        <f t="shared" si="28"/>
        <v>4.1160000000000005</v>
      </c>
      <c r="J207" s="404">
        <f t="shared" si="28"/>
        <v>1.31</v>
      </c>
      <c r="K207" s="403">
        <f t="shared" si="28"/>
        <v>5.4260000000000002</v>
      </c>
      <c r="L207" s="404">
        <f t="shared" si="28"/>
        <v>0.74480000000000002</v>
      </c>
      <c r="M207" s="404">
        <f t="shared" si="28"/>
        <v>2.9910000000000001</v>
      </c>
      <c r="N207" s="403">
        <f t="shared" si="28"/>
        <v>3.7358000000000002</v>
      </c>
      <c r="O207" s="403">
        <f t="shared" si="28"/>
        <v>5.3259999999999996</v>
      </c>
      <c r="P207" s="403">
        <f t="shared" si="28"/>
        <v>0.94</v>
      </c>
      <c r="Q207" s="403">
        <f t="shared" si="28"/>
        <v>11.564</v>
      </c>
      <c r="R207" s="403">
        <f t="shared" si="28"/>
        <v>20.662000000000003</v>
      </c>
      <c r="S207" s="403">
        <f t="shared" si="28"/>
        <v>79.736000000000004</v>
      </c>
      <c r="T207" s="403">
        <f t="shared" si="28"/>
        <v>1.3926000000000003</v>
      </c>
      <c r="U207" s="403">
        <f t="shared" si="28"/>
        <v>16.988</v>
      </c>
      <c r="V207" s="403">
        <f t="shared" si="28"/>
        <v>89.00800000000001</v>
      </c>
      <c r="W207" s="403">
        <f t="shared" si="28"/>
        <v>32</v>
      </c>
      <c r="X207" s="403">
        <f t="shared" si="28"/>
        <v>2.3520000000000003</v>
      </c>
      <c r="Y207" s="403">
        <f t="shared" si="28"/>
        <v>8.7700000000000014E-2</v>
      </c>
      <c r="Z207" s="403">
        <f t="shared" si="28"/>
        <v>18.196000000000002</v>
      </c>
    </row>
    <row r="208" spans="1:26" s="2" customFormat="1" x14ac:dyDescent="0.3">
      <c r="B208" s="92">
        <v>64</v>
      </c>
      <c r="C208" s="5" t="str">
        <f>VLOOKUP($B208,'Bang TPDD'!$A$6:$AA$2902,2, FALSE)</f>
        <v>Khổ qua</v>
      </c>
      <c r="D208" s="91">
        <v>100</v>
      </c>
      <c r="E208" s="91">
        <f>D208-D208*F208/100</f>
        <v>80</v>
      </c>
      <c r="F208" s="91">
        <f>VLOOKUP($B208,'Bang TPDD'!$A$6:$AA$2902,3, FALSE)</f>
        <v>20</v>
      </c>
      <c r="G208" s="91">
        <f>VLOOKUP($B208,'Bang TPDD'!$A$6:$AA$2902,4, FALSE)*$D208/100</f>
        <v>16</v>
      </c>
      <c r="H208" s="91">
        <f>VLOOKUP($B208,'Bang TPDD'!$A$6:$AA$2902,23, FALSE)*$E208/100</f>
        <v>75.2</v>
      </c>
      <c r="I208" s="91">
        <f>VLOOKUP($B208,'Bang TPDD'!$A$6:$AA$2902,5, FALSE)*$E208/100</f>
        <v>0</v>
      </c>
      <c r="J208" s="91">
        <f>VLOOKUP($B208,'Bang TPDD'!$A$6:$AA$2902,6, FALSE)*$E208/100</f>
        <v>0.72</v>
      </c>
      <c r="K208" s="91">
        <f>VLOOKUP($B208,'Bang TPDD'!$A$6:$AA$2902,7, FALSE)*$E208/100</f>
        <v>0.72</v>
      </c>
      <c r="L208" s="91">
        <f>VLOOKUP($B208,'Bang TPDD'!$A$6:$AA$2902,8, FALSE)*$E208/100</f>
        <v>0</v>
      </c>
      <c r="M208" s="91">
        <f>VLOOKUP($B208,'Bang TPDD'!$A$6:$AA$2902,9, FALSE)*$E208/100</f>
        <v>0</v>
      </c>
      <c r="N208" s="91">
        <f>VLOOKUP($B208,'Bang TPDD'!$A$6:$AA$2902,10, FALSE)*$E208/100</f>
        <v>0</v>
      </c>
      <c r="O208" s="91">
        <f>VLOOKUP($B208,'Bang TPDD'!$A$6:$AA$2902,11, FALSE)*$E208/100</f>
        <v>2.4</v>
      </c>
      <c r="P208" s="91">
        <f>VLOOKUP($B208,'Bang TPDD'!$A$6:$AA$2902,12, FALSE)*$E208/100</f>
        <v>0.88</v>
      </c>
      <c r="Q208" s="91">
        <f>VLOOKUP($B208,'Bang TPDD'!$A$6:$AA$2902,13, FALSE)*$E208/100</f>
        <v>0</v>
      </c>
      <c r="R208" s="91">
        <f>VLOOKUP($B208,'Bang TPDD'!$A$6:$AA$2902,14, FALSE)*$E208/100</f>
        <v>14.4</v>
      </c>
      <c r="S208" s="91">
        <f>VLOOKUP($B208,'Bang TPDD'!$A$6:$AA$2902,15, FALSE)*$E208/100</f>
        <v>23.2</v>
      </c>
      <c r="T208" s="91">
        <f>VLOOKUP($B208,'Bang TPDD'!$A$6:$AA$2902,16, FALSE)*$E208/100</f>
        <v>0.48</v>
      </c>
      <c r="U208" s="91">
        <f>VLOOKUP($B208,'Bang TPDD'!$A$6:$AA$2902,17, FALSE)*$E208/100</f>
        <v>0</v>
      </c>
      <c r="V208" s="91">
        <f>VLOOKUP($B208,'Bang TPDD'!$A$6:$AA$2902,18, FALSE)*$E208/100</f>
        <v>0</v>
      </c>
      <c r="W208" s="91">
        <f>VLOOKUP($B208,'Bang TPDD'!$A$6:$AA$2902,19, FALSE)*$E208/100</f>
        <v>32</v>
      </c>
      <c r="X208" s="91">
        <f>VLOOKUP($B208,'Bang TPDD'!$A$6:$AA$2902,20, FALSE)*$E208/100</f>
        <v>0</v>
      </c>
      <c r="Y208" s="91">
        <f>VLOOKUP($B208,'Bang TPDD'!$A$6:$AA$2902,21, FALSE)*$E208/100</f>
        <v>5.6000000000000008E-2</v>
      </c>
      <c r="Z208" s="91">
        <f>VLOOKUP($B208,'Bang TPDD'!$A$6:$AA$2902,22, FALSE)*$E208/100</f>
        <v>17.600000000000001</v>
      </c>
    </row>
    <row r="209" spans="1:26" s="2" customFormat="1" x14ac:dyDescent="0.3">
      <c r="B209" s="6">
        <v>111</v>
      </c>
      <c r="C209" s="5" t="str">
        <f>VLOOKUP($B209,'Bang TPDD'!$A$6:$AA$2902,2, FALSE)</f>
        <v>Thịt bò</v>
      </c>
      <c r="D209" s="91">
        <v>20</v>
      </c>
      <c r="E209" s="91">
        <f t="shared" ref="E209:E214" si="29">D209-D209*F209/100</f>
        <v>19.600000000000001</v>
      </c>
      <c r="F209" s="91">
        <f>VLOOKUP($B209,'Bang TPDD'!$A$6:$AA$2902,3, FALSE)</f>
        <v>2</v>
      </c>
      <c r="G209" s="91">
        <f>VLOOKUP($B209,'Bang TPDD'!$A$6:$AA$2902,4, FALSE)*$D209/100</f>
        <v>23.6</v>
      </c>
      <c r="H209" s="91">
        <f>VLOOKUP($B209,'Bang TPDD'!$A$6:$AA$2902,23, FALSE)*$E209/100</f>
        <v>14.504000000000001</v>
      </c>
      <c r="I209" s="91">
        <f>VLOOKUP($B209,'Bang TPDD'!$A$6:$AA$2902,5, FALSE)*$E209/100</f>
        <v>4.1160000000000005</v>
      </c>
      <c r="J209" s="91">
        <f>VLOOKUP($B209,'Bang TPDD'!$A$6:$AA$2902,6, FALSE)*$E209/100</f>
        <v>0</v>
      </c>
      <c r="K209" s="91">
        <f>VLOOKUP($B209,'Bang TPDD'!$A$6:$AA$2902,7, FALSE)*$E209/100</f>
        <v>4.1160000000000005</v>
      </c>
      <c r="L209" s="91">
        <f>VLOOKUP($B209,'Bang TPDD'!$A$6:$AA$2902,8, FALSE)*$E209/100</f>
        <v>0.74480000000000002</v>
      </c>
      <c r="M209" s="91">
        <f>VLOOKUP($B209,'Bang TPDD'!$A$6:$AA$2902,9, FALSE)*$E209/100</f>
        <v>0</v>
      </c>
      <c r="N209" s="91">
        <f>VLOOKUP($B209,'Bang TPDD'!$A$6:$AA$2902,10, FALSE)*$E209/100</f>
        <v>0.74480000000000002</v>
      </c>
      <c r="O209" s="91">
        <f>VLOOKUP($B209,'Bang TPDD'!$A$6:$AA$2902,11, FALSE)*$E209/100</f>
        <v>0</v>
      </c>
      <c r="P209" s="91">
        <f>VLOOKUP($B209,'Bang TPDD'!$A$6:$AA$2902,12, FALSE)*$E209/100</f>
        <v>0</v>
      </c>
      <c r="Q209" s="91">
        <f>VLOOKUP($B209,'Bang TPDD'!$A$6:$AA$2902,13, FALSE)*$E209/100</f>
        <v>11.564</v>
      </c>
      <c r="R209" s="91">
        <f>VLOOKUP($B209,'Bang TPDD'!$A$6:$AA$2902,14, FALSE)*$E209/100</f>
        <v>2.3520000000000003</v>
      </c>
      <c r="S209" s="91">
        <f>VLOOKUP($B209,'Bang TPDD'!$A$6:$AA$2902,15, FALSE)*$E209/100</f>
        <v>44.296000000000006</v>
      </c>
      <c r="T209" s="91">
        <f>VLOOKUP($B209,'Bang TPDD'!$A$6:$AA$2902,16, FALSE)*$E209/100</f>
        <v>0.60760000000000003</v>
      </c>
      <c r="U209" s="91">
        <f>VLOOKUP($B209,'Bang TPDD'!$A$6:$AA$2902,17, FALSE)*$E209/100</f>
        <v>16.268000000000001</v>
      </c>
      <c r="V209" s="91">
        <f>VLOOKUP($B209,'Bang TPDD'!$A$6:$AA$2902,18, FALSE)*$E209/100</f>
        <v>74.088000000000008</v>
      </c>
      <c r="W209" s="91">
        <f>VLOOKUP($B209,'Bang TPDD'!$A$6:$AA$2902,19, FALSE)*$E209/100</f>
        <v>0</v>
      </c>
      <c r="X209" s="91">
        <f>VLOOKUP($B209,'Bang TPDD'!$A$6:$AA$2902,20, FALSE)*$E209/100</f>
        <v>2.3520000000000003</v>
      </c>
      <c r="Y209" s="91">
        <f>VLOOKUP($B209,'Bang TPDD'!$A$6:$AA$2902,21, FALSE)*$E209/100</f>
        <v>1.9600000000000003E-2</v>
      </c>
      <c r="Z209" s="91">
        <f>VLOOKUP($B209,'Bang TPDD'!$A$6:$AA$2902,22, FALSE)*$E209/100</f>
        <v>0.19600000000000001</v>
      </c>
    </row>
    <row r="210" spans="1:26" s="2" customFormat="1" x14ac:dyDescent="0.3">
      <c r="B210" s="6">
        <v>108</v>
      </c>
      <c r="C210" s="5" t="str">
        <f>VLOOKUP($B210,'Bang TPDD'!$A$6:$AA$2902,2, FALSE)</f>
        <v>Dầu thực vật</v>
      </c>
      <c r="D210" s="91">
        <v>3</v>
      </c>
      <c r="E210" s="91">
        <f t="shared" si="29"/>
        <v>3</v>
      </c>
      <c r="F210" s="91">
        <f>VLOOKUP($B210,'Bang TPDD'!$A$6:$AA$2902,3, FALSE)</f>
        <v>0</v>
      </c>
      <c r="G210" s="91">
        <f>VLOOKUP($B210,'Bang TPDD'!$A$6:$AA$2902,4, FALSE)*$D210/100</f>
        <v>26.91</v>
      </c>
      <c r="H210" s="91">
        <f>VLOOKUP($B210,'Bang TPDD'!$A$6:$AA$2902,23, FALSE)*$E210/100</f>
        <v>8.9999999999999993E-3</v>
      </c>
      <c r="I210" s="91">
        <f>VLOOKUP($B210,'Bang TPDD'!$A$6:$AA$2902,5, FALSE)*$E210/100</f>
        <v>0</v>
      </c>
      <c r="J210" s="91">
        <f>VLOOKUP($B210,'Bang TPDD'!$A$6:$AA$2902,6, FALSE)*$E210/100</f>
        <v>0</v>
      </c>
      <c r="K210" s="91">
        <f>VLOOKUP($B210,'Bang TPDD'!$A$6:$AA$2902,7, FALSE)*$E210/100</f>
        <v>0</v>
      </c>
      <c r="L210" s="91">
        <f>VLOOKUP($B210,'Bang TPDD'!$A$6:$AA$2902,8, FALSE)*$E210/100</f>
        <v>0</v>
      </c>
      <c r="M210" s="91">
        <f>VLOOKUP($B210,'Bang TPDD'!$A$6:$AA$2902,9, FALSE)*$E210/100</f>
        <v>2.9910000000000001</v>
      </c>
      <c r="N210" s="91">
        <f>VLOOKUP($B210,'Bang TPDD'!$A$6:$AA$2902,10, FALSE)*$E210/100</f>
        <v>2.9910000000000001</v>
      </c>
      <c r="O210" s="91">
        <f>VLOOKUP($B210,'Bang TPDD'!$A$6:$AA$2902,11, FALSE)*$E210/100</f>
        <v>0</v>
      </c>
      <c r="P210" s="91">
        <f>VLOOKUP($B210,'Bang TPDD'!$A$6:$AA$2902,12, FALSE)*$E210/100</f>
        <v>0</v>
      </c>
      <c r="Q210" s="91">
        <f>VLOOKUP($B210,'Bang TPDD'!$A$6:$AA$2902,13, FALSE)*$E210/100</f>
        <v>0</v>
      </c>
      <c r="R210" s="91">
        <f>VLOOKUP($B210,'Bang TPDD'!$A$6:$AA$2902,14, FALSE)*$E210/100</f>
        <v>0</v>
      </c>
      <c r="S210" s="91">
        <f>VLOOKUP($B210,'Bang TPDD'!$A$6:$AA$2902,15, FALSE)*$E210/100</f>
        <v>0</v>
      </c>
      <c r="T210" s="91">
        <f>VLOOKUP($B210,'Bang TPDD'!$A$6:$AA$2902,16, FALSE)*$E210/100</f>
        <v>0</v>
      </c>
      <c r="U210" s="91">
        <f>VLOOKUP($B210,'Bang TPDD'!$A$6:$AA$2902,17, FALSE)*$E210/100</f>
        <v>0</v>
      </c>
      <c r="V210" s="91">
        <f>VLOOKUP($B210,'Bang TPDD'!$A$6:$AA$2902,18, FALSE)*$E210/100</f>
        <v>0</v>
      </c>
      <c r="W210" s="91">
        <f>VLOOKUP($B210,'Bang TPDD'!$A$6:$AA$2902,19, FALSE)*$E210/100</f>
        <v>0</v>
      </c>
      <c r="X210" s="91">
        <f>VLOOKUP($B210,'Bang TPDD'!$A$6:$AA$2902,20, FALSE)*$E210/100</f>
        <v>0</v>
      </c>
      <c r="Y210" s="91">
        <f>VLOOKUP($B210,'Bang TPDD'!$A$6:$AA$2902,21, FALSE)*$E210/100</f>
        <v>0</v>
      </c>
      <c r="Z210" s="91">
        <f>VLOOKUP($B210,'Bang TPDD'!$A$6:$AA$2902,22, FALSE)*$E210/100</f>
        <v>0</v>
      </c>
    </row>
    <row r="211" spans="1:26" s="2" customFormat="1" x14ac:dyDescent="0.3">
      <c r="B211" s="6">
        <v>85</v>
      </c>
      <c r="C211" s="5" t="str">
        <f>VLOOKUP($B211,'Bang TPDD'!$A$6:$AA$2902,2, FALSE)</f>
        <v>Tỏi ta</v>
      </c>
      <c r="D211" s="91">
        <v>5</v>
      </c>
      <c r="E211" s="169">
        <f t="shared" si="29"/>
        <v>4</v>
      </c>
      <c r="F211" s="169">
        <f>VLOOKUP($B211,'Bang TPDD'!$A$6:$AA$2902,3, FALSE)</f>
        <v>20</v>
      </c>
      <c r="G211" s="169">
        <f>VLOOKUP($B211,'Bang TPDD'!$A$6:$AA$2902,4, FALSE)*$D211/100</f>
        <v>5.9</v>
      </c>
      <c r="H211" s="169">
        <f>VLOOKUP($B211,'Bang TPDD'!$A$6:$AA$2902,23, FALSE)*$E211/100</f>
        <v>2.7080000000000002</v>
      </c>
      <c r="I211" s="169">
        <f>VLOOKUP($B211,'Bang TPDD'!$A$6:$AA$2902,5, FALSE)*$E211/100</f>
        <v>0</v>
      </c>
      <c r="J211" s="169">
        <f>VLOOKUP($B211,'Bang TPDD'!$A$6:$AA$2902,6, FALSE)*$E211/100</f>
        <v>0.24</v>
      </c>
      <c r="K211" s="169">
        <f>VLOOKUP($B211,'Bang TPDD'!$A$6:$AA$2902,7, FALSE)*$E211/100</f>
        <v>0.24</v>
      </c>
      <c r="L211" s="169">
        <f>VLOOKUP($B211,'Bang TPDD'!$A$6:$AA$2902,8, FALSE)*$E211/100</f>
        <v>0</v>
      </c>
      <c r="M211" s="169">
        <f>VLOOKUP($B211,'Bang TPDD'!$A$6:$AA$2902,9, FALSE)*$E211/100</f>
        <v>0</v>
      </c>
      <c r="N211" s="169">
        <f>VLOOKUP($B211,'Bang TPDD'!$A$6:$AA$2902,10, FALSE)*$E211/100</f>
        <v>0</v>
      </c>
      <c r="O211" s="169">
        <f>VLOOKUP($B211,'Bang TPDD'!$A$6:$AA$2902,11, FALSE)*$E211/100</f>
        <v>0.94</v>
      </c>
      <c r="P211" s="169">
        <f>VLOOKUP($B211,'Bang TPDD'!$A$6:$AA$2902,12, FALSE)*$E211/100</f>
        <v>0.06</v>
      </c>
      <c r="Q211" s="169">
        <f>VLOOKUP($B211,'Bang TPDD'!$A$6:$AA$2902,13, FALSE)*$E211/100</f>
        <v>0</v>
      </c>
      <c r="R211" s="169">
        <f>VLOOKUP($B211,'Bang TPDD'!$A$6:$AA$2902,14, FALSE)*$E211/100</f>
        <v>0.96</v>
      </c>
      <c r="S211" s="169">
        <f>VLOOKUP($B211,'Bang TPDD'!$A$6:$AA$2902,15, FALSE)*$E211/100</f>
        <v>7.24</v>
      </c>
      <c r="T211" s="169">
        <f>VLOOKUP($B211,'Bang TPDD'!$A$6:$AA$2902,16, FALSE)*$E211/100</f>
        <v>0.06</v>
      </c>
      <c r="U211" s="169">
        <f>VLOOKUP($B211,'Bang TPDD'!$A$6:$AA$2902,17, FALSE)*$E211/100</f>
        <v>0.72</v>
      </c>
      <c r="V211" s="169">
        <f>VLOOKUP($B211,'Bang TPDD'!$A$6:$AA$2902,18, FALSE)*$E211/100</f>
        <v>14.92</v>
      </c>
      <c r="W211" s="169">
        <f>VLOOKUP($B211,'Bang TPDD'!$A$6:$AA$2902,19, FALSE)*$E211/100</f>
        <v>0</v>
      </c>
      <c r="X211" s="169">
        <f>VLOOKUP($B211,'Bang TPDD'!$A$6:$AA$2902,20, FALSE)*$E211/100</f>
        <v>0</v>
      </c>
      <c r="Y211" s="169">
        <f>VLOOKUP($B211,'Bang TPDD'!$A$6:$AA$2902,21, FALSE)*$E211/100</f>
        <v>9.5999999999999992E-3</v>
      </c>
      <c r="Z211" s="91">
        <f>VLOOKUP($B211,'Bang TPDD'!$A$6:$AA$2902,22, FALSE)*$E211/100</f>
        <v>0.4</v>
      </c>
    </row>
    <row r="212" spans="1:26" s="2" customFormat="1" x14ac:dyDescent="0.3">
      <c r="B212" s="6">
        <v>223</v>
      </c>
      <c r="C212" s="5" t="str">
        <f>VLOOKUP($B212,'Bang TPDD'!$A$6:$AA$2902,2, FALSE)</f>
        <v>Đường cát trắng</v>
      </c>
      <c r="D212" s="91">
        <v>2</v>
      </c>
      <c r="E212" s="91">
        <f t="shared" si="29"/>
        <v>2</v>
      </c>
      <c r="F212" s="91">
        <f>VLOOKUP($B212,'Bang TPDD'!$A$6:$AA$2902,3, FALSE)</f>
        <v>0</v>
      </c>
      <c r="G212" s="91">
        <f>VLOOKUP($B212,'Bang TPDD'!$A$6:$AA$2902,4, FALSE)*$D212/100</f>
        <v>7.94</v>
      </c>
      <c r="H212" s="91">
        <f>VLOOKUP($B212,'Bang TPDD'!$A$6:$AA$2902,23, FALSE)*$E212/100</f>
        <v>0</v>
      </c>
      <c r="I212" s="91">
        <f>VLOOKUP($B212,'Bang TPDD'!$A$6:$AA$2902,5, FALSE)*$E212/100</f>
        <v>0</v>
      </c>
      <c r="J212" s="91">
        <f>VLOOKUP($B212,'Bang TPDD'!$A$6:$AA$2902,6, FALSE)*$E212/100</f>
        <v>0</v>
      </c>
      <c r="K212" s="91">
        <f>VLOOKUP($B212,'Bang TPDD'!$A$6:$AA$2902,7, FALSE)*$E212/100</f>
        <v>0</v>
      </c>
      <c r="L212" s="91">
        <f>VLOOKUP($B212,'Bang TPDD'!$A$6:$AA$2902,8, FALSE)*$E212/100</f>
        <v>0</v>
      </c>
      <c r="M212" s="91">
        <f>VLOOKUP($B212,'Bang TPDD'!$A$6:$AA$2902,9, FALSE)*$E212/100</f>
        <v>0</v>
      </c>
      <c r="N212" s="91">
        <f>VLOOKUP($B212,'Bang TPDD'!$A$6:$AA$2902,10, FALSE)*$E212/100</f>
        <v>0</v>
      </c>
      <c r="O212" s="91">
        <f>VLOOKUP($B212,'Bang TPDD'!$A$6:$AA$2902,11, FALSE)*$E212/100</f>
        <v>1.986</v>
      </c>
      <c r="P212" s="91">
        <f>VLOOKUP($B212,'Bang TPDD'!$A$6:$AA$2902,12, FALSE)*$E212/100</f>
        <v>0</v>
      </c>
      <c r="Q212" s="91">
        <f>VLOOKUP($B212,'Bang TPDD'!$A$6:$AA$2902,13, FALSE)*$E212/100</f>
        <v>0</v>
      </c>
      <c r="R212" s="91">
        <f>VLOOKUP($B212,'Bang TPDD'!$A$6:$AA$2902,14, FALSE)*$E212/100</f>
        <v>0</v>
      </c>
      <c r="S212" s="91">
        <f>VLOOKUP($B212,'Bang TPDD'!$A$6:$AA$2902,15, FALSE)*$E212/100</f>
        <v>0</v>
      </c>
      <c r="T212" s="91">
        <f>VLOOKUP($B212,'Bang TPDD'!$A$6:$AA$2902,16, FALSE)*$E212/100</f>
        <v>0</v>
      </c>
      <c r="U212" s="91">
        <f>VLOOKUP($B212,'Bang TPDD'!$A$6:$AA$2902,17, FALSE)*$E212/100</f>
        <v>0</v>
      </c>
      <c r="V212" s="91">
        <f>VLOOKUP($B212,'Bang TPDD'!$A$6:$AA$2902,18, FALSE)*$E212/100</f>
        <v>0</v>
      </c>
      <c r="W212" s="91">
        <f>VLOOKUP($B212,'Bang TPDD'!$A$6:$AA$2902,19, FALSE)*$E212/100</f>
        <v>0</v>
      </c>
      <c r="X212" s="91">
        <f>VLOOKUP($B212,'Bang TPDD'!$A$6:$AA$2902,20, FALSE)*$E212/100</f>
        <v>0</v>
      </c>
      <c r="Y212" s="91">
        <f>VLOOKUP($B212,'Bang TPDD'!$A$6:$AA$2902,21, FALSE)*$E212/100</f>
        <v>0</v>
      </c>
      <c r="Z212" s="91">
        <f>VLOOKUP($B212,'Bang TPDD'!$A$6:$AA$2902,22, FALSE)*$E212/100</f>
        <v>0</v>
      </c>
    </row>
    <row r="213" spans="1:26" s="2" customFormat="1" x14ac:dyDescent="0.3">
      <c r="B213" s="6">
        <v>240</v>
      </c>
      <c r="C213" s="5" t="str">
        <f>VLOOKUP($B213,'Bang TPDD'!$A$6:$AA$2902,2, FALSE)</f>
        <v>Xì dầu</v>
      </c>
      <c r="D213" s="91">
        <v>5</v>
      </c>
      <c r="E213" s="91">
        <f>D213-D213*F213/100</f>
        <v>5</v>
      </c>
      <c r="F213" s="91">
        <f>VLOOKUP($B213,'Bang TPDD'!$A$6:$AA$2902,3, FALSE)</f>
        <v>0</v>
      </c>
      <c r="G213" s="91">
        <f>VLOOKUP($B213,'Bang TPDD'!$A$6:$AA$2902,4, FALSE)*$D213/100</f>
        <v>1.4</v>
      </c>
      <c r="H213" s="91">
        <f>VLOOKUP($B213,'Bang TPDD'!$A$6:$AA$2902,23, FALSE)*$E213/100</f>
        <v>4.75</v>
      </c>
      <c r="I213" s="91">
        <f>VLOOKUP($B213,'Bang TPDD'!$A$6:$AA$2902,5, FALSE)*$E213/100</f>
        <v>0</v>
      </c>
      <c r="J213" s="91">
        <f>VLOOKUP($B213,'Bang TPDD'!$A$6:$AA$2902,6, FALSE)*$E213/100</f>
        <v>0.35</v>
      </c>
      <c r="K213" s="91">
        <f>VLOOKUP($B213,'Bang TPDD'!$A$6:$AA$2902,7, FALSE)*$E213/100</f>
        <v>0.35</v>
      </c>
      <c r="L213" s="91">
        <f>VLOOKUP($B213,'Bang TPDD'!$A$6:$AA$2902,8, FALSE)*$E213/100</f>
        <v>0</v>
      </c>
      <c r="M213" s="91">
        <f>VLOOKUP($B213,'Bang TPDD'!$A$6:$AA$2902,9, FALSE)*$E213/100</f>
        <v>0</v>
      </c>
      <c r="N213" s="91">
        <f>VLOOKUP($B213,'Bang TPDD'!$A$6:$AA$2902,10, FALSE)*$E213/100</f>
        <v>0</v>
      </c>
      <c r="O213" s="91">
        <f>VLOOKUP($B213,'Bang TPDD'!$A$6:$AA$2902,11, FALSE)*$E213/100</f>
        <v>0</v>
      </c>
      <c r="P213" s="91">
        <f>VLOOKUP($B213,'Bang TPDD'!$A$6:$AA$2902,12, FALSE)*$E213/100</f>
        <v>0</v>
      </c>
      <c r="Q213" s="91">
        <f>VLOOKUP($B213,'Bang TPDD'!$A$6:$AA$2902,13, FALSE)*$E213/100</f>
        <v>0</v>
      </c>
      <c r="R213" s="91">
        <f>VLOOKUP($B213,'Bang TPDD'!$A$6:$AA$2902,14, FALSE)*$E213/100</f>
        <v>2.95</v>
      </c>
      <c r="S213" s="91">
        <f>VLOOKUP($B213,'Bang TPDD'!$A$6:$AA$2902,15, FALSE)*$E213/100</f>
        <v>5</v>
      </c>
      <c r="T213" s="91">
        <f>VLOOKUP($B213,'Bang TPDD'!$A$6:$AA$2902,16, FALSE)*$E213/100</f>
        <v>0.245</v>
      </c>
      <c r="U213" s="91">
        <f>VLOOKUP($B213,'Bang TPDD'!$A$6:$AA$2902,17, FALSE)*$E213/100</f>
        <v>0</v>
      </c>
      <c r="V213" s="91">
        <f>VLOOKUP($B213,'Bang TPDD'!$A$6:$AA$2902,18, FALSE)*$E213/100</f>
        <v>0</v>
      </c>
      <c r="W213" s="91">
        <f>VLOOKUP($B213,'Bang TPDD'!$A$6:$AA$2902,19, FALSE)*$E213/100</f>
        <v>0</v>
      </c>
      <c r="X213" s="91">
        <f>VLOOKUP($B213,'Bang TPDD'!$A$6:$AA$2902,20, FALSE)*$E213/100</f>
        <v>0</v>
      </c>
      <c r="Y213" s="91">
        <f>VLOOKUP($B213,'Bang TPDD'!$A$6:$AA$2902,21, FALSE)*$E213/100</f>
        <v>2.5000000000000001E-3</v>
      </c>
      <c r="Z213" s="91">
        <f>VLOOKUP($B213,'Bang TPDD'!$A$6:$AA$2902,22, FALSE)*$E213/100</f>
        <v>0</v>
      </c>
    </row>
    <row r="214" spans="1:26" s="2" customFormat="1" x14ac:dyDescent="0.3">
      <c r="B214" s="6">
        <v>0</v>
      </c>
      <c r="C214" s="5" t="str">
        <f>VLOOKUP($B214,'Bang TPDD'!$A$6:$AA$2902,2, FALSE)</f>
        <v>Nước</v>
      </c>
      <c r="D214" s="91">
        <v>10</v>
      </c>
      <c r="E214" s="91">
        <f t="shared" si="29"/>
        <v>10</v>
      </c>
      <c r="F214" s="91">
        <f>VLOOKUP($B214,'Bang TPDD'!$A$6:$AA$2902,3, FALSE)</f>
        <v>0</v>
      </c>
      <c r="G214" s="91">
        <f>VLOOKUP($B214,'Bang TPDD'!$A$6:$AA$2902,4, FALSE)*$D214/100</f>
        <v>0</v>
      </c>
      <c r="H214" s="91">
        <f>VLOOKUP($B214,'Bang TPDD'!$A$6:$AA$2902,23, FALSE)*$E214/100</f>
        <v>10</v>
      </c>
      <c r="I214" s="91">
        <f>VLOOKUP($B214,'Bang TPDD'!$A$6:$AA$2902,5, FALSE)*$E214/100</f>
        <v>0</v>
      </c>
      <c r="J214" s="91">
        <f>VLOOKUP($B214,'Bang TPDD'!$A$6:$AA$2902,6, FALSE)*$E214/100</f>
        <v>0</v>
      </c>
      <c r="K214" s="91">
        <f>VLOOKUP($B214,'Bang TPDD'!$A$6:$AA$2902,7, FALSE)*$E214/100</f>
        <v>0</v>
      </c>
      <c r="L214" s="91">
        <f>VLOOKUP($B214,'Bang TPDD'!$A$6:$AA$2902,8, FALSE)*$E214/100</f>
        <v>0</v>
      </c>
      <c r="M214" s="91">
        <f>VLOOKUP($B214,'Bang TPDD'!$A$6:$AA$2902,9, FALSE)*$E214/100</f>
        <v>0</v>
      </c>
      <c r="N214" s="91">
        <f>VLOOKUP($B214,'Bang TPDD'!$A$6:$AA$2902,10, FALSE)*$E214/100</f>
        <v>0</v>
      </c>
      <c r="O214" s="91">
        <f>VLOOKUP($B214,'Bang TPDD'!$A$6:$AA$2902,11, FALSE)*$E214/100</f>
        <v>0</v>
      </c>
      <c r="P214" s="91">
        <f>VLOOKUP($B214,'Bang TPDD'!$A$6:$AA$2902,12, FALSE)*$E214/100</f>
        <v>0</v>
      </c>
      <c r="Q214" s="91">
        <f>VLOOKUP($B214,'Bang TPDD'!$A$6:$AA$2902,13, FALSE)*$E214/100</f>
        <v>0</v>
      </c>
      <c r="R214" s="91">
        <f>VLOOKUP($B214,'Bang TPDD'!$A$6:$AA$2902,14, FALSE)*$E214/100</f>
        <v>0</v>
      </c>
      <c r="S214" s="91">
        <f>VLOOKUP($B214,'Bang TPDD'!$A$6:$AA$2902,15, FALSE)*$E214/100</f>
        <v>0</v>
      </c>
      <c r="T214" s="91">
        <f>VLOOKUP($B214,'Bang TPDD'!$A$6:$AA$2902,16, FALSE)*$E214/100</f>
        <v>0</v>
      </c>
      <c r="U214" s="91">
        <f>VLOOKUP($B214,'Bang TPDD'!$A$6:$AA$2902,17, FALSE)*$E214/100</f>
        <v>0</v>
      </c>
      <c r="V214" s="91">
        <f>VLOOKUP($B214,'Bang TPDD'!$A$6:$AA$2902,18, FALSE)*$E214/100</f>
        <v>0</v>
      </c>
      <c r="W214" s="91">
        <f>VLOOKUP($B214,'Bang TPDD'!$A$6:$AA$2902,19, FALSE)*$E214/100</f>
        <v>0</v>
      </c>
      <c r="X214" s="91">
        <f>VLOOKUP($B214,'Bang TPDD'!$A$6:$AA$2902,20, FALSE)*$E214/100</f>
        <v>0</v>
      </c>
      <c r="Y214" s="91">
        <f>VLOOKUP($B214,'Bang TPDD'!$A$6:$AA$2902,21, FALSE)*$E214/100</f>
        <v>0</v>
      </c>
      <c r="Z214" s="91">
        <f>VLOOKUP($B214,'Bang TPDD'!$A$6:$AA$2902,22, FALSE)*$E214/100</f>
        <v>0</v>
      </c>
    </row>
    <row r="215" spans="1:26" ht="15" thickBot="1" x14ac:dyDescent="0.35"/>
    <row r="216" spans="1:26" s="89" customFormat="1" ht="27.6" x14ac:dyDescent="0.3">
      <c r="A216" s="412" t="s">
        <v>342</v>
      </c>
      <c r="B216" s="414" t="s">
        <v>292</v>
      </c>
      <c r="C216" s="410" t="s">
        <v>353</v>
      </c>
      <c r="D216" s="396" t="s">
        <v>272</v>
      </c>
      <c r="E216" s="397" t="s">
        <v>273</v>
      </c>
      <c r="F216" s="398" t="s">
        <v>300</v>
      </c>
      <c r="G216" s="398" t="s">
        <v>3</v>
      </c>
      <c r="H216" s="398" t="s">
        <v>296</v>
      </c>
      <c r="I216" s="399" t="s">
        <v>323</v>
      </c>
      <c r="J216" s="399" t="s">
        <v>324</v>
      </c>
      <c r="K216" s="399" t="s">
        <v>327</v>
      </c>
      <c r="L216" s="399" t="s">
        <v>325</v>
      </c>
      <c r="M216" s="399" t="s">
        <v>326</v>
      </c>
      <c r="N216" s="399" t="s">
        <v>329</v>
      </c>
      <c r="O216" s="399" t="s">
        <v>5</v>
      </c>
      <c r="P216" s="399" t="s">
        <v>304</v>
      </c>
      <c r="Q216" s="399" t="s">
        <v>313</v>
      </c>
      <c r="R216" s="399" t="s">
        <v>6</v>
      </c>
      <c r="S216" s="399" t="s">
        <v>7</v>
      </c>
      <c r="T216" s="399" t="s">
        <v>8</v>
      </c>
      <c r="U216" s="399" t="s">
        <v>9</v>
      </c>
      <c r="V216" s="399" t="s">
        <v>10</v>
      </c>
      <c r="W216" s="399" t="s">
        <v>291</v>
      </c>
      <c r="X216" s="399" t="s">
        <v>11</v>
      </c>
      <c r="Y216" s="399" t="s">
        <v>12</v>
      </c>
      <c r="Z216" s="399" t="s">
        <v>13</v>
      </c>
    </row>
    <row r="217" spans="1:26" s="89" customFormat="1" x14ac:dyDescent="0.3">
      <c r="A217" s="413"/>
      <c r="B217" s="415"/>
      <c r="C217" s="411"/>
      <c r="D217" s="400" t="s">
        <v>16</v>
      </c>
      <c r="E217" s="401" t="s">
        <v>16</v>
      </c>
      <c r="F217" s="401" t="s">
        <v>301</v>
      </c>
      <c r="G217" s="401" t="s">
        <v>15</v>
      </c>
      <c r="H217" s="401" t="s">
        <v>16</v>
      </c>
      <c r="I217" s="401" t="s">
        <v>16</v>
      </c>
      <c r="J217" s="401" t="s">
        <v>16</v>
      </c>
      <c r="K217" s="401" t="s">
        <v>328</v>
      </c>
      <c r="L217" s="401" t="s">
        <v>16</v>
      </c>
      <c r="M217" s="401" t="s">
        <v>16</v>
      </c>
      <c r="N217" s="401" t="s">
        <v>16</v>
      </c>
      <c r="O217" s="401" t="s">
        <v>16</v>
      </c>
      <c r="P217" s="401" t="s">
        <v>16</v>
      </c>
      <c r="Q217" s="401" t="s">
        <v>17</v>
      </c>
      <c r="R217" s="401" t="s">
        <v>17</v>
      </c>
      <c r="S217" s="401" t="s">
        <v>17</v>
      </c>
      <c r="T217" s="401" t="s">
        <v>17</v>
      </c>
      <c r="U217" s="401" t="s">
        <v>17</v>
      </c>
      <c r="V217" s="401" t="s">
        <v>17</v>
      </c>
      <c r="W217" s="401" t="s">
        <v>18</v>
      </c>
      <c r="X217" s="401" t="s">
        <v>18</v>
      </c>
      <c r="Y217" s="401" t="s">
        <v>17</v>
      </c>
      <c r="Z217" s="401" t="s">
        <v>17</v>
      </c>
    </row>
    <row r="218" spans="1:26" s="90" customFormat="1" ht="50.25" customHeight="1" thickBot="1" x14ac:dyDescent="0.4">
      <c r="A218" s="93">
        <f>A207+1</f>
        <v>17</v>
      </c>
      <c r="B218" s="94" t="s">
        <v>322</v>
      </c>
      <c r="C218" s="95" t="s">
        <v>352</v>
      </c>
      <c r="D218" s="402">
        <f>SUM(D219:D226)</f>
        <v>240</v>
      </c>
      <c r="E218" s="403">
        <f>SUM(E219:E226)</f>
        <v>230.6</v>
      </c>
      <c r="F218" s="403"/>
      <c r="G218" s="403">
        <f t="shared" ref="G218:Z218" si="30">SUM(G219:G226)</f>
        <v>193.1</v>
      </c>
      <c r="H218" s="403">
        <f t="shared" si="30"/>
        <v>187.07</v>
      </c>
      <c r="I218" s="404">
        <f t="shared" si="30"/>
        <v>8.8000000000000007</v>
      </c>
      <c r="J218" s="404">
        <f t="shared" si="30"/>
        <v>1.9826000000000001</v>
      </c>
      <c r="K218" s="403">
        <f t="shared" si="30"/>
        <v>10.7826</v>
      </c>
      <c r="L218" s="404">
        <f t="shared" si="30"/>
        <v>0.45</v>
      </c>
      <c r="M218" s="404">
        <f t="shared" si="30"/>
        <v>5.1830000000000007</v>
      </c>
      <c r="N218" s="403">
        <f t="shared" si="30"/>
        <v>5.633</v>
      </c>
      <c r="O218" s="403">
        <f t="shared" si="30"/>
        <v>24.033000000000005</v>
      </c>
      <c r="P218" s="403">
        <f t="shared" si="30"/>
        <v>0.63880000000000003</v>
      </c>
      <c r="Q218" s="403">
        <f t="shared" si="30"/>
        <v>0</v>
      </c>
      <c r="R218" s="403">
        <f t="shared" si="30"/>
        <v>57.936</v>
      </c>
      <c r="S218" s="403">
        <f t="shared" si="30"/>
        <v>128.57399999999998</v>
      </c>
      <c r="T218" s="403">
        <f t="shared" si="30"/>
        <v>1.3742000000000003</v>
      </c>
      <c r="U218" s="403">
        <f t="shared" si="30"/>
        <v>5.1499999999999995</v>
      </c>
      <c r="V218" s="403">
        <f t="shared" si="30"/>
        <v>212.708</v>
      </c>
      <c r="W218" s="403">
        <f t="shared" si="30"/>
        <v>415.87</v>
      </c>
      <c r="X218" s="403">
        <f t="shared" si="30"/>
        <v>10</v>
      </c>
      <c r="Y218" s="403">
        <f t="shared" si="30"/>
        <v>7.6340000000000005E-2</v>
      </c>
      <c r="Z218" s="403">
        <f t="shared" si="30"/>
        <v>4.22</v>
      </c>
    </row>
    <row r="219" spans="1:26" s="2" customFormat="1" x14ac:dyDescent="0.3">
      <c r="B219" s="92">
        <v>2</v>
      </c>
      <c r="C219" s="5" t="str">
        <f>VLOOKUP($B219,'Bang TPDD'!$A$6:$AA$2902,2, FALSE)</f>
        <v>Gạo tẻ</v>
      </c>
      <c r="D219" s="91">
        <v>20</v>
      </c>
      <c r="E219" s="91">
        <f>D219-D219*F219/100</f>
        <v>19.8</v>
      </c>
      <c r="F219" s="91">
        <f>VLOOKUP($B219,'Bang TPDD'!$A$6:$AA$2902,3, FALSE)</f>
        <v>1</v>
      </c>
      <c r="G219" s="91">
        <f>VLOOKUP($B219,'Bang TPDD'!$A$6:$AA$2902,4, FALSE)*$D219/100</f>
        <v>68.8</v>
      </c>
      <c r="H219" s="91">
        <f>VLOOKUP($B219,'Bang TPDD'!$A$6:$AA$2902,23, FALSE)*$E219/100</f>
        <v>2.7719999999999998</v>
      </c>
      <c r="I219" s="91">
        <f>VLOOKUP($B219,'Bang TPDD'!$A$6:$AA$2902,5, FALSE)*$E219/100</f>
        <v>0</v>
      </c>
      <c r="J219" s="91">
        <f>VLOOKUP($B219,'Bang TPDD'!$A$6:$AA$2902,6, FALSE)*$E219/100</f>
        <v>1.5642000000000003</v>
      </c>
      <c r="K219" s="91">
        <f>VLOOKUP($B219,'Bang TPDD'!$A$6:$AA$2902,7, FALSE)*$E219/100</f>
        <v>1.5642000000000003</v>
      </c>
      <c r="L219" s="91">
        <f>VLOOKUP($B219,'Bang TPDD'!$A$6:$AA$2902,8, FALSE)*$E219/100</f>
        <v>0</v>
      </c>
      <c r="M219" s="91">
        <f>VLOOKUP($B219,'Bang TPDD'!$A$6:$AA$2902,9, FALSE)*$E219/100</f>
        <v>0.19800000000000001</v>
      </c>
      <c r="N219" s="91">
        <f>VLOOKUP($B219,'Bang TPDD'!$A$6:$AA$2902,10, FALSE)*$E219/100</f>
        <v>0.19800000000000001</v>
      </c>
      <c r="O219" s="91">
        <f>VLOOKUP($B219,'Bang TPDD'!$A$6:$AA$2902,11, FALSE)*$E219/100</f>
        <v>15.087600000000002</v>
      </c>
      <c r="P219" s="91">
        <f>VLOOKUP($B219,'Bang TPDD'!$A$6:$AA$2902,12, FALSE)*$E219/100</f>
        <v>7.9200000000000007E-2</v>
      </c>
      <c r="Q219" s="91">
        <f>VLOOKUP($B219,'Bang TPDD'!$A$6:$AA$2902,13, FALSE)*$E219/100</f>
        <v>0</v>
      </c>
      <c r="R219" s="91">
        <f>VLOOKUP($B219,'Bang TPDD'!$A$6:$AA$2902,14, FALSE)*$E219/100</f>
        <v>5.94</v>
      </c>
      <c r="S219" s="91">
        <f>VLOOKUP($B219,'Bang TPDD'!$A$6:$AA$2902,15, FALSE)*$E219/100</f>
        <v>20.592000000000002</v>
      </c>
      <c r="T219" s="91">
        <f>VLOOKUP($B219,'Bang TPDD'!$A$6:$AA$2902,16, FALSE)*$E219/100</f>
        <v>0.25740000000000002</v>
      </c>
      <c r="U219" s="91">
        <f>VLOOKUP($B219,'Bang TPDD'!$A$6:$AA$2902,17, FALSE)*$E219/100</f>
        <v>0.99</v>
      </c>
      <c r="V219" s="91">
        <f>VLOOKUP($B219,'Bang TPDD'!$A$6:$AA$2902,18, FALSE)*$E219/100</f>
        <v>47.718000000000004</v>
      </c>
      <c r="W219" s="91">
        <f>VLOOKUP($B219,'Bang TPDD'!$A$6:$AA$2902,19, FALSE)*$E219/100</f>
        <v>0</v>
      </c>
      <c r="X219" s="91">
        <f>VLOOKUP($B219,'Bang TPDD'!$A$6:$AA$2902,20, FALSE)*$E219/100</f>
        <v>0</v>
      </c>
      <c r="Y219" s="91">
        <f>VLOOKUP($B219,'Bang TPDD'!$A$6:$AA$2902,21, FALSE)*$E219/100</f>
        <v>1.9800000000000002E-2</v>
      </c>
      <c r="Z219" s="91">
        <f>VLOOKUP($B219,'Bang TPDD'!$A$6:$AA$2902,22, FALSE)*$E219/100</f>
        <v>0</v>
      </c>
    </row>
    <row r="220" spans="1:26" s="2" customFormat="1" x14ac:dyDescent="0.3">
      <c r="B220" s="6">
        <v>192</v>
      </c>
      <c r="C220" s="5" t="str">
        <f>VLOOKUP($B220,'Bang TPDD'!$A$6:$AA$2902,2, FALSE)</f>
        <v>Tôm biển</v>
      </c>
      <c r="D220" s="91">
        <v>50</v>
      </c>
      <c r="E220" s="91">
        <f t="shared" ref="E220:E226" si="31">D220-D220*F220/100</f>
        <v>50</v>
      </c>
      <c r="F220" s="91">
        <f>VLOOKUP($B220,'Bang TPDD'!$A$6:$AA$2902,3, FALSE)</f>
        <v>0</v>
      </c>
      <c r="G220" s="91">
        <f>VLOOKUP($B220,'Bang TPDD'!$A$6:$AA$2902,4, FALSE)*$D220/100</f>
        <v>41</v>
      </c>
      <c r="H220" s="91">
        <f>VLOOKUP($B220,'Bang TPDD'!$A$6:$AA$2902,23, FALSE)*$E220/100</f>
        <v>38.5</v>
      </c>
      <c r="I220" s="91">
        <f>VLOOKUP($B220,'Bang TPDD'!$A$6:$AA$2902,5, FALSE)*$E220/100</f>
        <v>8.8000000000000007</v>
      </c>
      <c r="J220" s="91">
        <f>VLOOKUP($B220,'Bang TPDD'!$A$6:$AA$2902,6, FALSE)*$E220/100</f>
        <v>0</v>
      </c>
      <c r="K220" s="91">
        <f>VLOOKUP($B220,'Bang TPDD'!$A$6:$AA$2902,7, FALSE)*$E220/100</f>
        <v>8.8000000000000007</v>
      </c>
      <c r="L220" s="91">
        <f>VLOOKUP($B220,'Bang TPDD'!$A$6:$AA$2902,8, FALSE)*$E220/100</f>
        <v>0.45</v>
      </c>
      <c r="M220" s="91">
        <f>VLOOKUP($B220,'Bang TPDD'!$A$6:$AA$2902,9, FALSE)*$E220/100</f>
        <v>0</v>
      </c>
      <c r="N220" s="91">
        <f>VLOOKUP($B220,'Bang TPDD'!$A$6:$AA$2902,10, FALSE)*$E220/100</f>
        <v>0.45</v>
      </c>
      <c r="O220" s="91">
        <f>VLOOKUP($B220,'Bang TPDD'!$A$6:$AA$2902,11, FALSE)*$E220/100</f>
        <v>0.45</v>
      </c>
      <c r="P220" s="91">
        <f>VLOOKUP($B220,'Bang TPDD'!$A$6:$AA$2902,12, FALSE)*$E220/100</f>
        <v>0</v>
      </c>
      <c r="Q220" s="91">
        <f>VLOOKUP($B220,'Bang TPDD'!$A$6:$AA$2902,13, FALSE)*$E220/100</f>
        <v>0</v>
      </c>
      <c r="R220" s="91">
        <f>VLOOKUP($B220,'Bang TPDD'!$A$6:$AA$2902,14, FALSE)*$E220/100</f>
        <v>39.5</v>
      </c>
      <c r="S220" s="91">
        <f>VLOOKUP($B220,'Bang TPDD'!$A$6:$AA$2902,15, FALSE)*$E220/100</f>
        <v>92</v>
      </c>
      <c r="T220" s="91">
        <f>VLOOKUP($B220,'Bang TPDD'!$A$6:$AA$2902,16, FALSE)*$E220/100</f>
        <v>0.8</v>
      </c>
      <c r="U220" s="91">
        <f>VLOOKUP($B220,'Bang TPDD'!$A$6:$AA$2902,17, FALSE)*$E220/100</f>
        <v>0</v>
      </c>
      <c r="V220" s="91">
        <f>VLOOKUP($B220,'Bang TPDD'!$A$6:$AA$2902,18, FALSE)*$E220/100</f>
        <v>0</v>
      </c>
      <c r="W220" s="91">
        <f>VLOOKUP($B220,'Bang TPDD'!$A$6:$AA$2902,19, FALSE)*$E220/100</f>
        <v>2.5</v>
      </c>
      <c r="X220" s="91">
        <f>VLOOKUP($B220,'Bang TPDD'!$A$6:$AA$2902,20, FALSE)*$E220/100</f>
        <v>10</v>
      </c>
      <c r="Y220" s="91">
        <f>VLOOKUP($B220,'Bang TPDD'!$A$6:$AA$2902,21, FALSE)*$E220/100</f>
        <v>0.02</v>
      </c>
      <c r="Z220" s="91">
        <f>VLOOKUP($B220,'Bang TPDD'!$A$6:$AA$2902,22, FALSE)*$E220/100</f>
        <v>0</v>
      </c>
    </row>
    <row r="221" spans="1:26" s="2" customFormat="1" x14ac:dyDescent="0.3">
      <c r="B221" s="6">
        <v>108</v>
      </c>
      <c r="C221" s="5" t="str">
        <f>VLOOKUP($B221,'Bang TPDD'!$A$6:$AA$2902,2, FALSE)</f>
        <v>Dầu thực vật</v>
      </c>
      <c r="D221" s="91">
        <v>5</v>
      </c>
      <c r="E221" s="91">
        <f t="shared" si="31"/>
        <v>5</v>
      </c>
      <c r="F221" s="91">
        <f>VLOOKUP($B221,'Bang TPDD'!$A$6:$AA$2902,3, FALSE)</f>
        <v>0</v>
      </c>
      <c r="G221" s="91">
        <f>VLOOKUP($B221,'Bang TPDD'!$A$6:$AA$2902,4, FALSE)*$D221/100</f>
        <v>44.85</v>
      </c>
      <c r="H221" s="91">
        <f>VLOOKUP($B221,'Bang TPDD'!$A$6:$AA$2902,23, FALSE)*$E221/100</f>
        <v>1.4999999999999999E-2</v>
      </c>
      <c r="I221" s="91">
        <f>VLOOKUP($B221,'Bang TPDD'!$A$6:$AA$2902,5, FALSE)*$E221/100</f>
        <v>0</v>
      </c>
      <c r="J221" s="91">
        <f>VLOOKUP($B221,'Bang TPDD'!$A$6:$AA$2902,6, FALSE)*$E221/100</f>
        <v>0</v>
      </c>
      <c r="K221" s="91">
        <f>VLOOKUP($B221,'Bang TPDD'!$A$6:$AA$2902,7, FALSE)*$E221/100</f>
        <v>0</v>
      </c>
      <c r="L221" s="91">
        <f>VLOOKUP($B221,'Bang TPDD'!$A$6:$AA$2902,8, FALSE)*$E221/100</f>
        <v>0</v>
      </c>
      <c r="M221" s="91">
        <f>VLOOKUP($B221,'Bang TPDD'!$A$6:$AA$2902,9, FALSE)*$E221/100</f>
        <v>4.9850000000000003</v>
      </c>
      <c r="N221" s="91">
        <f>VLOOKUP($B221,'Bang TPDD'!$A$6:$AA$2902,10, FALSE)*$E221/100</f>
        <v>4.9850000000000003</v>
      </c>
      <c r="O221" s="91">
        <f>VLOOKUP($B221,'Bang TPDD'!$A$6:$AA$2902,11, FALSE)*$E221/100</f>
        <v>0</v>
      </c>
      <c r="P221" s="91">
        <f>VLOOKUP($B221,'Bang TPDD'!$A$6:$AA$2902,12, FALSE)*$E221/100</f>
        <v>0</v>
      </c>
      <c r="Q221" s="91">
        <f>VLOOKUP($B221,'Bang TPDD'!$A$6:$AA$2902,13, FALSE)*$E221/100</f>
        <v>0</v>
      </c>
      <c r="R221" s="91">
        <f>VLOOKUP($B221,'Bang TPDD'!$A$6:$AA$2902,14, FALSE)*$E221/100</f>
        <v>0</v>
      </c>
      <c r="S221" s="91">
        <f>VLOOKUP($B221,'Bang TPDD'!$A$6:$AA$2902,15, FALSE)*$E221/100</f>
        <v>0</v>
      </c>
      <c r="T221" s="91">
        <f>VLOOKUP($B221,'Bang TPDD'!$A$6:$AA$2902,16, FALSE)*$E221/100</f>
        <v>0</v>
      </c>
      <c r="U221" s="91">
        <f>VLOOKUP($B221,'Bang TPDD'!$A$6:$AA$2902,17, FALSE)*$E221/100</f>
        <v>0</v>
      </c>
      <c r="V221" s="91">
        <f>VLOOKUP($B221,'Bang TPDD'!$A$6:$AA$2902,18, FALSE)*$E221/100</f>
        <v>0</v>
      </c>
      <c r="W221" s="91">
        <f>VLOOKUP($B221,'Bang TPDD'!$A$6:$AA$2902,19, FALSE)*$E221/100</f>
        <v>0</v>
      </c>
      <c r="X221" s="91">
        <f>VLOOKUP($B221,'Bang TPDD'!$A$6:$AA$2902,20, FALSE)*$E221/100</f>
        <v>0</v>
      </c>
      <c r="Y221" s="91">
        <f>VLOOKUP($B221,'Bang TPDD'!$A$6:$AA$2902,21, FALSE)*$E221/100</f>
        <v>0</v>
      </c>
      <c r="Z221" s="91">
        <f>VLOOKUP($B221,'Bang TPDD'!$A$6:$AA$2902,22, FALSE)*$E221/100</f>
        <v>0</v>
      </c>
    </row>
    <row r="222" spans="1:26" s="2" customFormat="1" x14ac:dyDescent="0.3">
      <c r="B222" s="6">
        <v>30</v>
      </c>
      <c r="C222" s="5" t="str">
        <f>VLOOKUP($B222,'Bang TPDD'!$A$6:$AA$2902,2, FALSE)</f>
        <v>Bí rợ (bí đỏ)</v>
      </c>
      <c r="D222" s="91">
        <v>50</v>
      </c>
      <c r="E222" s="169">
        <f t="shared" si="31"/>
        <v>43</v>
      </c>
      <c r="F222" s="169">
        <f>VLOOKUP($B222,'Bang TPDD'!$A$6:$AA$2902,3, FALSE)</f>
        <v>14</v>
      </c>
      <c r="G222" s="169">
        <f>VLOOKUP($B222,'Bang TPDD'!$A$6:$AA$2902,4, FALSE)*$D222/100</f>
        <v>12</v>
      </c>
      <c r="H222" s="169">
        <f>VLOOKUP($B222,'Bang TPDD'!$A$6:$AA$2902,23, FALSE)*$E222/100</f>
        <v>39.56</v>
      </c>
      <c r="I222" s="169">
        <f>VLOOKUP($B222,'Bang TPDD'!$A$6:$AA$2902,5, FALSE)*$E222/100</f>
        <v>0</v>
      </c>
      <c r="J222" s="169">
        <f>VLOOKUP($B222,'Bang TPDD'!$A$6:$AA$2902,6, FALSE)*$E222/100</f>
        <v>0.129</v>
      </c>
      <c r="K222" s="169">
        <f>VLOOKUP($B222,'Bang TPDD'!$A$6:$AA$2902,7, FALSE)*$E222/100</f>
        <v>0.129</v>
      </c>
      <c r="L222" s="169">
        <f>VLOOKUP($B222,'Bang TPDD'!$A$6:$AA$2902,8, FALSE)*$E222/100</f>
        <v>0</v>
      </c>
      <c r="M222" s="169">
        <f>VLOOKUP($B222,'Bang TPDD'!$A$6:$AA$2902,9, FALSE)*$E222/100</f>
        <v>0</v>
      </c>
      <c r="N222" s="169">
        <f>VLOOKUP($B222,'Bang TPDD'!$A$6:$AA$2902,10, FALSE)*$E222/100</f>
        <v>0</v>
      </c>
      <c r="O222" s="169">
        <f>VLOOKUP($B222,'Bang TPDD'!$A$6:$AA$2902,11, FALSE)*$E222/100</f>
        <v>2.4079999999999999</v>
      </c>
      <c r="P222" s="169">
        <f>VLOOKUP($B222,'Bang TPDD'!$A$6:$AA$2902,12, FALSE)*$E222/100</f>
        <v>0.47300000000000003</v>
      </c>
      <c r="Q222" s="169">
        <f>VLOOKUP($B222,'Bang TPDD'!$A$6:$AA$2902,13, FALSE)*$E222/100</f>
        <v>0</v>
      </c>
      <c r="R222" s="169">
        <f>VLOOKUP($B222,'Bang TPDD'!$A$6:$AA$2902,14, FALSE)*$E222/100</f>
        <v>10.32</v>
      </c>
      <c r="S222" s="169">
        <f>VLOOKUP($B222,'Bang TPDD'!$A$6:$AA$2902,15, FALSE)*$E222/100</f>
        <v>6.88</v>
      </c>
      <c r="T222" s="169">
        <f>VLOOKUP($B222,'Bang TPDD'!$A$6:$AA$2902,16, FALSE)*$E222/100</f>
        <v>0.215</v>
      </c>
      <c r="U222" s="169">
        <f>VLOOKUP($B222,'Bang TPDD'!$A$6:$AA$2902,17, FALSE)*$E222/100</f>
        <v>3.44</v>
      </c>
      <c r="V222" s="169">
        <f>VLOOKUP($B222,'Bang TPDD'!$A$6:$AA$2902,18, FALSE)*$E222/100</f>
        <v>150.07</v>
      </c>
      <c r="W222" s="169">
        <f>VLOOKUP($B222,'Bang TPDD'!$A$6:$AA$2902,19, FALSE)*$E222/100</f>
        <v>412.8</v>
      </c>
      <c r="X222" s="169">
        <f>VLOOKUP($B222,'Bang TPDD'!$A$6:$AA$2902,20, FALSE)*$E222/100</f>
        <v>0</v>
      </c>
      <c r="Y222" s="169">
        <f>VLOOKUP($B222,'Bang TPDD'!$A$6:$AA$2902,21, FALSE)*$E222/100</f>
        <v>2.58E-2</v>
      </c>
      <c r="Z222" s="169">
        <f>VLOOKUP($B222,'Bang TPDD'!$A$6:$AA$2902,22, FALSE)*$E222/100</f>
        <v>3.44</v>
      </c>
    </row>
    <row r="223" spans="1:26" s="2" customFormat="1" x14ac:dyDescent="0.3">
      <c r="B223" s="6">
        <v>223</v>
      </c>
      <c r="C223" s="5" t="str">
        <f>VLOOKUP($B223,'Bang TPDD'!$A$6:$AA$2902,2, FALSE)</f>
        <v>Đường cát trắng</v>
      </c>
      <c r="D223" s="91">
        <v>5</v>
      </c>
      <c r="E223" s="91">
        <f t="shared" si="31"/>
        <v>5</v>
      </c>
      <c r="F223" s="91">
        <f>VLOOKUP($B223,'Bang TPDD'!$A$6:$AA$2902,3, FALSE)</f>
        <v>0</v>
      </c>
      <c r="G223" s="91">
        <f>VLOOKUP($B223,'Bang TPDD'!$A$6:$AA$2902,4, FALSE)*$D223/100</f>
        <v>19.850000000000001</v>
      </c>
      <c r="H223" s="91">
        <f>VLOOKUP($B223,'Bang TPDD'!$A$6:$AA$2902,23, FALSE)*$E223/100</f>
        <v>0</v>
      </c>
      <c r="I223" s="91">
        <f>VLOOKUP($B223,'Bang TPDD'!$A$6:$AA$2902,5, FALSE)*$E223/100</f>
        <v>0</v>
      </c>
      <c r="J223" s="91">
        <f>VLOOKUP($B223,'Bang TPDD'!$A$6:$AA$2902,6, FALSE)*$E223/100</f>
        <v>0</v>
      </c>
      <c r="K223" s="91">
        <f>VLOOKUP($B223,'Bang TPDD'!$A$6:$AA$2902,7, FALSE)*$E223/100</f>
        <v>0</v>
      </c>
      <c r="L223" s="91">
        <f>VLOOKUP($B223,'Bang TPDD'!$A$6:$AA$2902,8, FALSE)*$E223/100</f>
        <v>0</v>
      </c>
      <c r="M223" s="91">
        <f>VLOOKUP($B223,'Bang TPDD'!$A$6:$AA$2902,9, FALSE)*$E223/100</f>
        <v>0</v>
      </c>
      <c r="N223" s="91">
        <f>VLOOKUP($B223,'Bang TPDD'!$A$6:$AA$2902,10, FALSE)*$E223/100</f>
        <v>0</v>
      </c>
      <c r="O223" s="91">
        <f>VLOOKUP($B223,'Bang TPDD'!$A$6:$AA$2902,11, FALSE)*$E223/100</f>
        <v>4.9649999999999999</v>
      </c>
      <c r="P223" s="91">
        <f>VLOOKUP($B223,'Bang TPDD'!$A$6:$AA$2902,12, FALSE)*$E223/100</f>
        <v>0</v>
      </c>
      <c r="Q223" s="91">
        <f>VLOOKUP($B223,'Bang TPDD'!$A$6:$AA$2902,13, FALSE)*$E223/100</f>
        <v>0</v>
      </c>
      <c r="R223" s="91">
        <f>VLOOKUP($B223,'Bang TPDD'!$A$6:$AA$2902,14, FALSE)*$E223/100</f>
        <v>0</v>
      </c>
      <c r="S223" s="91">
        <f>VLOOKUP($B223,'Bang TPDD'!$A$6:$AA$2902,15, FALSE)*$E223/100</f>
        <v>0</v>
      </c>
      <c r="T223" s="91">
        <f>VLOOKUP($B223,'Bang TPDD'!$A$6:$AA$2902,16, FALSE)*$E223/100</f>
        <v>0</v>
      </c>
      <c r="U223" s="91">
        <f>VLOOKUP($B223,'Bang TPDD'!$A$6:$AA$2902,17, FALSE)*$E223/100</f>
        <v>0</v>
      </c>
      <c r="V223" s="91">
        <f>VLOOKUP($B223,'Bang TPDD'!$A$6:$AA$2902,18, FALSE)*$E223/100</f>
        <v>0</v>
      </c>
      <c r="W223" s="91">
        <f>VLOOKUP($B223,'Bang TPDD'!$A$6:$AA$2902,19, FALSE)*$E223/100</f>
        <v>0</v>
      </c>
      <c r="X223" s="91">
        <f>VLOOKUP($B223,'Bang TPDD'!$A$6:$AA$2902,20, FALSE)*$E223/100</f>
        <v>0</v>
      </c>
      <c r="Y223" s="91">
        <f>VLOOKUP($B223,'Bang TPDD'!$A$6:$AA$2902,21, FALSE)*$E223/100</f>
        <v>0</v>
      </c>
      <c r="Z223" s="91">
        <f>VLOOKUP($B223,'Bang TPDD'!$A$6:$AA$2902,22, FALSE)*$E223/100</f>
        <v>0</v>
      </c>
    </row>
    <row r="224" spans="1:26" s="2" customFormat="1" x14ac:dyDescent="0.3">
      <c r="B224" s="6">
        <v>53</v>
      </c>
      <c r="C224" s="5" t="str">
        <f>VLOOKUP($B224,'Bang TPDD'!$A$6:$AA$2902,2, FALSE)</f>
        <v>Hành củ tươi</v>
      </c>
      <c r="D224" s="91">
        <v>5</v>
      </c>
      <c r="E224" s="91">
        <f>D224-D224*F224/100</f>
        <v>3.8</v>
      </c>
      <c r="F224" s="91">
        <f>VLOOKUP($B224,'Bang TPDD'!$A$6:$AA$2902,3, FALSE)</f>
        <v>24</v>
      </c>
      <c r="G224" s="91">
        <f>VLOOKUP($B224,'Bang TPDD'!$A$6:$AA$2902,4, FALSE)*$D224/100</f>
        <v>0.7</v>
      </c>
      <c r="H224" s="91">
        <f>VLOOKUP($B224,'Bang TPDD'!$A$6:$AA$2902,23, FALSE)*$E224/100</f>
        <v>3.5150000000000001</v>
      </c>
      <c r="I224" s="91">
        <f>VLOOKUP($B224,'Bang TPDD'!$A$6:$AA$2902,5, FALSE)*$E224/100</f>
        <v>0</v>
      </c>
      <c r="J224" s="91">
        <f>VLOOKUP($B224,'Bang TPDD'!$A$6:$AA$2902,6, FALSE)*$E224/100</f>
        <v>4.9399999999999993E-2</v>
      </c>
      <c r="K224" s="91">
        <f>VLOOKUP($B224,'Bang TPDD'!$A$6:$AA$2902,7, FALSE)*$E224/100</f>
        <v>4.9399999999999993E-2</v>
      </c>
      <c r="L224" s="91">
        <f>VLOOKUP($B224,'Bang TPDD'!$A$6:$AA$2902,8, FALSE)*$E224/100</f>
        <v>0</v>
      </c>
      <c r="M224" s="91">
        <f>VLOOKUP($B224,'Bang TPDD'!$A$6:$AA$2902,9, FALSE)*$E224/100</f>
        <v>0</v>
      </c>
      <c r="N224" s="91">
        <f>VLOOKUP($B224,'Bang TPDD'!$A$6:$AA$2902,10, FALSE)*$E224/100</f>
        <v>0</v>
      </c>
      <c r="O224" s="91">
        <f>VLOOKUP($B224,'Bang TPDD'!$A$6:$AA$2902,11, FALSE)*$E224/100</f>
        <v>0.18239999999999998</v>
      </c>
      <c r="P224" s="91">
        <f>VLOOKUP($B224,'Bang TPDD'!$A$6:$AA$2902,12, FALSE)*$E224/100</f>
        <v>2.6599999999999999E-2</v>
      </c>
      <c r="Q224" s="91">
        <f>VLOOKUP($B224,'Bang TPDD'!$A$6:$AA$2902,13, FALSE)*$E224/100</f>
        <v>0</v>
      </c>
      <c r="R224" s="91">
        <f>VLOOKUP($B224,'Bang TPDD'!$A$6:$AA$2902,14, FALSE)*$E224/100</f>
        <v>1.216</v>
      </c>
      <c r="S224" s="91">
        <f>VLOOKUP($B224,'Bang TPDD'!$A$6:$AA$2902,15, FALSE)*$E224/100</f>
        <v>1.8619999999999999</v>
      </c>
      <c r="T224" s="91">
        <f>VLOOKUP($B224,'Bang TPDD'!$A$6:$AA$2902,16, FALSE)*$E224/100</f>
        <v>4.1799999999999997E-2</v>
      </c>
      <c r="U224" s="91">
        <f>VLOOKUP($B224,'Bang TPDD'!$A$6:$AA$2902,17, FALSE)*$E224/100</f>
        <v>0</v>
      </c>
      <c r="V224" s="91">
        <f>VLOOKUP($B224,'Bang TPDD'!$A$6:$AA$2902,18, FALSE)*$E224/100</f>
        <v>0</v>
      </c>
      <c r="W224" s="91">
        <f>VLOOKUP($B224,'Bang TPDD'!$A$6:$AA$2902,19, FALSE)*$E224/100</f>
        <v>0.56999999999999995</v>
      </c>
      <c r="X224" s="91">
        <f>VLOOKUP($B224,'Bang TPDD'!$A$6:$AA$2902,20, FALSE)*$E224/100</f>
        <v>0</v>
      </c>
      <c r="Y224" s="91">
        <f>VLOOKUP($B224,'Bang TPDD'!$A$6:$AA$2902,21, FALSE)*$E224/100</f>
        <v>1.14E-3</v>
      </c>
      <c r="Z224" s="91">
        <f>VLOOKUP($B224,'Bang TPDD'!$A$6:$AA$2902,22, FALSE)*$E224/100</f>
        <v>0.38</v>
      </c>
    </row>
    <row r="225" spans="1:26" s="2" customFormat="1" x14ac:dyDescent="0.3">
      <c r="B225" s="6">
        <v>85</v>
      </c>
      <c r="C225" s="5" t="str">
        <f>VLOOKUP($B225,'Bang TPDD'!$A$6:$AA$2902,2, FALSE)</f>
        <v>Tỏi ta</v>
      </c>
      <c r="D225" s="91">
        <v>5</v>
      </c>
      <c r="E225" s="91">
        <f t="shared" si="31"/>
        <v>4</v>
      </c>
      <c r="F225" s="91">
        <f>VLOOKUP($B225,'Bang TPDD'!$A$6:$AA$2902,3, FALSE)</f>
        <v>20</v>
      </c>
      <c r="G225" s="91">
        <f>VLOOKUP($B225,'Bang TPDD'!$A$6:$AA$2902,4, FALSE)*$D225/100</f>
        <v>5.9</v>
      </c>
      <c r="H225" s="91">
        <f>VLOOKUP($B225,'Bang TPDD'!$A$6:$AA$2902,23, FALSE)*$E225/100</f>
        <v>2.7080000000000002</v>
      </c>
      <c r="I225" s="91">
        <f>VLOOKUP($B225,'Bang TPDD'!$A$6:$AA$2902,5, FALSE)*$E225/100</f>
        <v>0</v>
      </c>
      <c r="J225" s="91">
        <f>VLOOKUP($B225,'Bang TPDD'!$A$6:$AA$2902,6, FALSE)*$E225/100</f>
        <v>0.24</v>
      </c>
      <c r="K225" s="91">
        <f>VLOOKUP($B225,'Bang TPDD'!$A$6:$AA$2902,7, FALSE)*$E225/100</f>
        <v>0.24</v>
      </c>
      <c r="L225" s="91">
        <f>VLOOKUP($B225,'Bang TPDD'!$A$6:$AA$2902,8, FALSE)*$E225/100</f>
        <v>0</v>
      </c>
      <c r="M225" s="91">
        <f>VLOOKUP($B225,'Bang TPDD'!$A$6:$AA$2902,9, FALSE)*$E225/100</f>
        <v>0</v>
      </c>
      <c r="N225" s="91">
        <f>VLOOKUP($B225,'Bang TPDD'!$A$6:$AA$2902,10, FALSE)*$E225/100</f>
        <v>0</v>
      </c>
      <c r="O225" s="91">
        <f>VLOOKUP($B225,'Bang TPDD'!$A$6:$AA$2902,11, FALSE)*$E225/100</f>
        <v>0.94</v>
      </c>
      <c r="P225" s="91">
        <f>VLOOKUP($B225,'Bang TPDD'!$A$6:$AA$2902,12, FALSE)*$E225/100</f>
        <v>0.06</v>
      </c>
      <c r="Q225" s="91">
        <f>VLOOKUP($B225,'Bang TPDD'!$A$6:$AA$2902,13, FALSE)*$E225/100</f>
        <v>0</v>
      </c>
      <c r="R225" s="91">
        <f>VLOOKUP($B225,'Bang TPDD'!$A$6:$AA$2902,14, FALSE)*$E225/100</f>
        <v>0.96</v>
      </c>
      <c r="S225" s="91">
        <f>VLOOKUP($B225,'Bang TPDD'!$A$6:$AA$2902,15, FALSE)*$E225/100</f>
        <v>7.24</v>
      </c>
      <c r="T225" s="91">
        <f>VLOOKUP($B225,'Bang TPDD'!$A$6:$AA$2902,16, FALSE)*$E225/100</f>
        <v>0.06</v>
      </c>
      <c r="U225" s="91">
        <f>VLOOKUP($B225,'Bang TPDD'!$A$6:$AA$2902,17, FALSE)*$E225/100</f>
        <v>0.72</v>
      </c>
      <c r="V225" s="91">
        <f>VLOOKUP($B225,'Bang TPDD'!$A$6:$AA$2902,18, FALSE)*$E225/100</f>
        <v>14.92</v>
      </c>
      <c r="W225" s="91">
        <f>VLOOKUP($B225,'Bang TPDD'!$A$6:$AA$2902,19, FALSE)*$E225/100</f>
        <v>0</v>
      </c>
      <c r="X225" s="91">
        <f>VLOOKUP($B225,'Bang TPDD'!$A$6:$AA$2902,20, FALSE)*$E225/100</f>
        <v>0</v>
      </c>
      <c r="Y225" s="91">
        <f>VLOOKUP($B225,'Bang TPDD'!$A$6:$AA$2902,21, FALSE)*$E225/100</f>
        <v>9.5999999999999992E-3</v>
      </c>
      <c r="Z225" s="91">
        <f>VLOOKUP($B225,'Bang TPDD'!$A$6:$AA$2902,22, FALSE)*$E225/100</f>
        <v>0.4</v>
      </c>
    </row>
    <row r="226" spans="1:26" s="2" customFormat="1" x14ac:dyDescent="0.3">
      <c r="B226" s="6">
        <v>0</v>
      </c>
      <c r="C226" s="5" t="str">
        <f>VLOOKUP($B226,'Bang TPDD'!$A$6:$AA$2902,2, FALSE)</f>
        <v>Nước</v>
      </c>
      <c r="D226" s="91">
        <v>100</v>
      </c>
      <c r="E226" s="91">
        <f t="shared" si="31"/>
        <v>100</v>
      </c>
      <c r="F226" s="91">
        <f>VLOOKUP($B226,'Bang TPDD'!$A$6:$AA$2902,3, FALSE)</f>
        <v>0</v>
      </c>
      <c r="G226" s="91">
        <f>VLOOKUP($B226,'Bang TPDD'!$A$6:$AA$2902,4, FALSE)*$D226/100</f>
        <v>0</v>
      </c>
      <c r="H226" s="91">
        <f>VLOOKUP($B226,'Bang TPDD'!$A$6:$AA$2902,23, FALSE)*$E226/100</f>
        <v>100</v>
      </c>
      <c r="I226" s="91">
        <f>VLOOKUP($B226,'Bang TPDD'!$A$6:$AA$2902,5, FALSE)*$E226/100</f>
        <v>0</v>
      </c>
      <c r="J226" s="91">
        <f>VLOOKUP($B226,'Bang TPDD'!$A$6:$AA$2902,6, FALSE)*$E226/100</f>
        <v>0</v>
      </c>
      <c r="K226" s="91">
        <f>VLOOKUP($B226,'Bang TPDD'!$A$6:$AA$2902,7, FALSE)*$E226/100</f>
        <v>0</v>
      </c>
      <c r="L226" s="91">
        <f>VLOOKUP($B226,'Bang TPDD'!$A$6:$AA$2902,8, FALSE)*$E226/100</f>
        <v>0</v>
      </c>
      <c r="M226" s="91">
        <f>VLOOKUP($B226,'Bang TPDD'!$A$6:$AA$2902,9, FALSE)*$E226/100</f>
        <v>0</v>
      </c>
      <c r="N226" s="91">
        <f>VLOOKUP($B226,'Bang TPDD'!$A$6:$AA$2902,10, FALSE)*$E226/100</f>
        <v>0</v>
      </c>
      <c r="O226" s="91">
        <f>VLOOKUP($B226,'Bang TPDD'!$A$6:$AA$2902,11, FALSE)*$E226/100</f>
        <v>0</v>
      </c>
      <c r="P226" s="91">
        <f>VLOOKUP($B226,'Bang TPDD'!$A$6:$AA$2902,12, FALSE)*$E226/100</f>
        <v>0</v>
      </c>
      <c r="Q226" s="91">
        <f>VLOOKUP($B226,'Bang TPDD'!$A$6:$AA$2902,13, FALSE)*$E226/100</f>
        <v>0</v>
      </c>
      <c r="R226" s="91">
        <f>VLOOKUP($B226,'Bang TPDD'!$A$6:$AA$2902,14, FALSE)*$E226/100</f>
        <v>0</v>
      </c>
      <c r="S226" s="91">
        <f>VLOOKUP($B226,'Bang TPDD'!$A$6:$AA$2902,15, FALSE)*$E226/100</f>
        <v>0</v>
      </c>
      <c r="T226" s="91">
        <f>VLOOKUP($B226,'Bang TPDD'!$A$6:$AA$2902,16, FALSE)*$E226/100</f>
        <v>0</v>
      </c>
      <c r="U226" s="91">
        <f>VLOOKUP($B226,'Bang TPDD'!$A$6:$AA$2902,17, FALSE)*$E226/100</f>
        <v>0</v>
      </c>
      <c r="V226" s="91">
        <f>VLOOKUP($B226,'Bang TPDD'!$A$6:$AA$2902,18, FALSE)*$E226/100</f>
        <v>0</v>
      </c>
      <c r="W226" s="91">
        <f>VLOOKUP($B226,'Bang TPDD'!$A$6:$AA$2902,19, FALSE)*$E226/100</f>
        <v>0</v>
      </c>
      <c r="X226" s="91">
        <f>VLOOKUP($B226,'Bang TPDD'!$A$6:$AA$2902,20, FALSE)*$E226/100</f>
        <v>0</v>
      </c>
      <c r="Y226" s="91">
        <f>VLOOKUP($B226,'Bang TPDD'!$A$6:$AA$2902,21, FALSE)*$E226/100</f>
        <v>0</v>
      </c>
      <c r="Z226" s="91">
        <f>VLOOKUP($B226,'Bang TPDD'!$A$6:$AA$2902,22, FALSE)*$E226/100</f>
        <v>0</v>
      </c>
    </row>
    <row r="227" spans="1:26" ht="15" thickBot="1" x14ac:dyDescent="0.35"/>
    <row r="228" spans="1:26" s="89" customFormat="1" ht="27.6" x14ac:dyDescent="0.3">
      <c r="A228" s="412" t="s">
        <v>342</v>
      </c>
      <c r="B228" s="414" t="s">
        <v>292</v>
      </c>
      <c r="C228" s="410" t="s">
        <v>353</v>
      </c>
      <c r="D228" s="396" t="s">
        <v>272</v>
      </c>
      <c r="E228" s="397" t="s">
        <v>273</v>
      </c>
      <c r="F228" s="398" t="s">
        <v>300</v>
      </c>
      <c r="G228" s="398" t="s">
        <v>3</v>
      </c>
      <c r="H228" s="398" t="s">
        <v>296</v>
      </c>
      <c r="I228" s="399" t="s">
        <v>323</v>
      </c>
      <c r="J228" s="399" t="s">
        <v>324</v>
      </c>
      <c r="K228" s="399" t="s">
        <v>327</v>
      </c>
      <c r="L228" s="399" t="s">
        <v>325</v>
      </c>
      <c r="M228" s="399" t="s">
        <v>326</v>
      </c>
      <c r="N228" s="399" t="s">
        <v>329</v>
      </c>
      <c r="O228" s="399" t="s">
        <v>5</v>
      </c>
      <c r="P228" s="399" t="s">
        <v>304</v>
      </c>
      <c r="Q228" s="399" t="s">
        <v>313</v>
      </c>
      <c r="R228" s="399" t="s">
        <v>6</v>
      </c>
      <c r="S228" s="399" t="s">
        <v>7</v>
      </c>
      <c r="T228" s="399" t="s">
        <v>8</v>
      </c>
      <c r="U228" s="399" t="s">
        <v>9</v>
      </c>
      <c r="V228" s="399" t="s">
        <v>10</v>
      </c>
      <c r="W228" s="399" t="s">
        <v>291</v>
      </c>
      <c r="X228" s="399" t="s">
        <v>11</v>
      </c>
      <c r="Y228" s="399" t="s">
        <v>12</v>
      </c>
      <c r="Z228" s="399" t="s">
        <v>13</v>
      </c>
    </row>
    <row r="229" spans="1:26" s="89" customFormat="1" x14ac:dyDescent="0.3">
      <c r="A229" s="413"/>
      <c r="B229" s="415"/>
      <c r="C229" s="411"/>
      <c r="D229" s="400" t="s">
        <v>16</v>
      </c>
      <c r="E229" s="401" t="s">
        <v>16</v>
      </c>
      <c r="F229" s="401" t="s">
        <v>301</v>
      </c>
      <c r="G229" s="401" t="s">
        <v>15</v>
      </c>
      <c r="H229" s="401" t="s">
        <v>16</v>
      </c>
      <c r="I229" s="401" t="s">
        <v>16</v>
      </c>
      <c r="J229" s="401" t="s">
        <v>16</v>
      </c>
      <c r="K229" s="401" t="s">
        <v>328</v>
      </c>
      <c r="L229" s="401" t="s">
        <v>16</v>
      </c>
      <c r="M229" s="401" t="s">
        <v>16</v>
      </c>
      <c r="N229" s="401" t="s">
        <v>16</v>
      </c>
      <c r="O229" s="401" t="s">
        <v>16</v>
      </c>
      <c r="P229" s="401" t="s">
        <v>16</v>
      </c>
      <c r="Q229" s="401" t="s">
        <v>17</v>
      </c>
      <c r="R229" s="401" t="s">
        <v>17</v>
      </c>
      <c r="S229" s="401" t="s">
        <v>17</v>
      </c>
      <c r="T229" s="401" t="s">
        <v>17</v>
      </c>
      <c r="U229" s="401" t="s">
        <v>17</v>
      </c>
      <c r="V229" s="401" t="s">
        <v>17</v>
      </c>
      <c r="W229" s="401" t="s">
        <v>18</v>
      </c>
      <c r="X229" s="401" t="s">
        <v>18</v>
      </c>
      <c r="Y229" s="401" t="s">
        <v>17</v>
      </c>
      <c r="Z229" s="401" t="s">
        <v>17</v>
      </c>
    </row>
    <row r="230" spans="1:26" s="90" customFormat="1" ht="50.25" customHeight="1" thickBot="1" x14ac:dyDescent="0.4">
      <c r="A230" s="93">
        <f>A218+1</f>
        <v>18</v>
      </c>
      <c r="B230" s="94" t="s">
        <v>394</v>
      </c>
      <c r="C230" s="95" t="s">
        <v>395</v>
      </c>
      <c r="D230" s="402">
        <f>SUM(D231:D246)</f>
        <v>200</v>
      </c>
      <c r="E230" s="402">
        <f t="shared" ref="E230:Z230" si="32">SUM(E231:E246)</f>
        <v>180</v>
      </c>
      <c r="F230" s="402">
        <f t="shared" si="32"/>
        <v>10</v>
      </c>
      <c r="G230" s="402">
        <f t="shared" si="32"/>
        <v>58</v>
      </c>
      <c r="H230" s="402">
        <f t="shared" si="32"/>
        <v>162</v>
      </c>
      <c r="I230" s="402">
        <f t="shared" si="32"/>
        <v>0</v>
      </c>
      <c r="J230" s="402">
        <f t="shared" si="32"/>
        <v>3.24</v>
      </c>
      <c r="K230" s="402">
        <f t="shared" si="32"/>
        <v>3.24</v>
      </c>
      <c r="L230" s="402">
        <f t="shared" si="32"/>
        <v>0</v>
      </c>
      <c r="M230" s="402">
        <f t="shared" si="32"/>
        <v>0</v>
      </c>
      <c r="N230" s="402">
        <f t="shared" si="32"/>
        <v>0</v>
      </c>
      <c r="O230" s="402">
        <f t="shared" si="32"/>
        <v>9.7200000000000006</v>
      </c>
      <c r="P230" s="402">
        <f t="shared" si="32"/>
        <v>5.58</v>
      </c>
      <c r="Q230" s="402">
        <f t="shared" si="32"/>
        <v>0</v>
      </c>
      <c r="R230" s="402">
        <f t="shared" si="32"/>
        <v>86.4</v>
      </c>
      <c r="S230" s="402">
        <f t="shared" si="32"/>
        <v>55.8</v>
      </c>
      <c r="T230" s="402">
        <f t="shared" si="32"/>
        <v>1.9800000000000002</v>
      </c>
      <c r="U230" s="402">
        <f t="shared" si="32"/>
        <v>50.4</v>
      </c>
      <c r="V230" s="402">
        <f t="shared" si="32"/>
        <v>342</v>
      </c>
      <c r="W230" s="402">
        <f t="shared" si="32"/>
        <v>504</v>
      </c>
      <c r="X230" s="402">
        <f t="shared" si="32"/>
        <v>0</v>
      </c>
      <c r="Y230" s="402">
        <f t="shared" si="32"/>
        <v>0.10799999999999998</v>
      </c>
      <c r="Z230" s="402">
        <f t="shared" si="32"/>
        <v>54</v>
      </c>
    </row>
    <row r="231" spans="1:26" s="2" customFormat="1" x14ac:dyDescent="0.3">
      <c r="B231" s="92">
        <v>35</v>
      </c>
      <c r="C231" s="5" t="str">
        <f>VLOOKUP($B231,'Bang TPDD'!$A$6:$AA$2902,2, FALSE)</f>
        <v>Bắp cải</v>
      </c>
      <c r="D231" s="91">
        <v>200</v>
      </c>
      <c r="E231" s="91">
        <f>D231-D231*F231/100</f>
        <v>180</v>
      </c>
      <c r="F231" s="91">
        <f>VLOOKUP($B231,'Bang TPDD'!$A$6:$AA$2902,3, FALSE)</f>
        <v>10</v>
      </c>
      <c r="G231" s="91">
        <f>VLOOKUP($B231,'Bang TPDD'!$A$6:$AA$2902,4, FALSE)*$D231/100</f>
        <v>58</v>
      </c>
      <c r="H231" s="91">
        <f>VLOOKUP($B231,'Bang TPDD'!$A$6:$AA$2902,23, FALSE)*$E231/100</f>
        <v>162</v>
      </c>
      <c r="I231" s="91">
        <f>VLOOKUP($B231,'Bang TPDD'!$A$6:$AA$2902,5, FALSE)*$E231/100</f>
        <v>0</v>
      </c>
      <c r="J231" s="91">
        <f>VLOOKUP($B231,'Bang TPDD'!$A$6:$AA$2902,6, FALSE)*$E231/100</f>
        <v>3.24</v>
      </c>
      <c r="K231" s="91">
        <f>VLOOKUP($B231,'Bang TPDD'!$A$6:$AA$2902,7, FALSE)*$E231/100</f>
        <v>3.24</v>
      </c>
      <c r="L231" s="91">
        <f>VLOOKUP($B231,'Bang TPDD'!$A$6:$AA$2902,8, FALSE)*$E231/100</f>
        <v>0</v>
      </c>
      <c r="M231" s="91">
        <f>VLOOKUP($B231,'Bang TPDD'!$A$6:$AA$2902,9, FALSE)*$E231/100</f>
        <v>0</v>
      </c>
      <c r="N231" s="91">
        <f>VLOOKUP($B231,'Bang TPDD'!$A$6:$AA$2902,10, FALSE)*$E231/100</f>
        <v>0</v>
      </c>
      <c r="O231" s="91">
        <f>VLOOKUP($B231,'Bang TPDD'!$A$6:$AA$2902,11, FALSE)*$E231/100</f>
        <v>9.7200000000000006</v>
      </c>
      <c r="P231" s="91">
        <f>VLOOKUP($B231,'Bang TPDD'!$A$6:$AA$2902,12, FALSE)*$E231/100</f>
        <v>5.58</v>
      </c>
      <c r="Q231" s="91">
        <f>VLOOKUP($B231,'Bang TPDD'!$A$6:$AA$2902,13, FALSE)*$E231/100</f>
        <v>0</v>
      </c>
      <c r="R231" s="91">
        <f>VLOOKUP($B231,'Bang TPDD'!$A$6:$AA$2902,14, FALSE)*$E231/100</f>
        <v>86.4</v>
      </c>
      <c r="S231" s="91">
        <f>VLOOKUP($B231,'Bang TPDD'!$A$6:$AA$2902,15, FALSE)*$E231/100</f>
        <v>55.8</v>
      </c>
      <c r="T231" s="91">
        <f>VLOOKUP($B231,'Bang TPDD'!$A$6:$AA$2902,16, FALSE)*$E231/100</f>
        <v>1.9800000000000002</v>
      </c>
      <c r="U231" s="91">
        <f>VLOOKUP($B231,'Bang TPDD'!$A$6:$AA$2902,17, FALSE)*$E231/100</f>
        <v>50.4</v>
      </c>
      <c r="V231" s="91">
        <f>VLOOKUP($B231,'Bang TPDD'!$A$6:$AA$2902,18, FALSE)*$E231/100</f>
        <v>342</v>
      </c>
      <c r="W231" s="91">
        <f>VLOOKUP($B231,'Bang TPDD'!$A$6:$AA$2902,19, FALSE)*$E231/100</f>
        <v>504</v>
      </c>
      <c r="X231" s="91">
        <f>VLOOKUP($B231,'Bang TPDD'!$A$6:$AA$2902,20, FALSE)*$E231/100</f>
        <v>0</v>
      </c>
      <c r="Y231" s="91">
        <f>VLOOKUP($B231,'Bang TPDD'!$A$6:$AA$2902,21, FALSE)*$E231/100</f>
        <v>0.10799999999999998</v>
      </c>
      <c r="Z231" s="91">
        <f>VLOOKUP($B231,'Bang TPDD'!$A$6:$AA$2902,22, FALSE)*$E231/100</f>
        <v>54</v>
      </c>
    </row>
    <row r="232" spans="1:26" s="2" customFormat="1" x14ac:dyDescent="0.3">
      <c r="B232" s="6" t="s">
        <v>338</v>
      </c>
      <c r="C232" s="5" t="str">
        <f>VLOOKUP($B232,'Bang TPDD'!$A$6:$AA$2902,2, FALSE)</f>
        <v>Chọn NL</v>
      </c>
      <c r="D232" s="91">
        <v>0</v>
      </c>
      <c r="E232" s="91">
        <f t="shared" ref="E232:E246" si="33">D232-D232*F232/100</f>
        <v>0</v>
      </c>
      <c r="F232" s="91">
        <f>VLOOKUP($B232,'Bang TPDD'!$A$6:$AA$2902,3, FALSE)</f>
        <v>0</v>
      </c>
      <c r="G232" s="91">
        <f>VLOOKUP($B232,'Bang TPDD'!$A$6:$AA$2902,4, FALSE)*$D232/100</f>
        <v>0</v>
      </c>
      <c r="H232" s="91">
        <f>VLOOKUP($B232,'Bang TPDD'!$A$6:$AA$2902,23, FALSE)*$E232/100</f>
        <v>0</v>
      </c>
      <c r="I232" s="91">
        <f>VLOOKUP($B232,'Bang TPDD'!$A$6:$AA$2902,5, FALSE)*$E232/100</f>
        <v>0</v>
      </c>
      <c r="J232" s="91">
        <f>VLOOKUP($B232,'Bang TPDD'!$A$6:$AA$2902,6, FALSE)*$E232/100</f>
        <v>0</v>
      </c>
      <c r="K232" s="91">
        <f>VLOOKUP($B232,'Bang TPDD'!$A$6:$AA$2902,7, FALSE)*$E232/100</f>
        <v>0</v>
      </c>
      <c r="L232" s="91">
        <f>VLOOKUP($B232,'Bang TPDD'!$A$6:$AA$2902,8, FALSE)*$E232/100</f>
        <v>0</v>
      </c>
      <c r="M232" s="91">
        <f>VLOOKUP($B232,'Bang TPDD'!$A$6:$AA$2902,9, FALSE)*$E232/100</f>
        <v>0</v>
      </c>
      <c r="N232" s="91">
        <f>VLOOKUP($B232,'Bang TPDD'!$A$6:$AA$2902,10, FALSE)*$E232/100</f>
        <v>0</v>
      </c>
      <c r="O232" s="91">
        <f>VLOOKUP($B232,'Bang TPDD'!$A$6:$AA$2902,11, FALSE)*$E232/100</f>
        <v>0</v>
      </c>
      <c r="P232" s="91">
        <f>VLOOKUP($B232,'Bang TPDD'!$A$6:$AA$2902,12, FALSE)*$E232/100</f>
        <v>0</v>
      </c>
      <c r="Q232" s="91">
        <f>VLOOKUP($B232,'Bang TPDD'!$A$6:$AA$2902,13, FALSE)*$E232/100</f>
        <v>0</v>
      </c>
      <c r="R232" s="91">
        <f>VLOOKUP($B232,'Bang TPDD'!$A$6:$AA$2902,14, FALSE)*$E232/100</f>
        <v>0</v>
      </c>
      <c r="S232" s="91">
        <f>VLOOKUP($B232,'Bang TPDD'!$A$6:$AA$2902,15, FALSE)*$E232/100</f>
        <v>0</v>
      </c>
      <c r="T232" s="91">
        <f>VLOOKUP($B232,'Bang TPDD'!$A$6:$AA$2902,16, FALSE)*$E232/100</f>
        <v>0</v>
      </c>
      <c r="U232" s="91">
        <f>VLOOKUP($B232,'Bang TPDD'!$A$6:$AA$2902,17, FALSE)*$E232/100</f>
        <v>0</v>
      </c>
      <c r="V232" s="91">
        <f>VLOOKUP($B232,'Bang TPDD'!$A$6:$AA$2902,18, FALSE)*$E232/100</f>
        <v>0</v>
      </c>
      <c r="W232" s="91">
        <f>VLOOKUP($B232,'Bang TPDD'!$A$6:$AA$2902,19, FALSE)*$E232/100</f>
        <v>0</v>
      </c>
      <c r="X232" s="91">
        <f>VLOOKUP($B232,'Bang TPDD'!$A$6:$AA$2902,20, FALSE)*$E232/100</f>
        <v>0</v>
      </c>
      <c r="Y232" s="91">
        <f>VLOOKUP($B232,'Bang TPDD'!$A$6:$AA$2902,21, FALSE)*$E232/100</f>
        <v>0</v>
      </c>
      <c r="Z232" s="91">
        <f>VLOOKUP($B232,'Bang TPDD'!$A$6:$AA$2902,22, FALSE)*$E232/100</f>
        <v>0</v>
      </c>
    </row>
    <row r="233" spans="1:26" s="2" customFormat="1" x14ac:dyDescent="0.3">
      <c r="B233" s="6" t="s">
        <v>338</v>
      </c>
      <c r="C233" s="5" t="str">
        <f>VLOOKUP($B233,'Bang TPDD'!$A$6:$AA$2902,2, FALSE)</f>
        <v>Chọn NL</v>
      </c>
      <c r="D233" s="91">
        <v>0</v>
      </c>
      <c r="E233" s="91">
        <f t="shared" si="33"/>
        <v>0</v>
      </c>
      <c r="F233" s="91">
        <f>VLOOKUP($B233,'Bang TPDD'!$A$6:$AA$2902,3, FALSE)</f>
        <v>0</v>
      </c>
      <c r="G233" s="91">
        <f>VLOOKUP($B233,'Bang TPDD'!$A$6:$AA$2902,4, FALSE)*$D233/100</f>
        <v>0</v>
      </c>
      <c r="H233" s="91">
        <f>VLOOKUP($B233,'Bang TPDD'!$A$6:$AA$2902,23, FALSE)*$E233/100</f>
        <v>0</v>
      </c>
      <c r="I233" s="91">
        <f>VLOOKUP($B233,'Bang TPDD'!$A$6:$AA$2902,5, FALSE)*$E233/100</f>
        <v>0</v>
      </c>
      <c r="J233" s="91">
        <f>VLOOKUP($B233,'Bang TPDD'!$A$6:$AA$2902,6, FALSE)*$E233/100</f>
        <v>0</v>
      </c>
      <c r="K233" s="91">
        <f>VLOOKUP($B233,'Bang TPDD'!$A$6:$AA$2902,7, FALSE)*$E233/100</f>
        <v>0</v>
      </c>
      <c r="L233" s="91">
        <f>VLOOKUP($B233,'Bang TPDD'!$A$6:$AA$2902,8, FALSE)*$E233/100</f>
        <v>0</v>
      </c>
      <c r="M233" s="91">
        <f>VLOOKUP($B233,'Bang TPDD'!$A$6:$AA$2902,9, FALSE)*$E233/100</f>
        <v>0</v>
      </c>
      <c r="N233" s="91">
        <f>VLOOKUP($B233,'Bang TPDD'!$A$6:$AA$2902,10, FALSE)*$E233/100</f>
        <v>0</v>
      </c>
      <c r="O233" s="91">
        <f>VLOOKUP($B233,'Bang TPDD'!$A$6:$AA$2902,11, FALSE)*$E233/100</f>
        <v>0</v>
      </c>
      <c r="P233" s="91">
        <f>VLOOKUP($B233,'Bang TPDD'!$A$6:$AA$2902,12, FALSE)*$E233/100</f>
        <v>0</v>
      </c>
      <c r="Q233" s="91">
        <f>VLOOKUP($B233,'Bang TPDD'!$A$6:$AA$2902,13, FALSE)*$E233/100</f>
        <v>0</v>
      </c>
      <c r="R233" s="91">
        <f>VLOOKUP($B233,'Bang TPDD'!$A$6:$AA$2902,14, FALSE)*$E233/100</f>
        <v>0</v>
      </c>
      <c r="S233" s="91">
        <f>VLOOKUP($B233,'Bang TPDD'!$A$6:$AA$2902,15, FALSE)*$E233/100</f>
        <v>0</v>
      </c>
      <c r="T233" s="91">
        <f>VLOOKUP($B233,'Bang TPDD'!$A$6:$AA$2902,16, FALSE)*$E233/100</f>
        <v>0</v>
      </c>
      <c r="U233" s="91">
        <f>VLOOKUP($B233,'Bang TPDD'!$A$6:$AA$2902,17, FALSE)*$E233/100</f>
        <v>0</v>
      </c>
      <c r="V233" s="91">
        <f>VLOOKUP($B233,'Bang TPDD'!$A$6:$AA$2902,18, FALSE)*$E233/100</f>
        <v>0</v>
      </c>
      <c r="W233" s="91">
        <f>VLOOKUP($B233,'Bang TPDD'!$A$6:$AA$2902,19, FALSE)*$E233/100</f>
        <v>0</v>
      </c>
      <c r="X233" s="91">
        <f>VLOOKUP($B233,'Bang TPDD'!$A$6:$AA$2902,20, FALSE)*$E233/100</f>
        <v>0</v>
      </c>
      <c r="Y233" s="91">
        <f>VLOOKUP($B233,'Bang TPDD'!$A$6:$AA$2902,21, FALSE)*$E233/100</f>
        <v>0</v>
      </c>
      <c r="Z233" s="91">
        <f>VLOOKUP($B233,'Bang TPDD'!$A$6:$AA$2902,22, FALSE)*$E233/100</f>
        <v>0</v>
      </c>
    </row>
    <row r="234" spans="1:26" s="2" customFormat="1" x14ac:dyDescent="0.3">
      <c r="B234" s="168" t="s">
        <v>338</v>
      </c>
      <c r="C234" s="5" t="str">
        <f>VLOOKUP($B234,'Bang TPDD'!$A$6:$AA$2902,2, FALSE)</f>
        <v>Chọn NL</v>
      </c>
      <c r="D234" s="91">
        <v>0</v>
      </c>
      <c r="E234" s="91">
        <f t="shared" si="33"/>
        <v>0</v>
      </c>
      <c r="F234" s="91">
        <f>VLOOKUP($B234,'Bang TPDD'!$A$6:$AA$2902,3, FALSE)</f>
        <v>0</v>
      </c>
      <c r="G234" s="91">
        <f>VLOOKUP($B234,'Bang TPDD'!$A$6:$AA$2902,4, FALSE)*$D234/100</f>
        <v>0</v>
      </c>
      <c r="H234" s="91">
        <f>VLOOKUP($B234,'Bang TPDD'!$A$6:$AA$2902,23, FALSE)*$E234/100</f>
        <v>0</v>
      </c>
      <c r="I234" s="91">
        <f>VLOOKUP($B234,'Bang TPDD'!$A$6:$AA$2902,5, FALSE)*$E234/100</f>
        <v>0</v>
      </c>
      <c r="J234" s="91">
        <f>VLOOKUP($B234,'Bang TPDD'!$A$6:$AA$2902,6, FALSE)*$E234/100</f>
        <v>0</v>
      </c>
      <c r="K234" s="91">
        <f>VLOOKUP($B234,'Bang TPDD'!$A$6:$AA$2902,7, FALSE)*$E234/100</f>
        <v>0</v>
      </c>
      <c r="L234" s="91">
        <f>VLOOKUP($B234,'Bang TPDD'!$A$6:$AA$2902,8, FALSE)*$E234/100</f>
        <v>0</v>
      </c>
      <c r="M234" s="91">
        <f>VLOOKUP($B234,'Bang TPDD'!$A$6:$AA$2902,9, FALSE)*$E234/100</f>
        <v>0</v>
      </c>
      <c r="N234" s="91">
        <f>VLOOKUP($B234,'Bang TPDD'!$A$6:$AA$2902,10, FALSE)*$E234/100</f>
        <v>0</v>
      </c>
      <c r="O234" s="91">
        <f>VLOOKUP($B234,'Bang TPDD'!$A$6:$AA$2902,11, FALSE)*$E234/100</f>
        <v>0</v>
      </c>
      <c r="P234" s="91">
        <f>VLOOKUP($B234,'Bang TPDD'!$A$6:$AA$2902,12, FALSE)*$E234/100</f>
        <v>0</v>
      </c>
      <c r="Q234" s="91">
        <f>VLOOKUP($B234,'Bang TPDD'!$A$6:$AA$2902,13, FALSE)*$E234/100</f>
        <v>0</v>
      </c>
      <c r="R234" s="91">
        <f>VLOOKUP($B234,'Bang TPDD'!$A$6:$AA$2902,14, FALSE)*$E234/100</f>
        <v>0</v>
      </c>
      <c r="S234" s="91">
        <f>VLOOKUP($B234,'Bang TPDD'!$A$6:$AA$2902,15, FALSE)*$E234/100</f>
        <v>0</v>
      </c>
      <c r="T234" s="91">
        <f>VLOOKUP($B234,'Bang TPDD'!$A$6:$AA$2902,16, FALSE)*$E234/100</f>
        <v>0</v>
      </c>
      <c r="U234" s="91">
        <f>VLOOKUP($B234,'Bang TPDD'!$A$6:$AA$2902,17, FALSE)*$E234/100</f>
        <v>0</v>
      </c>
      <c r="V234" s="91">
        <f>VLOOKUP($B234,'Bang TPDD'!$A$6:$AA$2902,18, FALSE)*$E234/100</f>
        <v>0</v>
      </c>
      <c r="W234" s="91">
        <f>VLOOKUP($B234,'Bang TPDD'!$A$6:$AA$2902,19, FALSE)*$E234/100</f>
        <v>0</v>
      </c>
      <c r="X234" s="91">
        <f>VLOOKUP($B234,'Bang TPDD'!$A$6:$AA$2902,20, FALSE)*$E234/100</f>
        <v>0</v>
      </c>
      <c r="Y234" s="91">
        <f>VLOOKUP($B234,'Bang TPDD'!$A$6:$AA$2902,21, FALSE)*$E234/100</f>
        <v>0</v>
      </c>
      <c r="Z234" s="91">
        <f>VLOOKUP($B234,'Bang TPDD'!$A$6:$AA$2902,22, FALSE)*$E234/100</f>
        <v>0</v>
      </c>
    </row>
    <row r="235" spans="1:26" s="2" customFormat="1" x14ac:dyDescent="0.3">
      <c r="B235" s="6" t="s">
        <v>338</v>
      </c>
      <c r="C235" s="5" t="str">
        <f>VLOOKUP($B235,'Bang TPDD'!$A$6:$AA$2902,2, FALSE)</f>
        <v>Chọn NL</v>
      </c>
      <c r="D235" s="91">
        <v>0</v>
      </c>
      <c r="E235" s="91">
        <f t="shared" si="33"/>
        <v>0</v>
      </c>
      <c r="F235" s="91">
        <f>VLOOKUP($B235,'Bang TPDD'!$A$6:$AA$2902,3, FALSE)</f>
        <v>0</v>
      </c>
      <c r="G235" s="91">
        <f>VLOOKUP($B235,'Bang TPDD'!$A$6:$AA$2902,4, FALSE)*$D235/100</f>
        <v>0</v>
      </c>
      <c r="H235" s="91">
        <f>VLOOKUP($B235,'Bang TPDD'!$A$6:$AA$2902,23, FALSE)*$E235/100</f>
        <v>0</v>
      </c>
      <c r="I235" s="91">
        <f>VLOOKUP($B235,'Bang TPDD'!$A$6:$AA$2902,5, FALSE)*$E235/100</f>
        <v>0</v>
      </c>
      <c r="J235" s="91">
        <f>VLOOKUP($B235,'Bang TPDD'!$A$6:$AA$2902,6, FALSE)*$E235/100</f>
        <v>0</v>
      </c>
      <c r="K235" s="91">
        <f>VLOOKUP($B235,'Bang TPDD'!$A$6:$AA$2902,7, FALSE)*$E235/100</f>
        <v>0</v>
      </c>
      <c r="L235" s="91">
        <f>VLOOKUP($B235,'Bang TPDD'!$A$6:$AA$2902,8, FALSE)*$E235/100</f>
        <v>0</v>
      </c>
      <c r="M235" s="91">
        <f>VLOOKUP($B235,'Bang TPDD'!$A$6:$AA$2902,9, FALSE)*$E235/100</f>
        <v>0</v>
      </c>
      <c r="N235" s="91">
        <f>VLOOKUP($B235,'Bang TPDD'!$A$6:$AA$2902,10, FALSE)*$E235/100</f>
        <v>0</v>
      </c>
      <c r="O235" s="91">
        <f>VLOOKUP($B235,'Bang TPDD'!$A$6:$AA$2902,11, FALSE)*$E235/100</f>
        <v>0</v>
      </c>
      <c r="P235" s="91">
        <f>VLOOKUP($B235,'Bang TPDD'!$A$6:$AA$2902,12, FALSE)*$E235/100</f>
        <v>0</v>
      </c>
      <c r="Q235" s="91">
        <f>VLOOKUP($B235,'Bang TPDD'!$A$6:$AA$2902,13, FALSE)*$E235/100</f>
        <v>0</v>
      </c>
      <c r="R235" s="91">
        <f>VLOOKUP($B235,'Bang TPDD'!$A$6:$AA$2902,14, FALSE)*$E235/100</f>
        <v>0</v>
      </c>
      <c r="S235" s="91">
        <f>VLOOKUP($B235,'Bang TPDD'!$A$6:$AA$2902,15, FALSE)*$E235/100</f>
        <v>0</v>
      </c>
      <c r="T235" s="91">
        <f>VLOOKUP($B235,'Bang TPDD'!$A$6:$AA$2902,16, FALSE)*$E235/100</f>
        <v>0</v>
      </c>
      <c r="U235" s="91">
        <f>VLOOKUP($B235,'Bang TPDD'!$A$6:$AA$2902,17, FALSE)*$E235/100</f>
        <v>0</v>
      </c>
      <c r="V235" s="91">
        <f>VLOOKUP($B235,'Bang TPDD'!$A$6:$AA$2902,18, FALSE)*$E235/100</f>
        <v>0</v>
      </c>
      <c r="W235" s="91">
        <f>VLOOKUP($B235,'Bang TPDD'!$A$6:$AA$2902,19, FALSE)*$E235/100</f>
        <v>0</v>
      </c>
      <c r="X235" s="91">
        <f>VLOOKUP($B235,'Bang TPDD'!$A$6:$AA$2902,20, FALSE)*$E235/100</f>
        <v>0</v>
      </c>
      <c r="Y235" s="91">
        <f>VLOOKUP($B235,'Bang TPDD'!$A$6:$AA$2902,21, FALSE)*$E235/100</f>
        <v>0</v>
      </c>
      <c r="Z235" s="91">
        <f>VLOOKUP($B235,'Bang TPDD'!$A$6:$AA$2902,22, FALSE)*$E235/100</f>
        <v>0</v>
      </c>
    </row>
    <row r="236" spans="1:26" s="2" customFormat="1" x14ac:dyDescent="0.3">
      <c r="B236" s="92" t="s">
        <v>338</v>
      </c>
      <c r="C236" s="5" t="str">
        <f>VLOOKUP($B236,'Bang TPDD'!$A$6:$AA$2902,2, FALSE)</f>
        <v>Chọn NL</v>
      </c>
      <c r="D236" s="91">
        <v>0</v>
      </c>
      <c r="E236" s="91">
        <f t="shared" si="33"/>
        <v>0</v>
      </c>
      <c r="F236" s="91">
        <f>VLOOKUP($B236,'Bang TPDD'!$A$6:$AA$2902,3, FALSE)</f>
        <v>0</v>
      </c>
      <c r="G236" s="91">
        <f>VLOOKUP($B236,'Bang TPDD'!$A$6:$AA$2902,4, FALSE)*$D236/100</f>
        <v>0</v>
      </c>
      <c r="H236" s="91">
        <f>VLOOKUP($B236,'Bang TPDD'!$A$6:$AA$2902,23, FALSE)*$E236/100</f>
        <v>0</v>
      </c>
      <c r="I236" s="91">
        <f>VLOOKUP($B236,'Bang TPDD'!$A$6:$AA$2902,5, FALSE)*$E236/100</f>
        <v>0</v>
      </c>
      <c r="J236" s="91">
        <f>VLOOKUP($B236,'Bang TPDD'!$A$6:$AA$2902,6, FALSE)*$E236/100</f>
        <v>0</v>
      </c>
      <c r="K236" s="91">
        <f>VLOOKUP($B236,'Bang TPDD'!$A$6:$AA$2902,7, FALSE)*$E236/100</f>
        <v>0</v>
      </c>
      <c r="L236" s="91">
        <f>VLOOKUP($B236,'Bang TPDD'!$A$6:$AA$2902,8, FALSE)*$E236/100</f>
        <v>0</v>
      </c>
      <c r="M236" s="91">
        <f>VLOOKUP($B236,'Bang TPDD'!$A$6:$AA$2902,9, FALSE)*$E236/100</f>
        <v>0</v>
      </c>
      <c r="N236" s="91">
        <f>VLOOKUP($B236,'Bang TPDD'!$A$6:$AA$2902,10, FALSE)*$E236/100</f>
        <v>0</v>
      </c>
      <c r="O236" s="91">
        <f>VLOOKUP($B236,'Bang TPDD'!$A$6:$AA$2902,11, FALSE)*$E236/100</f>
        <v>0</v>
      </c>
      <c r="P236" s="91">
        <f>VLOOKUP($B236,'Bang TPDD'!$A$6:$AA$2902,12, FALSE)*$E236/100</f>
        <v>0</v>
      </c>
      <c r="Q236" s="91">
        <f>VLOOKUP($B236,'Bang TPDD'!$A$6:$AA$2902,13, FALSE)*$E236/100</f>
        <v>0</v>
      </c>
      <c r="R236" s="91">
        <f>VLOOKUP($B236,'Bang TPDD'!$A$6:$AA$2902,14, FALSE)*$E236/100</f>
        <v>0</v>
      </c>
      <c r="S236" s="91">
        <f>VLOOKUP($B236,'Bang TPDD'!$A$6:$AA$2902,15, FALSE)*$E236/100</f>
        <v>0</v>
      </c>
      <c r="T236" s="91">
        <f>VLOOKUP($B236,'Bang TPDD'!$A$6:$AA$2902,16, FALSE)*$E236/100</f>
        <v>0</v>
      </c>
      <c r="U236" s="91">
        <f>VLOOKUP($B236,'Bang TPDD'!$A$6:$AA$2902,17, FALSE)*$E236/100</f>
        <v>0</v>
      </c>
      <c r="V236" s="91">
        <f>VLOOKUP($B236,'Bang TPDD'!$A$6:$AA$2902,18, FALSE)*$E236/100</f>
        <v>0</v>
      </c>
      <c r="W236" s="91">
        <f>VLOOKUP($B236,'Bang TPDD'!$A$6:$AA$2902,19, FALSE)*$E236/100</f>
        <v>0</v>
      </c>
      <c r="X236" s="91">
        <f>VLOOKUP($B236,'Bang TPDD'!$A$6:$AA$2902,20, FALSE)*$E236/100</f>
        <v>0</v>
      </c>
      <c r="Y236" s="91">
        <f>VLOOKUP($B236,'Bang TPDD'!$A$6:$AA$2902,21, FALSE)*$E236/100</f>
        <v>0</v>
      </c>
      <c r="Z236" s="91">
        <f>VLOOKUP($B236,'Bang TPDD'!$A$6:$AA$2902,22, FALSE)*$E236/100</f>
        <v>0</v>
      </c>
    </row>
    <row r="237" spans="1:26" s="2" customFormat="1" x14ac:dyDescent="0.3">
      <c r="B237" s="92" t="s">
        <v>338</v>
      </c>
      <c r="C237" s="5" t="str">
        <f>VLOOKUP($B237,'Bang TPDD'!$A$6:$AA$2902,2, FALSE)</f>
        <v>Chọn NL</v>
      </c>
      <c r="D237" s="91">
        <v>0</v>
      </c>
      <c r="E237" s="91">
        <f t="shared" si="33"/>
        <v>0</v>
      </c>
      <c r="F237" s="91">
        <f>VLOOKUP($B237,'Bang TPDD'!$A$6:$AA$2902,3, FALSE)</f>
        <v>0</v>
      </c>
      <c r="G237" s="91">
        <f>VLOOKUP($B237,'Bang TPDD'!$A$6:$AA$2902,4, FALSE)*$D237/100</f>
        <v>0</v>
      </c>
      <c r="H237" s="91">
        <f>VLOOKUP($B237,'Bang TPDD'!$A$6:$AA$2902,23, FALSE)*$E237/100</f>
        <v>0</v>
      </c>
      <c r="I237" s="91">
        <f>VLOOKUP($B237,'Bang TPDD'!$A$6:$AA$2902,5, FALSE)*$E237/100</f>
        <v>0</v>
      </c>
      <c r="J237" s="91">
        <f>VLOOKUP($B237,'Bang TPDD'!$A$6:$AA$2902,6, FALSE)*$E237/100</f>
        <v>0</v>
      </c>
      <c r="K237" s="91">
        <f>VLOOKUP($B237,'Bang TPDD'!$A$6:$AA$2902,7, FALSE)*$E237/100</f>
        <v>0</v>
      </c>
      <c r="L237" s="91">
        <f>VLOOKUP($B237,'Bang TPDD'!$A$6:$AA$2902,8, FALSE)*$E237/100</f>
        <v>0</v>
      </c>
      <c r="M237" s="91">
        <f>VLOOKUP($B237,'Bang TPDD'!$A$6:$AA$2902,9, FALSE)*$E237/100</f>
        <v>0</v>
      </c>
      <c r="N237" s="91">
        <f>VLOOKUP($B237,'Bang TPDD'!$A$6:$AA$2902,10, FALSE)*$E237/100</f>
        <v>0</v>
      </c>
      <c r="O237" s="91">
        <f>VLOOKUP($B237,'Bang TPDD'!$A$6:$AA$2902,11, FALSE)*$E237/100</f>
        <v>0</v>
      </c>
      <c r="P237" s="91">
        <f>VLOOKUP($B237,'Bang TPDD'!$A$6:$AA$2902,12, FALSE)*$E237/100</f>
        <v>0</v>
      </c>
      <c r="Q237" s="91">
        <f>VLOOKUP($B237,'Bang TPDD'!$A$6:$AA$2902,13, FALSE)*$E237/100</f>
        <v>0</v>
      </c>
      <c r="R237" s="91">
        <f>VLOOKUP($B237,'Bang TPDD'!$A$6:$AA$2902,14, FALSE)*$E237/100</f>
        <v>0</v>
      </c>
      <c r="S237" s="91">
        <f>VLOOKUP($B237,'Bang TPDD'!$A$6:$AA$2902,15, FALSE)*$E237/100</f>
        <v>0</v>
      </c>
      <c r="T237" s="91">
        <f>VLOOKUP($B237,'Bang TPDD'!$A$6:$AA$2902,16, FALSE)*$E237/100</f>
        <v>0</v>
      </c>
      <c r="U237" s="91">
        <f>VLOOKUP($B237,'Bang TPDD'!$A$6:$AA$2902,17, FALSE)*$E237/100</f>
        <v>0</v>
      </c>
      <c r="V237" s="91">
        <f>VLOOKUP($B237,'Bang TPDD'!$A$6:$AA$2902,18, FALSE)*$E237/100</f>
        <v>0</v>
      </c>
      <c r="W237" s="91">
        <f>VLOOKUP($B237,'Bang TPDD'!$A$6:$AA$2902,19, FALSE)*$E237/100</f>
        <v>0</v>
      </c>
      <c r="X237" s="91">
        <f>VLOOKUP($B237,'Bang TPDD'!$A$6:$AA$2902,20, FALSE)*$E237/100</f>
        <v>0</v>
      </c>
      <c r="Y237" s="91">
        <f>VLOOKUP($B237,'Bang TPDD'!$A$6:$AA$2902,21, FALSE)*$E237/100</f>
        <v>0</v>
      </c>
      <c r="Z237" s="91">
        <f>VLOOKUP($B237,'Bang TPDD'!$A$6:$AA$2902,22, FALSE)*$E237/100</f>
        <v>0</v>
      </c>
    </row>
    <row r="238" spans="1:26" s="2" customFormat="1" x14ac:dyDescent="0.3">
      <c r="B238" s="92" t="s">
        <v>338</v>
      </c>
      <c r="C238" s="5" t="str">
        <f>VLOOKUP($B238,'Bang TPDD'!$A$6:$AA$2902,2, FALSE)</f>
        <v>Chọn NL</v>
      </c>
      <c r="D238" s="91">
        <v>0</v>
      </c>
      <c r="E238" s="91">
        <f t="shared" si="33"/>
        <v>0</v>
      </c>
      <c r="F238" s="91">
        <f>VLOOKUP($B238,'Bang TPDD'!$A$6:$AA$2902,3, FALSE)</f>
        <v>0</v>
      </c>
      <c r="G238" s="91">
        <f>VLOOKUP($B238,'Bang TPDD'!$A$6:$AA$2902,4, FALSE)*$D238/100</f>
        <v>0</v>
      </c>
      <c r="H238" s="91">
        <f>VLOOKUP($B238,'Bang TPDD'!$A$6:$AA$2902,23, FALSE)*$E238/100</f>
        <v>0</v>
      </c>
      <c r="I238" s="91">
        <f>VLOOKUP($B238,'Bang TPDD'!$A$6:$AA$2902,5, FALSE)*$E238/100</f>
        <v>0</v>
      </c>
      <c r="J238" s="91">
        <f>VLOOKUP($B238,'Bang TPDD'!$A$6:$AA$2902,6, FALSE)*$E238/100</f>
        <v>0</v>
      </c>
      <c r="K238" s="91">
        <f>VLOOKUP($B238,'Bang TPDD'!$A$6:$AA$2902,7, FALSE)*$E238/100</f>
        <v>0</v>
      </c>
      <c r="L238" s="91">
        <f>VLOOKUP($B238,'Bang TPDD'!$A$6:$AA$2902,8, FALSE)*$E238/100</f>
        <v>0</v>
      </c>
      <c r="M238" s="91">
        <f>VLOOKUP($B238,'Bang TPDD'!$A$6:$AA$2902,9, FALSE)*$E238/100</f>
        <v>0</v>
      </c>
      <c r="N238" s="91">
        <f>VLOOKUP($B238,'Bang TPDD'!$A$6:$AA$2902,10, FALSE)*$E238/100</f>
        <v>0</v>
      </c>
      <c r="O238" s="91">
        <f>VLOOKUP($B238,'Bang TPDD'!$A$6:$AA$2902,11, FALSE)*$E238/100</f>
        <v>0</v>
      </c>
      <c r="P238" s="91">
        <f>VLOOKUP($B238,'Bang TPDD'!$A$6:$AA$2902,12, FALSE)*$E238/100</f>
        <v>0</v>
      </c>
      <c r="Q238" s="91">
        <f>VLOOKUP($B238,'Bang TPDD'!$A$6:$AA$2902,13, FALSE)*$E238/100</f>
        <v>0</v>
      </c>
      <c r="R238" s="91">
        <f>VLOOKUP($B238,'Bang TPDD'!$A$6:$AA$2902,14, FALSE)*$E238/100</f>
        <v>0</v>
      </c>
      <c r="S238" s="91">
        <f>VLOOKUP($B238,'Bang TPDD'!$A$6:$AA$2902,15, FALSE)*$E238/100</f>
        <v>0</v>
      </c>
      <c r="T238" s="91">
        <f>VLOOKUP($B238,'Bang TPDD'!$A$6:$AA$2902,16, FALSE)*$E238/100</f>
        <v>0</v>
      </c>
      <c r="U238" s="91">
        <f>VLOOKUP($B238,'Bang TPDD'!$A$6:$AA$2902,17, FALSE)*$E238/100</f>
        <v>0</v>
      </c>
      <c r="V238" s="91">
        <f>VLOOKUP($B238,'Bang TPDD'!$A$6:$AA$2902,18, FALSE)*$E238/100</f>
        <v>0</v>
      </c>
      <c r="W238" s="91">
        <f>VLOOKUP($B238,'Bang TPDD'!$A$6:$AA$2902,19, FALSE)*$E238/100</f>
        <v>0</v>
      </c>
      <c r="X238" s="91">
        <f>VLOOKUP($B238,'Bang TPDD'!$A$6:$AA$2902,20, FALSE)*$E238/100</f>
        <v>0</v>
      </c>
      <c r="Y238" s="91">
        <f>VLOOKUP($B238,'Bang TPDD'!$A$6:$AA$2902,21, FALSE)*$E238/100</f>
        <v>0</v>
      </c>
      <c r="Z238" s="91">
        <f>VLOOKUP($B238,'Bang TPDD'!$A$6:$AA$2902,22, FALSE)*$E238/100</f>
        <v>0</v>
      </c>
    </row>
    <row r="239" spans="1:26" s="2" customFormat="1" x14ac:dyDescent="0.3">
      <c r="B239" s="92" t="s">
        <v>338</v>
      </c>
      <c r="C239" s="5" t="str">
        <f>VLOOKUP($B239,'Bang TPDD'!$A$6:$AA$2902,2, FALSE)</f>
        <v>Chọn NL</v>
      </c>
      <c r="D239" s="91">
        <v>0</v>
      </c>
      <c r="E239" s="91">
        <f t="shared" si="33"/>
        <v>0</v>
      </c>
      <c r="F239" s="91">
        <f>VLOOKUP($B239,'Bang TPDD'!$A$6:$AA$2902,3, FALSE)</f>
        <v>0</v>
      </c>
      <c r="G239" s="91">
        <f>VLOOKUP($B239,'Bang TPDD'!$A$6:$AA$2902,4, FALSE)*$D239/100</f>
        <v>0</v>
      </c>
      <c r="H239" s="91">
        <f>VLOOKUP($B239,'Bang TPDD'!$A$6:$AA$2902,23, FALSE)*$E239/100</f>
        <v>0</v>
      </c>
      <c r="I239" s="91">
        <f>VLOOKUP($B239,'Bang TPDD'!$A$6:$AA$2902,5, FALSE)*$E239/100</f>
        <v>0</v>
      </c>
      <c r="J239" s="91">
        <f>VLOOKUP($B239,'Bang TPDD'!$A$6:$AA$2902,6, FALSE)*$E239/100</f>
        <v>0</v>
      </c>
      <c r="K239" s="91">
        <f>VLOOKUP($B239,'Bang TPDD'!$A$6:$AA$2902,7, FALSE)*$E239/100</f>
        <v>0</v>
      </c>
      <c r="L239" s="91">
        <f>VLOOKUP($B239,'Bang TPDD'!$A$6:$AA$2902,8, FALSE)*$E239/100</f>
        <v>0</v>
      </c>
      <c r="M239" s="91">
        <f>VLOOKUP($B239,'Bang TPDD'!$A$6:$AA$2902,9, FALSE)*$E239/100</f>
        <v>0</v>
      </c>
      <c r="N239" s="91">
        <f>VLOOKUP($B239,'Bang TPDD'!$A$6:$AA$2902,10, FALSE)*$E239/100</f>
        <v>0</v>
      </c>
      <c r="O239" s="91">
        <f>VLOOKUP($B239,'Bang TPDD'!$A$6:$AA$2902,11, FALSE)*$E239/100</f>
        <v>0</v>
      </c>
      <c r="P239" s="91">
        <f>VLOOKUP($B239,'Bang TPDD'!$A$6:$AA$2902,12, FALSE)*$E239/100</f>
        <v>0</v>
      </c>
      <c r="Q239" s="91">
        <f>VLOOKUP($B239,'Bang TPDD'!$A$6:$AA$2902,13, FALSE)*$E239/100</f>
        <v>0</v>
      </c>
      <c r="R239" s="91">
        <f>VLOOKUP($B239,'Bang TPDD'!$A$6:$AA$2902,14, FALSE)*$E239/100</f>
        <v>0</v>
      </c>
      <c r="S239" s="91">
        <f>VLOOKUP($B239,'Bang TPDD'!$A$6:$AA$2902,15, FALSE)*$E239/100</f>
        <v>0</v>
      </c>
      <c r="T239" s="91">
        <f>VLOOKUP($B239,'Bang TPDD'!$A$6:$AA$2902,16, FALSE)*$E239/100</f>
        <v>0</v>
      </c>
      <c r="U239" s="91">
        <f>VLOOKUP($B239,'Bang TPDD'!$A$6:$AA$2902,17, FALSE)*$E239/100</f>
        <v>0</v>
      </c>
      <c r="V239" s="91">
        <f>VLOOKUP($B239,'Bang TPDD'!$A$6:$AA$2902,18, FALSE)*$E239/100</f>
        <v>0</v>
      </c>
      <c r="W239" s="91">
        <f>VLOOKUP($B239,'Bang TPDD'!$A$6:$AA$2902,19, FALSE)*$E239/100</f>
        <v>0</v>
      </c>
      <c r="X239" s="91">
        <f>VLOOKUP($B239,'Bang TPDD'!$A$6:$AA$2902,20, FALSE)*$E239/100</f>
        <v>0</v>
      </c>
      <c r="Y239" s="91">
        <f>VLOOKUP($B239,'Bang TPDD'!$A$6:$AA$2902,21, FALSE)*$E239/100</f>
        <v>0</v>
      </c>
      <c r="Z239" s="91">
        <f>VLOOKUP($B239,'Bang TPDD'!$A$6:$AA$2902,22, FALSE)*$E239/100</f>
        <v>0</v>
      </c>
    </row>
    <row r="240" spans="1:26" s="2" customFormat="1" x14ac:dyDescent="0.3">
      <c r="B240" s="92" t="s">
        <v>338</v>
      </c>
      <c r="C240" s="5" t="str">
        <f>VLOOKUP($B240,'Bang TPDD'!$A$6:$AA$2902,2, FALSE)</f>
        <v>Chọn NL</v>
      </c>
      <c r="D240" s="91">
        <v>0</v>
      </c>
      <c r="E240" s="91">
        <f t="shared" si="33"/>
        <v>0</v>
      </c>
      <c r="F240" s="91">
        <f>VLOOKUP($B240,'Bang TPDD'!$A$6:$AA$2902,3, FALSE)</f>
        <v>0</v>
      </c>
      <c r="G240" s="91">
        <f>VLOOKUP($B240,'Bang TPDD'!$A$6:$AA$2902,4, FALSE)*$D240/100</f>
        <v>0</v>
      </c>
      <c r="H240" s="91">
        <f>VLOOKUP($B240,'Bang TPDD'!$A$6:$AA$2902,23, FALSE)*$E240/100</f>
        <v>0</v>
      </c>
      <c r="I240" s="91">
        <f>VLOOKUP($B240,'Bang TPDD'!$A$6:$AA$2902,5, FALSE)*$E240/100</f>
        <v>0</v>
      </c>
      <c r="J240" s="91">
        <f>VLOOKUP($B240,'Bang TPDD'!$A$6:$AA$2902,6, FALSE)*$E240/100</f>
        <v>0</v>
      </c>
      <c r="K240" s="91">
        <f>VLOOKUP($B240,'Bang TPDD'!$A$6:$AA$2902,7, FALSE)*$E240/100</f>
        <v>0</v>
      </c>
      <c r="L240" s="91">
        <f>VLOOKUP($B240,'Bang TPDD'!$A$6:$AA$2902,8, FALSE)*$E240/100</f>
        <v>0</v>
      </c>
      <c r="M240" s="91">
        <f>VLOOKUP($B240,'Bang TPDD'!$A$6:$AA$2902,9, FALSE)*$E240/100</f>
        <v>0</v>
      </c>
      <c r="N240" s="91">
        <f>VLOOKUP($B240,'Bang TPDD'!$A$6:$AA$2902,10, FALSE)*$E240/100</f>
        <v>0</v>
      </c>
      <c r="O240" s="91">
        <f>VLOOKUP($B240,'Bang TPDD'!$A$6:$AA$2902,11, FALSE)*$E240/100</f>
        <v>0</v>
      </c>
      <c r="P240" s="91">
        <f>VLOOKUP($B240,'Bang TPDD'!$A$6:$AA$2902,12, FALSE)*$E240/100</f>
        <v>0</v>
      </c>
      <c r="Q240" s="91">
        <f>VLOOKUP($B240,'Bang TPDD'!$A$6:$AA$2902,13, FALSE)*$E240/100</f>
        <v>0</v>
      </c>
      <c r="R240" s="91">
        <f>VLOOKUP($B240,'Bang TPDD'!$A$6:$AA$2902,14, FALSE)*$E240/100</f>
        <v>0</v>
      </c>
      <c r="S240" s="91">
        <f>VLOOKUP($B240,'Bang TPDD'!$A$6:$AA$2902,15, FALSE)*$E240/100</f>
        <v>0</v>
      </c>
      <c r="T240" s="91">
        <f>VLOOKUP($B240,'Bang TPDD'!$A$6:$AA$2902,16, FALSE)*$E240/100</f>
        <v>0</v>
      </c>
      <c r="U240" s="91">
        <f>VLOOKUP($B240,'Bang TPDD'!$A$6:$AA$2902,17, FALSE)*$E240/100</f>
        <v>0</v>
      </c>
      <c r="V240" s="91">
        <f>VLOOKUP($B240,'Bang TPDD'!$A$6:$AA$2902,18, FALSE)*$E240/100</f>
        <v>0</v>
      </c>
      <c r="W240" s="91">
        <f>VLOOKUP($B240,'Bang TPDD'!$A$6:$AA$2902,19, FALSE)*$E240/100</f>
        <v>0</v>
      </c>
      <c r="X240" s="91">
        <f>VLOOKUP($B240,'Bang TPDD'!$A$6:$AA$2902,20, FALSE)*$E240/100</f>
        <v>0</v>
      </c>
      <c r="Y240" s="91">
        <f>VLOOKUP($B240,'Bang TPDD'!$A$6:$AA$2902,21, FALSE)*$E240/100</f>
        <v>0</v>
      </c>
      <c r="Z240" s="91">
        <f>VLOOKUP($B240,'Bang TPDD'!$A$6:$AA$2902,22, FALSE)*$E240/100</f>
        <v>0</v>
      </c>
    </row>
    <row r="241" spans="1:26" s="2" customFormat="1" x14ac:dyDescent="0.3">
      <c r="B241" s="92" t="s">
        <v>338</v>
      </c>
      <c r="C241" s="5" t="str">
        <f>VLOOKUP($B241,'Bang TPDD'!$A$6:$AA$2902,2, FALSE)</f>
        <v>Chọn NL</v>
      </c>
      <c r="D241" s="91">
        <v>0</v>
      </c>
      <c r="E241" s="91">
        <f t="shared" si="33"/>
        <v>0</v>
      </c>
      <c r="F241" s="91">
        <f>VLOOKUP($B241,'Bang TPDD'!$A$6:$AA$2902,3, FALSE)</f>
        <v>0</v>
      </c>
      <c r="G241" s="91">
        <f>VLOOKUP($B241,'Bang TPDD'!$A$6:$AA$2902,4, FALSE)*$D241/100</f>
        <v>0</v>
      </c>
      <c r="H241" s="91">
        <f>VLOOKUP($B241,'Bang TPDD'!$A$6:$AA$2902,23, FALSE)*$E241/100</f>
        <v>0</v>
      </c>
      <c r="I241" s="91">
        <f>VLOOKUP($B241,'Bang TPDD'!$A$6:$AA$2902,5, FALSE)*$E241/100</f>
        <v>0</v>
      </c>
      <c r="J241" s="91">
        <f>VLOOKUP($B241,'Bang TPDD'!$A$6:$AA$2902,6, FALSE)*$E241/100</f>
        <v>0</v>
      </c>
      <c r="K241" s="91">
        <f>VLOOKUP($B241,'Bang TPDD'!$A$6:$AA$2902,7, FALSE)*$E241/100</f>
        <v>0</v>
      </c>
      <c r="L241" s="91">
        <f>VLOOKUP($B241,'Bang TPDD'!$A$6:$AA$2902,8, FALSE)*$E241/100</f>
        <v>0</v>
      </c>
      <c r="M241" s="91">
        <f>VLOOKUP($B241,'Bang TPDD'!$A$6:$AA$2902,9, FALSE)*$E241/100</f>
        <v>0</v>
      </c>
      <c r="N241" s="91">
        <f>VLOOKUP($B241,'Bang TPDD'!$A$6:$AA$2902,10, FALSE)*$E241/100</f>
        <v>0</v>
      </c>
      <c r="O241" s="91">
        <f>VLOOKUP($B241,'Bang TPDD'!$A$6:$AA$2902,11, FALSE)*$E241/100</f>
        <v>0</v>
      </c>
      <c r="P241" s="91">
        <f>VLOOKUP($B241,'Bang TPDD'!$A$6:$AA$2902,12, FALSE)*$E241/100</f>
        <v>0</v>
      </c>
      <c r="Q241" s="91">
        <f>VLOOKUP($B241,'Bang TPDD'!$A$6:$AA$2902,13, FALSE)*$E241/100</f>
        <v>0</v>
      </c>
      <c r="R241" s="91">
        <f>VLOOKUP($B241,'Bang TPDD'!$A$6:$AA$2902,14, FALSE)*$E241/100</f>
        <v>0</v>
      </c>
      <c r="S241" s="91">
        <f>VLOOKUP($B241,'Bang TPDD'!$A$6:$AA$2902,15, FALSE)*$E241/100</f>
        <v>0</v>
      </c>
      <c r="T241" s="91">
        <f>VLOOKUP($B241,'Bang TPDD'!$A$6:$AA$2902,16, FALSE)*$E241/100</f>
        <v>0</v>
      </c>
      <c r="U241" s="91">
        <f>VLOOKUP($B241,'Bang TPDD'!$A$6:$AA$2902,17, FALSE)*$E241/100</f>
        <v>0</v>
      </c>
      <c r="V241" s="91">
        <f>VLOOKUP($B241,'Bang TPDD'!$A$6:$AA$2902,18, FALSE)*$E241/100</f>
        <v>0</v>
      </c>
      <c r="W241" s="91">
        <f>VLOOKUP($B241,'Bang TPDD'!$A$6:$AA$2902,19, FALSE)*$E241/100</f>
        <v>0</v>
      </c>
      <c r="X241" s="91">
        <f>VLOOKUP($B241,'Bang TPDD'!$A$6:$AA$2902,20, FALSE)*$E241/100</f>
        <v>0</v>
      </c>
      <c r="Y241" s="91">
        <f>VLOOKUP($B241,'Bang TPDD'!$A$6:$AA$2902,21, FALSE)*$E241/100</f>
        <v>0</v>
      </c>
      <c r="Z241" s="91">
        <f>VLOOKUP($B241,'Bang TPDD'!$A$6:$AA$2902,22, FALSE)*$E241/100</f>
        <v>0</v>
      </c>
    </row>
    <row r="242" spans="1:26" s="2" customFormat="1" x14ac:dyDescent="0.3">
      <c r="B242" s="92" t="s">
        <v>338</v>
      </c>
      <c r="C242" s="5" t="str">
        <f>VLOOKUP($B242,'Bang TPDD'!$A$6:$AA$2902,2, FALSE)</f>
        <v>Chọn NL</v>
      </c>
      <c r="D242" s="91">
        <v>0</v>
      </c>
      <c r="E242" s="91">
        <f t="shared" si="33"/>
        <v>0</v>
      </c>
      <c r="F242" s="91">
        <f>VLOOKUP($B242,'Bang TPDD'!$A$6:$AA$2902,3, FALSE)</f>
        <v>0</v>
      </c>
      <c r="G242" s="91">
        <f>VLOOKUP($B242,'Bang TPDD'!$A$6:$AA$2902,4, FALSE)*$D242/100</f>
        <v>0</v>
      </c>
      <c r="H242" s="91">
        <f>VLOOKUP($B242,'Bang TPDD'!$A$6:$AA$2902,23, FALSE)*$E242/100</f>
        <v>0</v>
      </c>
      <c r="I242" s="91">
        <f>VLOOKUP($B242,'Bang TPDD'!$A$6:$AA$2902,5, FALSE)*$E242/100</f>
        <v>0</v>
      </c>
      <c r="J242" s="91">
        <f>VLOOKUP($B242,'Bang TPDD'!$A$6:$AA$2902,6, FALSE)*$E242/100</f>
        <v>0</v>
      </c>
      <c r="K242" s="91">
        <f>VLOOKUP($B242,'Bang TPDD'!$A$6:$AA$2902,7, FALSE)*$E242/100</f>
        <v>0</v>
      </c>
      <c r="L242" s="91">
        <f>VLOOKUP($B242,'Bang TPDD'!$A$6:$AA$2902,8, FALSE)*$E242/100</f>
        <v>0</v>
      </c>
      <c r="M242" s="91">
        <f>VLOOKUP($B242,'Bang TPDD'!$A$6:$AA$2902,9, FALSE)*$E242/100</f>
        <v>0</v>
      </c>
      <c r="N242" s="91">
        <f>VLOOKUP($B242,'Bang TPDD'!$A$6:$AA$2902,10, FALSE)*$E242/100</f>
        <v>0</v>
      </c>
      <c r="O242" s="91">
        <f>VLOOKUP($B242,'Bang TPDD'!$A$6:$AA$2902,11, FALSE)*$E242/100</f>
        <v>0</v>
      </c>
      <c r="P242" s="91">
        <f>VLOOKUP($B242,'Bang TPDD'!$A$6:$AA$2902,12, FALSE)*$E242/100</f>
        <v>0</v>
      </c>
      <c r="Q242" s="91">
        <f>VLOOKUP($B242,'Bang TPDD'!$A$6:$AA$2902,13, FALSE)*$E242/100</f>
        <v>0</v>
      </c>
      <c r="R242" s="91">
        <f>VLOOKUP($B242,'Bang TPDD'!$A$6:$AA$2902,14, FALSE)*$E242/100</f>
        <v>0</v>
      </c>
      <c r="S242" s="91">
        <f>VLOOKUP($B242,'Bang TPDD'!$A$6:$AA$2902,15, FALSE)*$E242/100</f>
        <v>0</v>
      </c>
      <c r="T242" s="91">
        <f>VLOOKUP($B242,'Bang TPDD'!$A$6:$AA$2902,16, FALSE)*$E242/100</f>
        <v>0</v>
      </c>
      <c r="U242" s="91">
        <f>VLOOKUP($B242,'Bang TPDD'!$A$6:$AA$2902,17, FALSE)*$E242/100</f>
        <v>0</v>
      </c>
      <c r="V242" s="91">
        <f>VLOOKUP($B242,'Bang TPDD'!$A$6:$AA$2902,18, FALSE)*$E242/100</f>
        <v>0</v>
      </c>
      <c r="W242" s="91">
        <f>VLOOKUP($B242,'Bang TPDD'!$A$6:$AA$2902,19, FALSE)*$E242/100</f>
        <v>0</v>
      </c>
      <c r="X242" s="91">
        <f>VLOOKUP($B242,'Bang TPDD'!$A$6:$AA$2902,20, FALSE)*$E242/100</f>
        <v>0</v>
      </c>
      <c r="Y242" s="91">
        <f>VLOOKUP($B242,'Bang TPDD'!$A$6:$AA$2902,21, FALSE)*$E242/100</f>
        <v>0</v>
      </c>
      <c r="Z242" s="91">
        <f>VLOOKUP($B242,'Bang TPDD'!$A$6:$AA$2902,22, FALSE)*$E242/100</f>
        <v>0</v>
      </c>
    </row>
    <row r="243" spans="1:26" s="2" customFormat="1" x14ac:dyDescent="0.3">
      <c r="B243" s="92" t="s">
        <v>338</v>
      </c>
      <c r="C243" s="5" t="str">
        <f>VLOOKUP($B243,'Bang TPDD'!$A$6:$AA$2902,2, FALSE)</f>
        <v>Chọn NL</v>
      </c>
      <c r="D243" s="91">
        <v>0</v>
      </c>
      <c r="E243" s="91">
        <f t="shared" si="33"/>
        <v>0</v>
      </c>
      <c r="F243" s="91">
        <f>VLOOKUP($B243,'Bang TPDD'!$A$6:$AA$2902,3, FALSE)</f>
        <v>0</v>
      </c>
      <c r="G243" s="91">
        <f>VLOOKUP($B243,'Bang TPDD'!$A$6:$AA$2902,4, FALSE)*$D243/100</f>
        <v>0</v>
      </c>
      <c r="H243" s="91">
        <f>VLOOKUP($B243,'Bang TPDD'!$A$6:$AA$2902,23, FALSE)*$E243/100</f>
        <v>0</v>
      </c>
      <c r="I243" s="91">
        <f>VLOOKUP($B243,'Bang TPDD'!$A$6:$AA$2902,5, FALSE)*$E243/100</f>
        <v>0</v>
      </c>
      <c r="J243" s="91">
        <f>VLOOKUP($B243,'Bang TPDD'!$A$6:$AA$2902,6, FALSE)*$E243/100</f>
        <v>0</v>
      </c>
      <c r="K243" s="91">
        <f>VLOOKUP($B243,'Bang TPDD'!$A$6:$AA$2902,7, FALSE)*$E243/100</f>
        <v>0</v>
      </c>
      <c r="L243" s="91">
        <f>VLOOKUP($B243,'Bang TPDD'!$A$6:$AA$2902,8, FALSE)*$E243/100</f>
        <v>0</v>
      </c>
      <c r="M243" s="91">
        <f>VLOOKUP($B243,'Bang TPDD'!$A$6:$AA$2902,9, FALSE)*$E243/100</f>
        <v>0</v>
      </c>
      <c r="N243" s="91">
        <f>VLOOKUP($B243,'Bang TPDD'!$A$6:$AA$2902,10, FALSE)*$E243/100</f>
        <v>0</v>
      </c>
      <c r="O243" s="91">
        <f>VLOOKUP($B243,'Bang TPDD'!$A$6:$AA$2902,11, FALSE)*$E243/100</f>
        <v>0</v>
      </c>
      <c r="P243" s="91">
        <f>VLOOKUP($B243,'Bang TPDD'!$A$6:$AA$2902,12, FALSE)*$E243/100</f>
        <v>0</v>
      </c>
      <c r="Q243" s="91">
        <f>VLOOKUP($B243,'Bang TPDD'!$A$6:$AA$2902,13, FALSE)*$E243/100</f>
        <v>0</v>
      </c>
      <c r="R243" s="91">
        <f>VLOOKUP($B243,'Bang TPDD'!$A$6:$AA$2902,14, FALSE)*$E243/100</f>
        <v>0</v>
      </c>
      <c r="S243" s="91">
        <f>VLOOKUP($B243,'Bang TPDD'!$A$6:$AA$2902,15, FALSE)*$E243/100</f>
        <v>0</v>
      </c>
      <c r="T243" s="91">
        <f>VLOOKUP($B243,'Bang TPDD'!$A$6:$AA$2902,16, FALSE)*$E243/100</f>
        <v>0</v>
      </c>
      <c r="U243" s="91">
        <f>VLOOKUP($B243,'Bang TPDD'!$A$6:$AA$2902,17, FALSE)*$E243/100</f>
        <v>0</v>
      </c>
      <c r="V243" s="91">
        <f>VLOOKUP($B243,'Bang TPDD'!$A$6:$AA$2902,18, FALSE)*$E243/100</f>
        <v>0</v>
      </c>
      <c r="W243" s="91">
        <f>VLOOKUP($B243,'Bang TPDD'!$A$6:$AA$2902,19, FALSE)*$E243/100</f>
        <v>0</v>
      </c>
      <c r="X243" s="91">
        <f>VLOOKUP($B243,'Bang TPDD'!$A$6:$AA$2902,20, FALSE)*$E243/100</f>
        <v>0</v>
      </c>
      <c r="Y243" s="91">
        <f>VLOOKUP($B243,'Bang TPDD'!$A$6:$AA$2902,21, FALSE)*$E243/100</f>
        <v>0</v>
      </c>
      <c r="Z243" s="91">
        <f>VLOOKUP($B243,'Bang TPDD'!$A$6:$AA$2902,22, FALSE)*$E243/100</f>
        <v>0</v>
      </c>
    </row>
    <row r="244" spans="1:26" s="2" customFormat="1" x14ac:dyDescent="0.3">
      <c r="B244" s="92" t="s">
        <v>338</v>
      </c>
      <c r="C244" s="5" t="str">
        <f>VLOOKUP($B244,'Bang TPDD'!$A$6:$AA$2902,2, FALSE)</f>
        <v>Chọn NL</v>
      </c>
      <c r="D244" s="91">
        <v>0</v>
      </c>
      <c r="E244" s="91">
        <f t="shared" si="33"/>
        <v>0</v>
      </c>
      <c r="F244" s="91">
        <f>VLOOKUP($B244,'Bang TPDD'!$A$6:$AA$2902,3, FALSE)</f>
        <v>0</v>
      </c>
      <c r="G244" s="91">
        <f>VLOOKUP($B244,'Bang TPDD'!$A$6:$AA$2902,4, FALSE)*$D244/100</f>
        <v>0</v>
      </c>
      <c r="H244" s="91">
        <f>VLOOKUP($B244,'Bang TPDD'!$A$6:$AA$2902,23, FALSE)*$E244/100</f>
        <v>0</v>
      </c>
      <c r="I244" s="91">
        <f>VLOOKUP($B244,'Bang TPDD'!$A$6:$AA$2902,5, FALSE)*$E244/100</f>
        <v>0</v>
      </c>
      <c r="J244" s="91">
        <f>VLOOKUP($B244,'Bang TPDD'!$A$6:$AA$2902,6, FALSE)*$E244/100</f>
        <v>0</v>
      </c>
      <c r="K244" s="91">
        <f>VLOOKUP($B244,'Bang TPDD'!$A$6:$AA$2902,7, FALSE)*$E244/100</f>
        <v>0</v>
      </c>
      <c r="L244" s="91">
        <f>VLOOKUP($B244,'Bang TPDD'!$A$6:$AA$2902,8, FALSE)*$E244/100</f>
        <v>0</v>
      </c>
      <c r="M244" s="91">
        <f>VLOOKUP($B244,'Bang TPDD'!$A$6:$AA$2902,9, FALSE)*$E244/100</f>
        <v>0</v>
      </c>
      <c r="N244" s="91">
        <f>VLOOKUP($B244,'Bang TPDD'!$A$6:$AA$2902,10, FALSE)*$E244/100</f>
        <v>0</v>
      </c>
      <c r="O244" s="91">
        <f>VLOOKUP($B244,'Bang TPDD'!$A$6:$AA$2902,11, FALSE)*$E244/100</f>
        <v>0</v>
      </c>
      <c r="P244" s="91">
        <f>VLOOKUP($B244,'Bang TPDD'!$A$6:$AA$2902,12, FALSE)*$E244/100</f>
        <v>0</v>
      </c>
      <c r="Q244" s="91">
        <f>VLOOKUP($B244,'Bang TPDD'!$A$6:$AA$2902,13, FALSE)*$E244/100</f>
        <v>0</v>
      </c>
      <c r="R244" s="91">
        <f>VLOOKUP($B244,'Bang TPDD'!$A$6:$AA$2902,14, FALSE)*$E244/100</f>
        <v>0</v>
      </c>
      <c r="S244" s="91">
        <f>VLOOKUP($B244,'Bang TPDD'!$A$6:$AA$2902,15, FALSE)*$E244/100</f>
        <v>0</v>
      </c>
      <c r="T244" s="91">
        <f>VLOOKUP($B244,'Bang TPDD'!$A$6:$AA$2902,16, FALSE)*$E244/100</f>
        <v>0</v>
      </c>
      <c r="U244" s="91">
        <f>VLOOKUP($B244,'Bang TPDD'!$A$6:$AA$2902,17, FALSE)*$E244/100</f>
        <v>0</v>
      </c>
      <c r="V244" s="91">
        <f>VLOOKUP($B244,'Bang TPDD'!$A$6:$AA$2902,18, FALSE)*$E244/100</f>
        <v>0</v>
      </c>
      <c r="W244" s="91">
        <f>VLOOKUP($B244,'Bang TPDD'!$A$6:$AA$2902,19, FALSE)*$E244/100</f>
        <v>0</v>
      </c>
      <c r="X244" s="91">
        <f>VLOOKUP($B244,'Bang TPDD'!$A$6:$AA$2902,20, FALSE)*$E244/100</f>
        <v>0</v>
      </c>
      <c r="Y244" s="91">
        <f>VLOOKUP($B244,'Bang TPDD'!$A$6:$AA$2902,21, FALSE)*$E244/100</f>
        <v>0</v>
      </c>
      <c r="Z244" s="91">
        <f>VLOOKUP($B244,'Bang TPDD'!$A$6:$AA$2902,22, FALSE)*$E244/100</f>
        <v>0</v>
      </c>
    </row>
    <row r="245" spans="1:26" s="2" customFormat="1" x14ac:dyDescent="0.3">
      <c r="B245" s="92" t="s">
        <v>338</v>
      </c>
      <c r="C245" s="5" t="str">
        <f>VLOOKUP($B245,'Bang TPDD'!$A$6:$AA$2902,2, FALSE)</f>
        <v>Chọn NL</v>
      </c>
      <c r="D245" s="91">
        <v>0</v>
      </c>
      <c r="E245" s="91">
        <f t="shared" si="33"/>
        <v>0</v>
      </c>
      <c r="F245" s="91">
        <f>VLOOKUP($B245,'Bang TPDD'!$A$6:$AA$2902,3, FALSE)</f>
        <v>0</v>
      </c>
      <c r="G245" s="91">
        <f>VLOOKUP($B245,'Bang TPDD'!$A$6:$AA$2902,4, FALSE)*$D245/100</f>
        <v>0</v>
      </c>
      <c r="H245" s="91">
        <f>VLOOKUP($B245,'Bang TPDD'!$A$6:$AA$2902,23, FALSE)*$E245/100</f>
        <v>0</v>
      </c>
      <c r="I245" s="91">
        <f>VLOOKUP($B245,'Bang TPDD'!$A$6:$AA$2902,5, FALSE)*$E245/100</f>
        <v>0</v>
      </c>
      <c r="J245" s="91">
        <f>VLOOKUP($B245,'Bang TPDD'!$A$6:$AA$2902,6, FALSE)*$E245/100</f>
        <v>0</v>
      </c>
      <c r="K245" s="91">
        <f>VLOOKUP($B245,'Bang TPDD'!$A$6:$AA$2902,7, FALSE)*$E245/100</f>
        <v>0</v>
      </c>
      <c r="L245" s="91">
        <f>VLOOKUP($B245,'Bang TPDD'!$A$6:$AA$2902,8, FALSE)*$E245/100</f>
        <v>0</v>
      </c>
      <c r="M245" s="91">
        <f>VLOOKUP($B245,'Bang TPDD'!$A$6:$AA$2902,9, FALSE)*$E245/100</f>
        <v>0</v>
      </c>
      <c r="N245" s="91">
        <f>VLOOKUP($B245,'Bang TPDD'!$A$6:$AA$2902,10, FALSE)*$E245/100</f>
        <v>0</v>
      </c>
      <c r="O245" s="91">
        <f>VLOOKUP($B245,'Bang TPDD'!$A$6:$AA$2902,11, FALSE)*$E245/100</f>
        <v>0</v>
      </c>
      <c r="P245" s="91">
        <f>VLOOKUP($B245,'Bang TPDD'!$A$6:$AA$2902,12, FALSE)*$E245/100</f>
        <v>0</v>
      </c>
      <c r="Q245" s="91">
        <f>VLOOKUP($B245,'Bang TPDD'!$A$6:$AA$2902,13, FALSE)*$E245/100</f>
        <v>0</v>
      </c>
      <c r="R245" s="91">
        <f>VLOOKUP($B245,'Bang TPDD'!$A$6:$AA$2902,14, FALSE)*$E245/100</f>
        <v>0</v>
      </c>
      <c r="S245" s="91">
        <f>VLOOKUP($B245,'Bang TPDD'!$A$6:$AA$2902,15, FALSE)*$E245/100</f>
        <v>0</v>
      </c>
      <c r="T245" s="91">
        <f>VLOOKUP($B245,'Bang TPDD'!$A$6:$AA$2902,16, FALSE)*$E245/100</f>
        <v>0</v>
      </c>
      <c r="U245" s="91">
        <f>VLOOKUP($B245,'Bang TPDD'!$A$6:$AA$2902,17, FALSE)*$E245/100</f>
        <v>0</v>
      </c>
      <c r="V245" s="91">
        <f>VLOOKUP($B245,'Bang TPDD'!$A$6:$AA$2902,18, FALSE)*$E245/100</f>
        <v>0</v>
      </c>
      <c r="W245" s="91">
        <f>VLOOKUP($B245,'Bang TPDD'!$A$6:$AA$2902,19, FALSE)*$E245/100</f>
        <v>0</v>
      </c>
      <c r="X245" s="91">
        <f>VLOOKUP($B245,'Bang TPDD'!$A$6:$AA$2902,20, FALSE)*$E245/100</f>
        <v>0</v>
      </c>
      <c r="Y245" s="91">
        <f>VLOOKUP($B245,'Bang TPDD'!$A$6:$AA$2902,21, FALSE)*$E245/100</f>
        <v>0</v>
      </c>
      <c r="Z245" s="91">
        <f>VLOOKUP($B245,'Bang TPDD'!$A$6:$AA$2902,22, FALSE)*$E245/100</f>
        <v>0</v>
      </c>
    </row>
    <row r="246" spans="1:26" s="2" customFormat="1" x14ac:dyDescent="0.3">
      <c r="B246" s="92" t="s">
        <v>338</v>
      </c>
      <c r="C246" s="5" t="str">
        <f>VLOOKUP($B246,'Bang TPDD'!$A$6:$AA$2902,2, FALSE)</f>
        <v>Chọn NL</v>
      </c>
      <c r="D246" s="91">
        <v>0</v>
      </c>
      <c r="E246" s="91">
        <f t="shared" si="33"/>
        <v>0</v>
      </c>
      <c r="F246" s="91">
        <f>VLOOKUP($B246,'Bang TPDD'!$A$6:$AA$2902,3, FALSE)</f>
        <v>0</v>
      </c>
      <c r="G246" s="91">
        <f>VLOOKUP($B246,'Bang TPDD'!$A$6:$AA$2902,4, FALSE)*$D246/100</f>
        <v>0</v>
      </c>
      <c r="H246" s="91">
        <f>VLOOKUP($B246,'Bang TPDD'!$A$6:$AA$2902,23, FALSE)*$E246/100</f>
        <v>0</v>
      </c>
      <c r="I246" s="91">
        <f>VLOOKUP($B246,'Bang TPDD'!$A$6:$AA$2902,5, FALSE)*$E246/100</f>
        <v>0</v>
      </c>
      <c r="J246" s="91">
        <f>VLOOKUP($B246,'Bang TPDD'!$A$6:$AA$2902,6, FALSE)*$E246/100</f>
        <v>0</v>
      </c>
      <c r="K246" s="91">
        <f>VLOOKUP($B246,'Bang TPDD'!$A$6:$AA$2902,7, FALSE)*$E246/100</f>
        <v>0</v>
      </c>
      <c r="L246" s="91">
        <f>VLOOKUP($B246,'Bang TPDD'!$A$6:$AA$2902,8, FALSE)*$E246/100</f>
        <v>0</v>
      </c>
      <c r="M246" s="91">
        <f>VLOOKUP($B246,'Bang TPDD'!$A$6:$AA$2902,9, FALSE)*$E246/100</f>
        <v>0</v>
      </c>
      <c r="N246" s="91">
        <f>VLOOKUP($B246,'Bang TPDD'!$A$6:$AA$2902,10, FALSE)*$E246/100</f>
        <v>0</v>
      </c>
      <c r="O246" s="91">
        <f>VLOOKUP($B246,'Bang TPDD'!$A$6:$AA$2902,11, FALSE)*$E246/100</f>
        <v>0</v>
      </c>
      <c r="P246" s="91">
        <f>VLOOKUP($B246,'Bang TPDD'!$A$6:$AA$2902,12, FALSE)*$E246/100</f>
        <v>0</v>
      </c>
      <c r="Q246" s="91">
        <f>VLOOKUP($B246,'Bang TPDD'!$A$6:$AA$2902,13, FALSE)*$E246/100</f>
        <v>0</v>
      </c>
      <c r="R246" s="91">
        <f>VLOOKUP($B246,'Bang TPDD'!$A$6:$AA$2902,14, FALSE)*$E246/100</f>
        <v>0</v>
      </c>
      <c r="S246" s="91">
        <f>VLOOKUP($B246,'Bang TPDD'!$A$6:$AA$2902,15, FALSE)*$E246/100</f>
        <v>0</v>
      </c>
      <c r="T246" s="91">
        <f>VLOOKUP($B246,'Bang TPDD'!$A$6:$AA$2902,16, FALSE)*$E246/100</f>
        <v>0</v>
      </c>
      <c r="U246" s="91">
        <f>VLOOKUP($B246,'Bang TPDD'!$A$6:$AA$2902,17, FALSE)*$E246/100</f>
        <v>0</v>
      </c>
      <c r="V246" s="91">
        <f>VLOOKUP($B246,'Bang TPDD'!$A$6:$AA$2902,18, FALSE)*$E246/100</f>
        <v>0</v>
      </c>
      <c r="W246" s="91">
        <f>VLOOKUP($B246,'Bang TPDD'!$A$6:$AA$2902,19, FALSE)*$E246/100</f>
        <v>0</v>
      </c>
      <c r="X246" s="91">
        <f>VLOOKUP($B246,'Bang TPDD'!$A$6:$AA$2902,20, FALSE)*$E246/100</f>
        <v>0</v>
      </c>
      <c r="Y246" s="91">
        <f>VLOOKUP($B246,'Bang TPDD'!$A$6:$AA$2902,21, FALSE)*$E246/100</f>
        <v>0</v>
      </c>
      <c r="Z246" s="91">
        <f>VLOOKUP($B246,'Bang TPDD'!$A$6:$AA$2902,22, FALSE)*$E246/100</f>
        <v>0</v>
      </c>
    </row>
    <row r="247" spans="1:26" ht="15" thickBot="1" x14ac:dyDescent="0.35"/>
    <row r="248" spans="1:26" s="89" customFormat="1" ht="27.6" x14ac:dyDescent="0.3">
      <c r="A248" s="412" t="s">
        <v>342</v>
      </c>
      <c r="B248" s="414" t="s">
        <v>292</v>
      </c>
      <c r="C248" s="410" t="s">
        <v>353</v>
      </c>
      <c r="D248" s="396" t="s">
        <v>272</v>
      </c>
      <c r="E248" s="397" t="s">
        <v>273</v>
      </c>
      <c r="F248" s="398" t="s">
        <v>300</v>
      </c>
      <c r="G248" s="398" t="s">
        <v>3</v>
      </c>
      <c r="H248" s="398" t="s">
        <v>296</v>
      </c>
      <c r="I248" s="399" t="s">
        <v>323</v>
      </c>
      <c r="J248" s="399" t="s">
        <v>324</v>
      </c>
      <c r="K248" s="399" t="s">
        <v>327</v>
      </c>
      <c r="L248" s="399" t="s">
        <v>325</v>
      </c>
      <c r="M248" s="399" t="s">
        <v>326</v>
      </c>
      <c r="N248" s="399" t="s">
        <v>329</v>
      </c>
      <c r="O248" s="399" t="s">
        <v>5</v>
      </c>
      <c r="P248" s="399" t="s">
        <v>304</v>
      </c>
      <c r="Q248" s="399" t="s">
        <v>313</v>
      </c>
      <c r="R248" s="399" t="s">
        <v>6</v>
      </c>
      <c r="S248" s="399" t="s">
        <v>7</v>
      </c>
      <c r="T248" s="399" t="s">
        <v>8</v>
      </c>
      <c r="U248" s="399" t="s">
        <v>9</v>
      </c>
      <c r="V248" s="399" t="s">
        <v>10</v>
      </c>
      <c r="W248" s="399" t="s">
        <v>291</v>
      </c>
      <c r="X248" s="399" t="s">
        <v>11</v>
      </c>
      <c r="Y248" s="399" t="s">
        <v>12</v>
      </c>
      <c r="Z248" s="399" t="s">
        <v>13</v>
      </c>
    </row>
    <row r="249" spans="1:26" s="89" customFormat="1" x14ac:dyDescent="0.3">
      <c r="A249" s="413"/>
      <c r="B249" s="415"/>
      <c r="C249" s="411"/>
      <c r="D249" s="400" t="s">
        <v>16</v>
      </c>
      <c r="E249" s="401" t="s">
        <v>16</v>
      </c>
      <c r="F249" s="401" t="s">
        <v>301</v>
      </c>
      <c r="G249" s="401" t="s">
        <v>15</v>
      </c>
      <c r="H249" s="401" t="s">
        <v>16</v>
      </c>
      <c r="I249" s="401" t="s">
        <v>16</v>
      </c>
      <c r="J249" s="401" t="s">
        <v>16</v>
      </c>
      <c r="K249" s="401" t="s">
        <v>328</v>
      </c>
      <c r="L249" s="401" t="s">
        <v>16</v>
      </c>
      <c r="M249" s="401" t="s">
        <v>16</v>
      </c>
      <c r="N249" s="401" t="s">
        <v>16</v>
      </c>
      <c r="O249" s="401" t="s">
        <v>16</v>
      </c>
      <c r="P249" s="401" t="s">
        <v>16</v>
      </c>
      <c r="Q249" s="401" t="s">
        <v>17</v>
      </c>
      <c r="R249" s="401" t="s">
        <v>17</v>
      </c>
      <c r="S249" s="401" t="s">
        <v>17</v>
      </c>
      <c r="T249" s="401" t="s">
        <v>17</v>
      </c>
      <c r="U249" s="401" t="s">
        <v>17</v>
      </c>
      <c r="V249" s="401" t="s">
        <v>17</v>
      </c>
      <c r="W249" s="401" t="s">
        <v>18</v>
      </c>
      <c r="X249" s="401" t="s">
        <v>18</v>
      </c>
      <c r="Y249" s="401" t="s">
        <v>17</v>
      </c>
      <c r="Z249" s="401" t="s">
        <v>17</v>
      </c>
    </row>
    <row r="250" spans="1:26" s="90" customFormat="1" ht="50.25" customHeight="1" thickBot="1" x14ac:dyDescent="0.4">
      <c r="A250" s="93">
        <f>A230+1</f>
        <v>19</v>
      </c>
      <c r="B250" s="94" t="s">
        <v>396</v>
      </c>
      <c r="C250" s="95" t="s">
        <v>397</v>
      </c>
      <c r="D250" s="402">
        <f>SUM(D251:D261)</f>
        <v>200</v>
      </c>
      <c r="E250" s="403" t="e">
        <f>SUM(E251:E261)</f>
        <v>#N/A</v>
      </c>
      <c r="F250" s="403"/>
      <c r="G250" s="403" t="e">
        <f t="shared" ref="G250:Z250" si="34">SUM(G251:G261)</f>
        <v>#N/A</v>
      </c>
      <c r="H250" s="403" t="e">
        <f t="shared" si="34"/>
        <v>#N/A</v>
      </c>
      <c r="I250" s="404" t="e">
        <f t="shared" si="34"/>
        <v>#N/A</v>
      </c>
      <c r="J250" s="404" t="e">
        <f t="shared" si="34"/>
        <v>#N/A</v>
      </c>
      <c r="K250" s="403" t="e">
        <f t="shared" si="34"/>
        <v>#N/A</v>
      </c>
      <c r="L250" s="404" t="e">
        <f t="shared" si="34"/>
        <v>#N/A</v>
      </c>
      <c r="M250" s="404" t="e">
        <f t="shared" si="34"/>
        <v>#N/A</v>
      </c>
      <c r="N250" s="403" t="e">
        <f t="shared" si="34"/>
        <v>#N/A</v>
      </c>
      <c r="O250" s="403" t="e">
        <f t="shared" si="34"/>
        <v>#N/A</v>
      </c>
      <c r="P250" s="403" t="e">
        <f t="shared" si="34"/>
        <v>#N/A</v>
      </c>
      <c r="Q250" s="403" t="e">
        <f t="shared" si="34"/>
        <v>#N/A</v>
      </c>
      <c r="R250" s="403" t="e">
        <f t="shared" si="34"/>
        <v>#N/A</v>
      </c>
      <c r="S250" s="403" t="e">
        <f t="shared" si="34"/>
        <v>#N/A</v>
      </c>
      <c r="T250" s="403" t="e">
        <f t="shared" si="34"/>
        <v>#N/A</v>
      </c>
      <c r="U250" s="403" t="e">
        <f t="shared" si="34"/>
        <v>#N/A</v>
      </c>
      <c r="V250" s="403" t="e">
        <f t="shared" si="34"/>
        <v>#N/A</v>
      </c>
      <c r="W250" s="403" t="e">
        <f t="shared" si="34"/>
        <v>#N/A</v>
      </c>
      <c r="X250" s="403" t="e">
        <f t="shared" si="34"/>
        <v>#N/A</v>
      </c>
      <c r="Y250" s="403" t="e">
        <f t="shared" si="34"/>
        <v>#N/A</v>
      </c>
      <c r="Z250" s="403" t="e">
        <f t="shared" si="34"/>
        <v>#N/A</v>
      </c>
    </row>
    <row r="251" spans="1:26" s="2" customFormat="1" x14ac:dyDescent="0.3">
      <c r="B251" s="92">
        <v>415</v>
      </c>
      <c r="C251" s="5" t="e">
        <f>VLOOKUP($B251,'Bang TPDD'!$A$6:$AA$2902,2, FALSE)</f>
        <v>#N/A</v>
      </c>
      <c r="D251" s="91">
        <v>200</v>
      </c>
      <c r="E251" s="91" t="e">
        <f>D251-D251*F251/100</f>
        <v>#N/A</v>
      </c>
      <c r="F251" s="91" t="e">
        <f>VLOOKUP($B251,'Bang TPDD'!$A$6:$AA$2902,3, FALSE)</f>
        <v>#N/A</v>
      </c>
      <c r="G251" s="91" t="e">
        <f>VLOOKUP($B251,'Bang TPDD'!$A$6:$AA$2902,4, FALSE)*$D251/100</f>
        <v>#N/A</v>
      </c>
      <c r="H251" s="91" t="e">
        <f>VLOOKUP($B251,'Bang TPDD'!$A$6:$AA$2902,23, FALSE)*$E251/100</f>
        <v>#N/A</v>
      </c>
      <c r="I251" s="91" t="e">
        <f>VLOOKUP($B251,'Bang TPDD'!$A$6:$AA$2902,5, FALSE)*$E251/100</f>
        <v>#N/A</v>
      </c>
      <c r="J251" s="91" t="e">
        <f>VLOOKUP($B251,'Bang TPDD'!$A$6:$AA$2902,6, FALSE)*$E251/100</f>
        <v>#N/A</v>
      </c>
      <c r="K251" s="91" t="e">
        <f>VLOOKUP($B251,'Bang TPDD'!$A$6:$AA$2902,7, FALSE)*$E251/100</f>
        <v>#N/A</v>
      </c>
      <c r="L251" s="91" t="e">
        <f>VLOOKUP($B251,'Bang TPDD'!$A$6:$AA$2902,8, FALSE)*$E251/100</f>
        <v>#N/A</v>
      </c>
      <c r="M251" s="91" t="e">
        <f>VLOOKUP($B251,'Bang TPDD'!$A$6:$AA$2902,9, FALSE)*$E251/100</f>
        <v>#N/A</v>
      </c>
      <c r="N251" s="91" t="e">
        <f>VLOOKUP($B251,'Bang TPDD'!$A$6:$AA$2902,10, FALSE)*$E251/100</f>
        <v>#N/A</v>
      </c>
      <c r="O251" s="91" t="e">
        <f>VLOOKUP($B251,'Bang TPDD'!$A$6:$AA$2902,11, FALSE)*$E251/100</f>
        <v>#N/A</v>
      </c>
      <c r="P251" s="91" t="e">
        <f>VLOOKUP($B251,'Bang TPDD'!$A$6:$AA$2902,12, FALSE)*$E251/100</f>
        <v>#N/A</v>
      </c>
      <c r="Q251" s="91" t="e">
        <f>VLOOKUP($B251,'Bang TPDD'!$A$6:$AA$2902,13, FALSE)*$E251/100</f>
        <v>#N/A</v>
      </c>
      <c r="R251" s="91" t="e">
        <f>VLOOKUP($B251,'Bang TPDD'!$A$6:$AA$2902,14, FALSE)*$E251/100</f>
        <v>#N/A</v>
      </c>
      <c r="S251" s="91" t="e">
        <f>VLOOKUP($B251,'Bang TPDD'!$A$6:$AA$2902,15, FALSE)*$E251/100</f>
        <v>#N/A</v>
      </c>
      <c r="T251" s="91" t="e">
        <f>VLOOKUP($B251,'Bang TPDD'!$A$6:$AA$2902,16, FALSE)*$E251/100</f>
        <v>#N/A</v>
      </c>
      <c r="U251" s="91" t="e">
        <f>VLOOKUP($B251,'Bang TPDD'!$A$6:$AA$2902,17, FALSE)*$E251/100</f>
        <v>#N/A</v>
      </c>
      <c r="V251" s="91" t="e">
        <f>VLOOKUP($B251,'Bang TPDD'!$A$6:$AA$2902,18, FALSE)*$E251/100</f>
        <v>#N/A</v>
      </c>
      <c r="W251" s="91" t="e">
        <f>VLOOKUP($B251,'Bang TPDD'!$A$6:$AA$2902,19, FALSE)*$E251/100</f>
        <v>#N/A</v>
      </c>
      <c r="X251" s="91" t="e">
        <f>VLOOKUP($B251,'Bang TPDD'!$A$6:$AA$2902,20, FALSE)*$E251/100</f>
        <v>#N/A</v>
      </c>
      <c r="Y251" s="91" t="e">
        <f>VLOOKUP($B251,'Bang TPDD'!$A$6:$AA$2902,21, FALSE)*$E251/100</f>
        <v>#N/A</v>
      </c>
      <c r="Z251" s="91" t="e">
        <f>VLOOKUP($B251,'Bang TPDD'!$A$6:$AA$2902,22, FALSE)*$E251/100</f>
        <v>#N/A</v>
      </c>
    </row>
    <row r="252" spans="1:26" s="2" customFormat="1" x14ac:dyDescent="0.3">
      <c r="B252" s="92" t="s">
        <v>338</v>
      </c>
      <c r="C252" s="5" t="str">
        <f>VLOOKUP($B252,'Bang TPDD'!$A$6:$AA$2902,2, FALSE)</f>
        <v>Chọn NL</v>
      </c>
      <c r="D252" s="91">
        <v>0</v>
      </c>
      <c r="E252" s="91">
        <f t="shared" ref="E252:E266" si="35">D252-D252*F252/100</f>
        <v>0</v>
      </c>
      <c r="F252" s="91">
        <f>VLOOKUP($B252,'Bang TPDD'!$A$6:$AA$2902,3, FALSE)</f>
        <v>0</v>
      </c>
      <c r="G252" s="91">
        <f>VLOOKUP($B252,'Bang TPDD'!$A$6:$AA$2902,4, FALSE)*$D252/100</f>
        <v>0</v>
      </c>
      <c r="H252" s="91">
        <f>VLOOKUP($B252,'Bang TPDD'!$A$6:$AA$2902,23, FALSE)*$E252/100</f>
        <v>0</v>
      </c>
      <c r="I252" s="91">
        <f>VLOOKUP($B252,'Bang TPDD'!$A$6:$AA$2902,5, FALSE)*$E252/100</f>
        <v>0</v>
      </c>
      <c r="J252" s="91">
        <f>VLOOKUP($B252,'Bang TPDD'!$A$6:$AA$2902,6, FALSE)*$E252/100</f>
        <v>0</v>
      </c>
      <c r="K252" s="91">
        <f>VLOOKUP($B252,'Bang TPDD'!$A$6:$AA$2902,7, FALSE)*$E252/100</f>
        <v>0</v>
      </c>
      <c r="L252" s="91">
        <f>VLOOKUP($B252,'Bang TPDD'!$A$6:$AA$2902,8, FALSE)*$E252/100</f>
        <v>0</v>
      </c>
      <c r="M252" s="91">
        <f>VLOOKUP($B252,'Bang TPDD'!$A$6:$AA$2902,9, FALSE)*$E252/100</f>
        <v>0</v>
      </c>
      <c r="N252" s="91">
        <f>VLOOKUP($B252,'Bang TPDD'!$A$6:$AA$2902,10, FALSE)*$E252/100</f>
        <v>0</v>
      </c>
      <c r="O252" s="91">
        <f>VLOOKUP($B252,'Bang TPDD'!$A$6:$AA$2902,11, FALSE)*$E252/100</f>
        <v>0</v>
      </c>
      <c r="P252" s="91">
        <f>VLOOKUP($B252,'Bang TPDD'!$A$6:$AA$2902,12, FALSE)*$E252/100</f>
        <v>0</v>
      </c>
      <c r="Q252" s="91">
        <f>VLOOKUP($B252,'Bang TPDD'!$A$6:$AA$2902,13, FALSE)*$E252/100</f>
        <v>0</v>
      </c>
      <c r="R252" s="91">
        <f>VLOOKUP($B252,'Bang TPDD'!$A$6:$AA$2902,14, FALSE)*$E252/100</f>
        <v>0</v>
      </c>
      <c r="S252" s="91">
        <f>VLOOKUP($B252,'Bang TPDD'!$A$6:$AA$2902,15, FALSE)*$E252/100</f>
        <v>0</v>
      </c>
      <c r="T252" s="91">
        <f>VLOOKUP($B252,'Bang TPDD'!$A$6:$AA$2902,16, FALSE)*$E252/100</f>
        <v>0</v>
      </c>
      <c r="U252" s="91">
        <f>VLOOKUP($B252,'Bang TPDD'!$A$6:$AA$2902,17, FALSE)*$E252/100</f>
        <v>0</v>
      </c>
      <c r="V252" s="91">
        <f>VLOOKUP($B252,'Bang TPDD'!$A$6:$AA$2902,18, FALSE)*$E252/100</f>
        <v>0</v>
      </c>
      <c r="W252" s="91">
        <f>VLOOKUP($B252,'Bang TPDD'!$A$6:$AA$2902,19, FALSE)*$E252/100</f>
        <v>0</v>
      </c>
      <c r="X252" s="91">
        <f>VLOOKUP($B252,'Bang TPDD'!$A$6:$AA$2902,20, FALSE)*$E252/100</f>
        <v>0</v>
      </c>
      <c r="Y252" s="91">
        <f>VLOOKUP($B252,'Bang TPDD'!$A$6:$AA$2902,21, FALSE)*$E252/100</f>
        <v>0</v>
      </c>
      <c r="Z252" s="91">
        <f>VLOOKUP($B252,'Bang TPDD'!$A$6:$AA$2902,22, FALSE)*$E252/100</f>
        <v>0</v>
      </c>
    </row>
    <row r="253" spans="1:26" s="2" customFormat="1" x14ac:dyDescent="0.3">
      <c r="B253" s="92" t="s">
        <v>338</v>
      </c>
      <c r="C253" s="5" t="str">
        <f>VLOOKUP($B253,'Bang TPDD'!$A$6:$AA$2902,2, FALSE)</f>
        <v>Chọn NL</v>
      </c>
      <c r="D253" s="91">
        <v>0</v>
      </c>
      <c r="E253" s="91">
        <f t="shared" si="35"/>
        <v>0</v>
      </c>
      <c r="F253" s="91">
        <f>VLOOKUP($B253,'Bang TPDD'!$A$6:$AA$2902,3, FALSE)</f>
        <v>0</v>
      </c>
      <c r="G253" s="91">
        <f>VLOOKUP($B253,'Bang TPDD'!$A$6:$AA$2902,4, FALSE)*$D253/100</f>
        <v>0</v>
      </c>
      <c r="H253" s="91">
        <f>VLOOKUP($B253,'Bang TPDD'!$A$6:$AA$2902,23, FALSE)*$E253/100</f>
        <v>0</v>
      </c>
      <c r="I253" s="91">
        <f>VLOOKUP($B253,'Bang TPDD'!$A$6:$AA$2902,5, FALSE)*$E253/100</f>
        <v>0</v>
      </c>
      <c r="J253" s="91">
        <f>VLOOKUP($B253,'Bang TPDD'!$A$6:$AA$2902,6, FALSE)*$E253/100</f>
        <v>0</v>
      </c>
      <c r="K253" s="91">
        <f>VLOOKUP($B253,'Bang TPDD'!$A$6:$AA$2902,7, FALSE)*$E253/100</f>
        <v>0</v>
      </c>
      <c r="L253" s="91">
        <f>VLOOKUP($B253,'Bang TPDD'!$A$6:$AA$2902,8, FALSE)*$E253/100</f>
        <v>0</v>
      </c>
      <c r="M253" s="91">
        <f>VLOOKUP($B253,'Bang TPDD'!$A$6:$AA$2902,9, FALSE)*$E253/100</f>
        <v>0</v>
      </c>
      <c r="N253" s="91">
        <f>VLOOKUP($B253,'Bang TPDD'!$A$6:$AA$2902,10, FALSE)*$E253/100</f>
        <v>0</v>
      </c>
      <c r="O253" s="91">
        <f>VLOOKUP($B253,'Bang TPDD'!$A$6:$AA$2902,11, FALSE)*$E253/100</f>
        <v>0</v>
      </c>
      <c r="P253" s="91">
        <f>VLOOKUP($B253,'Bang TPDD'!$A$6:$AA$2902,12, FALSE)*$E253/100</f>
        <v>0</v>
      </c>
      <c r="Q253" s="91">
        <f>VLOOKUP($B253,'Bang TPDD'!$A$6:$AA$2902,13, FALSE)*$E253/100</f>
        <v>0</v>
      </c>
      <c r="R253" s="91">
        <f>VLOOKUP($B253,'Bang TPDD'!$A$6:$AA$2902,14, FALSE)*$E253/100</f>
        <v>0</v>
      </c>
      <c r="S253" s="91">
        <f>VLOOKUP($B253,'Bang TPDD'!$A$6:$AA$2902,15, FALSE)*$E253/100</f>
        <v>0</v>
      </c>
      <c r="T253" s="91">
        <f>VLOOKUP($B253,'Bang TPDD'!$A$6:$AA$2902,16, FALSE)*$E253/100</f>
        <v>0</v>
      </c>
      <c r="U253" s="91">
        <f>VLOOKUP($B253,'Bang TPDD'!$A$6:$AA$2902,17, FALSE)*$E253/100</f>
        <v>0</v>
      </c>
      <c r="V253" s="91">
        <f>VLOOKUP($B253,'Bang TPDD'!$A$6:$AA$2902,18, FALSE)*$E253/100</f>
        <v>0</v>
      </c>
      <c r="W253" s="91">
        <f>VLOOKUP($B253,'Bang TPDD'!$A$6:$AA$2902,19, FALSE)*$E253/100</f>
        <v>0</v>
      </c>
      <c r="X253" s="91">
        <f>VLOOKUP($B253,'Bang TPDD'!$A$6:$AA$2902,20, FALSE)*$E253/100</f>
        <v>0</v>
      </c>
      <c r="Y253" s="91">
        <f>VLOOKUP($B253,'Bang TPDD'!$A$6:$AA$2902,21, FALSE)*$E253/100</f>
        <v>0</v>
      </c>
      <c r="Z253" s="91">
        <f>VLOOKUP($B253,'Bang TPDD'!$A$6:$AA$2902,22, FALSE)*$E253/100</f>
        <v>0</v>
      </c>
    </row>
    <row r="254" spans="1:26" s="2" customFormat="1" x14ac:dyDescent="0.3">
      <c r="B254" s="92" t="s">
        <v>338</v>
      </c>
      <c r="C254" s="5" t="str">
        <f>VLOOKUP($B254,'Bang TPDD'!$A$6:$AA$2902,2, FALSE)</f>
        <v>Chọn NL</v>
      </c>
      <c r="D254" s="91">
        <v>0</v>
      </c>
      <c r="E254" s="91">
        <f t="shared" si="35"/>
        <v>0</v>
      </c>
      <c r="F254" s="91">
        <f>VLOOKUP($B254,'Bang TPDD'!$A$6:$AA$2902,3, FALSE)</f>
        <v>0</v>
      </c>
      <c r="G254" s="91">
        <f>VLOOKUP($B254,'Bang TPDD'!$A$6:$AA$2902,4, FALSE)*$D254/100</f>
        <v>0</v>
      </c>
      <c r="H254" s="91">
        <f>VLOOKUP($B254,'Bang TPDD'!$A$6:$AA$2902,23, FALSE)*$E254/100</f>
        <v>0</v>
      </c>
      <c r="I254" s="91">
        <f>VLOOKUP($B254,'Bang TPDD'!$A$6:$AA$2902,5, FALSE)*$E254/100</f>
        <v>0</v>
      </c>
      <c r="J254" s="91">
        <f>VLOOKUP($B254,'Bang TPDD'!$A$6:$AA$2902,6, FALSE)*$E254/100</f>
        <v>0</v>
      </c>
      <c r="K254" s="91">
        <f>VLOOKUP($B254,'Bang TPDD'!$A$6:$AA$2902,7, FALSE)*$E254/100</f>
        <v>0</v>
      </c>
      <c r="L254" s="91">
        <f>VLOOKUP($B254,'Bang TPDD'!$A$6:$AA$2902,8, FALSE)*$E254/100</f>
        <v>0</v>
      </c>
      <c r="M254" s="91">
        <f>VLOOKUP($B254,'Bang TPDD'!$A$6:$AA$2902,9, FALSE)*$E254/100</f>
        <v>0</v>
      </c>
      <c r="N254" s="91">
        <f>VLOOKUP($B254,'Bang TPDD'!$A$6:$AA$2902,10, FALSE)*$E254/100</f>
        <v>0</v>
      </c>
      <c r="O254" s="91">
        <f>VLOOKUP($B254,'Bang TPDD'!$A$6:$AA$2902,11, FALSE)*$E254/100</f>
        <v>0</v>
      </c>
      <c r="P254" s="91">
        <f>VLOOKUP($B254,'Bang TPDD'!$A$6:$AA$2902,12, FALSE)*$E254/100</f>
        <v>0</v>
      </c>
      <c r="Q254" s="91">
        <f>VLOOKUP($B254,'Bang TPDD'!$A$6:$AA$2902,13, FALSE)*$E254/100</f>
        <v>0</v>
      </c>
      <c r="R254" s="91">
        <f>VLOOKUP($B254,'Bang TPDD'!$A$6:$AA$2902,14, FALSE)*$E254/100</f>
        <v>0</v>
      </c>
      <c r="S254" s="91">
        <f>VLOOKUP($B254,'Bang TPDD'!$A$6:$AA$2902,15, FALSE)*$E254/100</f>
        <v>0</v>
      </c>
      <c r="T254" s="91">
        <f>VLOOKUP($B254,'Bang TPDD'!$A$6:$AA$2902,16, FALSE)*$E254/100</f>
        <v>0</v>
      </c>
      <c r="U254" s="91">
        <f>VLOOKUP($B254,'Bang TPDD'!$A$6:$AA$2902,17, FALSE)*$E254/100</f>
        <v>0</v>
      </c>
      <c r="V254" s="91">
        <f>VLOOKUP($B254,'Bang TPDD'!$A$6:$AA$2902,18, FALSE)*$E254/100</f>
        <v>0</v>
      </c>
      <c r="W254" s="91">
        <f>VLOOKUP($B254,'Bang TPDD'!$A$6:$AA$2902,19, FALSE)*$E254/100</f>
        <v>0</v>
      </c>
      <c r="X254" s="91">
        <f>VLOOKUP($B254,'Bang TPDD'!$A$6:$AA$2902,20, FALSE)*$E254/100</f>
        <v>0</v>
      </c>
      <c r="Y254" s="91">
        <f>VLOOKUP($B254,'Bang TPDD'!$A$6:$AA$2902,21, FALSE)*$E254/100</f>
        <v>0</v>
      </c>
      <c r="Z254" s="91">
        <f>VLOOKUP($B254,'Bang TPDD'!$A$6:$AA$2902,22, FALSE)*$E254/100</f>
        <v>0</v>
      </c>
    </row>
    <row r="255" spans="1:26" s="2" customFormat="1" x14ac:dyDescent="0.3">
      <c r="B255" s="92" t="s">
        <v>338</v>
      </c>
      <c r="C255" s="5" t="str">
        <f>VLOOKUP($B255,'Bang TPDD'!$A$6:$AA$2902,2, FALSE)</f>
        <v>Chọn NL</v>
      </c>
      <c r="D255" s="91">
        <v>0</v>
      </c>
      <c r="E255" s="91">
        <f t="shared" si="35"/>
        <v>0</v>
      </c>
      <c r="F255" s="91">
        <f>VLOOKUP($B255,'Bang TPDD'!$A$6:$AA$2902,3, FALSE)</f>
        <v>0</v>
      </c>
      <c r="G255" s="91">
        <f>VLOOKUP($B255,'Bang TPDD'!$A$6:$AA$2902,4, FALSE)*$D255/100</f>
        <v>0</v>
      </c>
      <c r="H255" s="91">
        <f>VLOOKUP($B255,'Bang TPDD'!$A$6:$AA$2902,23, FALSE)*$E255/100</f>
        <v>0</v>
      </c>
      <c r="I255" s="91">
        <f>VLOOKUP($B255,'Bang TPDD'!$A$6:$AA$2902,5, FALSE)*$E255/100</f>
        <v>0</v>
      </c>
      <c r="J255" s="91">
        <f>VLOOKUP($B255,'Bang TPDD'!$A$6:$AA$2902,6, FALSE)*$E255/100</f>
        <v>0</v>
      </c>
      <c r="K255" s="91">
        <f>VLOOKUP($B255,'Bang TPDD'!$A$6:$AA$2902,7, FALSE)*$E255/100</f>
        <v>0</v>
      </c>
      <c r="L255" s="91">
        <f>VLOOKUP($B255,'Bang TPDD'!$A$6:$AA$2902,8, FALSE)*$E255/100</f>
        <v>0</v>
      </c>
      <c r="M255" s="91">
        <f>VLOOKUP($B255,'Bang TPDD'!$A$6:$AA$2902,9, FALSE)*$E255/100</f>
        <v>0</v>
      </c>
      <c r="N255" s="91">
        <f>VLOOKUP($B255,'Bang TPDD'!$A$6:$AA$2902,10, FALSE)*$E255/100</f>
        <v>0</v>
      </c>
      <c r="O255" s="91">
        <f>VLOOKUP($B255,'Bang TPDD'!$A$6:$AA$2902,11, FALSE)*$E255/100</f>
        <v>0</v>
      </c>
      <c r="P255" s="91">
        <f>VLOOKUP($B255,'Bang TPDD'!$A$6:$AA$2902,12, FALSE)*$E255/100</f>
        <v>0</v>
      </c>
      <c r="Q255" s="91">
        <f>VLOOKUP($B255,'Bang TPDD'!$A$6:$AA$2902,13, FALSE)*$E255/100</f>
        <v>0</v>
      </c>
      <c r="R255" s="91">
        <f>VLOOKUP($B255,'Bang TPDD'!$A$6:$AA$2902,14, FALSE)*$E255/100</f>
        <v>0</v>
      </c>
      <c r="S255" s="91">
        <f>VLOOKUP($B255,'Bang TPDD'!$A$6:$AA$2902,15, FALSE)*$E255/100</f>
        <v>0</v>
      </c>
      <c r="T255" s="91">
        <f>VLOOKUP($B255,'Bang TPDD'!$A$6:$AA$2902,16, FALSE)*$E255/100</f>
        <v>0</v>
      </c>
      <c r="U255" s="91">
        <f>VLOOKUP($B255,'Bang TPDD'!$A$6:$AA$2902,17, FALSE)*$E255/100</f>
        <v>0</v>
      </c>
      <c r="V255" s="91">
        <f>VLOOKUP($B255,'Bang TPDD'!$A$6:$AA$2902,18, FALSE)*$E255/100</f>
        <v>0</v>
      </c>
      <c r="W255" s="91">
        <f>VLOOKUP($B255,'Bang TPDD'!$A$6:$AA$2902,19, FALSE)*$E255/100</f>
        <v>0</v>
      </c>
      <c r="X255" s="91">
        <f>VLOOKUP($B255,'Bang TPDD'!$A$6:$AA$2902,20, FALSE)*$E255/100</f>
        <v>0</v>
      </c>
      <c r="Y255" s="91">
        <f>VLOOKUP($B255,'Bang TPDD'!$A$6:$AA$2902,21, FALSE)*$E255/100</f>
        <v>0</v>
      </c>
      <c r="Z255" s="91">
        <f>VLOOKUP($B255,'Bang TPDD'!$A$6:$AA$2902,22, FALSE)*$E255/100</f>
        <v>0</v>
      </c>
    </row>
    <row r="256" spans="1:26" s="2" customFormat="1" x14ac:dyDescent="0.3">
      <c r="B256" s="92" t="s">
        <v>338</v>
      </c>
      <c r="C256" s="5" t="str">
        <f>VLOOKUP($B256,'Bang TPDD'!$A$6:$AA$2902,2, FALSE)</f>
        <v>Chọn NL</v>
      </c>
      <c r="D256" s="91">
        <v>0</v>
      </c>
      <c r="E256" s="91">
        <f t="shared" si="35"/>
        <v>0</v>
      </c>
      <c r="F256" s="91">
        <f>VLOOKUP($B256,'Bang TPDD'!$A$6:$AA$2902,3, FALSE)</f>
        <v>0</v>
      </c>
      <c r="G256" s="91">
        <f>VLOOKUP($B256,'Bang TPDD'!$A$6:$AA$2902,4, FALSE)*$D256/100</f>
        <v>0</v>
      </c>
      <c r="H256" s="91">
        <f>VLOOKUP($B256,'Bang TPDD'!$A$6:$AA$2902,23, FALSE)*$E256/100</f>
        <v>0</v>
      </c>
      <c r="I256" s="91">
        <f>VLOOKUP($B256,'Bang TPDD'!$A$6:$AA$2902,5, FALSE)*$E256/100</f>
        <v>0</v>
      </c>
      <c r="J256" s="91">
        <f>VLOOKUP($B256,'Bang TPDD'!$A$6:$AA$2902,6, FALSE)*$E256/100</f>
        <v>0</v>
      </c>
      <c r="K256" s="91">
        <f>VLOOKUP($B256,'Bang TPDD'!$A$6:$AA$2902,7, FALSE)*$E256/100</f>
        <v>0</v>
      </c>
      <c r="L256" s="91">
        <f>VLOOKUP($B256,'Bang TPDD'!$A$6:$AA$2902,8, FALSE)*$E256/100</f>
        <v>0</v>
      </c>
      <c r="M256" s="91">
        <f>VLOOKUP($B256,'Bang TPDD'!$A$6:$AA$2902,9, FALSE)*$E256/100</f>
        <v>0</v>
      </c>
      <c r="N256" s="91">
        <f>VLOOKUP($B256,'Bang TPDD'!$A$6:$AA$2902,10, FALSE)*$E256/100</f>
        <v>0</v>
      </c>
      <c r="O256" s="91">
        <f>VLOOKUP($B256,'Bang TPDD'!$A$6:$AA$2902,11, FALSE)*$E256/100</f>
        <v>0</v>
      </c>
      <c r="P256" s="91">
        <f>VLOOKUP($B256,'Bang TPDD'!$A$6:$AA$2902,12, FALSE)*$E256/100</f>
        <v>0</v>
      </c>
      <c r="Q256" s="91">
        <f>VLOOKUP($B256,'Bang TPDD'!$A$6:$AA$2902,13, FALSE)*$E256/100</f>
        <v>0</v>
      </c>
      <c r="R256" s="91">
        <f>VLOOKUP($B256,'Bang TPDD'!$A$6:$AA$2902,14, FALSE)*$E256/100</f>
        <v>0</v>
      </c>
      <c r="S256" s="91">
        <f>VLOOKUP($B256,'Bang TPDD'!$A$6:$AA$2902,15, FALSE)*$E256/100</f>
        <v>0</v>
      </c>
      <c r="T256" s="91">
        <f>VLOOKUP($B256,'Bang TPDD'!$A$6:$AA$2902,16, FALSE)*$E256/100</f>
        <v>0</v>
      </c>
      <c r="U256" s="91">
        <f>VLOOKUP($B256,'Bang TPDD'!$A$6:$AA$2902,17, FALSE)*$E256/100</f>
        <v>0</v>
      </c>
      <c r="V256" s="91">
        <f>VLOOKUP($B256,'Bang TPDD'!$A$6:$AA$2902,18, FALSE)*$E256/100</f>
        <v>0</v>
      </c>
      <c r="W256" s="91">
        <f>VLOOKUP($B256,'Bang TPDD'!$A$6:$AA$2902,19, FALSE)*$E256/100</f>
        <v>0</v>
      </c>
      <c r="X256" s="91">
        <f>VLOOKUP($B256,'Bang TPDD'!$A$6:$AA$2902,20, FALSE)*$E256/100</f>
        <v>0</v>
      </c>
      <c r="Y256" s="91">
        <f>VLOOKUP($B256,'Bang TPDD'!$A$6:$AA$2902,21, FALSE)*$E256/100</f>
        <v>0</v>
      </c>
      <c r="Z256" s="91">
        <f>VLOOKUP($B256,'Bang TPDD'!$A$6:$AA$2902,22, FALSE)*$E256/100</f>
        <v>0</v>
      </c>
    </row>
    <row r="257" spans="1:26" s="2" customFormat="1" x14ac:dyDescent="0.3">
      <c r="B257" s="92" t="s">
        <v>338</v>
      </c>
      <c r="C257" s="5" t="str">
        <f>VLOOKUP($B257,'Bang TPDD'!$A$6:$AA$2902,2, FALSE)</f>
        <v>Chọn NL</v>
      </c>
      <c r="D257" s="91">
        <v>0</v>
      </c>
      <c r="E257" s="91">
        <f t="shared" si="35"/>
        <v>0</v>
      </c>
      <c r="F257" s="91">
        <f>VLOOKUP($B257,'Bang TPDD'!$A$6:$AA$2902,3, FALSE)</f>
        <v>0</v>
      </c>
      <c r="G257" s="91">
        <f>VLOOKUP($B257,'Bang TPDD'!$A$6:$AA$2902,4, FALSE)*$D257/100</f>
        <v>0</v>
      </c>
      <c r="H257" s="91">
        <f>VLOOKUP($B257,'Bang TPDD'!$A$6:$AA$2902,23, FALSE)*$E257/100</f>
        <v>0</v>
      </c>
      <c r="I257" s="91">
        <f>VLOOKUP($B257,'Bang TPDD'!$A$6:$AA$2902,5, FALSE)*$E257/100</f>
        <v>0</v>
      </c>
      <c r="J257" s="91">
        <f>VLOOKUP($B257,'Bang TPDD'!$A$6:$AA$2902,6, FALSE)*$E257/100</f>
        <v>0</v>
      </c>
      <c r="K257" s="91">
        <f>VLOOKUP($B257,'Bang TPDD'!$A$6:$AA$2902,7, FALSE)*$E257/100</f>
        <v>0</v>
      </c>
      <c r="L257" s="91">
        <f>VLOOKUP($B257,'Bang TPDD'!$A$6:$AA$2902,8, FALSE)*$E257/100</f>
        <v>0</v>
      </c>
      <c r="M257" s="91">
        <f>VLOOKUP($B257,'Bang TPDD'!$A$6:$AA$2902,9, FALSE)*$E257/100</f>
        <v>0</v>
      </c>
      <c r="N257" s="91">
        <f>VLOOKUP($B257,'Bang TPDD'!$A$6:$AA$2902,10, FALSE)*$E257/100</f>
        <v>0</v>
      </c>
      <c r="O257" s="91">
        <f>VLOOKUP($B257,'Bang TPDD'!$A$6:$AA$2902,11, FALSE)*$E257/100</f>
        <v>0</v>
      </c>
      <c r="P257" s="91">
        <f>VLOOKUP($B257,'Bang TPDD'!$A$6:$AA$2902,12, FALSE)*$E257/100</f>
        <v>0</v>
      </c>
      <c r="Q257" s="91">
        <f>VLOOKUP($B257,'Bang TPDD'!$A$6:$AA$2902,13, FALSE)*$E257/100</f>
        <v>0</v>
      </c>
      <c r="R257" s="91">
        <f>VLOOKUP($B257,'Bang TPDD'!$A$6:$AA$2902,14, FALSE)*$E257/100</f>
        <v>0</v>
      </c>
      <c r="S257" s="91">
        <f>VLOOKUP($B257,'Bang TPDD'!$A$6:$AA$2902,15, FALSE)*$E257/100</f>
        <v>0</v>
      </c>
      <c r="T257" s="91">
        <f>VLOOKUP($B257,'Bang TPDD'!$A$6:$AA$2902,16, FALSE)*$E257/100</f>
        <v>0</v>
      </c>
      <c r="U257" s="91">
        <f>VLOOKUP($B257,'Bang TPDD'!$A$6:$AA$2902,17, FALSE)*$E257/100</f>
        <v>0</v>
      </c>
      <c r="V257" s="91">
        <f>VLOOKUP($B257,'Bang TPDD'!$A$6:$AA$2902,18, FALSE)*$E257/100</f>
        <v>0</v>
      </c>
      <c r="W257" s="91">
        <f>VLOOKUP($B257,'Bang TPDD'!$A$6:$AA$2902,19, FALSE)*$E257/100</f>
        <v>0</v>
      </c>
      <c r="X257" s="91">
        <f>VLOOKUP($B257,'Bang TPDD'!$A$6:$AA$2902,20, FALSE)*$E257/100</f>
        <v>0</v>
      </c>
      <c r="Y257" s="91">
        <f>VLOOKUP($B257,'Bang TPDD'!$A$6:$AA$2902,21, FALSE)*$E257/100</f>
        <v>0</v>
      </c>
      <c r="Z257" s="91">
        <f>VLOOKUP($B257,'Bang TPDD'!$A$6:$AA$2902,22, FALSE)*$E257/100</f>
        <v>0</v>
      </c>
    </row>
    <row r="258" spans="1:26" s="2" customFormat="1" x14ac:dyDescent="0.3">
      <c r="B258" s="92" t="s">
        <v>338</v>
      </c>
      <c r="C258" s="5" t="str">
        <f>VLOOKUP($B258,'Bang TPDD'!$A$6:$AA$2902,2, FALSE)</f>
        <v>Chọn NL</v>
      </c>
      <c r="D258" s="91">
        <v>0</v>
      </c>
      <c r="E258" s="91">
        <f t="shared" si="35"/>
        <v>0</v>
      </c>
      <c r="F258" s="91">
        <f>VLOOKUP($B258,'Bang TPDD'!$A$6:$AA$2902,3, FALSE)</f>
        <v>0</v>
      </c>
      <c r="G258" s="91">
        <f>VLOOKUP($B258,'Bang TPDD'!$A$6:$AA$2902,4, FALSE)*$D258/100</f>
        <v>0</v>
      </c>
      <c r="H258" s="91">
        <f>VLOOKUP($B258,'Bang TPDD'!$A$6:$AA$2902,23, FALSE)*$E258/100</f>
        <v>0</v>
      </c>
      <c r="I258" s="91">
        <f>VLOOKUP($B258,'Bang TPDD'!$A$6:$AA$2902,5, FALSE)*$E258/100</f>
        <v>0</v>
      </c>
      <c r="J258" s="91">
        <f>VLOOKUP($B258,'Bang TPDD'!$A$6:$AA$2902,6, FALSE)*$E258/100</f>
        <v>0</v>
      </c>
      <c r="K258" s="91">
        <f>VLOOKUP($B258,'Bang TPDD'!$A$6:$AA$2902,7, FALSE)*$E258/100</f>
        <v>0</v>
      </c>
      <c r="L258" s="91">
        <f>VLOOKUP($B258,'Bang TPDD'!$A$6:$AA$2902,8, FALSE)*$E258/100</f>
        <v>0</v>
      </c>
      <c r="M258" s="91">
        <f>VLOOKUP($B258,'Bang TPDD'!$A$6:$AA$2902,9, FALSE)*$E258/100</f>
        <v>0</v>
      </c>
      <c r="N258" s="91">
        <f>VLOOKUP($B258,'Bang TPDD'!$A$6:$AA$2902,10, FALSE)*$E258/100</f>
        <v>0</v>
      </c>
      <c r="O258" s="91">
        <f>VLOOKUP($B258,'Bang TPDD'!$A$6:$AA$2902,11, FALSE)*$E258/100</f>
        <v>0</v>
      </c>
      <c r="P258" s="91">
        <f>VLOOKUP($B258,'Bang TPDD'!$A$6:$AA$2902,12, FALSE)*$E258/100</f>
        <v>0</v>
      </c>
      <c r="Q258" s="91">
        <f>VLOOKUP($B258,'Bang TPDD'!$A$6:$AA$2902,13, FALSE)*$E258/100</f>
        <v>0</v>
      </c>
      <c r="R258" s="91">
        <f>VLOOKUP($B258,'Bang TPDD'!$A$6:$AA$2902,14, FALSE)*$E258/100</f>
        <v>0</v>
      </c>
      <c r="S258" s="91">
        <f>VLOOKUP($B258,'Bang TPDD'!$A$6:$AA$2902,15, FALSE)*$E258/100</f>
        <v>0</v>
      </c>
      <c r="T258" s="91">
        <f>VLOOKUP($B258,'Bang TPDD'!$A$6:$AA$2902,16, FALSE)*$E258/100</f>
        <v>0</v>
      </c>
      <c r="U258" s="91">
        <f>VLOOKUP($B258,'Bang TPDD'!$A$6:$AA$2902,17, FALSE)*$E258/100</f>
        <v>0</v>
      </c>
      <c r="V258" s="91">
        <f>VLOOKUP($B258,'Bang TPDD'!$A$6:$AA$2902,18, FALSE)*$E258/100</f>
        <v>0</v>
      </c>
      <c r="W258" s="91">
        <f>VLOOKUP($B258,'Bang TPDD'!$A$6:$AA$2902,19, FALSE)*$E258/100</f>
        <v>0</v>
      </c>
      <c r="X258" s="91">
        <f>VLOOKUP($B258,'Bang TPDD'!$A$6:$AA$2902,20, FALSE)*$E258/100</f>
        <v>0</v>
      </c>
      <c r="Y258" s="91">
        <f>VLOOKUP($B258,'Bang TPDD'!$A$6:$AA$2902,21, FALSE)*$E258/100</f>
        <v>0</v>
      </c>
      <c r="Z258" s="91">
        <f>VLOOKUP($B258,'Bang TPDD'!$A$6:$AA$2902,22, FALSE)*$E258/100</f>
        <v>0</v>
      </c>
    </row>
    <row r="259" spans="1:26" s="2" customFormat="1" x14ac:dyDescent="0.3">
      <c r="B259" s="92" t="s">
        <v>338</v>
      </c>
      <c r="C259" s="5" t="str">
        <f>VLOOKUP($B259,'Bang TPDD'!$A$6:$AA$2902,2, FALSE)</f>
        <v>Chọn NL</v>
      </c>
      <c r="D259" s="91">
        <v>0</v>
      </c>
      <c r="E259" s="91">
        <f t="shared" si="35"/>
        <v>0</v>
      </c>
      <c r="F259" s="91">
        <f>VLOOKUP($B259,'Bang TPDD'!$A$6:$AA$2902,3, FALSE)</f>
        <v>0</v>
      </c>
      <c r="G259" s="91">
        <f>VLOOKUP($B259,'Bang TPDD'!$A$6:$AA$2902,4, FALSE)*$D259/100</f>
        <v>0</v>
      </c>
      <c r="H259" s="91">
        <f>VLOOKUP($B259,'Bang TPDD'!$A$6:$AA$2902,23, FALSE)*$E259/100</f>
        <v>0</v>
      </c>
      <c r="I259" s="91">
        <f>VLOOKUP($B259,'Bang TPDD'!$A$6:$AA$2902,5, FALSE)*$E259/100</f>
        <v>0</v>
      </c>
      <c r="J259" s="91">
        <f>VLOOKUP($B259,'Bang TPDD'!$A$6:$AA$2902,6, FALSE)*$E259/100</f>
        <v>0</v>
      </c>
      <c r="K259" s="91">
        <f>VLOOKUP($B259,'Bang TPDD'!$A$6:$AA$2902,7, FALSE)*$E259/100</f>
        <v>0</v>
      </c>
      <c r="L259" s="91">
        <f>VLOOKUP($B259,'Bang TPDD'!$A$6:$AA$2902,8, FALSE)*$E259/100</f>
        <v>0</v>
      </c>
      <c r="M259" s="91">
        <f>VLOOKUP($B259,'Bang TPDD'!$A$6:$AA$2902,9, FALSE)*$E259/100</f>
        <v>0</v>
      </c>
      <c r="N259" s="91">
        <f>VLOOKUP($B259,'Bang TPDD'!$A$6:$AA$2902,10, FALSE)*$E259/100</f>
        <v>0</v>
      </c>
      <c r="O259" s="91">
        <f>VLOOKUP($B259,'Bang TPDD'!$A$6:$AA$2902,11, FALSE)*$E259/100</f>
        <v>0</v>
      </c>
      <c r="P259" s="91">
        <f>VLOOKUP($B259,'Bang TPDD'!$A$6:$AA$2902,12, FALSE)*$E259/100</f>
        <v>0</v>
      </c>
      <c r="Q259" s="91">
        <f>VLOOKUP($B259,'Bang TPDD'!$A$6:$AA$2902,13, FALSE)*$E259/100</f>
        <v>0</v>
      </c>
      <c r="R259" s="91">
        <f>VLOOKUP($B259,'Bang TPDD'!$A$6:$AA$2902,14, FALSE)*$E259/100</f>
        <v>0</v>
      </c>
      <c r="S259" s="91">
        <f>VLOOKUP($B259,'Bang TPDD'!$A$6:$AA$2902,15, FALSE)*$E259/100</f>
        <v>0</v>
      </c>
      <c r="T259" s="91">
        <f>VLOOKUP($B259,'Bang TPDD'!$A$6:$AA$2902,16, FALSE)*$E259/100</f>
        <v>0</v>
      </c>
      <c r="U259" s="91">
        <f>VLOOKUP($B259,'Bang TPDD'!$A$6:$AA$2902,17, FALSE)*$E259/100</f>
        <v>0</v>
      </c>
      <c r="V259" s="91">
        <f>VLOOKUP($B259,'Bang TPDD'!$A$6:$AA$2902,18, FALSE)*$E259/100</f>
        <v>0</v>
      </c>
      <c r="W259" s="91">
        <f>VLOOKUP($B259,'Bang TPDD'!$A$6:$AA$2902,19, FALSE)*$E259/100</f>
        <v>0</v>
      </c>
      <c r="X259" s="91">
        <f>VLOOKUP($B259,'Bang TPDD'!$A$6:$AA$2902,20, FALSE)*$E259/100</f>
        <v>0</v>
      </c>
      <c r="Y259" s="91">
        <f>VLOOKUP($B259,'Bang TPDD'!$A$6:$AA$2902,21, FALSE)*$E259/100</f>
        <v>0</v>
      </c>
      <c r="Z259" s="91">
        <f>VLOOKUP($B259,'Bang TPDD'!$A$6:$AA$2902,22, FALSE)*$E259/100</f>
        <v>0</v>
      </c>
    </row>
    <row r="260" spans="1:26" s="2" customFormat="1" x14ac:dyDescent="0.3">
      <c r="B260" s="92" t="s">
        <v>338</v>
      </c>
      <c r="C260" s="5" t="str">
        <f>VLOOKUP($B260,'Bang TPDD'!$A$6:$AA$2902,2, FALSE)</f>
        <v>Chọn NL</v>
      </c>
      <c r="D260" s="91">
        <v>0</v>
      </c>
      <c r="E260" s="91">
        <f t="shared" si="35"/>
        <v>0</v>
      </c>
      <c r="F260" s="91">
        <f>VLOOKUP($B260,'Bang TPDD'!$A$6:$AA$2902,3, FALSE)</f>
        <v>0</v>
      </c>
      <c r="G260" s="91">
        <f>VLOOKUP($B260,'Bang TPDD'!$A$6:$AA$2902,4, FALSE)*$D260/100</f>
        <v>0</v>
      </c>
      <c r="H260" s="91">
        <f>VLOOKUP($B260,'Bang TPDD'!$A$6:$AA$2902,23, FALSE)*$E260/100</f>
        <v>0</v>
      </c>
      <c r="I260" s="91">
        <f>VLOOKUP($B260,'Bang TPDD'!$A$6:$AA$2902,5, FALSE)*$E260/100</f>
        <v>0</v>
      </c>
      <c r="J260" s="91">
        <f>VLOOKUP($B260,'Bang TPDD'!$A$6:$AA$2902,6, FALSE)*$E260/100</f>
        <v>0</v>
      </c>
      <c r="K260" s="91">
        <f>VLOOKUP($B260,'Bang TPDD'!$A$6:$AA$2902,7, FALSE)*$E260/100</f>
        <v>0</v>
      </c>
      <c r="L260" s="91">
        <f>VLOOKUP($B260,'Bang TPDD'!$A$6:$AA$2902,8, FALSE)*$E260/100</f>
        <v>0</v>
      </c>
      <c r="M260" s="91">
        <f>VLOOKUP($B260,'Bang TPDD'!$A$6:$AA$2902,9, FALSE)*$E260/100</f>
        <v>0</v>
      </c>
      <c r="N260" s="91">
        <f>VLOOKUP($B260,'Bang TPDD'!$A$6:$AA$2902,10, FALSE)*$E260/100</f>
        <v>0</v>
      </c>
      <c r="O260" s="91">
        <f>VLOOKUP($B260,'Bang TPDD'!$A$6:$AA$2902,11, FALSE)*$E260/100</f>
        <v>0</v>
      </c>
      <c r="P260" s="91">
        <f>VLOOKUP($B260,'Bang TPDD'!$A$6:$AA$2902,12, FALSE)*$E260/100</f>
        <v>0</v>
      </c>
      <c r="Q260" s="91">
        <f>VLOOKUP($B260,'Bang TPDD'!$A$6:$AA$2902,13, FALSE)*$E260/100</f>
        <v>0</v>
      </c>
      <c r="R260" s="91">
        <f>VLOOKUP($B260,'Bang TPDD'!$A$6:$AA$2902,14, FALSE)*$E260/100</f>
        <v>0</v>
      </c>
      <c r="S260" s="91">
        <f>VLOOKUP($B260,'Bang TPDD'!$A$6:$AA$2902,15, FALSE)*$E260/100</f>
        <v>0</v>
      </c>
      <c r="T260" s="91">
        <f>VLOOKUP($B260,'Bang TPDD'!$A$6:$AA$2902,16, FALSE)*$E260/100</f>
        <v>0</v>
      </c>
      <c r="U260" s="91">
        <f>VLOOKUP($B260,'Bang TPDD'!$A$6:$AA$2902,17, FALSE)*$E260/100</f>
        <v>0</v>
      </c>
      <c r="V260" s="91">
        <f>VLOOKUP($B260,'Bang TPDD'!$A$6:$AA$2902,18, FALSE)*$E260/100</f>
        <v>0</v>
      </c>
      <c r="W260" s="91">
        <f>VLOOKUP($B260,'Bang TPDD'!$A$6:$AA$2902,19, FALSE)*$E260/100</f>
        <v>0</v>
      </c>
      <c r="X260" s="91">
        <f>VLOOKUP($B260,'Bang TPDD'!$A$6:$AA$2902,20, FALSE)*$E260/100</f>
        <v>0</v>
      </c>
      <c r="Y260" s="91">
        <f>VLOOKUP($B260,'Bang TPDD'!$A$6:$AA$2902,21, FALSE)*$E260/100</f>
        <v>0</v>
      </c>
      <c r="Z260" s="91">
        <f>VLOOKUP($B260,'Bang TPDD'!$A$6:$AA$2902,22, FALSE)*$E260/100</f>
        <v>0</v>
      </c>
    </row>
    <row r="261" spans="1:26" s="2" customFormat="1" x14ac:dyDescent="0.3">
      <c r="B261" s="92" t="s">
        <v>338</v>
      </c>
      <c r="C261" s="5" t="str">
        <f>VLOOKUP($B261,'Bang TPDD'!$A$6:$AA$2902,2, FALSE)</f>
        <v>Chọn NL</v>
      </c>
      <c r="D261" s="91">
        <v>0</v>
      </c>
      <c r="E261" s="91">
        <f t="shared" si="35"/>
        <v>0</v>
      </c>
      <c r="F261" s="91">
        <f>VLOOKUP($B261,'Bang TPDD'!$A$6:$AA$2902,3, FALSE)</f>
        <v>0</v>
      </c>
      <c r="G261" s="91">
        <f>VLOOKUP($B261,'Bang TPDD'!$A$6:$AA$2902,4, FALSE)*$D261/100</f>
        <v>0</v>
      </c>
      <c r="H261" s="91">
        <f>VLOOKUP($B261,'Bang TPDD'!$A$6:$AA$2902,23, FALSE)*$E261/100</f>
        <v>0</v>
      </c>
      <c r="I261" s="91">
        <f>VLOOKUP($B261,'Bang TPDD'!$A$6:$AA$2902,5, FALSE)*$E261/100</f>
        <v>0</v>
      </c>
      <c r="J261" s="91">
        <f>VLOOKUP($B261,'Bang TPDD'!$A$6:$AA$2902,6, FALSE)*$E261/100</f>
        <v>0</v>
      </c>
      <c r="K261" s="91">
        <f>VLOOKUP($B261,'Bang TPDD'!$A$6:$AA$2902,7, FALSE)*$E261/100</f>
        <v>0</v>
      </c>
      <c r="L261" s="91">
        <f>VLOOKUP($B261,'Bang TPDD'!$A$6:$AA$2902,8, FALSE)*$E261/100</f>
        <v>0</v>
      </c>
      <c r="M261" s="91">
        <f>VLOOKUP($B261,'Bang TPDD'!$A$6:$AA$2902,9, FALSE)*$E261/100</f>
        <v>0</v>
      </c>
      <c r="N261" s="91">
        <f>VLOOKUP($B261,'Bang TPDD'!$A$6:$AA$2902,10, FALSE)*$E261/100</f>
        <v>0</v>
      </c>
      <c r="O261" s="91">
        <f>VLOOKUP($B261,'Bang TPDD'!$A$6:$AA$2902,11, FALSE)*$E261/100</f>
        <v>0</v>
      </c>
      <c r="P261" s="91">
        <f>VLOOKUP($B261,'Bang TPDD'!$A$6:$AA$2902,12, FALSE)*$E261/100</f>
        <v>0</v>
      </c>
      <c r="Q261" s="91">
        <f>VLOOKUP($B261,'Bang TPDD'!$A$6:$AA$2902,13, FALSE)*$E261/100</f>
        <v>0</v>
      </c>
      <c r="R261" s="91">
        <f>VLOOKUP($B261,'Bang TPDD'!$A$6:$AA$2902,14, FALSE)*$E261/100</f>
        <v>0</v>
      </c>
      <c r="S261" s="91">
        <f>VLOOKUP($B261,'Bang TPDD'!$A$6:$AA$2902,15, FALSE)*$E261/100</f>
        <v>0</v>
      </c>
      <c r="T261" s="91">
        <f>VLOOKUP($B261,'Bang TPDD'!$A$6:$AA$2902,16, FALSE)*$E261/100</f>
        <v>0</v>
      </c>
      <c r="U261" s="91">
        <f>VLOOKUP($B261,'Bang TPDD'!$A$6:$AA$2902,17, FALSE)*$E261/100</f>
        <v>0</v>
      </c>
      <c r="V261" s="91">
        <f>VLOOKUP($B261,'Bang TPDD'!$A$6:$AA$2902,18, FALSE)*$E261/100</f>
        <v>0</v>
      </c>
      <c r="W261" s="91">
        <f>VLOOKUP($B261,'Bang TPDD'!$A$6:$AA$2902,19, FALSE)*$E261/100</f>
        <v>0</v>
      </c>
      <c r="X261" s="91">
        <f>VLOOKUP($B261,'Bang TPDD'!$A$6:$AA$2902,20, FALSE)*$E261/100</f>
        <v>0</v>
      </c>
      <c r="Y261" s="91">
        <f>VLOOKUP($B261,'Bang TPDD'!$A$6:$AA$2902,21, FALSE)*$E261/100</f>
        <v>0</v>
      </c>
      <c r="Z261" s="91">
        <f>VLOOKUP($B261,'Bang TPDD'!$A$6:$AA$2902,22, FALSE)*$E261/100</f>
        <v>0</v>
      </c>
    </row>
    <row r="262" spans="1:26" s="2" customFormat="1" x14ac:dyDescent="0.3">
      <c r="B262" s="92" t="s">
        <v>338</v>
      </c>
      <c r="C262" s="5" t="str">
        <f>VLOOKUP($B262,'Bang TPDD'!$A$6:$AA$2902,2, FALSE)</f>
        <v>Chọn NL</v>
      </c>
      <c r="D262" s="91">
        <v>0</v>
      </c>
      <c r="E262" s="91">
        <f t="shared" si="35"/>
        <v>0</v>
      </c>
      <c r="F262" s="91">
        <f>VLOOKUP($B262,'Bang TPDD'!$A$6:$AA$2902,3, FALSE)</f>
        <v>0</v>
      </c>
      <c r="G262" s="91">
        <f>VLOOKUP($B262,'Bang TPDD'!$A$6:$AA$2902,4, FALSE)*$D262/100</f>
        <v>0</v>
      </c>
      <c r="H262" s="91">
        <f>VLOOKUP($B262,'Bang TPDD'!$A$6:$AA$2902,23, FALSE)*$E262/100</f>
        <v>0</v>
      </c>
      <c r="I262" s="91">
        <f>VLOOKUP($B262,'Bang TPDD'!$A$6:$AA$2902,5, FALSE)*$E262/100</f>
        <v>0</v>
      </c>
      <c r="J262" s="91">
        <f>VLOOKUP($B262,'Bang TPDD'!$A$6:$AA$2902,6, FALSE)*$E262/100</f>
        <v>0</v>
      </c>
      <c r="K262" s="91">
        <f>VLOOKUP($B262,'Bang TPDD'!$A$6:$AA$2902,7, FALSE)*$E262/100</f>
        <v>0</v>
      </c>
      <c r="L262" s="91">
        <f>VLOOKUP($B262,'Bang TPDD'!$A$6:$AA$2902,8, FALSE)*$E262/100</f>
        <v>0</v>
      </c>
      <c r="M262" s="91">
        <f>VLOOKUP($B262,'Bang TPDD'!$A$6:$AA$2902,9, FALSE)*$E262/100</f>
        <v>0</v>
      </c>
      <c r="N262" s="91">
        <f>VLOOKUP($B262,'Bang TPDD'!$A$6:$AA$2902,10, FALSE)*$E262/100</f>
        <v>0</v>
      </c>
      <c r="O262" s="91">
        <f>VLOOKUP($B262,'Bang TPDD'!$A$6:$AA$2902,11, FALSE)*$E262/100</f>
        <v>0</v>
      </c>
      <c r="P262" s="91">
        <f>VLOOKUP($B262,'Bang TPDD'!$A$6:$AA$2902,12, FALSE)*$E262/100</f>
        <v>0</v>
      </c>
      <c r="Q262" s="91">
        <f>VLOOKUP($B262,'Bang TPDD'!$A$6:$AA$2902,13, FALSE)*$E262/100</f>
        <v>0</v>
      </c>
      <c r="R262" s="91">
        <f>VLOOKUP($B262,'Bang TPDD'!$A$6:$AA$2902,14, FALSE)*$E262/100</f>
        <v>0</v>
      </c>
      <c r="S262" s="91">
        <f>VLOOKUP($B262,'Bang TPDD'!$A$6:$AA$2902,15, FALSE)*$E262/100</f>
        <v>0</v>
      </c>
      <c r="T262" s="91">
        <f>VLOOKUP($B262,'Bang TPDD'!$A$6:$AA$2902,16, FALSE)*$E262/100</f>
        <v>0</v>
      </c>
      <c r="U262" s="91">
        <f>VLOOKUP($B262,'Bang TPDD'!$A$6:$AA$2902,17, FALSE)*$E262/100</f>
        <v>0</v>
      </c>
      <c r="V262" s="91">
        <f>VLOOKUP($B262,'Bang TPDD'!$A$6:$AA$2902,18, FALSE)*$E262/100</f>
        <v>0</v>
      </c>
      <c r="W262" s="91">
        <f>VLOOKUP($B262,'Bang TPDD'!$A$6:$AA$2902,19, FALSE)*$E262/100</f>
        <v>0</v>
      </c>
      <c r="X262" s="91">
        <f>VLOOKUP($B262,'Bang TPDD'!$A$6:$AA$2902,20, FALSE)*$E262/100</f>
        <v>0</v>
      </c>
      <c r="Y262" s="91">
        <f>VLOOKUP($B262,'Bang TPDD'!$A$6:$AA$2902,21, FALSE)*$E262/100</f>
        <v>0</v>
      </c>
      <c r="Z262" s="91">
        <f>VLOOKUP($B262,'Bang TPDD'!$A$6:$AA$2902,22, FALSE)*$E262/100</f>
        <v>0</v>
      </c>
    </row>
    <row r="263" spans="1:26" s="2" customFormat="1" x14ac:dyDescent="0.3">
      <c r="B263" s="92" t="s">
        <v>338</v>
      </c>
      <c r="C263" s="5" t="str">
        <f>VLOOKUP($B263,'Bang TPDD'!$A$6:$AA$2902,2, FALSE)</f>
        <v>Chọn NL</v>
      </c>
      <c r="D263" s="91">
        <v>0</v>
      </c>
      <c r="E263" s="91">
        <f t="shared" si="35"/>
        <v>0</v>
      </c>
      <c r="F263" s="91">
        <f>VLOOKUP($B263,'Bang TPDD'!$A$6:$AA$2902,3, FALSE)</f>
        <v>0</v>
      </c>
      <c r="G263" s="91">
        <f>VLOOKUP($B263,'Bang TPDD'!$A$6:$AA$2902,4, FALSE)*$D263/100</f>
        <v>0</v>
      </c>
      <c r="H263" s="91">
        <f>VLOOKUP($B263,'Bang TPDD'!$A$6:$AA$2902,23, FALSE)*$E263/100</f>
        <v>0</v>
      </c>
      <c r="I263" s="91">
        <f>VLOOKUP($B263,'Bang TPDD'!$A$6:$AA$2902,5, FALSE)*$E263/100</f>
        <v>0</v>
      </c>
      <c r="J263" s="91">
        <f>VLOOKUP($B263,'Bang TPDD'!$A$6:$AA$2902,6, FALSE)*$E263/100</f>
        <v>0</v>
      </c>
      <c r="K263" s="91">
        <f>VLOOKUP($B263,'Bang TPDD'!$A$6:$AA$2902,7, FALSE)*$E263/100</f>
        <v>0</v>
      </c>
      <c r="L263" s="91">
        <f>VLOOKUP($B263,'Bang TPDD'!$A$6:$AA$2902,8, FALSE)*$E263/100</f>
        <v>0</v>
      </c>
      <c r="M263" s="91">
        <f>VLOOKUP($B263,'Bang TPDD'!$A$6:$AA$2902,9, FALSE)*$E263/100</f>
        <v>0</v>
      </c>
      <c r="N263" s="91">
        <f>VLOOKUP($B263,'Bang TPDD'!$A$6:$AA$2902,10, FALSE)*$E263/100</f>
        <v>0</v>
      </c>
      <c r="O263" s="91">
        <f>VLOOKUP($B263,'Bang TPDD'!$A$6:$AA$2902,11, FALSE)*$E263/100</f>
        <v>0</v>
      </c>
      <c r="P263" s="91">
        <f>VLOOKUP($B263,'Bang TPDD'!$A$6:$AA$2902,12, FALSE)*$E263/100</f>
        <v>0</v>
      </c>
      <c r="Q263" s="91">
        <f>VLOOKUP($B263,'Bang TPDD'!$A$6:$AA$2902,13, FALSE)*$E263/100</f>
        <v>0</v>
      </c>
      <c r="R263" s="91">
        <f>VLOOKUP($B263,'Bang TPDD'!$A$6:$AA$2902,14, FALSE)*$E263/100</f>
        <v>0</v>
      </c>
      <c r="S263" s="91">
        <f>VLOOKUP($B263,'Bang TPDD'!$A$6:$AA$2902,15, FALSE)*$E263/100</f>
        <v>0</v>
      </c>
      <c r="T263" s="91">
        <f>VLOOKUP($B263,'Bang TPDD'!$A$6:$AA$2902,16, FALSE)*$E263/100</f>
        <v>0</v>
      </c>
      <c r="U263" s="91">
        <f>VLOOKUP($B263,'Bang TPDD'!$A$6:$AA$2902,17, FALSE)*$E263/100</f>
        <v>0</v>
      </c>
      <c r="V263" s="91">
        <f>VLOOKUP($B263,'Bang TPDD'!$A$6:$AA$2902,18, FALSE)*$E263/100</f>
        <v>0</v>
      </c>
      <c r="W263" s="91">
        <f>VLOOKUP($B263,'Bang TPDD'!$A$6:$AA$2902,19, FALSE)*$E263/100</f>
        <v>0</v>
      </c>
      <c r="X263" s="91">
        <f>VLOOKUP($B263,'Bang TPDD'!$A$6:$AA$2902,20, FALSE)*$E263/100</f>
        <v>0</v>
      </c>
      <c r="Y263" s="91">
        <f>VLOOKUP($B263,'Bang TPDD'!$A$6:$AA$2902,21, FALSE)*$E263/100</f>
        <v>0</v>
      </c>
      <c r="Z263" s="91">
        <f>VLOOKUP($B263,'Bang TPDD'!$A$6:$AA$2902,22, FALSE)*$E263/100</f>
        <v>0</v>
      </c>
    </row>
    <row r="264" spans="1:26" s="2" customFormat="1" x14ac:dyDescent="0.3">
      <c r="B264" s="92" t="s">
        <v>338</v>
      </c>
      <c r="C264" s="5" t="str">
        <f>VLOOKUP($B264,'Bang TPDD'!$A$6:$AA$2902,2, FALSE)</f>
        <v>Chọn NL</v>
      </c>
      <c r="D264" s="91">
        <v>0</v>
      </c>
      <c r="E264" s="91">
        <f t="shared" si="35"/>
        <v>0</v>
      </c>
      <c r="F264" s="91">
        <f>VLOOKUP($B264,'Bang TPDD'!$A$6:$AA$2902,3, FALSE)</f>
        <v>0</v>
      </c>
      <c r="G264" s="91">
        <f>VLOOKUP($B264,'Bang TPDD'!$A$6:$AA$2902,4, FALSE)*$D264/100</f>
        <v>0</v>
      </c>
      <c r="H264" s="91">
        <f>VLOOKUP($B264,'Bang TPDD'!$A$6:$AA$2902,23, FALSE)*$E264/100</f>
        <v>0</v>
      </c>
      <c r="I264" s="91">
        <f>VLOOKUP($B264,'Bang TPDD'!$A$6:$AA$2902,5, FALSE)*$E264/100</f>
        <v>0</v>
      </c>
      <c r="J264" s="91">
        <f>VLOOKUP($B264,'Bang TPDD'!$A$6:$AA$2902,6, FALSE)*$E264/100</f>
        <v>0</v>
      </c>
      <c r="K264" s="91">
        <f>VLOOKUP($B264,'Bang TPDD'!$A$6:$AA$2902,7, FALSE)*$E264/100</f>
        <v>0</v>
      </c>
      <c r="L264" s="91">
        <f>VLOOKUP($B264,'Bang TPDD'!$A$6:$AA$2902,8, FALSE)*$E264/100</f>
        <v>0</v>
      </c>
      <c r="M264" s="91">
        <f>VLOOKUP($B264,'Bang TPDD'!$A$6:$AA$2902,9, FALSE)*$E264/100</f>
        <v>0</v>
      </c>
      <c r="N264" s="91">
        <f>VLOOKUP($B264,'Bang TPDD'!$A$6:$AA$2902,10, FALSE)*$E264/100</f>
        <v>0</v>
      </c>
      <c r="O264" s="91">
        <f>VLOOKUP($B264,'Bang TPDD'!$A$6:$AA$2902,11, FALSE)*$E264/100</f>
        <v>0</v>
      </c>
      <c r="P264" s="91">
        <f>VLOOKUP($B264,'Bang TPDD'!$A$6:$AA$2902,12, FALSE)*$E264/100</f>
        <v>0</v>
      </c>
      <c r="Q264" s="91">
        <f>VLOOKUP($B264,'Bang TPDD'!$A$6:$AA$2902,13, FALSE)*$E264/100</f>
        <v>0</v>
      </c>
      <c r="R264" s="91">
        <f>VLOOKUP($B264,'Bang TPDD'!$A$6:$AA$2902,14, FALSE)*$E264/100</f>
        <v>0</v>
      </c>
      <c r="S264" s="91">
        <f>VLOOKUP($B264,'Bang TPDD'!$A$6:$AA$2902,15, FALSE)*$E264/100</f>
        <v>0</v>
      </c>
      <c r="T264" s="91">
        <f>VLOOKUP($B264,'Bang TPDD'!$A$6:$AA$2902,16, FALSE)*$E264/100</f>
        <v>0</v>
      </c>
      <c r="U264" s="91">
        <f>VLOOKUP($B264,'Bang TPDD'!$A$6:$AA$2902,17, FALSE)*$E264/100</f>
        <v>0</v>
      </c>
      <c r="V264" s="91">
        <f>VLOOKUP($B264,'Bang TPDD'!$A$6:$AA$2902,18, FALSE)*$E264/100</f>
        <v>0</v>
      </c>
      <c r="W264" s="91">
        <f>VLOOKUP($B264,'Bang TPDD'!$A$6:$AA$2902,19, FALSE)*$E264/100</f>
        <v>0</v>
      </c>
      <c r="X264" s="91">
        <f>VLOOKUP($B264,'Bang TPDD'!$A$6:$AA$2902,20, FALSE)*$E264/100</f>
        <v>0</v>
      </c>
      <c r="Y264" s="91">
        <f>VLOOKUP($B264,'Bang TPDD'!$A$6:$AA$2902,21, FALSE)*$E264/100</f>
        <v>0</v>
      </c>
      <c r="Z264" s="91">
        <f>VLOOKUP($B264,'Bang TPDD'!$A$6:$AA$2902,22, FALSE)*$E264/100</f>
        <v>0</v>
      </c>
    </row>
    <row r="265" spans="1:26" s="2" customFormat="1" x14ac:dyDescent="0.3">
      <c r="B265" s="92" t="s">
        <v>338</v>
      </c>
      <c r="C265" s="5" t="str">
        <f>VLOOKUP($B265,'Bang TPDD'!$A$6:$AA$2902,2, FALSE)</f>
        <v>Chọn NL</v>
      </c>
      <c r="D265" s="91">
        <v>0</v>
      </c>
      <c r="E265" s="91">
        <f t="shared" si="35"/>
        <v>0</v>
      </c>
      <c r="F265" s="91">
        <f>VLOOKUP($B265,'Bang TPDD'!$A$6:$AA$2902,3, FALSE)</f>
        <v>0</v>
      </c>
      <c r="G265" s="91">
        <f>VLOOKUP($B265,'Bang TPDD'!$A$6:$AA$2902,4, FALSE)*$D265/100</f>
        <v>0</v>
      </c>
      <c r="H265" s="91">
        <f>VLOOKUP($B265,'Bang TPDD'!$A$6:$AA$2902,23, FALSE)*$E265/100</f>
        <v>0</v>
      </c>
      <c r="I265" s="91">
        <f>VLOOKUP($B265,'Bang TPDD'!$A$6:$AA$2902,5, FALSE)*$E265/100</f>
        <v>0</v>
      </c>
      <c r="J265" s="91">
        <f>VLOOKUP($B265,'Bang TPDD'!$A$6:$AA$2902,6, FALSE)*$E265/100</f>
        <v>0</v>
      </c>
      <c r="K265" s="91">
        <f>VLOOKUP($B265,'Bang TPDD'!$A$6:$AA$2902,7, FALSE)*$E265/100</f>
        <v>0</v>
      </c>
      <c r="L265" s="91">
        <f>VLOOKUP($B265,'Bang TPDD'!$A$6:$AA$2902,8, FALSE)*$E265/100</f>
        <v>0</v>
      </c>
      <c r="M265" s="91">
        <f>VLOOKUP($B265,'Bang TPDD'!$A$6:$AA$2902,9, FALSE)*$E265/100</f>
        <v>0</v>
      </c>
      <c r="N265" s="91">
        <f>VLOOKUP($B265,'Bang TPDD'!$A$6:$AA$2902,10, FALSE)*$E265/100</f>
        <v>0</v>
      </c>
      <c r="O265" s="91">
        <f>VLOOKUP($B265,'Bang TPDD'!$A$6:$AA$2902,11, FALSE)*$E265/100</f>
        <v>0</v>
      </c>
      <c r="P265" s="91">
        <f>VLOOKUP($B265,'Bang TPDD'!$A$6:$AA$2902,12, FALSE)*$E265/100</f>
        <v>0</v>
      </c>
      <c r="Q265" s="91">
        <f>VLOOKUP($B265,'Bang TPDD'!$A$6:$AA$2902,13, FALSE)*$E265/100</f>
        <v>0</v>
      </c>
      <c r="R265" s="91">
        <f>VLOOKUP($B265,'Bang TPDD'!$A$6:$AA$2902,14, FALSE)*$E265/100</f>
        <v>0</v>
      </c>
      <c r="S265" s="91">
        <f>VLOOKUP($B265,'Bang TPDD'!$A$6:$AA$2902,15, FALSE)*$E265/100</f>
        <v>0</v>
      </c>
      <c r="T265" s="91">
        <f>VLOOKUP($B265,'Bang TPDD'!$A$6:$AA$2902,16, FALSE)*$E265/100</f>
        <v>0</v>
      </c>
      <c r="U265" s="91">
        <f>VLOOKUP($B265,'Bang TPDD'!$A$6:$AA$2902,17, FALSE)*$E265/100</f>
        <v>0</v>
      </c>
      <c r="V265" s="91">
        <f>VLOOKUP($B265,'Bang TPDD'!$A$6:$AA$2902,18, FALSE)*$E265/100</f>
        <v>0</v>
      </c>
      <c r="W265" s="91">
        <f>VLOOKUP($B265,'Bang TPDD'!$A$6:$AA$2902,19, FALSE)*$E265/100</f>
        <v>0</v>
      </c>
      <c r="X265" s="91">
        <f>VLOOKUP($B265,'Bang TPDD'!$A$6:$AA$2902,20, FALSE)*$E265/100</f>
        <v>0</v>
      </c>
      <c r="Y265" s="91">
        <f>VLOOKUP($B265,'Bang TPDD'!$A$6:$AA$2902,21, FALSE)*$E265/100</f>
        <v>0</v>
      </c>
      <c r="Z265" s="91">
        <f>VLOOKUP($B265,'Bang TPDD'!$A$6:$AA$2902,22, FALSE)*$E265/100</f>
        <v>0</v>
      </c>
    </row>
    <row r="266" spans="1:26" s="2" customFormat="1" x14ac:dyDescent="0.3">
      <c r="B266" s="92" t="s">
        <v>338</v>
      </c>
      <c r="C266" s="5" t="str">
        <f>VLOOKUP($B266,'Bang TPDD'!$A$6:$AA$2902,2, FALSE)</f>
        <v>Chọn NL</v>
      </c>
      <c r="D266" s="91">
        <v>0</v>
      </c>
      <c r="E266" s="91">
        <f t="shared" si="35"/>
        <v>0</v>
      </c>
      <c r="F266" s="91">
        <f>VLOOKUP($B266,'Bang TPDD'!$A$6:$AA$2902,3, FALSE)</f>
        <v>0</v>
      </c>
      <c r="G266" s="91">
        <f>VLOOKUP($B266,'Bang TPDD'!$A$6:$AA$2902,4, FALSE)*$D266/100</f>
        <v>0</v>
      </c>
      <c r="H266" s="91">
        <f>VLOOKUP($B266,'Bang TPDD'!$A$6:$AA$2902,23, FALSE)*$E266/100</f>
        <v>0</v>
      </c>
      <c r="I266" s="91">
        <f>VLOOKUP($B266,'Bang TPDD'!$A$6:$AA$2902,5, FALSE)*$E266/100</f>
        <v>0</v>
      </c>
      <c r="J266" s="91">
        <f>VLOOKUP($B266,'Bang TPDD'!$A$6:$AA$2902,6, FALSE)*$E266/100</f>
        <v>0</v>
      </c>
      <c r="K266" s="91">
        <f>VLOOKUP($B266,'Bang TPDD'!$A$6:$AA$2902,7, FALSE)*$E266/100</f>
        <v>0</v>
      </c>
      <c r="L266" s="91">
        <f>VLOOKUP($B266,'Bang TPDD'!$A$6:$AA$2902,8, FALSE)*$E266/100</f>
        <v>0</v>
      </c>
      <c r="M266" s="91">
        <f>VLOOKUP($B266,'Bang TPDD'!$A$6:$AA$2902,9, FALSE)*$E266/100</f>
        <v>0</v>
      </c>
      <c r="N266" s="91">
        <f>VLOOKUP($B266,'Bang TPDD'!$A$6:$AA$2902,10, FALSE)*$E266/100</f>
        <v>0</v>
      </c>
      <c r="O266" s="91">
        <f>VLOOKUP($B266,'Bang TPDD'!$A$6:$AA$2902,11, FALSE)*$E266/100</f>
        <v>0</v>
      </c>
      <c r="P266" s="91">
        <f>VLOOKUP($B266,'Bang TPDD'!$A$6:$AA$2902,12, FALSE)*$E266/100</f>
        <v>0</v>
      </c>
      <c r="Q266" s="91">
        <f>VLOOKUP($B266,'Bang TPDD'!$A$6:$AA$2902,13, FALSE)*$E266/100</f>
        <v>0</v>
      </c>
      <c r="R266" s="91">
        <f>VLOOKUP($B266,'Bang TPDD'!$A$6:$AA$2902,14, FALSE)*$E266/100</f>
        <v>0</v>
      </c>
      <c r="S266" s="91">
        <f>VLOOKUP($B266,'Bang TPDD'!$A$6:$AA$2902,15, FALSE)*$E266/100</f>
        <v>0</v>
      </c>
      <c r="T266" s="91">
        <f>VLOOKUP($B266,'Bang TPDD'!$A$6:$AA$2902,16, FALSE)*$E266/100</f>
        <v>0</v>
      </c>
      <c r="U266" s="91">
        <f>VLOOKUP($B266,'Bang TPDD'!$A$6:$AA$2902,17, FALSE)*$E266/100</f>
        <v>0</v>
      </c>
      <c r="V266" s="91">
        <f>VLOOKUP($B266,'Bang TPDD'!$A$6:$AA$2902,18, FALSE)*$E266/100</f>
        <v>0</v>
      </c>
      <c r="W266" s="91">
        <f>VLOOKUP($B266,'Bang TPDD'!$A$6:$AA$2902,19, FALSE)*$E266/100</f>
        <v>0</v>
      </c>
      <c r="X266" s="91">
        <f>VLOOKUP($B266,'Bang TPDD'!$A$6:$AA$2902,20, FALSE)*$E266/100</f>
        <v>0</v>
      </c>
      <c r="Y266" s="91">
        <f>VLOOKUP($B266,'Bang TPDD'!$A$6:$AA$2902,21, FALSE)*$E266/100</f>
        <v>0</v>
      </c>
      <c r="Z266" s="91">
        <f>VLOOKUP($B266,'Bang TPDD'!$A$6:$AA$2902,22, FALSE)*$E266/100</f>
        <v>0</v>
      </c>
    </row>
    <row r="267" spans="1:26" ht="15" thickBot="1" x14ac:dyDescent="0.35"/>
    <row r="268" spans="1:26" s="89" customFormat="1" ht="27.6" x14ac:dyDescent="0.3">
      <c r="A268" s="412" t="s">
        <v>342</v>
      </c>
      <c r="B268" s="414" t="s">
        <v>292</v>
      </c>
      <c r="C268" s="410" t="s">
        <v>353</v>
      </c>
      <c r="D268" s="396" t="s">
        <v>272</v>
      </c>
      <c r="E268" s="397" t="s">
        <v>273</v>
      </c>
      <c r="F268" s="398" t="s">
        <v>300</v>
      </c>
      <c r="G268" s="398" t="s">
        <v>3</v>
      </c>
      <c r="H268" s="398" t="s">
        <v>296</v>
      </c>
      <c r="I268" s="399" t="s">
        <v>323</v>
      </c>
      <c r="J268" s="399" t="s">
        <v>324</v>
      </c>
      <c r="K268" s="399" t="s">
        <v>327</v>
      </c>
      <c r="L268" s="399" t="s">
        <v>325</v>
      </c>
      <c r="M268" s="399" t="s">
        <v>326</v>
      </c>
      <c r="N268" s="399" t="s">
        <v>329</v>
      </c>
      <c r="O268" s="399" t="s">
        <v>5</v>
      </c>
      <c r="P268" s="399" t="s">
        <v>304</v>
      </c>
      <c r="Q268" s="399" t="s">
        <v>313</v>
      </c>
      <c r="R268" s="399" t="s">
        <v>6</v>
      </c>
      <c r="S268" s="399" t="s">
        <v>7</v>
      </c>
      <c r="T268" s="399" t="s">
        <v>8</v>
      </c>
      <c r="U268" s="399" t="s">
        <v>9</v>
      </c>
      <c r="V268" s="399" t="s">
        <v>10</v>
      </c>
      <c r="W268" s="399" t="s">
        <v>291</v>
      </c>
      <c r="X268" s="399" t="s">
        <v>11</v>
      </c>
      <c r="Y268" s="399" t="s">
        <v>12</v>
      </c>
      <c r="Z268" s="399" t="s">
        <v>13</v>
      </c>
    </row>
    <row r="269" spans="1:26" s="89" customFormat="1" x14ac:dyDescent="0.3">
      <c r="A269" s="413"/>
      <c r="B269" s="415"/>
      <c r="C269" s="411"/>
      <c r="D269" s="400" t="s">
        <v>16</v>
      </c>
      <c r="E269" s="401" t="s">
        <v>16</v>
      </c>
      <c r="F269" s="401" t="s">
        <v>301</v>
      </c>
      <c r="G269" s="401" t="s">
        <v>15</v>
      </c>
      <c r="H269" s="401" t="s">
        <v>16</v>
      </c>
      <c r="I269" s="401" t="s">
        <v>16</v>
      </c>
      <c r="J269" s="401" t="s">
        <v>16</v>
      </c>
      <c r="K269" s="401" t="s">
        <v>328</v>
      </c>
      <c r="L269" s="401" t="s">
        <v>16</v>
      </c>
      <c r="M269" s="401" t="s">
        <v>16</v>
      </c>
      <c r="N269" s="401" t="s">
        <v>16</v>
      </c>
      <c r="O269" s="401" t="s">
        <v>16</v>
      </c>
      <c r="P269" s="401" t="s">
        <v>16</v>
      </c>
      <c r="Q269" s="401" t="s">
        <v>17</v>
      </c>
      <c r="R269" s="401" t="s">
        <v>17</v>
      </c>
      <c r="S269" s="401" t="s">
        <v>17</v>
      </c>
      <c r="T269" s="401" t="s">
        <v>17</v>
      </c>
      <c r="U269" s="401" t="s">
        <v>17</v>
      </c>
      <c r="V269" s="401" t="s">
        <v>17</v>
      </c>
      <c r="W269" s="401" t="s">
        <v>18</v>
      </c>
      <c r="X269" s="401" t="s">
        <v>18</v>
      </c>
      <c r="Y269" s="401" t="s">
        <v>17</v>
      </c>
      <c r="Z269" s="401" t="s">
        <v>17</v>
      </c>
    </row>
    <row r="270" spans="1:26" s="90" customFormat="1" ht="50.25" customHeight="1" thickBot="1" x14ac:dyDescent="0.4">
      <c r="A270" s="93">
        <f>A250+1</f>
        <v>20</v>
      </c>
      <c r="B270" s="94" t="s">
        <v>398</v>
      </c>
      <c r="C270" s="95" t="s">
        <v>399</v>
      </c>
      <c r="D270" s="402">
        <f>SUM(D271:D281)</f>
        <v>220</v>
      </c>
      <c r="E270" s="403">
        <f>SUM(E271:E281)</f>
        <v>220</v>
      </c>
      <c r="F270" s="403"/>
      <c r="G270" s="403">
        <f t="shared" ref="G270:Z270" si="36">SUM(G271:G281)</f>
        <v>292</v>
      </c>
      <c r="H270" s="403">
        <f t="shared" si="36"/>
        <v>154.80000000000001</v>
      </c>
      <c r="I270" s="404">
        <f t="shared" si="36"/>
        <v>10.62</v>
      </c>
      <c r="J270" s="404">
        <f t="shared" si="36"/>
        <v>0</v>
      </c>
      <c r="K270" s="403">
        <f t="shared" si="36"/>
        <v>10.62</v>
      </c>
      <c r="L270" s="404">
        <f t="shared" si="36"/>
        <v>7.9200000000000008</v>
      </c>
      <c r="M270" s="404">
        <f t="shared" si="36"/>
        <v>0</v>
      </c>
      <c r="N270" s="403">
        <f t="shared" si="36"/>
        <v>7.9200000000000008</v>
      </c>
      <c r="O270" s="403">
        <f t="shared" si="36"/>
        <v>48.36</v>
      </c>
      <c r="P270" s="403">
        <f t="shared" si="36"/>
        <v>0</v>
      </c>
      <c r="Q270" s="403">
        <f t="shared" si="36"/>
        <v>54</v>
      </c>
      <c r="R270" s="403">
        <f t="shared" si="36"/>
        <v>216</v>
      </c>
      <c r="S270" s="403">
        <f t="shared" si="36"/>
        <v>171</v>
      </c>
      <c r="T270" s="403">
        <f t="shared" si="36"/>
        <v>0.18</v>
      </c>
      <c r="U270" s="403">
        <f t="shared" si="36"/>
        <v>684</v>
      </c>
      <c r="V270" s="403">
        <f t="shared" si="36"/>
        <v>0</v>
      </c>
      <c r="W270" s="403">
        <f t="shared" si="36"/>
        <v>39.6</v>
      </c>
      <c r="X270" s="403">
        <f t="shared" si="36"/>
        <v>90</v>
      </c>
      <c r="Y270" s="403">
        <f t="shared" si="36"/>
        <v>0.09</v>
      </c>
      <c r="Z270" s="403">
        <f t="shared" si="36"/>
        <v>1.8</v>
      </c>
    </row>
    <row r="271" spans="1:26" s="2" customFormat="1" x14ac:dyDescent="0.3">
      <c r="B271" s="92">
        <v>204</v>
      </c>
      <c r="C271" s="5" t="str">
        <f>VLOOKUP($B271,'Bang TPDD'!$A$6:$AA$2902,2, FALSE)</f>
        <v>Sữa bò tươi</v>
      </c>
      <c r="D271" s="91">
        <v>180</v>
      </c>
      <c r="E271" s="91">
        <f>D271-D271*F271/100</f>
        <v>180</v>
      </c>
      <c r="F271" s="91">
        <f>VLOOKUP($B271,'Bang TPDD'!$A$6:$AA$2902,3, FALSE)</f>
        <v>0</v>
      </c>
      <c r="G271" s="91">
        <f>VLOOKUP($B271,'Bang TPDD'!$A$6:$AA$2902,4, FALSE)*$D271/100</f>
        <v>133.19999999999999</v>
      </c>
      <c r="H271" s="91">
        <f>VLOOKUP($B271,'Bang TPDD'!$A$6:$AA$2902,23, FALSE)*$E271/100</f>
        <v>154.80000000000001</v>
      </c>
      <c r="I271" s="91">
        <f>VLOOKUP($B271,'Bang TPDD'!$A$6:$AA$2902,5, FALSE)*$E271/100</f>
        <v>10.62</v>
      </c>
      <c r="J271" s="91">
        <f>VLOOKUP($B271,'Bang TPDD'!$A$6:$AA$2902,6, FALSE)*$E271/100</f>
        <v>0</v>
      </c>
      <c r="K271" s="91">
        <f>VLOOKUP($B271,'Bang TPDD'!$A$6:$AA$2902,7, FALSE)*$E271/100</f>
        <v>10.62</v>
      </c>
      <c r="L271" s="91">
        <f>VLOOKUP($B271,'Bang TPDD'!$A$6:$AA$2902,8, FALSE)*$E271/100</f>
        <v>7.9200000000000008</v>
      </c>
      <c r="M271" s="91">
        <f>VLOOKUP($B271,'Bang TPDD'!$A$6:$AA$2902,9, FALSE)*$E271/100</f>
        <v>0</v>
      </c>
      <c r="N271" s="91">
        <f>VLOOKUP($B271,'Bang TPDD'!$A$6:$AA$2902,10, FALSE)*$E271/100</f>
        <v>7.9200000000000008</v>
      </c>
      <c r="O271" s="91">
        <f>VLOOKUP($B271,'Bang TPDD'!$A$6:$AA$2902,11, FALSE)*$E271/100</f>
        <v>8.64</v>
      </c>
      <c r="P271" s="91">
        <f>VLOOKUP($B271,'Bang TPDD'!$A$6:$AA$2902,12, FALSE)*$E271/100</f>
        <v>0</v>
      </c>
      <c r="Q271" s="91">
        <f>VLOOKUP($B271,'Bang TPDD'!$A$6:$AA$2902,13, FALSE)*$E271/100</f>
        <v>54</v>
      </c>
      <c r="R271" s="91">
        <f>VLOOKUP($B271,'Bang TPDD'!$A$6:$AA$2902,14, FALSE)*$E271/100</f>
        <v>216</v>
      </c>
      <c r="S271" s="91">
        <f>VLOOKUP($B271,'Bang TPDD'!$A$6:$AA$2902,15, FALSE)*$E271/100</f>
        <v>171</v>
      </c>
      <c r="T271" s="91">
        <f>VLOOKUP($B271,'Bang TPDD'!$A$6:$AA$2902,16, FALSE)*$E271/100</f>
        <v>0.18</v>
      </c>
      <c r="U271" s="91">
        <f>VLOOKUP($B271,'Bang TPDD'!$A$6:$AA$2902,17, FALSE)*$E271/100</f>
        <v>684</v>
      </c>
      <c r="V271" s="91">
        <f>VLOOKUP($B271,'Bang TPDD'!$A$6:$AA$2902,18, FALSE)*$E271/100</f>
        <v>0</v>
      </c>
      <c r="W271" s="91">
        <f>VLOOKUP($B271,'Bang TPDD'!$A$6:$AA$2902,19, FALSE)*$E271/100</f>
        <v>39.6</v>
      </c>
      <c r="X271" s="91">
        <f>VLOOKUP($B271,'Bang TPDD'!$A$6:$AA$2902,20, FALSE)*$E271/100</f>
        <v>90</v>
      </c>
      <c r="Y271" s="91">
        <f>VLOOKUP($B271,'Bang TPDD'!$A$6:$AA$2902,21, FALSE)*$E271/100</f>
        <v>0.09</v>
      </c>
      <c r="Z271" s="91">
        <f>VLOOKUP($B271,'Bang TPDD'!$A$6:$AA$2902,22, FALSE)*$E271/100</f>
        <v>1.8</v>
      </c>
    </row>
    <row r="272" spans="1:26" s="2" customFormat="1" x14ac:dyDescent="0.3">
      <c r="B272" s="92">
        <v>223</v>
      </c>
      <c r="C272" s="5" t="str">
        <f>VLOOKUP($B272,'Bang TPDD'!$A$6:$AA$2902,2, FALSE)</f>
        <v>Đường cát trắng</v>
      </c>
      <c r="D272" s="91">
        <v>40</v>
      </c>
      <c r="E272" s="91">
        <f t="shared" ref="E272:E286" si="37">D272-D272*F272/100</f>
        <v>40</v>
      </c>
      <c r="F272" s="91">
        <f>VLOOKUP($B272,'Bang TPDD'!$A$6:$AA$2902,3, FALSE)</f>
        <v>0</v>
      </c>
      <c r="G272" s="91">
        <f>VLOOKUP($B272,'Bang TPDD'!$A$6:$AA$2902,4, FALSE)*$D272/100</f>
        <v>158.80000000000001</v>
      </c>
      <c r="H272" s="91">
        <f>VLOOKUP($B272,'Bang TPDD'!$A$6:$AA$2902,23, FALSE)*$E272/100</f>
        <v>0</v>
      </c>
      <c r="I272" s="91">
        <f>VLOOKUP($B272,'Bang TPDD'!$A$6:$AA$2902,5, FALSE)*$E272/100</f>
        <v>0</v>
      </c>
      <c r="J272" s="91">
        <f>VLOOKUP($B272,'Bang TPDD'!$A$6:$AA$2902,6, FALSE)*$E272/100</f>
        <v>0</v>
      </c>
      <c r="K272" s="91">
        <f>VLOOKUP($B272,'Bang TPDD'!$A$6:$AA$2902,7, FALSE)*$E272/100</f>
        <v>0</v>
      </c>
      <c r="L272" s="91">
        <f>VLOOKUP($B272,'Bang TPDD'!$A$6:$AA$2902,8, FALSE)*$E272/100</f>
        <v>0</v>
      </c>
      <c r="M272" s="91">
        <f>VLOOKUP($B272,'Bang TPDD'!$A$6:$AA$2902,9, FALSE)*$E272/100</f>
        <v>0</v>
      </c>
      <c r="N272" s="91">
        <f>VLOOKUP($B272,'Bang TPDD'!$A$6:$AA$2902,10, FALSE)*$E272/100</f>
        <v>0</v>
      </c>
      <c r="O272" s="91">
        <f>VLOOKUP($B272,'Bang TPDD'!$A$6:$AA$2902,11, FALSE)*$E272/100</f>
        <v>39.72</v>
      </c>
      <c r="P272" s="91">
        <f>VLOOKUP($B272,'Bang TPDD'!$A$6:$AA$2902,12, FALSE)*$E272/100</f>
        <v>0</v>
      </c>
      <c r="Q272" s="91">
        <f>VLOOKUP($B272,'Bang TPDD'!$A$6:$AA$2902,13, FALSE)*$E272/100</f>
        <v>0</v>
      </c>
      <c r="R272" s="91">
        <f>VLOOKUP($B272,'Bang TPDD'!$A$6:$AA$2902,14, FALSE)*$E272/100</f>
        <v>0</v>
      </c>
      <c r="S272" s="91">
        <f>VLOOKUP($B272,'Bang TPDD'!$A$6:$AA$2902,15, FALSE)*$E272/100</f>
        <v>0</v>
      </c>
      <c r="T272" s="91">
        <f>VLOOKUP($B272,'Bang TPDD'!$A$6:$AA$2902,16, FALSE)*$E272/100</f>
        <v>0</v>
      </c>
      <c r="U272" s="91">
        <f>VLOOKUP($B272,'Bang TPDD'!$A$6:$AA$2902,17, FALSE)*$E272/100</f>
        <v>0</v>
      </c>
      <c r="V272" s="91">
        <f>VLOOKUP($B272,'Bang TPDD'!$A$6:$AA$2902,18, FALSE)*$E272/100</f>
        <v>0</v>
      </c>
      <c r="W272" s="91">
        <f>VLOOKUP($B272,'Bang TPDD'!$A$6:$AA$2902,19, FALSE)*$E272/100</f>
        <v>0</v>
      </c>
      <c r="X272" s="91">
        <f>VLOOKUP($B272,'Bang TPDD'!$A$6:$AA$2902,20, FALSE)*$E272/100</f>
        <v>0</v>
      </c>
      <c r="Y272" s="91">
        <f>VLOOKUP($B272,'Bang TPDD'!$A$6:$AA$2902,21, FALSE)*$E272/100</f>
        <v>0</v>
      </c>
      <c r="Z272" s="91">
        <f>VLOOKUP($B272,'Bang TPDD'!$A$6:$AA$2902,22, FALSE)*$E272/100</f>
        <v>0</v>
      </c>
    </row>
    <row r="273" spans="1:26" s="2" customFormat="1" x14ac:dyDescent="0.3">
      <c r="B273" s="92" t="s">
        <v>338</v>
      </c>
      <c r="C273" s="5" t="str">
        <f>VLOOKUP($B273,'Bang TPDD'!$A$6:$AA$2902,2, FALSE)</f>
        <v>Chọn NL</v>
      </c>
      <c r="D273" s="91">
        <v>0</v>
      </c>
      <c r="E273" s="91">
        <f t="shared" si="37"/>
        <v>0</v>
      </c>
      <c r="F273" s="91">
        <f>VLOOKUP($B273,'Bang TPDD'!$A$6:$AA$2902,3, FALSE)</f>
        <v>0</v>
      </c>
      <c r="G273" s="91">
        <f>VLOOKUP($B273,'Bang TPDD'!$A$6:$AA$2902,4, FALSE)*$D273/100</f>
        <v>0</v>
      </c>
      <c r="H273" s="91">
        <f>VLOOKUP($B273,'Bang TPDD'!$A$6:$AA$2902,23, FALSE)*$E273/100</f>
        <v>0</v>
      </c>
      <c r="I273" s="91">
        <f>VLOOKUP($B273,'Bang TPDD'!$A$6:$AA$2902,5, FALSE)*$E273/100</f>
        <v>0</v>
      </c>
      <c r="J273" s="91">
        <f>VLOOKUP($B273,'Bang TPDD'!$A$6:$AA$2902,6, FALSE)*$E273/100</f>
        <v>0</v>
      </c>
      <c r="K273" s="91">
        <f>VLOOKUP($B273,'Bang TPDD'!$A$6:$AA$2902,7, FALSE)*$E273/100</f>
        <v>0</v>
      </c>
      <c r="L273" s="91">
        <f>VLOOKUP($B273,'Bang TPDD'!$A$6:$AA$2902,8, FALSE)*$E273/100</f>
        <v>0</v>
      </c>
      <c r="M273" s="91">
        <f>VLOOKUP($B273,'Bang TPDD'!$A$6:$AA$2902,9, FALSE)*$E273/100</f>
        <v>0</v>
      </c>
      <c r="N273" s="91">
        <f>VLOOKUP($B273,'Bang TPDD'!$A$6:$AA$2902,10, FALSE)*$E273/100</f>
        <v>0</v>
      </c>
      <c r="O273" s="91">
        <f>VLOOKUP($B273,'Bang TPDD'!$A$6:$AA$2902,11, FALSE)*$E273/100</f>
        <v>0</v>
      </c>
      <c r="P273" s="91">
        <f>VLOOKUP($B273,'Bang TPDD'!$A$6:$AA$2902,12, FALSE)*$E273/100</f>
        <v>0</v>
      </c>
      <c r="Q273" s="91">
        <f>VLOOKUP($B273,'Bang TPDD'!$A$6:$AA$2902,13, FALSE)*$E273/100</f>
        <v>0</v>
      </c>
      <c r="R273" s="91">
        <f>VLOOKUP($B273,'Bang TPDD'!$A$6:$AA$2902,14, FALSE)*$E273/100</f>
        <v>0</v>
      </c>
      <c r="S273" s="91">
        <f>VLOOKUP($B273,'Bang TPDD'!$A$6:$AA$2902,15, FALSE)*$E273/100</f>
        <v>0</v>
      </c>
      <c r="T273" s="91">
        <f>VLOOKUP($B273,'Bang TPDD'!$A$6:$AA$2902,16, FALSE)*$E273/100</f>
        <v>0</v>
      </c>
      <c r="U273" s="91">
        <f>VLOOKUP($B273,'Bang TPDD'!$A$6:$AA$2902,17, FALSE)*$E273/100</f>
        <v>0</v>
      </c>
      <c r="V273" s="91">
        <f>VLOOKUP($B273,'Bang TPDD'!$A$6:$AA$2902,18, FALSE)*$E273/100</f>
        <v>0</v>
      </c>
      <c r="W273" s="91">
        <f>VLOOKUP($B273,'Bang TPDD'!$A$6:$AA$2902,19, FALSE)*$E273/100</f>
        <v>0</v>
      </c>
      <c r="X273" s="91">
        <f>VLOOKUP($B273,'Bang TPDD'!$A$6:$AA$2902,20, FALSE)*$E273/100</f>
        <v>0</v>
      </c>
      <c r="Y273" s="91">
        <f>VLOOKUP($B273,'Bang TPDD'!$A$6:$AA$2902,21, FALSE)*$E273/100</f>
        <v>0</v>
      </c>
      <c r="Z273" s="91">
        <f>VLOOKUP($B273,'Bang TPDD'!$A$6:$AA$2902,22, FALSE)*$E273/100</f>
        <v>0</v>
      </c>
    </row>
    <row r="274" spans="1:26" s="2" customFormat="1" x14ac:dyDescent="0.3">
      <c r="B274" s="92" t="s">
        <v>338</v>
      </c>
      <c r="C274" s="5" t="str">
        <f>VLOOKUP($B274,'Bang TPDD'!$A$6:$AA$2902,2, FALSE)</f>
        <v>Chọn NL</v>
      </c>
      <c r="D274" s="91">
        <v>0</v>
      </c>
      <c r="E274" s="91">
        <f t="shared" si="37"/>
        <v>0</v>
      </c>
      <c r="F274" s="91">
        <f>VLOOKUP($B274,'Bang TPDD'!$A$6:$AA$2902,3, FALSE)</f>
        <v>0</v>
      </c>
      <c r="G274" s="91">
        <f>VLOOKUP($B274,'Bang TPDD'!$A$6:$AA$2902,4, FALSE)*$D274/100</f>
        <v>0</v>
      </c>
      <c r="H274" s="91">
        <f>VLOOKUP($B274,'Bang TPDD'!$A$6:$AA$2902,23, FALSE)*$E274/100</f>
        <v>0</v>
      </c>
      <c r="I274" s="91">
        <f>VLOOKUP($B274,'Bang TPDD'!$A$6:$AA$2902,5, FALSE)*$E274/100</f>
        <v>0</v>
      </c>
      <c r="J274" s="91">
        <f>VLOOKUP($B274,'Bang TPDD'!$A$6:$AA$2902,6, FALSE)*$E274/100</f>
        <v>0</v>
      </c>
      <c r="K274" s="91">
        <f>VLOOKUP($B274,'Bang TPDD'!$A$6:$AA$2902,7, FALSE)*$E274/100</f>
        <v>0</v>
      </c>
      <c r="L274" s="91">
        <f>VLOOKUP($B274,'Bang TPDD'!$A$6:$AA$2902,8, FALSE)*$E274/100</f>
        <v>0</v>
      </c>
      <c r="M274" s="91">
        <f>VLOOKUP($B274,'Bang TPDD'!$A$6:$AA$2902,9, FALSE)*$E274/100</f>
        <v>0</v>
      </c>
      <c r="N274" s="91">
        <f>VLOOKUP($B274,'Bang TPDD'!$A$6:$AA$2902,10, FALSE)*$E274/100</f>
        <v>0</v>
      </c>
      <c r="O274" s="91">
        <f>VLOOKUP($B274,'Bang TPDD'!$A$6:$AA$2902,11, FALSE)*$E274/100</f>
        <v>0</v>
      </c>
      <c r="P274" s="91">
        <f>VLOOKUP($B274,'Bang TPDD'!$A$6:$AA$2902,12, FALSE)*$E274/100</f>
        <v>0</v>
      </c>
      <c r="Q274" s="91">
        <f>VLOOKUP($B274,'Bang TPDD'!$A$6:$AA$2902,13, FALSE)*$E274/100</f>
        <v>0</v>
      </c>
      <c r="R274" s="91">
        <f>VLOOKUP($B274,'Bang TPDD'!$A$6:$AA$2902,14, FALSE)*$E274/100</f>
        <v>0</v>
      </c>
      <c r="S274" s="91">
        <f>VLOOKUP($B274,'Bang TPDD'!$A$6:$AA$2902,15, FALSE)*$E274/100</f>
        <v>0</v>
      </c>
      <c r="T274" s="91">
        <f>VLOOKUP($B274,'Bang TPDD'!$A$6:$AA$2902,16, FALSE)*$E274/100</f>
        <v>0</v>
      </c>
      <c r="U274" s="91">
        <f>VLOOKUP($B274,'Bang TPDD'!$A$6:$AA$2902,17, FALSE)*$E274/100</f>
        <v>0</v>
      </c>
      <c r="V274" s="91">
        <f>VLOOKUP($B274,'Bang TPDD'!$A$6:$AA$2902,18, FALSE)*$E274/100</f>
        <v>0</v>
      </c>
      <c r="W274" s="91">
        <f>VLOOKUP($B274,'Bang TPDD'!$A$6:$AA$2902,19, FALSE)*$E274/100</f>
        <v>0</v>
      </c>
      <c r="X274" s="91">
        <f>VLOOKUP($B274,'Bang TPDD'!$A$6:$AA$2902,20, FALSE)*$E274/100</f>
        <v>0</v>
      </c>
      <c r="Y274" s="91">
        <f>VLOOKUP($B274,'Bang TPDD'!$A$6:$AA$2902,21, FALSE)*$E274/100</f>
        <v>0</v>
      </c>
      <c r="Z274" s="91">
        <f>VLOOKUP($B274,'Bang TPDD'!$A$6:$AA$2902,22, FALSE)*$E274/100</f>
        <v>0</v>
      </c>
    </row>
    <row r="275" spans="1:26" s="2" customFormat="1" x14ac:dyDescent="0.3">
      <c r="B275" s="92" t="s">
        <v>338</v>
      </c>
      <c r="C275" s="5" t="str">
        <f>VLOOKUP($B275,'Bang TPDD'!$A$6:$AA$2902,2, FALSE)</f>
        <v>Chọn NL</v>
      </c>
      <c r="D275" s="91">
        <v>0</v>
      </c>
      <c r="E275" s="91">
        <f t="shared" si="37"/>
        <v>0</v>
      </c>
      <c r="F275" s="91">
        <f>VLOOKUP($B275,'Bang TPDD'!$A$6:$AA$2902,3, FALSE)</f>
        <v>0</v>
      </c>
      <c r="G275" s="91">
        <f>VLOOKUP($B275,'Bang TPDD'!$A$6:$AA$2902,4, FALSE)*$D275/100</f>
        <v>0</v>
      </c>
      <c r="H275" s="91">
        <f>VLOOKUP($B275,'Bang TPDD'!$A$6:$AA$2902,23, FALSE)*$E275/100</f>
        <v>0</v>
      </c>
      <c r="I275" s="91">
        <f>VLOOKUP($B275,'Bang TPDD'!$A$6:$AA$2902,5, FALSE)*$E275/100</f>
        <v>0</v>
      </c>
      <c r="J275" s="91">
        <f>VLOOKUP($B275,'Bang TPDD'!$A$6:$AA$2902,6, FALSE)*$E275/100</f>
        <v>0</v>
      </c>
      <c r="K275" s="91">
        <f>VLOOKUP($B275,'Bang TPDD'!$A$6:$AA$2902,7, FALSE)*$E275/100</f>
        <v>0</v>
      </c>
      <c r="L275" s="91">
        <f>VLOOKUP($B275,'Bang TPDD'!$A$6:$AA$2902,8, FALSE)*$E275/100</f>
        <v>0</v>
      </c>
      <c r="M275" s="91">
        <f>VLOOKUP($B275,'Bang TPDD'!$A$6:$AA$2902,9, FALSE)*$E275/100</f>
        <v>0</v>
      </c>
      <c r="N275" s="91">
        <f>VLOOKUP($B275,'Bang TPDD'!$A$6:$AA$2902,10, FALSE)*$E275/100</f>
        <v>0</v>
      </c>
      <c r="O275" s="91">
        <f>VLOOKUP($B275,'Bang TPDD'!$A$6:$AA$2902,11, FALSE)*$E275/100</f>
        <v>0</v>
      </c>
      <c r="P275" s="91">
        <f>VLOOKUP($B275,'Bang TPDD'!$A$6:$AA$2902,12, FALSE)*$E275/100</f>
        <v>0</v>
      </c>
      <c r="Q275" s="91">
        <f>VLOOKUP($B275,'Bang TPDD'!$A$6:$AA$2902,13, FALSE)*$E275/100</f>
        <v>0</v>
      </c>
      <c r="R275" s="91">
        <f>VLOOKUP($B275,'Bang TPDD'!$A$6:$AA$2902,14, FALSE)*$E275/100</f>
        <v>0</v>
      </c>
      <c r="S275" s="91">
        <f>VLOOKUP($B275,'Bang TPDD'!$A$6:$AA$2902,15, FALSE)*$E275/100</f>
        <v>0</v>
      </c>
      <c r="T275" s="91">
        <f>VLOOKUP($B275,'Bang TPDD'!$A$6:$AA$2902,16, FALSE)*$E275/100</f>
        <v>0</v>
      </c>
      <c r="U275" s="91">
        <f>VLOOKUP($B275,'Bang TPDD'!$A$6:$AA$2902,17, FALSE)*$E275/100</f>
        <v>0</v>
      </c>
      <c r="V275" s="91">
        <f>VLOOKUP($B275,'Bang TPDD'!$A$6:$AA$2902,18, FALSE)*$E275/100</f>
        <v>0</v>
      </c>
      <c r="W275" s="91">
        <f>VLOOKUP($B275,'Bang TPDD'!$A$6:$AA$2902,19, FALSE)*$E275/100</f>
        <v>0</v>
      </c>
      <c r="X275" s="91">
        <f>VLOOKUP($B275,'Bang TPDD'!$A$6:$AA$2902,20, FALSE)*$E275/100</f>
        <v>0</v>
      </c>
      <c r="Y275" s="91">
        <f>VLOOKUP($B275,'Bang TPDD'!$A$6:$AA$2902,21, FALSE)*$E275/100</f>
        <v>0</v>
      </c>
      <c r="Z275" s="91">
        <f>VLOOKUP($B275,'Bang TPDD'!$A$6:$AA$2902,22, FALSE)*$E275/100</f>
        <v>0</v>
      </c>
    </row>
    <row r="276" spans="1:26" s="2" customFormat="1" x14ac:dyDescent="0.3">
      <c r="B276" s="92" t="s">
        <v>338</v>
      </c>
      <c r="C276" s="5" t="str">
        <f>VLOOKUP($B276,'Bang TPDD'!$A$6:$AA$2902,2, FALSE)</f>
        <v>Chọn NL</v>
      </c>
      <c r="D276" s="91">
        <v>0</v>
      </c>
      <c r="E276" s="91">
        <f t="shared" si="37"/>
        <v>0</v>
      </c>
      <c r="F276" s="91">
        <f>VLOOKUP($B276,'Bang TPDD'!$A$6:$AA$2902,3, FALSE)</f>
        <v>0</v>
      </c>
      <c r="G276" s="91">
        <f>VLOOKUP($B276,'Bang TPDD'!$A$6:$AA$2902,4, FALSE)*$D276/100</f>
        <v>0</v>
      </c>
      <c r="H276" s="91">
        <f>VLOOKUP($B276,'Bang TPDD'!$A$6:$AA$2902,23, FALSE)*$E276/100</f>
        <v>0</v>
      </c>
      <c r="I276" s="91">
        <f>VLOOKUP($B276,'Bang TPDD'!$A$6:$AA$2902,5, FALSE)*$E276/100</f>
        <v>0</v>
      </c>
      <c r="J276" s="91">
        <f>VLOOKUP($B276,'Bang TPDD'!$A$6:$AA$2902,6, FALSE)*$E276/100</f>
        <v>0</v>
      </c>
      <c r="K276" s="91">
        <f>VLOOKUP($B276,'Bang TPDD'!$A$6:$AA$2902,7, FALSE)*$E276/100</f>
        <v>0</v>
      </c>
      <c r="L276" s="91">
        <f>VLOOKUP($B276,'Bang TPDD'!$A$6:$AA$2902,8, FALSE)*$E276/100</f>
        <v>0</v>
      </c>
      <c r="M276" s="91">
        <f>VLOOKUP($B276,'Bang TPDD'!$A$6:$AA$2902,9, FALSE)*$E276/100</f>
        <v>0</v>
      </c>
      <c r="N276" s="91">
        <f>VLOOKUP($B276,'Bang TPDD'!$A$6:$AA$2902,10, FALSE)*$E276/100</f>
        <v>0</v>
      </c>
      <c r="O276" s="91">
        <f>VLOOKUP($B276,'Bang TPDD'!$A$6:$AA$2902,11, FALSE)*$E276/100</f>
        <v>0</v>
      </c>
      <c r="P276" s="91">
        <f>VLOOKUP($B276,'Bang TPDD'!$A$6:$AA$2902,12, FALSE)*$E276/100</f>
        <v>0</v>
      </c>
      <c r="Q276" s="91">
        <f>VLOOKUP($B276,'Bang TPDD'!$A$6:$AA$2902,13, FALSE)*$E276/100</f>
        <v>0</v>
      </c>
      <c r="R276" s="91">
        <f>VLOOKUP($B276,'Bang TPDD'!$A$6:$AA$2902,14, FALSE)*$E276/100</f>
        <v>0</v>
      </c>
      <c r="S276" s="91">
        <f>VLOOKUP($B276,'Bang TPDD'!$A$6:$AA$2902,15, FALSE)*$E276/100</f>
        <v>0</v>
      </c>
      <c r="T276" s="91">
        <f>VLOOKUP($B276,'Bang TPDD'!$A$6:$AA$2902,16, FALSE)*$E276/100</f>
        <v>0</v>
      </c>
      <c r="U276" s="91">
        <f>VLOOKUP($B276,'Bang TPDD'!$A$6:$AA$2902,17, FALSE)*$E276/100</f>
        <v>0</v>
      </c>
      <c r="V276" s="91">
        <f>VLOOKUP($B276,'Bang TPDD'!$A$6:$AA$2902,18, FALSE)*$E276/100</f>
        <v>0</v>
      </c>
      <c r="W276" s="91">
        <f>VLOOKUP($B276,'Bang TPDD'!$A$6:$AA$2902,19, FALSE)*$E276/100</f>
        <v>0</v>
      </c>
      <c r="X276" s="91">
        <f>VLOOKUP($B276,'Bang TPDD'!$A$6:$AA$2902,20, FALSE)*$E276/100</f>
        <v>0</v>
      </c>
      <c r="Y276" s="91">
        <f>VLOOKUP($B276,'Bang TPDD'!$A$6:$AA$2902,21, FALSE)*$E276/100</f>
        <v>0</v>
      </c>
      <c r="Z276" s="91">
        <f>VLOOKUP($B276,'Bang TPDD'!$A$6:$AA$2902,22, FALSE)*$E276/100</f>
        <v>0</v>
      </c>
    </row>
    <row r="277" spans="1:26" s="2" customFormat="1" x14ac:dyDescent="0.3">
      <c r="B277" s="92" t="s">
        <v>338</v>
      </c>
      <c r="C277" s="5" t="str">
        <f>VLOOKUP($B277,'Bang TPDD'!$A$6:$AA$2902,2, FALSE)</f>
        <v>Chọn NL</v>
      </c>
      <c r="D277" s="91">
        <v>0</v>
      </c>
      <c r="E277" s="91">
        <f t="shared" si="37"/>
        <v>0</v>
      </c>
      <c r="F277" s="91">
        <f>VLOOKUP($B277,'Bang TPDD'!$A$6:$AA$2902,3, FALSE)</f>
        <v>0</v>
      </c>
      <c r="G277" s="91">
        <f>VLOOKUP($B277,'Bang TPDD'!$A$6:$AA$2902,4, FALSE)*$D277/100</f>
        <v>0</v>
      </c>
      <c r="H277" s="91">
        <f>VLOOKUP($B277,'Bang TPDD'!$A$6:$AA$2902,23, FALSE)*$E277/100</f>
        <v>0</v>
      </c>
      <c r="I277" s="91">
        <f>VLOOKUP($B277,'Bang TPDD'!$A$6:$AA$2902,5, FALSE)*$E277/100</f>
        <v>0</v>
      </c>
      <c r="J277" s="91">
        <f>VLOOKUP($B277,'Bang TPDD'!$A$6:$AA$2902,6, FALSE)*$E277/100</f>
        <v>0</v>
      </c>
      <c r="K277" s="91">
        <f>VLOOKUP($B277,'Bang TPDD'!$A$6:$AA$2902,7, FALSE)*$E277/100</f>
        <v>0</v>
      </c>
      <c r="L277" s="91">
        <f>VLOOKUP($B277,'Bang TPDD'!$A$6:$AA$2902,8, FALSE)*$E277/100</f>
        <v>0</v>
      </c>
      <c r="M277" s="91">
        <f>VLOOKUP($B277,'Bang TPDD'!$A$6:$AA$2902,9, FALSE)*$E277/100</f>
        <v>0</v>
      </c>
      <c r="N277" s="91">
        <f>VLOOKUP($B277,'Bang TPDD'!$A$6:$AA$2902,10, FALSE)*$E277/100</f>
        <v>0</v>
      </c>
      <c r="O277" s="91">
        <f>VLOOKUP($B277,'Bang TPDD'!$A$6:$AA$2902,11, FALSE)*$E277/100</f>
        <v>0</v>
      </c>
      <c r="P277" s="91">
        <f>VLOOKUP($B277,'Bang TPDD'!$A$6:$AA$2902,12, FALSE)*$E277/100</f>
        <v>0</v>
      </c>
      <c r="Q277" s="91">
        <f>VLOOKUP($B277,'Bang TPDD'!$A$6:$AA$2902,13, FALSE)*$E277/100</f>
        <v>0</v>
      </c>
      <c r="R277" s="91">
        <f>VLOOKUP($B277,'Bang TPDD'!$A$6:$AA$2902,14, FALSE)*$E277/100</f>
        <v>0</v>
      </c>
      <c r="S277" s="91">
        <f>VLOOKUP($B277,'Bang TPDD'!$A$6:$AA$2902,15, FALSE)*$E277/100</f>
        <v>0</v>
      </c>
      <c r="T277" s="91">
        <f>VLOOKUP($B277,'Bang TPDD'!$A$6:$AA$2902,16, FALSE)*$E277/100</f>
        <v>0</v>
      </c>
      <c r="U277" s="91">
        <f>VLOOKUP($B277,'Bang TPDD'!$A$6:$AA$2902,17, FALSE)*$E277/100</f>
        <v>0</v>
      </c>
      <c r="V277" s="91">
        <f>VLOOKUP($B277,'Bang TPDD'!$A$6:$AA$2902,18, FALSE)*$E277/100</f>
        <v>0</v>
      </c>
      <c r="W277" s="91">
        <f>VLOOKUP($B277,'Bang TPDD'!$A$6:$AA$2902,19, FALSE)*$E277/100</f>
        <v>0</v>
      </c>
      <c r="X277" s="91">
        <f>VLOOKUP($B277,'Bang TPDD'!$A$6:$AA$2902,20, FALSE)*$E277/100</f>
        <v>0</v>
      </c>
      <c r="Y277" s="91">
        <f>VLOOKUP($B277,'Bang TPDD'!$A$6:$AA$2902,21, FALSE)*$E277/100</f>
        <v>0</v>
      </c>
      <c r="Z277" s="91">
        <f>VLOOKUP($B277,'Bang TPDD'!$A$6:$AA$2902,22, FALSE)*$E277/100</f>
        <v>0</v>
      </c>
    </row>
    <row r="278" spans="1:26" s="2" customFormat="1" x14ac:dyDescent="0.3">
      <c r="B278" s="92" t="s">
        <v>338</v>
      </c>
      <c r="C278" s="5" t="str">
        <f>VLOOKUP($B278,'Bang TPDD'!$A$6:$AA$2902,2, FALSE)</f>
        <v>Chọn NL</v>
      </c>
      <c r="D278" s="91">
        <v>0</v>
      </c>
      <c r="E278" s="91">
        <f t="shared" si="37"/>
        <v>0</v>
      </c>
      <c r="F278" s="91">
        <f>VLOOKUP($B278,'Bang TPDD'!$A$6:$AA$2902,3, FALSE)</f>
        <v>0</v>
      </c>
      <c r="G278" s="91">
        <f>VLOOKUP($B278,'Bang TPDD'!$A$6:$AA$2902,4, FALSE)*$D278/100</f>
        <v>0</v>
      </c>
      <c r="H278" s="91">
        <f>VLOOKUP($B278,'Bang TPDD'!$A$6:$AA$2902,23, FALSE)*$E278/100</f>
        <v>0</v>
      </c>
      <c r="I278" s="91">
        <f>VLOOKUP($B278,'Bang TPDD'!$A$6:$AA$2902,5, FALSE)*$E278/100</f>
        <v>0</v>
      </c>
      <c r="J278" s="91">
        <f>VLOOKUP($B278,'Bang TPDD'!$A$6:$AA$2902,6, FALSE)*$E278/100</f>
        <v>0</v>
      </c>
      <c r="K278" s="91">
        <f>VLOOKUP($B278,'Bang TPDD'!$A$6:$AA$2902,7, FALSE)*$E278/100</f>
        <v>0</v>
      </c>
      <c r="L278" s="91">
        <f>VLOOKUP($B278,'Bang TPDD'!$A$6:$AA$2902,8, FALSE)*$E278/100</f>
        <v>0</v>
      </c>
      <c r="M278" s="91">
        <f>VLOOKUP($B278,'Bang TPDD'!$A$6:$AA$2902,9, FALSE)*$E278/100</f>
        <v>0</v>
      </c>
      <c r="N278" s="91">
        <f>VLOOKUP($B278,'Bang TPDD'!$A$6:$AA$2902,10, FALSE)*$E278/100</f>
        <v>0</v>
      </c>
      <c r="O278" s="91">
        <f>VLOOKUP($B278,'Bang TPDD'!$A$6:$AA$2902,11, FALSE)*$E278/100</f>
        <v>0</v>
      </c>
      <c r="P278" s="91">
        <f>VLOOKUP($B278,'Bang TPDD'!$A$6:$AA$2902,12, FALSE)*$E278/100</f>
        <v>0</v>
      </c>
      <c r="Q278" s="91">
        <f>VLOOKUP($B278,'Bang TPDD'!$A$6:$AA$2902,13, FALSE)*$E278/100</f>
        <v>0</v>
      </c>
      <c r="R278" s="91">
        <f>VLOOKUP($B278,'Bang TPDD'!$A$6:$AA$2902,14, FALSE)*$E278/100</f>
        <v>0</v>
      </c>
      <c r="S278" s="91">
        <f>VLOOKUP($B278,'Bang TPDD'!$A$6:$AA$2902,15, FALSE)*$E278/100</f>
        <v>0</v>
      </c>
      <c r="T278" s="91">
        <f>VLOOKUP($B278,'Bang TPDD'!$A$6:$AA$2902,16, FALSE)*$E278/100</f>
        <v>0</v>
      </c>
      <c r="U278" s="91">
        <f>VLOOKUP($B278,'Bang TPDD'!$A$6:$AA$2902,17, FALSE)*$E278/100</f>
        <v>0</v>
      </c>
      <c r="V278" s="91">
        <f>VLOOKUP($B278,'Bang TPDD'!$A$6:$AA$2902,18, FALSE)*$E278/100</f>
        <v>0</v>
      </c>
      <c r="W278" s="91">
        <f>VLOOKUP($B278,'Bang TPDD'!$A$6:$AA$2902,19, FALSE)*$E278/100</f>
        <v>0</v>
      </c>
      <c r="X278" s="91">
        <f>VLOOKUP($B278,'Bang TPDD'!$A$6:$AA$2902,20, FALSE)*$E278/100</f>
        <v>0</v>
      </c>
      <c r="Y278" s="91">
        <f>VLOOKUP($B278,'Bang TPDD'!$A$6:$AA$2902,21, FALSE)*$E278/100</f>
        <v>0</v>
      </c>
      <c r="Z278" s="91">
        <f>VLOOKUP($B278,'Bang TPDD'!$A$6:$AA$2902,22, FALSE)*$E278/100</f>
        <v>0</v>
      </c>
    </row>
    <row r="279" spans="1:26" s="2" customFormat="1" x14ac:dyDescent="0.3">
      <c r="B279" s="92" t="s">
        <v>338</v>
      </c>
      <c r="C279" s="5" t="str">
        <f>VLOOKUP($B279,'Bang TPDD'!$A$6:$AA$2902,2, FALSE)</f>
        <v>Chọn NL</v>
      </c>
      <c r="D279" s="91">
        <v>0</v>
      </c>
      <c r="E279" s="91">
        <f t="shared" si="37"/>
        <v>0</v>
      </c>
      <c r="F279" s="91">
        <f>VLOOKUP($B279,'Bang TPDD'!$A$6:$AA$2902,3, FALSE)</f>
        <v>0</v>
      </c>
      <c r="G279" s="91">
        <f>VLOOKUP($B279,'Bang TPDD'!$A$6:$AA$2902,4, FALSE)*$D279/100</f>
        <v>0</v>
      </c>
      <c r="H279" s="91">
        <f>VLOOKUP($B279,'Bang TPDD'!$A$6:$AA$2902,23, FALSE)*$E279/100</f>
        <v>0</v>
      </c>
      <c r="I279" s="91">
        <f>VLOOKUP($B279,'Bang TPDD'!$A$6:$AA$2902,5, FALSE)*$E279/100</f>
        <v>0</v>
      </c>
      <c r="J279" s="91">
        <f>VLOOKUP($B279,'Bang TPDD'!$A$6:$AA$2902,6, FALSE)*$E279/100</f>
        <v>0</v>
      </c>
      <c r="K279" s="91">
        <f>VLOOKUP($B279,'Bang TPDD'!$A$6:$AA$2902,7, FALSE)*$E279/100</f>
        <v>0</v>
      </c>
      <c r="L279" s="91">
        <f>VLOOKUP($B279,'Bang TPDD'!$A$6:$AA$2902,8, FALSE)*$E279/100</f>
        <v>0</v>
      </c>
      <c r="M279" s="91">
        <f>VLOOKUP($B279,'Bang TPDD'!$A$6:$AA$2902,9, FALSE)*$E279/100</f>
        <v>0</v>
      </c>
      <c r="N279" s="91">
        <f>VLOOKUP($B279,'Bang TPDD'!$A$6:$AA$2902,10, FALSE)*$E279/100</f>
        <v>0</v>
      </c>
      <c r="O279" s="91">
        <f>VLOOKUP($B279,'Bang TPDD'!$A$6:$AA$2902,11, FALSE)*$E279/100</f>
        <v>0</v>
      </c>
      <c r="P279" s="91">
        <f>VLOOKUP($B279,'Bang TPDD'!$A$6:$AA$2902,12, FALSE)*$E279/100</f>
        <v>0</v>
      </c>
      <c r="Q279" s="91">
        <f>VLOOKUP($B279,'Bang TPDD'!$A$6:$AA$2902,13, FALSE)*$E279/100</f>
        <v>0</v>
      </c>
      <c r="R279" s="91">
        <f>VLOOKUP($B279,'Bang TPDD'!$A$6:$AA$2902,14, FALSE)*$E279/100</f>
        <v>0</v>
      </c>
      <c r="S279" s="91">
        <f>VLOOKUP($B279,'Bang TPDD'!$A$6:$AA$2902,15, FALSE)*$E279/100</f>
        <v>0</v>
      </c>
      <c r="T279" s="91">
        <f>VLOOKUP($B279,'Bang TPDD'!$A$6:$AA$2902,16, FALSE)*$E279/100</f>
        <v>0</v>
      </c>
      <c r="U279" s="91">
        <f>VLOOKUP($B279,'Bang TPDD'!$A$6:$AA$2902,17, FALSE)*$E279/100</f>
        <v>0</v>
      </c>
      <c r="V279" s="91">
        <f>VLOOKUP($B279,'Bang TPDD'!$A$6:$AA$2902,18, FALSE)*$E279/100</f>
        <v>0</v>
      </c>
      <c r="W279" s="91">
        <f>VLOOKUP($B279,'Bang TPDD'!$A$6:$AA$2902,19, FALSE)*$E279/100</f>
        <v>0</v>
      </c>
      <c r="X279" s="91">
        <f>VLOOKUP($B279,'Bang TPDD'!$A$6:$AA$2902,20, FALSE)*$E279/100</f>
        <v>0</v>
      </c>
      <c r="Y279" s="91">
        <f>VLOOKUP($B279,'Bang TPDD'!$A$6:$AA$2902,21, FALSE)*$E279/100</f>
        <v>0</v>
      </c>
      <c r="Z279" s="91">
        <f>VLOOKUP($B279,'Bang TPDD'!$A$6:$AA$2902,22, FALSE)*$E279/100</f>
        <v>0</v>
      </c>
    </row>
    <row r="280" spans="1:26" s="2" customFormat="1" x14ac:dyDescent="0.3">
      <c r="B280" s="92" t="s">
        <v>338</v>
      </c>
      <c r="C280" s="5" t="str">
        <f>VLOOKUP($B280,'Bang TPDD'!$A$6:$AA$2902,2, FALSE)</f>
        <v>Chọn NL</v>
      </c>
      <c r="D280" s="91">
        <v>0</v>
      </c>
      <c r="E280" s="91">
        <f t="shared" si="37"/>
        <v>0</v>
      </c>
      <c r="F280" s="91">
        <f>VLOOKUP($B280,'Bang TPDD'!$A$6:$AA$2902,3, FALSE)</f>
        <v>0</v>
      </c>
      <c r="G280" s="91">
        <f>VLOOKUP($B280,'Bang TPDD'!$A$6:$AA$2902,4, FALSE)*$D280/100</f>
        <v>0</v>
      </c>
      <c r="H280" s="91">
        <f>VLOOKUP($B280,'Bang TPDD'!$A$6:$AA$2902,23, FALSE)*$E280/100</f>
        <v>0</v>
      </c>
      <c r="I280" s="91">
        <f>VLOOKUP($B280,'Bang TPDD'!$A$6:$AA$2902,5, FALSE)*$E280/100</f>
        <v>0</v>
      </c>
      <c r="J280" s="91">
        <f>VLOOKUP($B280,'Bang TPDD'!$A$6:$AA$2902,6, FALSE)*$E280/100</f>
        <v>0</v>
      </c>
      <c r="K280" s="91">
        <f>VLOOKUP($B280,'Bang TPDD'!$A$6:$AA$2902,7, FALSE)*$E280/100</f>
        <v>0</v>
      </c>
      <c r="L280" s="91">
        <f>VLOOKUP($B280,'Bang TPDD'!$A$6:$AA$2902,8, FALSE)*$E280/100</f>
        <v>0</v>
      </c>
      <c r="M280" s="91">
        <f>VLOOKUP($B280,'Bang TPDD'!$A$6:$AA$2902,9, FALSE)*$E280/100</f>
        <v>0</v>
      </c>
      <c r="N280" s="91">
        <f>VLOOKUP($B280,'Bang TPDD'!$A$6:$AA$2902,10, FALSE)*$E280/100</f>
        <v>0</v>
      </c>
      <c r="O280" s="91">
        <f>VLOOKUP($B280,'Bang TPDD'!$A$6:$AA$2902,11, FALSE)*$E280/100</f>
        <v>0</v>
      </c>
      <c r="P280" s="91">
        <f>VLOOKUP($B280,'Bang TPDD'!$A$6:$AA$2902,12, FALSE)*$E280/100</f>
        <v>0</v>
      </c>
      <c r="Q280" s="91">
        <f>VLOOKUP($B280,'Bang TPDD'!$A$6:$AA$2902,13, FALSE)*$E280/100</f>
        <v>0</v>
      </c>
      <c r="R280" s="91">
        <f>VLOOKUP($B280,'Bang TPDD'!$A$6:$AA$2902,14, FALSE)*$E280/100</f>
        <v>0</v>
      </c>
      <c r="S280" s="91">
        <f>VLOOKUP($B280,'Bang TPDD'!$A$6:$AA$2902,15, FALSE)*$E280/100</f>
        <v>0</v>
      </c>
      <c r="T280" s="91">
        <f>VLOOKUP($B280,'Bang TPDD'!$A$6:$AA$2902,16, FALSE)*$E280/100</f>
        <v>0</v>
      </c>
      <c r="U280" s="91">
        <f>VLOOKUP($B280,'Bang TPDD'!$A$6:$AA$2902,17, FALSE)*$E280/100</f>
        <v>0</v>
      </c>
      <c r="V280" s="91">
        <f>VLOOKUP($B280,'Bang TPDD'!$A$6:$AA$2902,18, FALSE)*$E280/100</f>
        <v>0</v>
      </c>
      <c r="W280" s="91">
        <f>VLOOKUP($B280,'Bang TPDD'!$A$6:$AA$2902,19, FALSE)*$E280/100</f>
        <v>0</v>
      </c>
      <c r="X280" s="91">
        <f>VLOOKUP($B280,'Bang TPDD'!$A$6:$AA$2902,20, FALSE)*$E280/100</f>
        <v>0</v>
      </c>
      <c r="Y280" s="91">
        <f>VLOOKUP($B280,'Bang TPDD'!$A$6:$AA$2902,21, FALSE)*$E280/100</f>
        <v>0</v>
      </c>
      <c r="Z280" s="91">
        <f>VLOOKUP($B280,'Bang TPDD'!$A$6:$AA$2902,22, FALSE)*$E280/100</f>
        <v>0</v>
      </c>
    </row>
    <row r="281" spans="1:26" s="2" customFormat="1" x14ac:dyDescent="0.3">
      <c r="B281" s="92" t="s">
        <v>338</v>
      </c>
      <c r="C281" s="5" t="str">
        <f>VLOOKUP($B281,'Bang TPDD'!$A$6:$AA$2902,2, FALSE)</f>
        <v>Chọn NL</v>
      </c>
      <c r="D281" s="91">
        <v>0</v>
      </c>
      <c r="E281" s="91">
        <f t="shared" si="37"/>
        <v>0</v>
      </c>
      <c r="F281" s="91">
        <f>VLOOKUP($B281,'Bang TPDD'!$A$6:$AA$2902,3, FALSE)</f>
        <v>0</v>
      </c>
      <c r="G281" s="91">
        <f>VLOOKUP($B281,'Bang TPDD'!$A$6:$AA$2902,4, FALSE)*$D281/100</f>
        <v>0</v>
      </c>
      <c r="H281" s="91">
        <f>VLOOKUP($B281,'Bang TPDD'!$A$6:$AA$2902,23, FALSE)*$E281/100</f>
        <v>0</v>
      </c>
      <c r="I281" s="91">
        <f>VLOOKUP($B281,'Bang TPDD'!$A$6:$AA$2902,5, FALSE)*$E281/100</f>
        <v>0</v>
      </c>
      <c r="J281" s="91">
        <f>VLOOKUP($B281,'Bang TPDD'!$A$6:$AA$2902,6, FALSE)*$E281/100</f>
        <v>0</v>
      </c>
      <c r="K281" s="91">
        <f>VLOOKUP($B281,'Bang TPDD'!$A$6:$AA$2902,7, FALSE)*$E281/100</f>
        <v>0</v>
      </c>
      <c r="L281" s="91">
        <f>VLOOKUP($B281,'Bang TPDD'!$A$6:$AA$2902,8, FALSE)*$E281/100</f>
        <v>0</v>
      </c>
      <c r="M281" s="91">
        <f>VLOOKUP($B281,'Bang TPDD'!$A$6:$AA$2902,9, FALSE)*$E281/100</f>
        <v>0</v>
      </c>
      <c r="N281" s="91">
        <f>VLOOKUP($B281,'Bang TPDD'!$A$6:$AA$2902,10, FALSE)*$E281/100</f>
        <v>0</v>
      </c>
      <c r="O281" s="91">
        <f>VLOOKUP($B281,'Bang TPDD'!$A$6:$AA$2902,11, FALSE)*$E281/100</f>
        <v>0</v>
      </c>
      <c r="P281" s="91">
        <f>VLOOKUP($B281,'Bang TPDD'!$A$6:$AA$2902,12, FALSE)*$E281/100</f>
        <v>0</v>
      </c>
      <c r="Q281" s="91">
        <f>VLOOKUP($B281,'Bang TPDD'!$A$6:$AA$2902,13, FALSE)*$E281/100</f>
        <v>0</v>
      </c>
      <c r="R281" s="91">
        <f>VLOOKUP($B281,'Bang TPDD'!$A$6:$AA$2902,14, FALSE)*$E281/100</f>
        <v>0</v>
      </c>
      <c r="S281" s="91">
        <f>VLOOKUP($B281,'Bang TPDD'!$A$6:$AA$2902,15, FALSE)*$E281/100</f>
        <v>0</v>
      </c>
      <c r="T281" s="91">
        <f>VLOOKUP($B281,'Bang TPDD'!$A$6:$AA$2902,16, FALSE)*$E281/100</f>
        <v>0</v>
      </c>
      <c r="U281" s="91">
        <f>VLOOKUP($B281,'Bang TPDD'!$A$6:$AA$2902,17, FALSE)*$E281/100</f>
        <v>0</v>
      </c>
      <c r="V281" s="91">
        <f>VLOOKUP($B281,'Bang TPDD'!$A$6:$AA$2902,18, FALSE)*$E281/100</f>
        <v>0</v>
      </c>
      <c r="W281" s="91">
        <f>VLOOKUP($B281,'Bang TPDD'!$A$6:$AA$2902,19, FALSE)*$E281/100</f>
        <v>0</v>
      </c>
      <c r="X281" s="91">
        <f>VLOOKUP($B281,'Bang TPDD'!$A$6:$AA$2902,20, FALSE)*$E281/100</f>
        <v>0</v>
      </c>
      <c r="Y281" s="91">
        <f>VLOOKUP($B281,'Bang TPDD'!$A$6:$AA$2902,21, FALSE)*$E281/100</f>
        <v>0</v>
      </c>
      <c r="Z281" s="91">
        <f>VLOOKUP($B281,'Bang TPDD'!$A$6:$AA$2902,22, FALSE)*$E281/100</f>
        <v>0</v>
      </c>
    </row>
    <row r="282" spans="1:26" s="2" customFormat="1" x14ac:dyDescent="0.3">
      <c r="B282" s="92" t="s">
        <v>338</v>
      </c>
      <c r="C282" s="5" t="str">
        <f>VLOOKUP($B282,'Bang TPDD'!$A$6:$AA$2902,2, FALSE)</f>
        <v>Chọn NL</v>
      </c>
      <c r="D282" s="91">
        <v>0</v>
      </c>
      <c r="E282" s="91">
        <f t="shared" si="37"/>
        <v>0</v>
      </c>
      <c r="F282" s="91">
        <f>VLOOKUP($B282,'Bang TPDD'!$A$6:$AA$2902,3, FALSE)</f>
        <v>0</v>
      </c>
      <c r="G282" s="91">
        <f>VLOOKUP($B282,'Bang TPDD'!$A$6:$AA$2902,4, FALSE)*$D282/100</f>
        <v>0</v>
      </c>
      <c r="H282" s="91">
        <f>VLOOKUP($B282,'Bang TPDD'!$A$6:$AA$2902,23, FALSE)*$E282/100</f>
        <v>0</v>
      </c>
      <c r="I282" s="91">
        <f>VLOOKUP($B282,'Bang TPDD'!$A$6:$AA$2902,5, FALSE)*$E282/100</f>
        <v>0</v>
      </c>
      <c r="J282" s="91">
        <f>VLOOKUP($B282,'Bang TPDD'!$A$6:$AA$2902,6, FALSE)*$E282/100</f>
        <v>0</v>
      </c>
      <c r="K282" s="91">
        <f>VLOOKUP($B282,'Bang TPDD'!$A$6:$AA$2902,7, FALSE)*$E282/100</f>
        <v>0</v>
      </c>
      <c r="L282" s="91">
        <f>VLOOKUP($B282,'Bang TPDD'!$A$6:$AA$2902,8, FALSE)*$E282/100</f>
        <v>0</v>
      </c>
      <c r="M282" s="91">
        <f>VLOOKUP($B282,'Bang TPDD'!$A$6:$AA$2902,9, FALSE)*$E282/100</f>
        <v>0</v>
      </c>
      <c r="N282" s="91">
        <f>VLOOKUP($B282,'Bang TPDD'!$A$6:$AA$2902,10, FALSE)*$E282/100</f>
        <v>0</v>
      </c>
      <c r="O282" s="91">
        <f>VLOOKUP($B282,'Bang TPDD'!$A$6:$AA$2902,11, FALSE)*$E282/100</f>
        <v>0</v>
      </c>
      <c r="P282" s="91">
        <f>VLOOKUP($B282,'Bang TPDD'!$A$6:$AA$2902,12, FALSE)*$E282/100</f>
        <v>0</v>
      </c>
      <c r="Q282" s="91">
        <f>VLOOKUP($B282,'Bang TPDD'!$A$6:$AA$2902,13, FALSE)*$E282/100</f>
        <v>0</v>
      </c>
      <c r="R282" s="91">
        <f>VLOOKUP($B282,'Bang TPDD'!$A$6:$AA$2902,14, FALSE)*$E282/100</f>
        <v>0</v>
      </c>
      <c r="S282" s="91">
        <f>VLOOKUP($B282,'Bang TPDD'!$A$6:$AA$2902,15, FALSE)*$E282/100</f>
        <v>0</v>
      </c>
      <c r="T282" s="91">
        <f>VLOOKUP($B282,'Bang TPDD'!$A$6:$AA$2902,16, FALSE)*$E282/100</f>
        <v>0</v>
      </c>
      <c r="U282" s="91">
        <f>VLOOKUP($B282,'Bang TPDD'!$A$6:$AA$2902,17, FALSE)*$E282/100</f>
        <v>0</v>
      </c>
      <c r="V282" s="91">
        <f>VLOOKUP($B282,'Bang TPDD'!$A$6:$AA$2902,18, FALSE)*$E282/100</f>
        <v>0</v>
      </c>
      <c r="W282" s="91">
        <f>VLOOKUP($B282,'Bang TPDD'!$A$6:$AA$2902,19, FALSE)*$E282/100</f>
        <v>0</v>
      </c>
      <c r="X282" s="91">
        <f>VLOOKUP($B282,'Bang TPDD'!$A$6:$AA$2902,20, FALSE)*$E282/100</f>
        <v>0</v>
      </c>
      <c r="Y282" s="91">
        <f>VLOOKUP($B282,'Bang TPDD'!$A$6:$AA$2902,21, FALSE)*$E282/100</f>
        <v>0</v>
      </c>
      <c r="Z282" s="91">
        <f>VLOOKUP($B282,'Bang TPDD'!$A$6:$AA$2902,22, FALSE)*$E282/100</f>
        <v>0</v>
      </c>
    </row>
    <row r="283" spans="1:26" s="2" customFormat="1" x14ac:dyDescent="0.3">
      <c r="B283" s="92" t="s">
        <v>338</v>
      </c>
      <c r="C283" s="5" t="str">
        <f>VLOOKUP($B283,'Bang TPDD'!$A$6:$AA$2902,2, FALSE)</f>
        <v>Chọn NL</v>
      </c>
      <c r="D283" s="91">
        <v>0</v>
      </c>
      <c r="E283" s="91">
        <f t="shared" si="37"/>
        <v>0</v>
      </c>
      <c r="F283" s="91">
        <f>VLOOKUP($B283,'Bang TPDD'!$A$6:$AA$2902,3, FALSE)</f>
        <v>0</v>
      </c>
      <c r="G283" s="91">
        <f>VLOOKUP($B283,'Bang TPDD'!$A$6:$AA$2902,4, FALSE)*$D283/100</f>
        <v>0</v>
      </c>
      <c r="H283" s="91">
        <f>VLOOKUP($B283,'Bang TPDD'!$A$6:$AA$2902,23, FALSE)*$E283/100</f>
        <v>0</v>
      </c>
      <c r="I283" s="91">
        <f>VLOOKUP($B283,'Bang TPDD'!$A$6:$AA$2902,5, FALSE)*$E283/100</f>
        <v>0</v>
      </c>
      <c r="J283" s="91">
        <f>VLOOKUP($B283,'Bang TPDD'!$A$6:$AA$2902,6, FALSE)*$E283/100</f>
        <v>0</v>
      </c>
      <c r="K283" s="91">
        <f>VLOOKUP($B283,'Bang TPDD'!$A$6:$AA$2902,7, FALSE)*$E283/100</f>
        <v>0</v>
      </c>
      <c r="L283" s="91">
        <f>VLOOKUP($B283,'Bang TPDD'!$A$6:$AA$2902,8, FALSE)*$E283/100</f>
        <v>0</v>
      </c>
      <c r="M283" s="91">
        <f>VLOOKUP($B283,'Bang TPDD'!$A$6:$AA$2902,9, FALSE)*$E283/100</f>
        <v>0</v>
      </c>
      <c r="N283" s="91">
        <f>VLOOKUP($B283,'Bang TPDD'!$A$6:$AA$2902,10, FALSE)*$E283/100</f>
        <v>0</v>
      </c>
      <c r="O283" s="91">
        <f>VLOOKUP($B283,'Bang TPDD'!$A$6:$AA$2902,11, FALSE)*$E283/100</f>
        <v>0</v>
      </c>
      <c r="P283" s="91">
        <f>VLOOKUP($B283,'Bang TPDD'!$A$6:$AA$2902,12, FALSE)*$E283/100</f>
        <v>0</v>
      </c>
      <c r="Q283" s="91">
        <f>VLOOKUP($B283,'Bang TPDD'!$A$6:$AA$2902,13, FALSE)*$E283/100</f>
        <v>0</v>
      </c>
      <c r="R283" s="91">
        <f>VLOOKUP($B283,'Bang TPDD'!$A$6:$AA$2902,14, FALSE)*$E283/100</f>
        <v>0</v>
      </c>
      <c r="S283" s="91">
        <f>VLOOKUP($B283,'Bang TPDD'!$A$6:$AA$2902,15, FALSE)*$E283/100</f>
        <v>0</v>
      </c>
      <c r="T283" s="91">
        <f>VLOOKUP($B283,'Bang TPDD'!$A$6:$AA$2902,16, FALSE)*$E283/100</f>
        <v>0</v>
      </c>
      <c r="U283" s="91">
        <f>VLOOKUP($B283,'Bang TPDD'!$A$6:$AA$2902,17, FALSE)*$E283/100</f>
        <v>0</v>
      </c>
      <c r="V283" s="91">
        <f>VLOOKUP($B283,'Bang TPDD'!$A$6:$AA$2902,18, FALSE)*$E283/100</f>
        <v>0</v>
      </c>
      <c r="W283" s="91">
        <f>VLOOKUP($B283,'Bang TPDD'!$A$6:$AA$2902,19, FALSE)*$E283/100</f>
        <v>0</v>
      </c>
      <c r="X283" s="91">
        <f>VLOOKUP($B283,'Bang TPDD'!$A$6:$AA$2902,20, FALSE)*$E283/100</f>
        <v>0</v>
      </c>
      <c r="Y283" s="91">
        <f>VLOOKUP($B283,'Bang TPDD'!$A$6:$AA$2902,21, FALSE)*$E283/100</f>
        <v>0</v>
      </c>
      <c r="Z283" s="91">
        <f>VLOOKUP($B283,'Bang TPDD'!$A$6:$AA$2902,22, FALSE)*$E283/100</f>
        <v>0</v>
      </c>
    </row>
    <row r="284" spans="1:26" s="2" customFormat="1" x14ac:dyDescent="0.3">
      <c r="B284" s="92" t="s">
        <v>338</v>
      </c>
      <c r="C284" s="5" t="str">
        <f>VLOOKUP($B284,'Bang TPDD'!$A$6:$AA$2902,2, FALSE)</f>
        <v>Chọn NL</v>
      </c>
      <c r="D284" s="91">
        <v>0</v>
      </c>
      <c r="E284" s="91">
        <f t="shared" si="37"/>
        <v>0</v>
      </c>
      <c r="F284" s="91">
        <f>VLOOKUP($B284,'Bang TPDD'!$A$6:$AA$2902,3, FALSE)</f>
        <v>0</v>
      </c>
      <c r="G284" s="91">
        <f>VLOOKUP($B284,'Bang TPDD'!$A$6:$AA$2902,4, FALSE)*$D284/100</f>
        <v>0</v>
      </c>
      <c r="H284" s="91">
        <f>VLOOKUP($B284,'Bang TPDD'!$A$6:$AA$2902,23, FALSE)*$E284/100</f>
        <v>0</v>
      </c>
      <c r="I284" s="91">
        <f>VLOOKUP($B284,'Bang TPDD'!$A$6:$AA$2902,5, FALSE)*$E284/100</f>
        <v>0</v>
      </c>
      <c r="J284" s="91">
        <f>VLOOKUP($B284,'Bang TPDD'!$A$6:$AA$2902,6, FALSE)*$E284/100</f>
        <v>0</v>
      </c>
      <c r="K284" s="91">
        <f>VLOOKUP($B284,'Bang TPDD'!$A$6:$AA$2902,7, FALSE)*$E284/100</f>
        <v>0</v>
      </c>
      <c r="L284" s="91">
        <f>VLOOKUP($B284,'Bang TPDD'!$A$6:$AA$2902,8, FALSE)*$E284/100</f>
        <v>0</v>
      </c>
      <c r="M284" s="91">
        <f>VLOOKUP($B284,'Bang TPDD'!$A$6:$AA$2902,9, FALSE)*$E284/100</f>
        <v>0</v>
      </c>
      <c r="N284" s="91">
        <f>VLOOKUP($B284,'Bang TPDD'!$A$6:$AA$2902,10, FALSE)*$E284/100</f>
        <v>0</v>
      </c>
      <c r="O284" s="91">
        <f>VLOOKUP($B284,'Bang TPDD'!$A$6:$AA$2902,11, FALSE)*$E284/100</f>
        <v>0</v>
      </c>
      <c r="P284" s="91">
        <f>VLOOKUP($B284,'Bang TPDD'!$A$6:$AA$2902,12, FALSE)*$E284/100</f>
        <v>0</v>
      </c>
      <c r="Q284" s="91">
        <f>VLOOKUP($B284,'Bang TPDD'!$A$6:$AA$2902,13, FALSE)*$E284/100</f>
        <v>0</v>
      </c>
      <c r="R284" s="91">
        <f>VLOOKUP($B284,'Bang TPDD'!$A$6:$AA$2902,14, FALSE)*$E284/100</f>
        <v>0</v>
      </c>
      <c r="S284" s="91">
        <f>VLOOKUP($B284,'Bang TPDD'!$A$6:$AA$2902,15, FALSE)*$E284/100</f>
        <v>0</v>
      </c>
      <c r="T284" s="91">
        <f>VLOOKUP($B284,'Bang TPDD'!$A$6:$AA$2902,16, FALSE)*$E284/100</f>
        <v>0</v>
      </c>
      <c r="U284" s="91">
        <f>VLOOKUP($B284,'Bang TPDD'!$A$6:$AA$2902,17, FALSE)*$E284/100</f>
        <v>0</v>
      </c>
      <c r="V284" s="91">
        <f>VLOOKUP($B284,'Bang TPDD'!$A$6:$AA$2902,18, FALSE)*$E284/100</f>
        <v>0</v>
      </c>
      <c r="W284" s="91">
        <f>VLOOKUP($B284,'Bang TPDD'!$A$6:$AA$2902,19, FALSE)*$E284/100</f>
        <v>0</v>
      </c>
      <c r="X284" s="91">
        <f>VLOOKUP($B284,'Bang TPDD'!$A$6:$AA$2902,20, FALSE)*$E284/100</f>
        <v>0</v>
      </c>
      <c r="Y284" s="91">
        <f>VLOOKUP($B284,'Bang TPDD'!$A$6:$AA$2902,21, FALSE)*$E284/100</f>
        <v>0</v>
      </c>
      <c r="Z284" s="91">
        <f>VLOOKUP($B284,'Bang TPDD'!$A$6:$AA$2902,22, FALSE)*$E284/100</f>
        <v>0</v>
      </c>
    </row>
    <row r="285" spans="1:26" s="2" customFormat="1" x14ac:dyDescent="0.3">
      <c r="B285" s="92" t="s">
        <v>338</v>
      </c>
      <c r="C285" s="5" t="str">
        <f>VLOOKUP($B285,'Bang TPDD'!$A$6:$AA$2902,2, FALSE)</f>
        <v>Chọn NL</v>
      </c>
      <c r="D285" s="91">
        <v>0</v>
      </c>
      <c r="E285" s="91">
        <f t="shared" si="37"/>
        <v>0</v>
      </c>
      <c r="F285" s="91">
        <f>VLOOKUP($B285,'Bang TPDD'!$A$6:$AA$2902,3, FALSE)</f>
        <v>0</v>
      </c>
      <c r="G285" s="91">
        <f>VLOOKUP($B285,'Bang TPDD'!$A$6:$AA$2902,4, FALSE)*$D285/100</f>
        <v>0</v>
      </c>
      <c r="H285" s="91">
        <f>VLOOKUP($B285,'Bang TPDD'!$A$6:$AA$2902,23, FALSE)*$E285/100</f>
        <v>0</v>
      </c>
      <c r="I285" s="91">
        <f>VLOOKUP($B285,'Bang TPDD'!$A$6:$AA$2902,5, FALSE)*$E285/100</f>
        <v>0</v>
      </c>
      <c r="J285" s="91">
        <f>VLOOKUP($B285,'Bang TPDD'!$A$6:$AA$2902,6, FALSE)*$E285/100</f>
        <v>0</v>
      </c>
      <c r="K285" s="91">
        <f>VLOOKUP($B285,'Bang TPDD'!$A$6:$AA$2902,7, FALSE)*$E285/100</f>
        <v>0</v>
      </c>
      <c r="L285" s="91">
        <f>VLOOKUP($B285,'Bang TPDD'!$A$6:$AA$2902,8, FALSE)*$E285/100</f>
        <v>0</v>
      </c>
      <c r="M285" s="91">
        <f>VLOOKUP($B285,'Bang TPDD'!$A$6:$AA$2902,9, FALSE)*$E285/100</f>
        <v>0</v>
      </c>
      <c r="N285" s="91">
        <f>VLOOKUP($B285,'Bang TPDD'!$A$6:$AA$2902,10, FALSE)*$E285/100</f>
        <v>0</v>
      </c>
      <c r="O285" s="91">
        <f>VLOOKUP($B285,'Bang TPDD'!$A$6:$AA$2902,11, FALSE)*$E285/100</f>
        <v>0</v>
      </c>
      <c r="P285" s="91">
        <f>VLOOKUP($B285,'Bang TPDD'!$A$6:$AA$2902,12, FALSE)*$E285/100</f>
        <v>0</v>
      </c>
      <c r="Q285" s="91">
        <f>VLOOKUP($B285,'Bang TPDD'!$A$6:$AA$2902,13, FALSE)*$E285/100</f>
        <v>0</v>
      </c>
      <c r="R285" s="91">
        <f>VLOOKUP($B285,'Bang TPDD'!$A$6:$AA$2902,14, FALSE)*$E285/100</f>
        <v>0</v>
      </c>
      <c r="S285" s="91">
        <f>VLOOKUP($B285,'Bang TPDD'!$A$6:$AA$2902,15, FALSE)*$E285/100</f>
        <v>0</v>
      </c>
      <c r="T285" s="91">
        <f>VLOOKUP($B285,'Bang TPDD'!$A$6:$AA$2902,16, FALSE)*$E285/100</f>
        <v>0</v>
      </c>
      <c r="U285" s="91">
        <f>VLOOKUP($B285,'Bang TPDD'!$A$6:$AA$2902,17, FALSE)*$E285/100</f>
        <v>0</v>
      </c>
      <c r="V285" s="91">
        <f>VLOOKUP($B285,'Bang TPDD'!$A$6:$AA$2902,18, FALSE)*$E285/100</f>
        <v>0</v>
      </c>
      <c r="W285" s="91">
        <f>VLOOKUP($B285,'Bang TPDD'!$A$6:$AA$2902,19, FALSE)*$E285/100</f>
        <v>0</v>
      </c>
      <c r="X285" s="91">
        <f>VLOOKUP($B285,'Bang TPDD'!$A$6:$AA$2902,20, FALSE)*$E285/100</f>
        <v>0</v>
      </c>
      <c r="Y285" s="91">
        <f>VLOOKUP($B285,'Bang TPDD'!$A$6:$AA$2902,21, FALSE)*$E285/100</f>
        <v>0</v>
      </c>
      <c r="Z285" s="91">
        <f>VLOOKUP($B285,'Bang TPDD'!$A$6:$AA$2902,22, FALSE)*$E285/100</f>
        <v>0</v>
      </c>
    </row>
    <row r="286" spans="1:26" s="2" customFormat="1" x14ac:dyDescent="0.3">
      <c r="B286" s="92" t="s">
        <v>338</v>
      </c>
      <c r="C286" s="5" t="str">
        <f>VLOOKUP($B286,'Bang TPDD'!$A$6:$AA$2902,2, FALSE)</f>
        <v>Chọn NL</v>
      </c>
      <c r="D286" s="91">
        <v>0</v>
      </c>
      <c r="E286" s="91">
        <f t="shared" si="37"/>
        <v>0</v>
      </c>
      <c r="F286" s="91">
        <f>VLOOKUP($B286,'Bang TPDD'!$A$6:$AA$2902,3, FALSE)</f>
        <v>0</v>
      </c>
      <c r="G286" s="91">
        <f>VLOOKUP($B286,'Bang TPDD'!$A$6:$AA$2902,4, FALSE)*$D286/100</f>
        <v>0</v>
      </c>
      <c r="H286" s="91">
        <f>VLOOKUP($B286,'Bang TPDD'!$A$6:$AA$2902,23, FALSE)*$E286/100</f>
        <v>0</v>
      </c>
      <c r="I286" s="91">
        <f>VLOOKUP($B286,'Bang TPDD'!$A$6:$AA$2902,5, FALSE)*$E286/100</f>
        <v>0</v>
      </c>
      <c r="J286" s="91">
        <f>VLOOKUP($B286,'Bang TPDD'!$A$6:$AA$2902,6, FALSE)*$E286/100</f>
        <v>0</v>
      </c>
      <c r="K286" s="91">
        <f>VLOOKUP($B286,'Bang TPDD'!$A$6:$AA$2902,7, FALSE)*$E286/100</f>
        <v>0</v>
      </c>
      <c r="L286" s="91">
        <f>VLOOKUP($B286,'Bang TPDD'!$A$6:$AA$2902,8, FALSE)*$E286/100</f>
        <v>0</v>
      </c>
      <c r="M286" s="91">
        <f>VLOOKUP($B286,'Bang TPDD'!$A$6:$AA$2902,9, FALSE)*$E286/100</f>
        <v>0</v>
      </c>
      <c r="N286" s="91">
        <f>VLOOKUP($B286,'Bang TPDD'!$A$6:$AA$2902,10, FALSE)*$E286/100</f>
        <v>0</v>
      </c>
      <c r="O286" s="91">
        <f>VLOOKUP($B286,'Bang TPDD'!$A$6:$AA$2902,11, FALSE)*$E286/100</f>
        <v>0</v>
      </c>
      <c r="P286" s="91">
        <f>VLOOKUP($B286,'Bang TPDD'!$A$6:$AA$2902,12, FALSE)*$E286/100</f>
        <v>0</v>
      </c>
      <c r="Q286" s="91">
        <f>VLOOKUP($B286,'Bang TPDD'!$A$6:$AA$2902,13, FALSE)*$E286/100</f>
        <v>0</v>
      </c>
      <c r="R286" s="91">
        <f>VLOOKUP($B286,'Bang TPDD'!$A$6:$AA$2902,14, FALSE)*$E286/100</f>
        <v>0</v>
      </c>
      <c r="S286" s="91">
        <f>VLOOKUP($B286,'Bang TPDD'!$A$6:$AA$2902,15, FALSE)*$E286/100</f>
        <v>0</v>
      </c>
      <c r="T286" s="91">
        <f>VLOOKUP($B286,'Bang TPDD'!$A$6:$AA$2902,16, FALSE)*$E286/100</f>
        <v>0</v>
      </c>
      <c r="U286" s="91">
        <f>VLOOKUP($B286,'Bang TPDD'!$A$6:$AA$2902,17, FALSE)*$E286/100</f>
        <v>0</v>
      </c>
      <c r="V286" s="91">
        <f>VLOOKUP($B286,'Bang TPDD'!$A$6:$AA$2902,18, FALSE)*$E286/100</f>
        <v>0</v>
      </c>
      <c r="W286" s="91">
        <f>VLOOKUP($B286,'Bang TPDD'!$A$6:$AA$2902,19, FALSE)*$E286/100</f>
        <v>0</v>
      </c>
      <c r="X286" s="91">
        <f>VLOOKUP($B286,'Bang TPDD'!$A$6:$AA$2902,20, FALSE)*$E286/100</f>
        <v>0</v>
      </c>
      <c r="Y286" s="91">
        <f>VLOOKUP($B286,'Bang TPDD'!$A$6:$AA$2902,21, FALSE)*$E286/100</f>
        <v>0</v>
      </c>
      <c r="Z286" s="91">
        <f>VLOOKUP($B286,'Bang TPDD'!$A$6:$AA$2902,22, FALSE)*$E286/100</f>
        <v>0</v>
      </c>
    </row>
    <row r="287" spans="1:26" ht="15" thickBot="1" x14ac:dyDescent="0.35"/>
    <row r="288" spans="1:26" s="89" customFormat="1" ht="27.6" x14ac:dyDescent="0.3">
      <c r="A288" s="412" t="s">
        <v>342</v>
      </c>
      <c r="B288" s="414" t="s">
        <v>292</v>
      </c>
      <c r="C288" s="410" t="s">
        <v>353</v>
      </c>
      <c r="D288" s="396" t="s">
        <v>272</v>
      </c>
      <c r="E288" s="397" t="s">
        <v>273</v>
      </c>
      <c r="F288" s="398" t="s">
        <v>300</v>
      </c>
      <c r="G288" s="398" t="s">
        <v>3</v>
      </c>
      <c r="H288" s="398" t="s">
        <v>296</v>
      </c>
      <c r="I288" s="399" t="s">
        <v>323</v>
      </c>
      <c r="J288" s="399" t="s">
        <v>324</v>
      </c>
      <c r="K288" s="399" t="s">
        <v>327</v>
      </c>
      <c r="L288" s="399" t="s">
        <v>325</v>
      </c>
      <c r="M288" s="399" t="s">
        <v>326</v>
      </c>
      <c r="N288" s="399" t="s">
        <v>329</v>
      </c>
      <c r="O288" s="399" t="s">
        <v>5</v>
      </c>
      <c r="P288" s="399" t="s">
        <v>304</v>
      </c>
      <c r="Q288" s="399" t="s">
        <v>313</v>
      </c>
      <c r="R288" s="399" t="s">
        <v>6</v>
      </c>
      <c r="S288" s="399" t="s">
        <v>7</v>
      </c>
      <c r="T288" s="399" t="s">
        <v>8</v>
      </c>
      <c r="U288" s="399" t="s">
        <v>9</v>
      </c>
      <c r="V288" s="399" t="s">
        <v>10</v>
      </c>
      <c r="W288" s="399" t="s">
        <v>291</v>
      </c>
      <c r="X288" s="399" t="s">
        <v>11</v>
      </c>
      <c r="Y288" s="399" t="s">
        <v>12</v>
      </c>
      <c r="Z288" s="399" t="s">
        <v>13</v>
      </c>
    </row>
    <row r="289" spans="1:26" s="89" customFormat="1" x14ac:dyDescent="0.3">
      <c r="A289" s="413"/>
      <c r="B289" s="415"/>
      <c r="C289" s="411"/>
      <c r="D289" s="400" t="s">
        <v>16</v>
      </c>
      <c r="E289" s="401" t="s">
        <v>16</v>
      </c>
      <c r="F289" s="401" t="s">
        <v>301</v>
      </c>
      <c r="G289" s="401" t="s">
        <v>15</v>
      </c>
      <c r="H289" s="401" t="s">
        <v>16</v>
      </c>
      <c r="I289" s="401" t="s">
        <v>16</v>
      </c>
      <c r="J289" s="401" t="s">
        <v>16</v>
      </c>
      <c r="K289" s="401" t="s">
        <v>328</v>
      </c>
      <c r="L289" s="401" t="s">
        <v>16</v>
      </c>
      <c r="M289" s="401" t="s">
        <v>16</v>
      </c>
      <c r="N289" s="401" t="s">
        <v>16</v>
      </c>
      <c r="O289" s="401" t="s">
        <v>16</v>
      </c>
      <c r="P289" s="401" t="s">
        <v>16</v>
      </c>
      <c r="Q289" s="401" t="s">
        <v>17</v>
      </c>
      <c r="R289" s="401" t="s">
        <v>17</v>
      </c>
      <c r="S289" s="401" t="s">
        <v>17</v>
      </c>
      <c r="T289" s="401" t="s">
        <v>17</v>
      </c>
      <c r="U289" s="401" t="s">
        <v>17</v>
      </c>
      <c r="V289" s="401" t="s">
        <v>17</v>
      </c>
      <c r="W289" s="401" t="s">
        <v>18</v>
      </c>
      <c r="X289" s="401" t="s">
        <v>18</v>
      </c>
      <c r="Y289" s="401" t="s">
        <v>17</v>
      </c>
      <c r="Z289" s="401" t="s">
        <v>17</v>
      </c>
    </row>
    <row r="290" spans="1:26" s="90" customFormat="1" ht="50.25" customHeight="1" thickBot="1" x14ac:dyDescent="0.4">
      <c r="A290" s="93">
        <f>A270+1</f>
        <v>21</v>
      </c>
      <c r="B290" s="94" t="s">
        <v>400</v>
      </c>
      <c r="C290" s="95" t="s">
        <v>401</v>
      </c>
      <c r="D290" s="402">
        <f>SUM(D291:D301)</f>
        <v>150</v>
      </c>
      <c r="E290" s="403">
        <f>SUM(E291:E301)</f>
        <v>148</v>
      </c>
      <c r="F290" s="403"/>
      <c r="G290" s="403">
        <f t="shared" ref="G290:Z290" si="38">SUM(G291:G301)</f>
        <v>747.7</v>
      </c>
      <c r="H290" s="403">
        <f t="shared" si="38"/>
        <v>26.45</v>
      </c>
      <c r="I290" s="404">
        <f t="shared" si="38"/>
        <v>1.42</v>
      </c>
      <c r="J290" s="404">
        <f t="shared" si="38"/>
        <v>26.95</v>
      </c>
      <c r="K290" s="403">
        <f t="shared" si="38"/>
        <v>28.369999999999997</v>
      </c>
      <c r="L290" s="404">
        <f t="shared" si="38"/>
        <v>0</v>
      </c>
      <c r="M290" s="404">
        <f t="shared" si="38"/>
        <v>53.58</v>
      </c>
      <c r="N290" s="403">
        <f t="shared" si="38"/>
        <v>53.58</v>
      </c>
      <c r="O290" s="403">
        <f t="shared" si="38"/>
        <v>35.049999999999997</v>
      </c>
      <c r="P290" s="403">
        <f t="shared" si="38"/>
        <v>2.4500000000000002</v>
      </c>
      <c r="Q290" s="403">
        <f t="shared" si="38"/>
        <v>0</v>
      </c>
      <c r="R290" s="403">
        <f t="shared" si="38"/>
        <v>144.04000000000002</v>
      </c>
      <c r="S290" s="403">
        <f t="shared" si="38"/>
        <v>460.94000000000005</v>
      </c>
      <c r="T290" s="403">
        <f t="shared" si="38"/>
        <v>2.6960000000000002</v>
      </c>
      <c r="U290" s="403">
        <f t="shared" si="38"/>
        <v>989.12</v>
      </c>
      <c r="V290" s="403">
        <f t="shared" si="38"/>
        <v>412.58</v>
      </c>
      <c r="W290" s="403">
        <f t="shared" si="38"/>
        <v>9.8000000000000007</v>
      </c>
      <c r="X290" s="403">
        <f t="shared" si="38"/>
        <v>0</v>
      </c>
      <c r="Y290" s="403">
        <f t="shared" si="38"/>
        <v>0.43719999999999998</v>
      </c>
      <c r="Z290" s="403">
        <f t="shared" si="38"/>
        <v>0</v>
      </c>
    </row>
    <row r="291" spans="1:26" s="2" customFormat="1" x14ac:dyDescent="0.3">
      <c r="B291" s="92">
        <v>25</v>
      </c>
      <c r="C291" s="5" t="str">
        <f>VLOOKUP($B291,'Bang TPDD'!$A$6:$AA$2902,2, FALSE)</f>
        <v>Đậu phộng</v>
      </c>
      <c r="D291" s="91">
        <v>100</v>
      </c>
      <c r="E291" s="91">
        <f>D291-D291*F291/100</f>
        <v>98</v>
      </c>
      <c r="F291" s="91">
        <f>VLOOKUP($B291,'Bang TPDD'!$A$6:$AA$2902,3, FALSE)</f>
        <v>2</v>
      </c>
      <c r="G291" s="91">
        <f>VLOOKUP($B291,'Bang TPDD'!$A$6:$AA$2902,4, FALSE)*$D291/100</f>
        <v>573</v>
      </c>
      <c r="H291" s="91">
        <f>VLOOKUP($B291,'Bang TPDD'!$A$6:$AA$2902,23, FALSE)*$E291/100</f>
        <v>7.84</v>
      </c>
      <c r="I291" s="91">
        <f>VLOOKUP($B291,'Bang TPDD'!$A$6:$AA$2902,5, FALSE)*$E291/100</f>
        <v>0</v>
      </c>
      <c r="J291" s="91">
        <f>VLOOKUP($B291,'Bang TPDD'!$A$6:$AA$2902,6, FALSE)*$E291/100</f>
        <v>26.95</v>
      </c>
      <c r="K291" s="91">
        <f>VLOOKUP($B291,'Bang TPDD'!$A$6:$AA$2902,7, FALSE)*$E291/100</f>
        <v>26.95</v>
      </c>
      <c r="L291" s="91">
        <f>VLOOKUP($B291,'Bang TPDD'!$A$6:$AA$2902,8, FALSE)*$E291/100</f>
        <v>0</v>
      </c>
      <c r="M291" s="91">
        <f>VLOOKUP($B291,'Bang TPDD'!$A$6:$AA$2902,9, FALSE)*$E291/100</f>
        <v>43.61</v>
      </c>
      <c r="N291" s="91">
        <f>VLOOKUP($B291,'Bang TPDD'!$A$6:$AA$2902,10, FALSE)*$E291/100</f>
        <v>43.61</v>
      </c>
      <c r="O291" s="91">
        <f>VLOOKUP($B291,'Bang TPDD'!$A$6:$AA$2902,11, FALSE)*$E291/100</f>
        <v>15.19</v>
      </c>
      <c r="P291" s="91">
        <f>VLOOKUP($B291,'Bang TPDD'!$A$6:$AA$2902,12, FALSE)*$E291/100</f>
        <v>2.4500000000000002</v>
      </c>
      <c r="Q291" s="91">
        <f>VLOOKUP($B291,'Bang TPDD'!$A$6:$AA$2902,13, FALSE)*$E291/100</f>
        <v>0</v>
      </c>
      <c r="R291" s="91">
        <f>VLOOKUP($B291,'Bang TPDD'!$A$6:$AA$2902,14, FALSE)*$E291/100</f>
        <v>66.64</v>
      </c>
      <c r="S291" s="91">
        <f>VLOOKUP($B291,'Bang TPDD'!$A$6:$AA$2902,15, FALSE)*$E291/100</f>
        <v>411.6</v>
      </c>
      <c r="T291" s="91">
        <f>VLOOKUP($B291,'Bang TPDD'!$A$6:$AA$2902,16, FALSE)*$E291/100</f>
        <v>2.1560000000000001</v>
      </c>
      <c r="U291" s="91">
        <f>VLOOKUP($B291,'Bang TPDD'!$A$6:$AA$2902,17, FALSE)*$E291/100</f>
        <v>3.92</v>
      </c>
      <c r="V291" s="91">
        <f>VLOOKUP($B291,'Bang TPDD'!$A$6:$AA$2902,18, FALSE)*$E291/100</f>
        <v>412.58</v>
      </c>
      <c r="W291" s="91">
        <f>VLOOKUP($B291,'Bang TPDD'!$A$6:$AA$2902,19, FALSE)*$E291/100</f>
        <v>9.8000000000000007</v>
      </c>
      <c r="X291" s="91">
        <f>VLOOKUP($B291,'Bang TPDD'!$A$6:$AA$2902,20, FALSE)*$E291/100</f>
        <v>0</v>
      </c>
      <c r="Y291" s="91">
        <f>VLOOKUP($B291,'Bang TPDD'!$A$6:$AA$2902,21, FALSE)*$E291/100</f>
        <v>0.43119999999999997</v>
      </c>
      <c r="Z291" s="91">
        <f>VLOOKUP($B291,'Bang TPDD'!$A$6:$AA$2902,22, FALSE)*$E291/100</f>
        <v>0</v>
      </c>
    </row>
    <row r="292" spans="1:26" s="2" customFormat="1" x14ac:dyDescent="0.3">
      <c r="B292" s="92">
        <v>238</v>
      </c>
      <c r="C292" s="5" t="str">
        <f>VLOOKUP($B292,'Bang TPDD'!$A$6:$AA$2902,2, FALSE)</f>
        <v>Nước mắm</v>
      </c>
      <c r="D292" s="91">
        <v>20</v>
      </c>
      <c r="E292" s="91">
        <f t="shared" ref="E292:E306" si="39">D292-D292*F292/100</f>
        <v>20</v>
      </c>
      <c r="F292" s="91">
        <f>VLOOKUP($B292,'Bang TPDD'!$A$6:$AA$2902,3, FALSE)</f>
        <v>0</v>
      </c>
      <c r="G292" s="91">
        <f>VLOOKUP($B292,'Bang TPDD'!$A$6:$AA$2902,4, FALSE)*$D292/100</f>
        <v>5.6</v>
      </c>
      <c r="H292" s="91">
        <f>VLOOKUP($B292,'Bang TPDD'!$A$6:$AA$2902,23, FALSE)*$E292/100</f>
        <v>18.579999999999998</v>
      </c>
      <c r="I292" s="91">
        <f>VLOOKUP($B292,'Bang TPDD'!$A$6:$AA$2902,5, FALSE)*$E292/100</f>
        <v>1.42</v>
      </c>
      <c r="J292" s="91">
        <f>VLOOKUP($B292,'Bang TPDD'!$A$6:$AA$2902,6, FALSE)*$E292/100</f>
        <v>0</v>
      </c>
      <c r="K292" s="91">
        <f>VLOOKUP($B292,'Bang TPDD'!$A$6:$AA$2902,7, FALSE)*$E292/100</f>
        <v>1.42</v>
      </c>
      <c r="L292" s="91">
        <f>VLOOKUP($B292,'Bang TPDD'!$A$6:$AA$2902,8, FALSE)*$E292/100</f>
        <v>0</v>
      </c>
      <c r="M292" s="91">
        <f>VLOOKUP($B292,'Bang TPDD'!$A$6:$AA$2902,9, FALSE)*$E292/100</f>
        <v>0</v>
      </c>
      <c r="N292" s="91">
        <f>VLOOKUP($B292,'Bang TPDD'!$A$6:$AA$2902,10, FALSE)*$E292/100</f>
        <v>0</v>
      </c>
      <c r="O292" s="91">
        <f>VLOOKUP($B292,'Bang TPDD'!$A$6:$AA$2902,11, FALSE)*$E292/100</f>
        <v>0</v>
      </c>
      <c r="P292" s="91">
        <f>VLOOKUP($B292,'Bang TPDD'!$A$6:$AA$2902,12, FALSE)*$E292/100</f>
        <v>0</v>
      </c>
      <c r="Q292" s="91">
        <f>VLOOKUP($B292,'Bang TPDD'!$A$6:$AA$2902,13, FALSE)*$E292/100</f>
        <v>0</v>
      </c>
      <c r="R292" s="91">
        <f>VLOOKUP($B292,'Bang TPDD'!$A$6:$AA$2902,14, FALSE)*$E292/100</f>
        <v>77.400000000000006</v>
      </c>
      <c r="S292" s="91">
        <f>VLOOKUP($B292,'Bang TPDD'!$A$6:$AA$2902,15, FALSE)*$E292/100</f>
        <v>49.34</v>
      </c>
      <c r="T292" s="91">
        <f>VLOOKUP($B292,'Bang TPDD'!$A$6:$AA$2902,16, FALSE)*$E292/100</f>
        <v>0.54</v>
      </c>
      <c r="U292" s="91">
        <f>VLOOKUP($B292,'Bang TPDD'!$A$6:$AA$2902,17, FALSE)*$E292/100</f>
        <v>985.2</v>
      </c>
      <c r="V292" s="91">
        <f>VLOOKUP($B292,'Bang TPDD'!$A$6:$AA$2902,18, FALSE)*$E292/100</f>
        <v>0</v>
      </c>
      <c r="W292" s="91">
        <f>VLOOKUP($B292,'Bang TPDD'!$A$6:$AA$2902,19, FALSE)*$E292/100</f>
        <v>0</v>
      </c>
      <c r="X292" s="91">
        <f>VLOOKUP($B292,'Bang TPDD'!$A$6:$AA$2902,20, FALSE)*$E292/100</f>
        <v>0</v>
      </c>
      <c r="Y292" s="91">
        <f>VLOOKUP($B292,'Bang TPDD'!$A$6:$AA$2902,21, FALSE)*$E292/100</f>
        <v>6.0000000000000001E-3</v>
      </c>
      <c r="Z292" s="91">
        <f>VLOOKUP($B292,'Bang TPDD'!$A$6:$AA$2902,22, FALSE)*$E292/100</f>
        <v>0</v>
      </c>
    </row>
    <row r="293" spans="1:26" s="2" customFormat="1" x14ac:dyDescent="0.3">
      <c r="B293" s="92">
        <v>223</v>
      </c>
      <c r="C293" s="5" t="str">
        <f>VLOOKUP($B293,'Bang TPDD'!$A$6:$AA$2902,2, FALSE)</f>
        <v>Đường cát trắng</v>
      </c>
      <c r="D293" s="91">
        <v>20</v>
      </c>
      <c r="E293" s="91">
        <f t="shared" si="39"/>
        <v>20</v>
      </c>
      <c r="F293" s="91">
        <f>VLOOKUP($B293,'Bang TPDD'!$A$6:$AA$2902,3, FALSE)</f>
        <v>0</v>
      </c>
      <c r="G293" s="91">
        <f>VLOOKUP($B293,'Bang TPDD'!$A$6:$AA$2902,4, FALSE)*$D293/100</f>
        <v>79.400000000000006</v>
      </c>
      <c r="H293" s="91">
        <f>VLOOKUP($B293,'Bang TPDD'!$A$6:$AA$2902,23, FALSE)*$E293/100</f>
        <v>0</v>
      </c>
      <c r="I293" s="91">
        <f>VLOOKUP($B293,'Bang TPDD'!$A$6:$AA$2902,5, FALSE)*$E293/100</f>
        <v>0</v>
      </c>
      <c r="J293" s="91">
        <f>VLOOKUP($B293,'Bang TPDD'!$A$6:$AA$2902,6, FALSE)*$E293/100</f>
        <v>0</v>
      </c>
      <c r="K293" s="91">
        <f>VLOOKUP($B293,'Bang TPDD'!$A$6:$AA$2902,7, FALSE)*$E293/100</f>
        <v>0</v>
      </c>
      <c r="L293" s="91">
        <f>VLOOKUP($B293,'Bang TPDD'!$A$6:$AA$2902,8, FALSE)*$E293/100</f>
        <v>0</v>
      </c>
      <c r="M293" s="91">
        <f>VLOOKUP($B293,'Bang TPDD'!$A$6:$AA$2902,9, FALSE)*$E293/100</f>
        <v>0</v>
      </c>
      <c r="N293" s="91">
        <f>VLOOKUP($B293,'Bang TPDD'!$A$6:$AA$2902,10, FALSE)*$E293/100</f>
        <v>0</v>
      </c>
      <c r="O293" s="91">
        <f>VLOOKUP($B293,'Bang TPDD'!$A$6:$AA$2902,11, FALSE)*$E293/100</f>
        <v>19.86</v>
      </c>
      <c r="P293" s="91">
        <f>VLOOKUP($B293,'Bang TPDD'!$A$6:$AA$2902,12, FALSE)*$E293/100</f>
        <v>0</v>
      </c>
      <c r="Q293" s="91">
        <f>VLOOKUP($B293,'Bang TPDD'!$A$6:$AA$2902,13, FALSE)*$E293/100</f>
        <v>0</v>
      </c>
      <c r="R293" s="91">
        <f>VLOOKUP($B293,'Bang TPDD'!$A$6:$AA$2902,14, FALSE)*$E293/100</f>
        <v>0</v>
      </c>
      <c r="S293" s="91">
        <f>VLOOKUP($B293,'Bang TPDD'!$A$6:$AA$2902,15, FALSE)*$E293/100</f>
        <v>0</v>
      </c>
      <c r="T293" s="91">
        <f>VLOOKUP($B293,'Bang TPDD'!$A$6:$AA$2902,16, FALSE)*$E293/100</f>
        <v>0</v>
      </c>
      <c r="U293" s="91">
        <f>VLOOKUP($B293,'Bang TPDD'!$A$6:$AA$2902,17, FALSE)*$E293/100</f>
        <v>0</v>
      </c>
      <c r="V293" s="91">
        <f>VLOOKUP($B293,'Bang TPDD'!$A$6:$AA$2902,18, FALSE)*$E293/100</f>
        <v>0</v>
      </c>
      <c r="W293" s="91">
        <f>VLOOKUP($B293,'Bang TPDD'!$A$6:$AA$2902,19, FALSE)*$E293/100</f>
        <v>0</v>
      </c>
      <c r="X293" s="91">
        <f>VLOOKUP($B293,'Bang TPDD'!$A$6:$AA$2902,20, FALSE)*$E293/100</f>
        <v>0</v>
      </c>
      <c r="Y293" s="91">
        <f>VLOOKUP($B293,'Bang TPDD'!$A$6:$AA$2902,21, FALSE)*$E293/100</f>
        <v>0</v>
      </c>
      <c r="Z293" s="91">
        <f>VLOOKUP($B293,'Bang TPDD'!$A$6:$AA$2902,22, FALSE)*$E293/100</f>
        <v>0</v>
      </c>
    </row>
    <row r="294" spans="1:26" s="2" customFormat="1" x14ac:dyDescent="0.3">
      <c r="B294" s="92">
        <v>108</v>
      </c>
      <c r="C294" s="5" t="str">
        <f>VLOOKUP($B294,'Bang TPDD'!$A$6:$AA$2902,2, FALSE)</f>
        <v>Dầu thực vật</v>
      </c>
      <c r="D294" s="91">
        <v>10</v>
      </c>
      <c r="E294" s="91">
        <f t="shared" si="39"/>
        <v>10</v>
      </c>
      <c r="F294" s="91">
        <f>VLOOKUP($B294,'Bang TPDD'!$A$6:$AA$2902,3, FALSE)</f>
        <v>0</v>
      </c>
      <c r="G294" s="91">
        <f>VLOOKUP($B294,'Bang TPDD'!$A$6:$AA$2902,4, FALSE)*$D294/100</f>
        <v>89.7</v>
      </c>
      <c r="H294" s="91">
        <f>VLOOKUP($B294,'Bang TPDD'!$A$6:$AA$2902,23, FALSE)*$E294/100</f>
        <v>0.03</v>
      </c>
      <c r="I294" s="91">
        <f>VLOOKUP($B294,'Bang TPDD'!$A$6:$AA$2902,5, FALSE)*$E294/100</f>
        <v>0</v>
      </c>
      <c r="J294" s="91">
        <f>VLOOKUP($B294,'Bang TPDD'!$A$6:$AA$2902,6, FALSE)*$E294/100</f>
        <v>0</v>
      </c>
      <c r="K294" s="91">
        <f>VLOOKUP($B294,'Bang TPDD'!$A$6:$AA$2902,7, FALSE)*$E294/100</f>
        <v>0</v>
      </c>
      <c r="L294" s="91">
        <f>VLOOKUP($B294,'Bang TPDD'!$A$6:$AA$2902,8, FALSE)*$E294/100</f>
        <v>0</v>
      </c>
      <c r="M294" s="91">
        <f>VLOOKUP($B294,'Bang TPDD'!$A$6:$AA$2902,9, FALSE)*$E294/100</f>
        <v>9.9700000000000006</v>
      </c>
      <c r="N294" s="91">
        <f>VLOOKUP($B294,'Bang TPDD'!$A$6:$AA$2902,10, FALSE)*$E294/100</f>
        <v>9.9700000000000006</v>
      </c>
      <c r="O294" s="91">
        <f>VLOOKUP($B294,'Bang TPDD'!$A$6:$AA$2902,11, FALSE)*$E294/100</f>
        <v>0</v>
      </c>
      <c r="P294" s="91">
        <f>VLOOKUP($B294,'Bang TPDD'!$A$6:$AA$2902,12, FALSE)*$E294/100</f>
        <v>0</v>
      </c>
      <c r="Q294" s="91">
        <f>VLOOKUP($B294,'Bang TPDD'!$A$6:$AA$2902,13, FALSE)*$E294/100</f>
        <v>0</v>
      </c>
      <c r="R294" s="91">
        <f>VLOOKUP($B294,'Bang TPDD'!$A$6:$AA$2902,14, FALSE)*$E294/100</f>
        <v>0</v>
      </c>
      <c r="S294" s="91">
        <f>VLOOKUP($B294,'Bang TPDD'!$A$6:$AA$2902,15, FALSE)*$E294/100</f>
        <v>0</v>
      </c>
      <c r="T294" s="91">
        <f>VLOOKUP($B294,'Bang TPDD'!$A$6:$AA$2902,16, FALSE)*$E294/100</f>
        <v>0</v>
      </c>
      <c r="U294" s="91">
        <f>VLOOKUP($B294,'Bang TPDD'!$A$6:$AA$2902,17, FALSE)*$E294/100</f>
        <v>0</v>
      </c>
      <c r="V294" s="91">
        <f>VLOOKUP($B294,'Bang TPDD'!$A$6:$AA$2902,18, FALSE)*$E294/100</f>
        <v>0</v>
      </c>
      <c r="W294" s="91">
        <f>VLOOKUP($B294,'Bang TPDD'!$A$6:$AA$2902,19, FALSE)*$E294/100</f>
        <v>0</v>
      </c>
      <c r="X294" s="91">
        <f>VLOOKUP($B294,'Bang TPDD'!$A$6:$AA$2902,20, FALSE)*$E294/100</f>
        <v>0</v>
      </c>
      <c r="Y294" s="91">
        <f>VLOOKUP($B294,'Bang TPDD'!$A$6:$AA$2902,21, FALSE)*$E294/100</f>
        <v>0</v>
      </c>
      <c r="Z294" s="91">
        <f>VLOOKUP($B294,'Bang TPDD'!$A$6:$AA$2902,22, FALSE)*$E294/100</f>
        <v>0</v>
      </c>
    </row>
    <row r="295" spans="1:26" s="2" customFormat="1" x14ac:dyDescent="0.3">
      <c r="B295" s="92" t="s">
        <v>338</v>
      </c>
      <c r="C295" s="5" t="str">
        <f>VLOOKUP($B295,'Bang TPDD'!$A$6:$AA$2902,2, FALSE)</f>
        <v>Chọn NL</v>
      </c>
      <c r="D295" s="91">
        <v>0</v>
      </c>
      <c r="E295" s="91">
        <f t="shared" si="39"/>
        <v>0</v>
      </c>
      <c r="F295" s="91">
        <f>VLOOKUP($B295,'Bang TPDD'!$A$6:$AA$2902,3, FALSE)</f>
        <v>0</v>
      </c>
      <c r="G295" s="91">
        <f>VLOOKUP($B295,'Bang TPDD'!$A$6:$AA$2902,4, FALSE)*$D295/100</f>
        <v>0</v>
      </c>
      <c r="H295" s="91">
        <f>VLOOKUP($B295,'Bang TPDD'!$A$6:$AA$2902,23, FALSE)*$E295/100</f>
        <v>0</v>
      </c>
      <c r="I295" s="91">
        <f>VLOOKUP($B295,'Bang TPDD'!$A$6:$AA$2902,5, FALSE)*$E295/100</f>
        <v>0</v>
      </c>
      <c r="J295" s="91">
        <f>VLOOKUP($B295,'Bang TPDD'!$A$6:$AA$2902,6, FALSE)*$E295/100</f>
        <v>0</v>
      </c>
      <c r="K295" s="91">
        <f>VLOOKUP($B295,'Bang TPDD'!$A$6:$AA$2902,7, FALSE)*$E295/100</f>
        <v>0</v>
      </c>
      <c r="L295" s="91">
        <f>VLOOKUP($B295,'Bang TPDD'!$A$6:$AA$2902,8, FALSE)*$E295/100</f>
        <v>0</v>
      </c>
      <c r="M295" s="91">
        <f>VLOOKUP($B295,'Bang TPDD'!$A$6:$AA$2902,9, FALSE)*$E295/100</f>
        <v>0</v>
      </c>
      <c r="N295" s="91">
        <f>VLOOKUP($B295,'Bang TPDD'!$A$6:$AA$2902,10, FALSE)*$E295/100</f>
        <v>0</v>
      </c>
      <c r="O295" s="91">
        <f>VLOOKUP($B295,'Bang TPDD'!$A$6:$AA$2902,11, FALSE)*$E295/100</f>
        <v>0</v>
      </c>
      <c r="P295" s="91">
        <f>VLOOKUP($B295,'Bang TPDD'!$A$6:$AA$2902,12, FALSE)*$E295/100</f>
        <v>0</v>
      </c>
      <c r="Q295" s="91">
        <f>VLOOKUP($B295,'Bang TPDD'!$A$6:$AA$2902,13, FALSE)*$E295/100</f>
        <v>0</v>
      </c>
      <c r="R295" s="91">
        <f>VLOOKUP($B295,'Bang TPDD'!$A$6:$AA$2902,14, FALSE)*$E295/100</f>
        <v>0</v>
      </c>
      <c r="S295" s="91">
        <f>VLOOKUP($B295,'Bang TPDD'!$A$6:$AA$2902,15, FALSE)*$E295/100</f>
        <v>0</v>
      </c>
      <c r="T295" s="91">
        <f>VLOOKUP($B295,'Bang TPDD'!$A$6:$AA$2902,16, FALSE)*$E295/100</f>
        <v>0</v>
      </c>
      <c r="U295" s="91">
        <f>VLOOKUP($B295,'Bang TPDD'!$A$6:$AA$2902,17, FALSE)*$E295/100</f>
        <v>0</v>
      </c>
      <c r="V295" s="91">
        <f>VLOOKUP($B295,'Bang TPDD'!$A$6:$AA$2902,18, FALSE)*$E295/100</f>
        <v>0</v>
      </c>
      <c r="W295" s="91">
        <f>VLOOKUP($B295,'Bang TPDD'!$A$6:$AA$2902,19, FALSE)*$E295/100</f>
        <v>0</v>
      </c>
      <c r="X295" s="91">
        <f>VLOOKUP($B295,'Bang TPDD'!$A$6:$AA$2902,20, FALSE)*$E295/100</f>
        <v>0</v>
      </c>
      <c r="Y295" s="91">
        <f>VLOOKUP($B295,'Bang TPDD'!$A$6:$AA$2902,21, FALSE)*$E295/100</f>
        <v>0</v>
      </c>
      <c r="Z295" s="91">
        <f>VLOOKUP($B295,'Bang TPDD'!$A$6:$AA$2902,22, FALSE)*$E295/100</f>
        <v>0</v>
      </c>
    </row>
    <row r="296" spans="1:26" s="2" customFormat="1" x14ac:dyDescent="0.3">
      <c r="B296" s="92" t="s">
        <v>338</v>
      </c>
      <c r="C296" s="5" t="str">
        <f>VLOOKUP($B296,'Bang TPDD'!$A$6:$AA$2902,2, FALSE)</f>
        <v>Chọn NL</v>
      </c>
      <c r="D296" s="91">
        <v>0</v>
      </c>
      <c r="E296" s="91">
        <f t="shared" si="39"/>
        <v>0</v>
      </c>
      <c r="F296" s="91">
        <f>VLOOKUP($B296,'Bang TPDD'!$A$6:$AA$2902,3, FALSE)</f>
        <v>0</v>
      </c>
      <c r="G296" s="91">
        <f>VLOOKUP($B296,'Bang TPDD'!$A$6:$AA$2902,4, FALSE)*$D296/100</f>
        <v>0</v>
      </c>
      <c r="H296" s="91">
        <f>VLOOKUP($B296,'Bang TPDD'!$A$6:$AA$2902,23, FALSE)*$E296/100</f>
        <v>0</v>
      </c>
      <c r="I296" s="91">
        <f>VLOOKUP($B296,'Bang TPDD'!$A$6:$AA$2902,5, FALSE)*$E296/100</f>
        <v>0</v>
      </c>
      <c r="J296" s="91">
        <f>VLOOKUP($B296,'Bang TPDD'!$A$6:$AA$2902,6, FALSE)*$E296/100</f>
        <v>0</v>
      </c>
      <c r="K296" s="91">
        <f>VLOOKUP($B296,'Bang TPDD'!$A$6:$AA$2902,7, FALSE)*$E296/100</f>
        <v>0</v>
      </c>
      <c r="L296" s="91">
        <f>VLOOKUP($B296,'Bang TPDD'!$A$6:$AA$2902,8, FALSE)*$E296/100</f>
        <v>0</v>
      </c>
      <c r="M296" s="91">
        <f>VLOOKUP($B296,'Bang TPDD'!$A$6:$AA$2902,9, FALSE)*$E296/100</f>
        <v>0</v>
      </c>
      <c r="N296" s="91">
        <f>VLOOKUP($B296,'Bang TPDD'!$A$6:$AA$2902,10, FALSE)*$E296/100</f>
        <v>0</v>
      </c>
      <c r="O296" s="91">
        <f>VLOOKUP($B296,'Bang TPDD'!$A$6:$AA$2902,11, FALSE)*$E296/100</f>
        <v>0</v>
      </c>
      <c r="P296" s="91">
        <f>VLOOKUP($B296,'Bang TPDD'!$A$6:$AA$2902,12, FALSE)*$E296/100</f>
        <v>0</v>
      </c>
      <c r="Q296" s="91">
        <f>VLOOKUP($B296,'Bang TPDD'!$A$6:$AA$2902,13, FALSE)*$E296/100</f>
        <v>0</v>
      </c>
      <c r="R296" s="91">
        <f>VLOOKUP($B296,'Bang TPDD'!$A$6:$AA$2902,14, FALSE)*$E296/100</f>
        <v>0</v>
      </c>
      <c r="S296" s="91">
        <f>VLOOKUP($B296,'Bang TPDD'!$A$6:$AA$2902,15, FALSE)*$E296/100</f>
        <v>0</v>
      </c>
      <c r="T296" s="91">
        <f>VLOOKUP($B296,'Bang TPDD'!$A$6:$AA$2902,16, FALSE)*$E296/100</f>
        <v>0</v>
      </c>
      <c r="U296" s="91">
        <f>VLOOKUP($B296,'Bang TPDD'!$A$6:$AA$2902,17, FALSE)*$E296/100</f>
        <v>0</v>
      </c>
      <c r="V296" s="91">
        <f>VLOOKUP($B296,'Bang TPDD'!$A$6:$AA$2902,18, FALSE)*$E296/100</f>
        <v>0</v>
      </c>
      <c r="W296" s="91">
        <f>VLOOKUP($B296,'Bang TPDD'!$A$6:$AA$2902,19, FALSE)*$E296/100</f>
        <v>0</v>
      </c>
      <c r="X296" s="91">
        <f>VLOOKUP($B296,'Bang TPDD'!$A$6:$AA$2902,20, FALSE)*$E296/100</f>
        <v>0</v>
      </c>
      <c r="Y296" s="91">
        <f>VLOOKUP($B296,'Bang TPDD'!$A$6:$AA$2902,21, FALSE)*$E296/100</f>
        <v>0</v>
      </c>
      <c r="Z296" s="91">
        <f>VLOOKUP($B296,'Bang TPDD'!$A$6:$AA$2902,22, FALSE)*$E296/100</f>
        <v>0</v>
      </c>
    </row>
    <row r="297" spans="1:26" s="2" customFormat="1" x14ac:dyDescent="0.3">
      <c r="B297" s="92" t="s">
        <v>338</v>
      </c>
      <c r="C297" s="5" t="str">
        <f>VLOOKUP($B297,'Bang TPDD'!$A$6:$AA$2902,2, FALSE)</f>
        <v>Chọn NL</v>
      </c>
      <c r="D297" s="91">
        <v>0</v>
      </c>
      <c r="E297" s="91">
        <f t="shared" si="39"/>
        <v>0</v>
      </c>
      <c r="F297" s="91">
        <f>VLOOKUP($B297,'Bang TPDD'!$A$6:$AA$2902,3, FALSE)</f>
        <v>0</v>
      </c>
      <c r="G297" s="91">
        <f>VLOOKUP($B297,'Bang TPDD'!$A$6:$AA$2902,4, FALSE)*$D297/100</f>
        <v>0</v>
      </c>
      <c r="H297" s="91">
        <f>VLOOKUP($B297,'Bang TPDD'!$A$6:$AA$2902,23, FALSE)*$E297/100</f>
        <v>0</v>
      </c>
      <c r="I297" s="91">
        <f>VLOOKUP($B297,'Bang TPDD'!$A$6:$AA$2902,5, FALSE)*$E297/100</f>
        <v>0</v>
      </c>
      <c r="J297" s="91">
        <f>VLOOKUP($B297,'Bang TPDD'!$A$6:$AA$2902,6, FALSE)*$E297/100</f>
        <v>0</v>
      </c>
      <c r="K297" s="91">
        <f>VLOOKUP($B297,'Bang TPDD'!$A$6:$AA$2902,7, FALSE)*$E297/100</f>
        <v>0</v>
      </c>
      <c r="L297" s="91">
        <f>VLOOKUP($B297,'Bang TPDD'!$A$6:$AA$2902,8, FALSE)*$E297/100</f>
        <v>0</v>
      </c>
      <c r="M297" s="91">
        <f>VLOOKUP($B297,'Bang TPDD'!$A$6:$AA$2902,9, FALSE)*$E297/100</f>
        <v>0</v>
      </c>
      <c r="N297" s="91">
        <f>VLOOKUP($B297,'Bang TPDD'!$A$6:$AA$2902,10, FALSE)*$E297/100</f>
        <v>0</v>
      </c>
      <c r="O297" s="91">
        <f>VLOOKUP($B297,'Bang TPDD'!$A$6:$AA$2902,11, FALSE)*$E297/100</f>
        <v>0</v>
      </c>
      <c r="P297" s="91">
        <f>VLOOKUP($B297,'Bang TPDD'!$A$6:$AA$2902,12, FALSE)*$E297/100</f>
        <v>0</v>
      </c>
      <c r="Q297" s="91">
        <f>VLOOKUP($B297,'Bang TPDD'!$A$6:$AA$2902,13, FALSE)*$E297/100</f>
        <v>0</v>
      </c>
      <c r="R297" s="91">
        <f>VLOOKUP($B297,'Bang TPDD'!$A$6:$AA$2902,14, FALSE)*$E297/100</f>
        <v>0</v>
      </c>
      <c r="S297" s="91">
        <f>VLOOKUP($B297,'Bang TPDD'!$A$6:$AA$2902,15, FALSE)*$E297/100</f>
        <v>0</v>
      </c>
      <c r="T297" s="91">
        <f>VLOOKUP($B297,'Bang TPDD'!$A$6:$AA$2902,16, FALSE)*$E297/100</f>
        <v>0</v>
      </c>
      <c r="U297" s="91">
        <f>VLOOKUP($B297,'Bang TPDD'!$A$6:$AA$2902,17, FALSE)*$E297/100</f>
        <v>0</v>
      </c>
      <c r="V297" s="91">
        <f>VLOOKUP($B297,'Bang TPDD'!$A$6:$AA$2902,18, FALSE)*$E297/100</f>
        <v>0</v>
      </c>
      <c r="W297" s="91">
        <f>VLOOKUP($B297,'Bang TPDD'!$A$6:$AA$2902,19, FALSE)*$E297/100</f>
        <v>0</v>
      </c>
      <c r="X297" s="91">
        <f>VLOOKUP($B297,'Bang TPDD'!$A$6:$AA$2902,20, FALSE)*$E297/100</f>
        <v>0</v>
      </c>
      <c r="Y297" s="91">
        <f>VLOOKUP($B297,'Bang TPDD'!$A$6:$AA$2902,21, FALSE)*$E297/100</f>
        <v>0</v>
      </c>
      <c r="Z297" s="91">
        <f>VLOOKUP($B297,'Bang TPDD'!$A$6:$AA$2902,22, FALSE)*$E297/100</f>
        <v>0</v>
      </c>
    </row>
    <row r="298" spans="1:26" s="2" customFormat="1" x14ac:dyDescent="0.3">
      <c r="B298" s="92" t="s">
        <v>338</v>
      </c>
      <c r="C298" s="5" t="str">
        <f>VLOOKUP($B298,'Bang TPDD'!$A$6:$AA$2902,2, FALSE)</f>
        <v>Chọn NL</v>
      </c>
      <c r="D298" s="91">
        <v>0</v>
      </c>
      <c r="E298" s="91">
        <f t="shared" si="39"/>
        <v>0</v>
      </c>
      <c r="F298" s="91">
        <f>VLOOKUP($B298,'Bang TPDD'!$A$6:$AA$2902,3, FALSE)</f>
        <v>0</v>
      </c>
      <c r="G298" s="91">
        <f>VLOOKUP($B298,'Bang TPDD'!$A$6:$AA$2902,4, FALSE)*$D298/100</f>
        <v>0</v>
      </c>
      <c r="H298" s="91">
        <f>VLOOKUP($B298,'Bang TPDD'!$A$6:$AA$2902,23, FALSE)*$E298/100</f>
        <v>0</v>
      </c>
      <c r="I298" s="91">
        <f>VLOOKUP($B298,'Bang TPDD'!$A$6:$AA$2902,5, FALSE)*$E298/100</f>
        <v>0</v>
      </c>
      <c r="J298" s="91">
        <f>VLOOKUP($B298,'Bang TPDD'!$A$6:$AA$2902,6, FALSE)*$E298/100</f>
        <v>0</v>
      </c>
      <c r="K298" s="91">
        <f>VLOOKUP($B298,'Bang TPDD'!$A$6:$AA$2902,7, FALSE)*$E298/100</f>
        <v>0</v>
      </c>
      <c r="L298" s="91">
        <f>VLOOKUP($B298,'Bang TPDD'!$A$6:$AA$2902,8, FALSE)*$E298/100</f>
        <v>0</v>
      </c>
      <c r="M298" s="91">
        <f>VLOOKUP($B298,'Bang TPDD'!$A$6:$AA$2902,9, FALSE)*$E298/100</f>
        <v>0</v>
      </c>
      <c r="N298" s="91">
        <f>VLOOKUP($B298,'Bang TPDD'!$A$6:$AA$2902,10, FALSE)*$E298/100</f>
        <v>0</v>
      </c>
      <c r="O298" s="91">
        <f>VLOOKUP($B298,'Bang TPDD'!$A$6:$AA$2902,11, FALSE)*$E298/100</f>
        <v>0</v>
      </c>
      <c r="P298" s="91">
        <f>VLOOKUP($B298,'Bang TPDD'!$A$6:$AA$2902,12, FALSE)*$E298/100</f>
        <v>0</v>
      </c>
      <c r="Q298" s="91">
        <f>VLOOKUP($B298,'Bang TPDD'!$A$6:$AA$2902,13, FALSE)*$E298/100</f>
        <v>0</v>
      </c>
      <c r="R298" s="91">
        <f>VLOOKUP($B298,'Bang TPDD'!$A$6:$AA$2902,14, FALSE)*$E298/100</f>
        <v>0</v>
      </c>
      <c r="S298" s="91">
        <f>VLOOKUP($B298,'Bang TPDD'!$A$6:$AA$2902,15, FALSE)*$E298/100</f>
        <v>0</v>
      </c>
      <c r="T298" s="91">
        <f>VLOOKUP($B298,'Bang TPDD'!$A$6:$AA$2902,16, FALSE)*$E298/100</f>
        <v>0</v>
      </c>
      <c r="U298" s="91">
        <f>VLOOKUP($B298,'Bang TPDD'!$A$6:$AA$2902,17, FALSE)*$E298/100</f>
        <v>0</v>
      </c>
      <c r="V298" s="91">
        <f>VLOOKUP($B298,'Bang TPDD'!$A$6:$AA$2902,18, FALSE)*$E298/100</f>
        <v>0</v>
      </c>
      <c r="W298" s="91">
        <f>VLOOKUP($B298,'Bang TPDD'!$A$6:$AA$2902,19, FALSE)*$E298/100</f>
        <v>0</v>
      </c>
      <c r="X298" s="91">
        <f>VLOOKUP($B298,'Bang TPDD'!$A$6:$AA$2902,20, FALSE)*$E298/100</f>
        <v>0</v>
      </c>
      <c r="Y298" s="91">
        <f>VLOOKUP($B298,'Bang TPDD'!$A$6:$AA$2902,21, FALSE)*$E298/100</f>
        <v>0</v>
      </c>
      <c r="Z298" s="91">
        <f>VLOOKUP($B298,'Bang TPDD'!$A$6:$AA$2902,22, FALSE)*$E298/100</f>
        <v>0</v>
      </c>
    </row>
    <row r="299" spans="1:26" s="2" customFormat="1" x14ac:dyDescent="0.3">
      <c r="B299" s="92" t="s">
        <v>338</v>
      </c>
      <c r="C299" s="5" t="str">
        <f>VLOOKUP($B299,'Bang TPDD'!$A$6:$AA$2902,2, FALSE)</f>
        <v>Chọn NL</v>
      </c>
      <c r="D299" s="91">
        <v>0</v>
      </c>
      <c r="E299" s="91">
        <f t="shared" si="39"/>
        <v>0</v>
      </c>
      <c r="F299" s="91">
        <f>VLOOKUP($B299,'Bang TPDD'!$A$6:$AA$2902,3, FALSE)</f>
        <v>0</v>
      </c>
      <c r="G299" s="91">
        <f>VLOOKUP($B299,'Bang TPDD'!$A$6:$AA$2902,4, FALSE)*$D299/100</f>
        <v>0</v>
      </c>
      <c r="H299" s="91">
        <f>VLOOKUP($B299,'Bang TPDD'!$A$6:$AA$2902,23, FALSE)*$E299/100</f>
        <v>0</v>
      </c>
      <c r="I299" s="91">
        <f>VLOOKUP($B299,'Bang TPDD'!$A$6:$AA$2902,5, FALSE)*$E299/100</f>
        <v>0</v>
      </c>
      <c r="J299" s="91">
        <f>VLOOKUP($B299,'Bang TPDD'!$A$6:$AA$2902,6, FALSE)*$E299/100</f>
        <v>0</v>
      </c>
      <c r="K299" s="91">
        <f>VLOOKUP($B299,'Bang TPDD'!$A$6:$AA$2902,7, FALSE)*$E299/100</f>
        <v>0</v>
      </c>
      <c r="L299" s="91">
        <f>VLOOKUP($B299,'Bang TPDD'!$A$6:$AA$2902,8, FALSE)*$E299/100</f>
        <v>0</v>
      </c>
      <c r="M299" s="91">
        <f>VLOOKUP($B299,'Bang TPDD'!$A$6:$AA$2902,9, FALSE)*$E299/100</f>
        <v>0</v>
      </c>
      <c r="N299" s="91">
        <f>VLOOKUP($B299,'Bang TPDD'!$A$6:$AA$2902,10, FALSE)*$E299/100</f>
        <v>0</v>
      </c>
      <c r="O299" s="91">
        <f>VLOOKUP($B299,'Bang TPDD'!$A$6:$AA$2902,11, FALSE)*$E299/100</f>
        <v>0</v>
      </c>
      <c r="P299" s="91">
        <f>VLOOKUP($B299,'Bang TPDD'!$A$6:$AA$2902,12, FALSE)*$E299/100</f>
        <v>0</v>
      </c>
      <c r="Q299" s="91">
        <f>VLOOKUP($B299,'Bang TPDD'!$A$6:$AA$2902,13, FALSE)*$E299/100</f>
        <v>0</v>
      </c>
      <c r="R299" s="91">
        <f>VLOOKUP($B299,'Bang TPDD'!$A$6:$AA$2902,14, FALSE)*$E299/100</f>
        <v>0</v>
      </c>
      <c r="S299" s="91">
        <f>VLOOKUP($B299,'Bang TPDD'!$A$6:$AA$2902,15, FALSE)*$E299/100</f>
        <v>0</v>
      </c>
      <c r="T299" s="91">
        <f>VLOOKUP($B299,'Bang TPDD'!$A$6:$AA$2902,16, FALSE)*$E299/100</f>
        <v>0</v>
      </c>
      <c r="U299" s="91">
        <f>VLOOKUP($B299,'Bang TPDD'!$A$6:$AA$2902,17, FALSE)*$E299/100</f>
        <v>0</v>
      </c>
      <c r="V299" s="91">
        <f>VLOOKUP($B299,'Bang TPDD'!$A$6:$AA$2902,18, FALSE)*$E299/100</f>
        <v>0</v>
      </c>
      <c r="W299" s="91">
        <f>VLOOKUP($B299,'Bang TPDD'!$A$6:$AA$2902,19, FALSE)*$E299/100</f>
        <v>0</v>
      </c>
      <c r="X299" s="91">
        <f>VLOOKUP($B299,'Bang TPDD'!$A$6:$AA$2902,20, FALSE)*$E299/100</f>
        <v>0</v>
      </c>
      <c r="Y299" s="91">
        <f>VLOOKUP($B299,'Bang TPDD'!$A$6:$AA$2902,21, FALSE)*$E299/100</f>
        <v>0</v>
      </c>
      <c r="Z299" s="91">
        <f>VLOOKUP($B299,'Bang TPDD'!$A$6:$AA$2902,22, FALSE)*$E299/100</f>
        <v>0</v>
      </c>
    </row>
    <row r="300" spans="1:26" s="2" customFormat="1" x14ac:dyDescent="0.3">
      <c r="B300" s="92" t="s">
        <v>338</v>
      </c>
      <c r="C300" s="5" t="str">
        <f>VLOOKUP($B300,'Bang TPDD'!$A$6:$AA$2902,2, FALSE)</f>
        <v>Chọn NL</v>
      </c>
      <c r="D300" s="91">
        <v>0</v>
      </c>
      <c r="E300" s="91">
        <f t="shared" si="39"/>
        <v>0</v>
      </c>
      <c r="F300" s="91">
        <f>VLOOKUP($B300,'Bang TPDD'!$A$6:$AA$2902,3, FALSE)</f>
        <v>0</v>
      </c>
      <c r="G300" s="91">
        <f>VLOOKUP($B300,'Bang TPDD'!$A$6:$AA$2902,4, FALSE)*$D300/100</f>
        <v>0</v>
      </c>
      <c r="H300" s="91">
        <f>VLOOKUP($B300,'Bang TPDD'!$A$6:$AA$2902,23, FALSE)*$E300/100</f>
        <v>0</v>
      </c>
      <c r="I300" s="91">
        <f>VLOOKUP($B300,'Bang TPDD'!$A$6:$AA$2902,5, FALSE)*$E300/100</f>
        <v>0</v>
      </c>
      <c r="J300" s="91">
        <f>VLOOKUP($B300,'Bang TPDD'!$A$6:$AA$2902,6, FALSE)*$E300/100</f>
        <v>0</v>
      </c>
      <c r="K300" s="91">
        <f>VLOOKUP($B300,'Bang TPDD'!$A$6:$AA$2902,7, FALSE)*$E300/100</f>
        <v>0</v>
      </c>
      <c r="L300" s="91">
        <f>VLOOKUP($B300,'Bang TPDD'!$A$6:$AA$2902,8, FALSE)*$E300/100</f>
        <v>0</v>
      </c>
      <c r="M300" s="91">
        <f>VLOOKUP($B300,'Bang TPDD'!$A$6:$AA$2902,9, FALSE)*$E300/100</f>
        <v>0</v>
      </c>
      <c r="N300" s="91">
        <f>VLOOKUP($B300,'Bang TPDD'!$A$6:$AA$2902,10, FALSE)*$E300/100</f>
        <v>0</v>
      </c>
      <c r="O300" s="91">
        <f>VLOOKUP($B300,'Bang TPDD'!$A$6:$AA$2902,11, FALSE)*$E300/100</f>
        <v>0</v>
      </c>
      <c r="P300" s="91">
        <f>VLOOKUP($B300,'Bang TPDD'!$A$6:$AA$2902,12, FALSE)*$E300/100</f>
        <v>0</v>
      </c>
      <c r="Q300" s="91">
        <f>VLOOKUP($B300,'Bang TPDD'!$A$6:$AA$2902,13, FALSE)*$E300/100</f>
        <v>0</v>
      </c>
      <c r="R300" s="91">
        <f>VLOOKUP($B300,'Bang TPDD'!$A$6:$AA$2902,14, FALSE)*$E300/100</f>
        <v>0</v>
      </c>
      <c r="S300" s="91">
        <f>VLOOKUP($B300,'Bang TPDD'!$A$6:$AA$2902,15, FALSE)*$E300/100</f>
        <v>0</v>
      </c>
      <c r="T300" s="91">
        <f>VLOOKUP($B300,'Bang TPDD'!$A$6:$AA$2902,16, FALSE)*$E300/100</f>
        <v>0</v>
      </c>
      <c r="U300" s="91">
        <f>VLOOKUP($B300,'Bang TPDD'!$A$6:$AA$2902,17, FALSE)*$E300/100</f>
        <v>0</v>
      </c>
      <c r="V300" s="91">
        <f>VLOOKUP($B300,'Bang TPDD'!$A$6:$AA$2902,18, FALSE)*$E300/100</f>
        <v>0</v>
      </c>
      <c r="W300" s="91">
        <f>VLOOKUP($B300,'Bang TPDD'!$A$6:$AA$2902,19, FALSE)*$E300/100</f>
        <v>0</v>
      </c>
      <c r="X300" s="91">
        <f>VLOOKUP($B300,'Bang TPDD'!$A$6:$AA$2902,20, FALSE)*$E300/100</f>
        <v>0</v>
      </c>
      <c r="Y300" s="91">
        <f>VLOOKUP($B300,'Bang TPDD'!$A$6:$AA$2902,21, FALSE)*$E300/100</f>
        <v>0</v>
      </c>
      <c r="Z300" s="91">
        <f>VLOOKUP($B300,'Bang TPDD'!$A$6:$AA$2902,22, FALSE)*$E300/100</f>
        <v>0</v>
      </c>
    </row>
    <row r="301" spans="1:26" s="2" customFormat="1" x14ac:dyDescent="0.3">
      <c r="B301" s="92" t="s">
        <v>338</v>
      </c>
      <c r="C301" s="5" t="str">
        <f>VLOOKUP($B301,'Bang TPDD'!$A$6:$AA$2902,2, FALSE)</f>
        <v>Chọn NL</v>
      </c>
      <c r="D301" s="91">
        <v>0</v>
      </c>
      <c r="E301" s="91">
        <f t="shared" si="39"/>
        <v>0</v>
      </c>
      <c r="F301" s="91">
        <f>VLOOKUP($B301,'Bang TPDD'!$A$6:$AA$2902,3, FALSE)</f>
        <v>0</v>
      </c>
      <c r="G301" s="91">
        <f>VLOOKUP($B301,'Bang TPDD'!$A$6:$AA$2902,4, FALSE)*$D301/100</f>
        <v>0</v>
      </c>
      <c r="H301" s="91">
        <f>VLOOKUP($B301,'Bang TPDD'!$A$6:$AA$2902,23, FALSE)*$E301/100</f>
        <v>0</v>
      </c>
      <c r="I301" s="91">
        <f>VLOOKUP($B301,'Bang TPDD'!$A$6:$AA$2902,5, FALSE)*$E301/100</f>
        <v>0</v>
      </c>
      <c r="J301" s="91">
        <f>VLOOKUP($B301,'Bang TPDD'!$A$6:$AA$2902,6, FALSE)*$E301/100</f>
        <v>0</v>
      </c>
      <c r="K301" s="91">
        <f>VLOOKUP($B301,'Bang TPDD'!$A$6:$AA$2902,7, FALSE)*$E301/100</f>
        <v>0</v>
      </c>
      <c r="L301" s="91">
        <f>VLOOKUP($B301,'Bang TPDD'!$A$6:$AA$2902,8, FALSE)*$E301/100</f>
        <v>0</v>
      </c>
      <c r="M301" s="91">
        <f>VLOOKUP($B301,'Bang TPDD'!$A$6:$AA$2902,9, FALSE)*$E301/100</f>
        <v>0</v>
      </c>
      <c r="N301" s="91">
        <f>VLOOKUP($B301,'Bang TPDD'!$A$6:$AA$2902,10, FALSE)*$E301/100</f>
        <v>0</v>
      </c>
      <c r="O301" s="91">
        <f>VLOOKUP($B301,'Bang TPDD'!$A$6:$AA$2902,11, FALSE)*$E301/100</f>
        <v>0</v>
      </c>
      <c r="P301" s="91">
        <f>VLOOKUP($B301,'Bang TPDD'!$A$6:$AA$2902,12, FALSE)*$E301/100</f>
        <v>0</v>
      </c>
      <c r="Q301" s="91">
        <f>VLOOKUP($B301,'Bang TPDD'!$A$6:$AA$2902,13, FALSE)*$E301/100</f>
        <v>0</v>
      </c>
      <c r="R301" s="91">
        <f>VLOOKUP($B301,'Bang TPDD'!$A$6:$AA$2902,14, FALSE)*$E301/100</f>
        <v>0</v>
      </c>
      <c r="S301" s="91">
        <f>VLOOKUP($B301,'Bang TPDD'!$A$6:$AA$2902,15, FALSE)*$E301/100</f>
        <v>0</v>
      </c>
      <c r="T301" s="91">
        <f>VLOOKUP($B301,'Bang TPDD'!$A$6:$AA$2902,16, FALSE)*$E301/100</f>
        <v>0</v>
      </c>
      <c r="U301" s="91">
        <f>VLOOKUP($B301,'Bang TPDD'!$A$6:$AA$2902,17, FALSE)*$E301/100</f>
        <v>0</v>
      </c>
      <c r="V301" s="91">
        <f>VLOOKUP($B301,'Bang TPDD'!$A$6:$AA$2902,18, FALSE)*$E301/100</f>
        <v>0</v>
      </c>
      <c r="W301" s="91">
        <f>VLOOKUP($B301,'Bang TPDD'!$A$6:$AA$2902,19, FALSE)*$E301/100</f>
        <v>0</v>
      </c>
      <c r="X301" s="91">
        <f>VLOOKUP($B301,'Bang TPDD'!$A$6:$AA$2902,20, FALSE)*$E301/100</f>
        <v>0</v>
      </c>
      <c r="Y301" s="91">
        <f>VLOOKUP($B301,'Bang TPDD'!$A$6:$AA$2902,21, FALSE)*$E301/100</f>
        <v>0</v>
      </c>
      <c r="Z301" s="91">
        <f>VLOOKUP($B301,'Bang TPDD'!$A$6:$AA$2902,22, FALSE)*$E301/100</f>
        <v>0</v>
      </c>
    </row>
    <row r="302" spans="1:26" s="2" customFormat="1" x14ac:dyDescent="0.3">
      <c r="B302" s="92" t="s">
        <v>338</v>
      </c>
      <c r="C302" s="5" t="str">
        <f>VLOOKUP($B302,'Bang TPDD'!$A$6:$AA$2902,2, FALSE)</f>
        <v>Chọn NL</v>
      </c>
      <c r="D302" s="91">
        <v>0</v>
      </c>
      <c r="E302" s="91">
        <f t="shared" si="39"/>
        <v>0</v>
      </c>
      <c r="F302" s="91">
        <f>VLOOKUP($B302,'Bang TPDD'!$A$6:$AA$2902,3, FALSE)</f>
        <v>0</v>
      </c>
      <c r="G302" s="91">
        <f>VLOOKUP($B302,'Bang TPDD'!$A$6:$AA$2902,4, FALSE)*$D302/100</f>
        <v>0</v>
      </c>
      <c r="H302" s="91">
        <f>VLOOKUP($B302,'Bang TPDD'!$A$6:$AA$2902,23, FALSE)*$E302/100</f>
        <v>0</v>
      </c>
      <c r="I302" s="91">
        <f>VLOOKUP($B302,'Bang TPDD'!$A$6:$AA$2902,5, FALSE)*$E302/100</f>
        <v>0</v>
      </c>
      <c r="J302" s="91">
        <f>VLOOKUP($B302,'Bang TPDD'!$A$6:$AA$2902,6, FALSE)*$E302/100</f>
        <v>0</v>
      </c>
      <c r="K302" s="91">
        <f>VLOOKUP($B302,'Bang TPDD'!$A$6:$AA$2902,7, FALSE)*$E302/100</f>
        <v>0</v>
      </c>
      <c r="L302" s="91">
        <f>VLOOKUP($B302,'Bang TPDD'!$A$6:$AA$2902,8, FALSE)*$E302/100</f>
        <v>0</v>
      </c>
      <c r="M302" s="91">
        <f>VLOOKUP($B302,'Bang TPDD'!$A$6:$AA$2902,9, FALSE)*$E302/100</f>
        <v>0</v>
      </c>
      <c r="N302" s="91">
        <f>VLOOKUP($B302,'Bang TPDD'!$A$6:$AA$2902,10, FALSE)*$E302/100</f>
        <v>0</v>
      </c>
      <c r="O302" s="91">
        <f>VLOOKUP($B302,'Bang TPDD'!$A$6:$AA$2902,11, FALSE)*$E302/100</f>
        <v>0</v>
      </c>
      <c r="P302" s="91">
        <f>VLOOKUP($B302,'Bang TPDD'!$A$6:$AA$2902,12, FALSE)*$E302/100</f>
        <v>0</v>
      </c>
      <c r="Q302" s="91">
        <f>VLOOKUP($B302,'Bang TPDD'!$A$6:$AA$2902,13, FALSE)*$E302/100</f>
        <v>0</v>
      </c>
      <c r="R302" s="91">
        <f>VLOOKUP($B302,'Bang TPDD'!$A$6:$AA$2902,14, FALSE)*$E302/100</f>
        <v>0</v>
      </c>
      <c r="S302" s="91">
        <f>VLOOKUP($B302,'Bang TPDD'!$A$6:$AA$2902,15, FALSE)*$E302/100</f>
        <v>0</v>
      </c>
      <c r="T302" s="91">
        <f>VLOOKUP($B302,'Bang TPDD'!$A$6:$AA$2902,16, FALSE)*$E302/100</f>
        <v>0</v>
      </c>
      <c r="U302" s="91">
        <f>VLOOKUP($B302,'Bang TPDD'!$A$6:$AA$2902,17, FALSE)*$E302/100</f>
        <v>0</v>
      </c>
      <c r="V302" s="91">
        <f>VLOOKUP($B302,'Bang TPDD'!$A$6:$AA$2902,18, FALSE)*$E302/100</f>
        <v>0</v>
      </c>
      <c r="W302" s="91">
        <f>VLOOKUP($B302,'Bang TPDD'!$A$6:$AA$2902,19, FALSE)*$E302/100</f>
        <v>0</v>
      </c>
      <c r="X302" s="91">
        <f>VLOOKUP($B302,'Bang TPDD'!$A$6:$AA$2902,20, FALSE)*$E302/100</f>
        <v>0</v>
      </c>
      <c r="Y302" s="91">
        <f>VLOOKUP($B302,'Bang TPDD'!$A$6:$AA$2902,21, FALSE)*$E302/100</f>
        <v>0</v>
      </c>
      <c r="Z302" s="91">
        <f>VLOOKUP($B302,'Bang TPDD'!$A$6:$AA$2902,22, FALSE)*$E302/100</f>
        <v>0</v>
      </c>
    </row>
    <row r="303" spans="1:26" s="2" customFormat="1" x14ac:dyDescent="0.3">
      <c r="B303" s="92" t="s">
        <v>338</v>
      </c>
      <c r="C303" s="5" t="str">
        <f>VLOOKUP($B303,'Bang TPDD'!$A$6:$AA$2902,2, FALSE)</f>
        <v>Chọn NL</v>
      </c>
      <c r="D303" s="91">
        <v>0</v>
      </c>
      <c r="E303" s="91">
        <f t="shared" si="39"/>
        <v>0</v>
      </c>
      <c r="F303" s="91">
        <f>VLOOKUP($B303,'Bang TPDD'!$A$6:$AA$2902,3, FALSE)</f>
        <v>0</v>
      </c>
      <c r="G303" s="91">
        <f>VLOOKUP($B303,'Bang TPDD'!$A$6:$AA$2902,4, FALSE)*$D303/100</f>
        <v>0</v>
      </c>
      <c r="H303" s="91">
        <f>VLOOKUP($B303,'Bang TPDD'!$A$6:$AA$2902,23, FALSE)*$E303/100</f>
        <v>0</v>
      </c>
      <c r="I303" s="91">
        <f>VLOOKUP($B303,'Bang TPDD'!$A$6:$AA$2902,5, FALSE)*$E303/100</f>
        <v>0</v>
      </c>
      <c r="J303" s="91">
        <f>VLOOKUP($B303,'Bang TPDD'!$A$6:$AA$2902,6, FALSE)*$E303/100</f>
        <v>0</v>
      </c>
      <c r="K303" s="91">
        <f>VLOOKUP($B303,'Bang TPDD'!$A$6:$AA$2902,7, FALSE)*$E303/100</f>
        <v>0</v>
      </c>
      <c r="L303" s="91">
        <f>VLOOKUP($B303,'Bang TPDD'!$A$6:$AA$2902,8, FALSE)*$E303/100</f>
        <v>0</v>
      </c>
      <c r="M303" s="91">
        <f>VLOOKUP($B303,'Bang TPDD'!$A$6:$AA$2902,9, FALSE)*$E303/100</f>
        <v>0</v>
      </c>
      <c r="N303" s="91">
        <f>VLOOKUP($B303,'Bang TPDD'!$A$6:$AA$2902,10, FALSE)*$E303/100</f>
        <v>0</v>
      </c>
      <c r="O303" s="91">
        <f>VLOOKUP($B303,'Bang TPDD'!$A$6:$AA$2902,11, FALSE)*$E303/100</f>
        <v>0</v>
      </c>
      <c r="P303" s="91">
        <f>VLOOKUP($B303,'Bang TPDD'!$A$6:$AA$2902,12, FALSE)*$E303/100</f>
        <v>0</v>
      </c>
      <c r="Q303" s="91">
        <f>VLOOKUP($B303,'Bang TPDD'!$A$6:$AA$2902,13, FALSE)*$E303/100</f>
        <v>0</v>
      </c>
      <c r="R303" s="91">
        <f>VLOOKUP($B303,'Bang TPDD'!$A$6:$AA$2902,14, FALSE)*$E303/100</f>
        <v>0</v>
      </c>
      <c r="S303" s="91">
        <f>VLOOKUP($B303,'Bang TPDD'!$A$6:$AA$2902,15, FALSE)*$E303/100</f>
        <v>0</v>
      </c>
      <c r="T303" s="91">
        <f>VLOOKUP($B303,'Bang TPDD'!$A$6:$AA$2902,16, FALSE)*$E303/100</f>
        <v>0</v>
      </c>
      <c r="U303" s="91">
        <f>VLOOKUP($B303,'Bang TPDD'!$A$6:$AA$2902,17, FALSE)*$E303/100</f>
        <v>0</v>
      </c>
      <c r="V303" s="91">
        <f>VLOOKUP($B303,'Bang TPDD'!$A$6:$AA$2902,18, FALSE)*$E303/100</f>
        <v>0</v>
      </c>
      <c r="W303" s="91">
        <f>VLOOKUP($B303,'Bang TPDD'!$A$6:$AA$2902,19, FALSE)*$E303/100</f>
        <v>0</v>
      </c>
      <c r="X303" s="91">
        <f>VLOOKUP($B303,'Bang TPDD'!$A$6:$AA$2902,20, FALSE)*$E303/100</f>
        <v>0</v>
      </c>
      <c r="Y303" s="91">
        <f>VLOOKUP($B303,'Bang TPDD'!$A$6:$AA$2902,21, FALSE)*$E303/100</f>
        <v>0</v>
      </c>
      <c r="Z303" s="91">
        <f>VLOOKUP($B303,'Bang TPDD'!$A$6:$AA$2902,22, FALSE)*$E303/100</f>
        <v>0</v>
      </c>
    </row>
    <row r="304" spans="1:26" s="2" customFormat="1" x14ac:dyDescent="0.3">
      <c r="B304" s="92" t="s">
        <v>338</v>
      </c>
      <c r="C304" s="5" t="str">
        <f>VLOOKUP($B304,'Bang TPDD'!$A$6:$AA$2902,2, FALSE)</f>
        <v>Chọn NL</v>
      </c>
      <c r="D304" s="91">
        <v>0</v>
      </c>
      <c r="E304" s="91">
        <f t="shared" si="39"/>
        <v>0</v>
      </c>
      <c r="F304" s="91">
        <f>VLOOKUP($B304,'Bang TPDD'!$A$6:$AA$2902,3, FALSE)</f>
        <v>0</v>
      </c>
      <c r="G304" s="91">
        <f>VLOOKUP($B304,'Bang TPDD'!$A$6:$AA$2902,4, FALSE)*$D304/100</f>
        <v>0</v>
      </c>
      <c r="H304" s="91">
        <f>VLOOKUP($B304,'Bang TPDD'!$A$6:$AA$2902,23, FALSE)*$E304/100</f>
        <v>0</v>
      </c>
      <c r="I304" s="91">
        <f>VLOOKUP($B304,'Bang TPDD'!$A$6:$AA$2902,5, FALSE)*$E304/100</f>
        <v>0</v>
      </c>
      <c r="J304" s="91">
        <f>VLOOKUP($B304,'Bang TPDD'!$A$6:$AA$2902,6, FALSE)*$E304/100</f>
        <v>0</v>
      </c>
      <c r="K304" s="91">
        <f>VLOOKUP($B304,'Bang TPDD'!$A$6:$AA$2902,7, FALSE)*$E304/100</f>
        <v>0</v>
      </c>
      <c r="L304" s="91">
        <f>VLOOKUP($B304,'Bang TPDD'!$A$6:$AA$2902,8, FALSE)*$E304/100</f>
        <v>0</v>
      </c>
      <c r="M304" s="91">
        <f>VLOOKUP($B304,'Bang TPDD'!$A$6:$AA$2902,9, FALSE)*$E304/100</f>
        <v>0</v>
      </c>
      <c r="N304" s="91">
        <f>VLOOKUP($B304,'Bang TPDD'!$A$6:$AA$2902,10, FALSE)*$E304/100</f>
        <v>0</v>
      </c>
      <c r="O304" s="91">
        <f>VLOOKUP($B304,'Bang TPDD'!$A$6:$AA$2902,11, FALSE)*$E304/100</f>
        <v>0</v>
      </c>
      <c r="P304" s="91">
        <f>VLOOKUP($B304,'Bang TPDD'!$A$6:$AA$2902,12, FALSE)*$E304/100</f>
        <v>0</v>
      </c>
      <c r="Q304" s="91">
        <f>VLOOKUP($B304,'Bang TPDD'!$A$6:$AA$2902,13, FALSE)*$E304/100</f>
        <v>0</v>
      </c>
      <c r="R304" s="91">
        <f>VLOOKUP($B304,'Bang TPDD'!$A$6:$AA$2902,14, FALSE)*$E304/100</f>
        <v>0</v>
      </c>
      <c r="S304" s="91">
        <f>VLOOKUP($B304,'Bang TPDD'!$A$6:$AA$2902,15, FALSE)*$E304/100</f>
        <v>0</v>
      </c>
      <c r="T304" s="91">
        <f>VLOOKUP($B304,'Bang TPDD'!$A$6:$AA$2902,16, FALSE)*$E304/100</f>
        <v>0</v>
      </c>
      <c r="U304" s="91">
        <f>VLOOKUP($B304,'Bang TPDD'!$A$6:$AA$2902,17, FALSE)*$E304/100</f>
        <v>0</v>
      </c>
      <c r="V304" s="91">
        <f>VLOOKUP($B304,'Bang TPDD'!$A$6:$AA$2902,18, FALSE)*$E304/100</f>
        <v>0</v>
      </c>
      <c r="W304" s="91">
        <f>VLOOKUP($B304,'Bang TPDD'!$A$6:$AA$2902,19, FALSE)*$E304/100</f>
        <v>0</v>
      </c>
      <c r="X304" s="91">
        <f>VLOOKUP($B304,'Bang TPDD'!$A$6:$AA$2902,20, FALSE)*$E304/100</f>
        <v>0</v>
      </c>
      <c r="Y304" s="91">
        <f>VLOOKUP($B304,'Bang TPDD'!$A$6:$AA$2902,21, FALSE)*$E304/100</f>
        <v>0</v>
      </c>
      <c r="Z304" s="91">
        <f>VLOOKUP($B304,'Bang TPDD'!$A$6:$AA$2902,22, FALSE)*$E304/100</f>
        <v>0</v>
      </c>
    </row>
    <row r="305" spans="1:26" s="2" customFormat="1" x14ac:dyDescent="0.3">
      <c r="B305" s="92" t="s">
        <v>338</v>
      </c>
      <c r="C305" s="5" t="str">
        <f>VLOOKUP($B305,'Bang TPDD'!$A$6:$AA$2902,2, FALSE)</f>
        <v>Chọn NL</v>
      </c>
      <c r="D305" s="91">
        <v>0</v>
      </c>
      <c r="E305" s="91">
        <f t="shared" si="39"/>
        <v>0</v>
      </c>
      <c r="F305" s="91">
        <f>VLOOKUP($B305,'Bang TPDD'!$A$6:$AA$2902,3, FALSE)</f>
        <v>0</v>
      </c>
      <c r="G305" s="91">
        <f>VLOOKUP($B305,'Bang TPDD'!$A$6:$AA$2902,4, FALSE)*$D305/100</f>
        <v>0</v>
      </c>
      <c r="H305" s="91">
        <f>VLOOKUP($B305,'Bang TPDD'!$A$6:$AA$2902,23, FALSE)*$E305/100</f>
        <v>0</v>
      </c>
      <c r="I305" s="91">
        <f>VLOOKUP($B305,'Bang TPDD'!$A$6:$AA$2902,5, FALSE)*$E305/100</f>
        <v>0</v>
      </c>
      <c r="J305" s="91">
        <f>VLOOKUP($B305,'Bang TPDD'!$A$6:$AA$2902,6, FALSE)*$E305/100</f>
        <v>0</v>
      </c>
      <c r="K305" s="91">
        <f>VLOOKUP($B305,'Bang TPDD'!$A$6:$AA$2902,7, FALSE)*$E305/100</f>
        <v>0</v>
      </c>
      <c r="L305" s="91">
        <f>VLOOKUP($B305,'Bang TPDD'!$A$6:$AA$2902,8, FALSE)*$E305/100</f>
        <v>0</v>
      </c>
      <c r="M305" s="91">
        <f>VLOOKUP($B305,'Bang TPDD'!$A$6:$AA$2902,9, FALSE)*$E305/100</f>
        <v>0</v>
      </c>
      <c r="N305" s="91">
        <f>VLOOKUP($B305,'Bang TPDD'!$A$6:$AA$2902,10, FALSE)*$E305/100</f>
        <v>0</v>
      </c>
      <c r="O305" s="91">
        <f>VLOOKUP($B305,'Bang TPDD'!$A$6:$AA$2902,11, FALSE)*$E305/100</f>
        <v>0</v>
      </c>
      <c r="P305" s="91">
        <f>VLOOKUP($B305,'Bang TPDD'!$A$6:$AA$2902,12, FALSE)*$E305/100</f>
        <v>0</v>
      </c>
      <c r="Q305" s="91">
        <f>VLOOKUP($B305,'Bang TPDD'!$A$6:$AA$2902,13, FALSE)*$E305/100</f>
        <v>0</v>
      </c>
      <c r="R305" s="91">
        <f>VLOOKUP($B305,'Bang TPDD'!$A$6:$AA$2902,14, FALSE)*$E305/100</f>
        <v>0</v>
      </c>
      <c r="S305" s="91">
        <f>VLOOKUP($B305,'Bang TPDD'!$A$6:$AA$2902,15, FALSE)*$E305/100</f>
        <v>0</v>
      </c>
      <c r="T305" s="91">
        <f>VLOOKUP($B305,'Bang TPDD'!$A$6:$AA$2902,16, FALSE)*$E305/100</f>
        <v>0</v>
      </c>
      <c r="U305" s="91">
        <f>VLOOKUP($B305,'Bang TPDD'!$A$6:$AA$2902,17, FALSE)*$E305/100</f>
        <v>0</v>
      </c>
      <c r="V305" s="91">
        <f>VLOOKUP($B305,'Bang TPDD'!$A$6:$AA$2902,18, FALSE)*$E305/100</f>
        <v>0</v>
      </c>
      <c r="W305" s="91">
        <f>VLOOKUP($B305,'Bang TPDD'!$A$6:$AA$2902,19, FALSE)*$E305/100</f>
        <v>0</v>
      </c>
      <c r="X305" s="91">
        <f>VLOOKUP($B305,'Bang TPDD'!$A$6:$AA$2902,20, FALSE)*$E305/100</f>
        <v>0</v>
      </c>
      <c r="Y305" s="91">
        <f>VLOOKUP($B305,'Bang TPDD'!$A$6:$AA$2902,21, FALSE)*$E305/100</f>
        <v>0</v>
      </c>
      <c r="Z305" s="91">
        <f>VLOOKUP($B305,'Bang TPDD'!$A$6:$AA$2902,22, FALSE)*$E305/100</f>
        <v>0</v>
      </c>
    </row>
    <row r="306" spans="1:26" s="2" customFormat="1" x14ac:dyDescent="0.3">
      <c r="B306" s="92" t="s">
        <v>338</v>
      </c>
      <c r="C306" s="5" t="str">
        <f>VLOOKUP($B306,'Bang TPDD'!$A$6:$AA$2902,2, FALSE)</f>
        <v>Chọn NL</v>
      </c>
      <c r="D306" s="91">
        <v>0</v>
      </c>
      <c r="E306" s="91">
        <f t="shared" si="39"/>
        <v>0</v>
      </c>
      <c r="F306" s="91">
        <f>VLOOKUP($B306,'Bang TPDD'!$A$6:$AA$2902,3, FALSE)</f>
        <v>0</v>
      </c>
      <c r="G306" s="91">
        <f>VLOOKUP($B306,'Bang TPDD'!$A$6:$AA$2902,4, FALSE)*$D306/100</f>
        <v>0</v>
      </c>
      <c r="H306" s="91">
        <f>VLOOKUP($B306,'Bang TPDD'!$A$6:$AA$2902,23, FALSE)*$E306/100</f>
        <v>0</v>
      </c>
      <c r="I306" s="91">
        <f>VLOOKUP($B306,'Bang TPDD'!$A$6:$AA$2902,5, FALSE)*$E306/100</f>
        <v>0</v>
      </c>
      <c r="J306" s="91">
        <f>VLOOKUP($B306,'Bang TPDD'!$A$6:$AA$2902,6, FALSE)*$E306/100</f>
        <v>0</v>
      </c>
      <c r="K306" s="91">
        <f>VLOOKUP($B306,'Bang TPDD'!$A$6:$AA$2902,7, FALSE)*$E306/100</f>
        <v>0</v>
      </c>
      <c r="L306" s="91">
        <f>VLOOKUP($B306,'Bang TPDD'!$A$6:$AA$2902,8, FALSE)*$E306/100</f>
        <v>0</v>
      </c>
      <c r="M306" s="91">
        <f>VLOOKUP($B306,'Bang TPDD'!$A$6:$AA$2902,9, FALSE)*$E306/100</f>
        <v>0</v>
      </c>
      <c r="N306" s="91">
        <f>VLOOKUP($B306,'Bang TPDD'!$A$6:$AA$2902,10, FALSE)*$E306/100</f>
        <v>0</v>
      </c>
      <c r="O306" s="91">
        <f>VLOOKUP($B306,'Bang TPDD'!$A$6:$AA$2902,11, FALSE)*$E306/100</f>
        <v>0</v>
      </c>
      <c r="P306" s="91">
        <f>VLOOKUP($B306,'Bang TPDD'!$A$6:$AA$2902,12, FALSE)*$E306/100</f>
        <v>0</v>
      </c>
      <c r="Q306" s="91">
        <f>VLOOKUP($B306,'Bang TPDD'!$A$6:$AA$2902,13, FALSE)*$E306/100</f>
        <v>0</v>
      </c>
      <c r="R306" s="91">
        <f>VLOOKUP($B306,'Bang TPDD'!$A$6:$AA$2902,14, FALSE)*$E306/100</f>
        <v>0</v>
      </c>
      <c r="S306" s="91">
        <f>VLOOKUP($B306,'Bang TPDD'!$A$6:$AA$2902,15, FALSE)*$E306/100</f>
        <v>0</v>
      </c>
      <c r="T306" s="91">
        <f>VLOOKUP($B306,'Bang TPDD'!$A$6:$AA$2902,16, FALSE)*$E306/100</f>
        <v>0</v>
      </c>
      <c r="U306" s="91">
        <f>VLOOKUP($B306,'Bang TPDD'!$A$6:$AA$2902,17, FALSE)*$E306/100</f>
        <v>0</v>
      </c>
      <c r="V306" s="91">
        <f>VLOOKUP($B306,'Bang TPDD'!$A$6:$AA$2902,18, FALSE)*$E306/100</f>
        <v>0</v>
      </c>
      <c r="W306" s="91">
        <f>VLOOKUP($B306,'Bang TPDD'!$A$6:$AA$2902,19, FALSE)*$E306/100</f>
        <v>0</v>
      </c>
      <c r="X306" s="91">
        <f>VLOOKUP($B306,'Bang TPDD'!$A$6:$AA$2902,20, FALSE)*$E306/100</f>
        <v>0</v>
      </c>
      <c r="Y306" s="91">
        <f>VLOOKUP($B306,'Bang TPDD'!$A$6:$AA$2902,21, FALSE)*$E306/100</f>
        <v>0</v>
      </c>
      <c r="Z306" s="91">
        <f>VLOOKUP($B306,'Bang TPDD'!$A$6:$AA$2902,22, FALSE)*$E306/100</f>
        <v>0</v>
      </c>
    </row>
    <row r="307" spans="1:26" ht="15" thickBot="1" x14ac:dyDescent="0.35"/>
    <row r="308" spans="1:26" s="89" customFormat="1" ht="27.6" x14ac:dyDescent="0.3">
      <c r="A308" s="412" t="s">
        <v>342</v>
      </c>
      <c r="B308" s="414" t="s">
        <v>292</v>
      </c>
      <c r="C308" s="410" t="s">
        <v>353</v>
      </c>
      <c r="D308" s="396" t="s">
        <v>272</v>
      </c>
      <c r="E308" s="397" t="s">
        <v>273</v>
      </c>
      <c r="F308" s="398" t="s">
        <v>300</v>
      </c>
      <c r="G308" s="398" t="s">
        <v>3</v>
      </c>
      <c r="H308" s="398" t="s">
        <v>296</v>
      </c>
      <c r="I308" s="399" t="s">
        <v>323</v>
      </c>
      <c r="J308" s="399" t="s">
        <v>324</v>
      </c>
      <c r="K308" s="399" t="s">
        <v>327</v>
      </c>
      <c r="L308" s="399" t="s">
        <v>325</v>
      </c>
      <c r="M308" s="399" t="s">
        <v>326</v>
      </c>
      <c r="N308" s="399" t="s">
        <v>329</v>
      </c>
      <c r="O308" s="399" t="s">
        <v>5</v>
      </c>
      <c r="P308" s="399" t="s">
        <v>304</v>
      </c>
      <c r="Q308" s="399" t="s">
        <v>313</v>
      </c>
      <c r="R308" s="399" t="s">
        <v>6</v>
      </c>
      <c r="S308" s="399" t="s">
        <v>7</v>
      </c>
      <c r="T308" s="399" t="s">
        <v>8</v>
      </c>
      <c r="U308" s="399" t="s">
        <v>9</v>
      </c>
      <c r="V308" s="399" t="s">
        <v>10</v>
      </c>
      <c r="W308" s="399" t="s">
        <v>291</v>
      </c>
      <c r="X308" s="399" t="s">
        <v>11</v>
      </c>
      <c r="Y308" s="399" t="s">
        <v>12</v>
      </c>
      <c r="Z308" s="399" t="s">
        <v>13</v>
      </c>
    </row>
    <row r="309" spans="1:26" s="89" customFormat="1" x14ac:dyDescent="0.3">
      <c r="A309" s="413"/>
      <c r="B309" s="415"/>
      <c r="C309" s="411"/>
      <c r="D309" s="400" t="s">
        <v>16</v>
      </c>
      <c r="E309" s="401" t="s">
        <v>16</v>
      </c>
      <c r="F309" s="401" t="s">
        <v>301</v>
      </c>
      <c r="G309" s="401" t="s">
        <v>15</v>
      </c>
      <c r="H309" s="401" t="s">
        <v>16</v>
      </c>
      <c r="I309" s="401" t="s">
        <v>16</v>
      </c>
      <c r="J309" s="401" t="s">
        <v>16</v>
      </c>
      <c r="K309" s="401" t="s">
        <v>328</v>
      </c>
      <c r="L309" s="401" t="s">
        <v>16</v>
      </c>
      <c r="M309" s="401" t="s">
        <v>16</v>
      </c>
      <c r="N309" s="401" t="s">
        <v>16</v>
      </c>
      <c r="O309" s="401" t="s">
        <v>16</v>
      </c>
      <c r="P309" s="401" t="s">
        <v>16</v>
      </c>
      <c r="Q309" s="401" t="s">
        <v>17</v>
      </c>
      <c r="R309" s="401" t="s">
        <v>17</v>
      </c>
      <c r="S309" s="401" t="s">
        <v>17</v>
      </c>
      <c r="T309" s="401" t="s">
        <v>17</v>
      </c>
      <c r="U309" s="401" t="s">
        <v>17</v>
      </c>
      <c r="V309" s="401" t="s">
        <v>17</v>
      </c>
      <c r="W309" s="401" t="s">
        <v>18</v>
      </c>
      <c r="X309" s="401" t="s">
        <v>18</v>
      </c>
      <c r="Y309" s="401" t="s">
        <v>17</v>
      </c>
      <c r="Z309" s="401" t="s">
        <v>17</v>
      </c>
    </row>
    <row r="310" spans="1:26" s="90" customFormat="1" ht="50.25" customHeight="1" thickBot="1" x14ac:dyDescent="0.4">
      <c r="A310" s="93">
        <f>A290+1</f>
        <v>22</v>
      </c>
      <c r="B310" s="94" t="s">
        <v>418</v>
      </c>
      <c r="C310" s="95" t="s">
        <v>401</v>
      </c>
      <c r="D310" s="402">
        <f>SUM(D311:D321)</f>
        <v>286</v>
      </c>
      <c r="E310" s="403">
        <f>SUM(E311:E321)</f>
        <v>259.3</v>
      </c>
      <c r="F310" s="403"/>
      <c r="G310" s="403">
        <f t="shared" ref="G310:Z310" si="40">SUM(G311:G321)</f>
        <v>605.75</v>
      </c>
      <c r="H310" s="403">
        <f t="shared" si="40"/>
        <v>127.244</v>
      </c>
      <c r="I310" s="404">
        <f t="shared" si="40"/>
        <v>0</v>
      </c>
      <c r="J310" s="404">
        <f t="shared" si="40"/>
        <v>21.838999999999999</v>
      </c>
      <c r="K310" s="403">
        <f t="shared" si="40"/>
        <v>21.838999999999999</v>
      </c>
      <c r="L310" s="404">
        <f t="shared" si="40"/>
        <v>0</v>
      </c>
      <c r="M310" s="404">
        <f t="shared" si="40"/>
        <v>14.2</v>
      </c>
      <c r="N310" s="403">
        <f t="shared" si="40"/>
        <v>14.2</v>
      </c>
      <c r="O310" s="403">
        <f t="shared" si="40"/>
        <v>82.636500000000012</v>
      </c>
      <c r="P310" s="403">
        <f t="shared" si="40"/>
        <v>3.8434999999999997</v>
      </c>
      <c r="Q310" s="403">
        <f t="shared" si="40"/>
        <v>0</v>
      </c>
      <c r="R310" s="403">
        <f t="shared" si="40"/>
        <v>177.26399999999998</v>
      </c>
      <c r="S310" s="403">
        <f t="shared" si="40"/>
        <v>374.84999999999991</v>
      </c>
      <c r="T310" s="403">
        <f t="shared" si="40"/>
        <v>4.6920999999999999</v>
      </c>
      <c r="U310" s="403">
        <f t="shared" si="40"/>
        <v>401.762</v>
      </c>
      <c r="V310" s="403">
        <f t="shared" si="40"/>
        <v>828.18799999999999</v>
      </c>
      <c r="W310" s="403">
        <f t="shared" si="40"/>
        <v>63.854999999999997</v>
      </c>
      <c r="X310" s="403">
        <f t="shared" si="40"/>
        <v>0</v>
      </c>
      <c r="Y310" s="403">
        <f t="shared" si="40"/>
        <v>0.55947000000000002</v>
      </c>
      <c r="Z310" s="403">
        <f t="shared" si="40"/>
        <v>2.12</v>
      </c>
    </row>
    <row r="311" spans="1:26" s="2" customFormat="1" x14ac:dyDescent="0.3">
      <c r="B311" s="92">
        <v>1</v>
      </c>
      <c r="C311" s="5" t="str">
        <f>VLOOKUP($B311,'Bang TPDD'!$A$6:$AA$2902,2, FALSE)</f>
        <v>Gạo nếp cái</v>
      </c>
      <c r="D311" s="91">
        <v>50</v>
      </c>
      <c r="E311" s="91">
        <f>D311-D311*F311/100</f>
        <v>49.5</v>
      </c>
      <c r="F311" s="91">
        <f>VLOOKUP($B311,'Bang TPDD'!$A$6:$AA$2902,3, FALSE)</f>
        <v>1</v>
      </c>
      <c r="G311" s="91">
        <f>VLOOKUP($B311,'Bang TPDD'!$A$6:$AA$2902,4, FALSE)*$D311/100</f>
        <v>173</v>
      </c>
      <c r="H311" s="91">
        <f>VLOOKUP($B311,'Bang TPDD'!$A$6:$AA$2902,23, FALSE)*$E311/100</f>
        <v>6.93</v>
      </c>
      <c r="I311" s="91">
        <f>VLOOKUP($B311,'Bang TPDD'!$A$6:$AA$2902,5, FALSE)*$E311/100</f>
        <v>0</v>
      </c>
      <c r="J311" s="91">
        <f>VLOOKUP($B311,'Bang TPDD'!$A$6:$AA$2902,6, FALSE)*$E311/100</f>
        <v>4.2569999999999997</v>
      </c>
      <c r="K311" s="91">
        <f>VLOOKUP($B311,'Bang TPDD'!$A$6:$AA$2902,7, FALSE)*$E311/100</f>
        <v>4.2569999999999997</v>
      </c>
      <c r="L311" s="91">
        <f>VLOOKUP($B311,'Bang TPDD'!$A$6:$AA$2902,8, FALSE)*$E311/100</f>
        <v>0</v>
      </c>
      <c r="M311" s="91">
        <f>VLOOKUP($B311,'Bang TPDD'!$A$6:$AA$2902,9, FALSE)*$E311/100</f>
        <v>0.74250000000000005</v>
      </c>
      <c r="N311" s="91">
        <f>VLOOKUP($B311,'Bang TPDD'!$A$6:$AA$2902,10, FALSE)*$E311/100</f>
        <v>0.74250000000000005</v>
      </c>
      <c r="O311" s="91">
        <f>VLOOKUP($B311,'Bang TPDD'!$A$6:$AA$2902,11, FALSE)*$E311/100</f>
        <v>37.075500000000005</v>
      </c>
      <c r="P311" s="91">
        <f>VLOOKUP($B311,'Bang TPDD'!$A$6:$AA$2902,12, FALSE)*$E311/100</f>
        <v>0.29699999999999999</v>
      </c>
      <c r="Q311" s="91">
        <f>VLOOKUP($B311,'Bang TPDD'!$A$6:$AA$2902,13, FALSE)*$E311/100</f>
        <v>0</v>
      </c>
      <c r="R311" s="91">
        <f>VLOOKUP($B311,'Bang TPDD'!$A$6:$AA$2902,14, FALSE)*$E311/100</f>
        <v>15.84</v>
      </c>
      <c r="S311" s="91">
        <f>VLOOKUP($B311,'Bang TPDD'!$A$6:$AA$2902,15, FALSE)*$E311/100</f>
        <v>48.51</v>
      </c>
      <c r="T311" s="91">
        <f>VLOOKUP($B311,'Bang TPDD'!$A$6:$AA$2902,16, FALSE)*$E311/100</f>
        <v>0.59399999999999997</v>
      </c>
      <c r="U311" s="91">
        <f>VLOOKUP($B311,'Bang TPDD'!$A$6:$AA$2902,17, FALSE)*$E311/100</f>
        <v>1.4850000000000001</v>
      </c>
      <c r="V311" s="91">
        <f>VLOOKUP($B311,'Bang TPDD'!$A$6:$AA$2902,18, FALSE)*$E311/100</f>
        <v>139.59</v>
      </c>
      <c r="W311" s="91">
        <f>VLOOKUP($B311,'Bang TPDD'!$A$6:$AA$2902,19, FALSE)*$E311/100</f>
        <v>0</v>
      </c>
      <c r="X311" s="91">
        <f>VLOOKUP($B311,'Bang TPDD'!$A$6:$AA$2902,20, FALSE)*$E311/100</f>
        <v>0</v>
      </c>
      <c r="Y311" s="91">
        <f>VLOOKUP($B311,'Bang TPDD'!$A$6:$AA$2902,21, FALSE)*$E311/100</f>
        <v>6.93E-2</v>
      </c>
      <c r="Z311" s="91">
        <f>VLOOKUP($B311,'Bang TPDD'!$A$6:$AA$2902,22, FALSE)*$E311/100</f>
        <v>0</v>
      </c>
    </row>
    <row r="312" spans="1:26" s="2" customFormat="1" x14ac:dyDescent="0.3">
      <c r="B312" s="92">
        <v>3</v>
      </c>
      <c r="C312" s="5" t="str">
        <f>VLOOKUP($B312,'Bang TPDD'!$A$6:$AA$2902,2, FALSE)</f>
        <v>Bắp tươi</v>
      </c>
      <c r="D312" s="91">
        <v>50</v>
      </c>
      <c r="E312" s="91">
        <f t="shared" ref="E312:E326" si="41">D312-D312*F312/100</f>
        <v>27.5</v>
      </c>
      <c r="F312" s="91">
        <f>VLOOKUP($B312,'Bang TPDD'!$A$6:$AA$2902,3, FALSE)</f>
        <v>45</v>
      </c>
      <c r="G312" s="91">
        <f>VLOOKUP($B312,'Bang TPDD'!$A$6:$AA$2902,4, FALSE)*$D312/100</f>
        <v>98</v>
      </c>
      <c r="H312" s="91">
        <f>VLOOKUP($B312,'Bang TPDD'!$A$6:$AA$2902,23, FALSE)*$E312/100</f>
        <v>8.25</v>
      </c>
      <c r="I312" s="91">
        <f>VLOOKUP($B312,'Bang TPDD'!$A$6:$AA$2902,5, FALSE)*$E312/100</f>
        <v>0</v>
      </c>
      <c r="J312" s="91">
        <f>VLOOKUP($B312,'Bang TPDD'!$A$6:$AA$2902,6, FALSE)*$E312/100</f>
        <v>1.1274999999999999</v>
      </c>
      <c r="K312" s="91">
        <f>VLOOKUP($B312,'Bang TPDD'!$A$6:$AA$2902,7, FALSE)*$E312/100</f>
        <v>1.1274999999999999</v>
      </c>
      <c r="L312" s="91">
        <f>VLOOKUP($B312,'Bang TPDD'!$A$6:$AA$2902,8, FALSE)*$E312/100</f>
        <v>0</v>
      </c>
      <c r="M312" s="91">
        <f>VLOOKUP($B312,'Bang TPDD'!$A$6:$AA$2902,9, FALSE)*$E312/100</f>
        <v>0.63249999999999995</v>
      </c>
      <c r="N312" s="91">
        <f>VLOOKUP($B312,'Bang TPDD'!$A$6:$AA$2902,10, FALSE)*$E312/100</f>
        <v>0.63249999999999995</v>
      </c>
      <c r="O312" s="91">
        <f>VLOOKUP($B312,'Bang TPDD'!$A$6:$AA$2902,11, FALSE)*$E312/100</f>
        <v>10.89</v>
      </c>
      <c r="P312" s="91">
        <f>VLOOKUP($B312,'Bang TPDD'!$A$6:$AA$2902,12, FALSE)*$E312/100</f>
        <v>0.33</v>
      </c>
      <c r="Q312" s="91">
        <f>VLOOKUP($B312,'Bang TPDD'!$A$6:$AA$2902,13, FALSE)*$E312/100</f>
        <v>0</v>
      </c>
      <c r="R312" s="91">
        <f>VLOOKUP($B312,'Bang TPDD'!$A$6:$AA$2902,14, FALSE)*$E312/100</f>
        <v>5.5</v>
      </c>
      <c r="S312" s="91">
        <f>VLOOKUP($B312,'Bang TPDD'!$A$6:$AA$2902,15, FALSE)*$E312/100</f>
        <v>51.424999999999997</v>
      </c>
      <c r="T312" s="91">
        <f>VLOOKUP($B312,'Bang TPDD'!$A$6:$AA$2902,16, FALSE)*$E312/100</f>
        <v>0.41249999999999998</v>
      </c>
      <c r="U312" s="91">
        <f>VLOOKUP($B312,'Bang TPDD'!$A$6:$AA$2902,17, FALSE)*$E312/100</f>
        <v>0</v>
      </c>
      <c r="V312" s="91">
        <f>VLOOKUP($B312,'Bang TPDD'!$A$6:$AA$2902,18, FALSE)*$E312/100</f>
        <v>0</v>
      </c>
      <c r="W312" s="91">
        <f>VLOOKUP($B312,'Bang TPDD'!$A$6:$AA$2902,19, FALSE)*$E312/100</f>
        <v>46.75</v>
      </c>
      <c r="X312" s="91">
        <f>VLOOKUP($B312,'Bang TPDD'!$A$6:$AA$2902,20, FALSE)*$E312/100</f>
        <v>0</v>
      </c>
      <c r="Y312" s="91">
        <f>VLOOKUP($B312,'Bang TPDD'!$A$6:$AA$2902,21, FALSE)*$E312/100</f>
        <v>5.7749999999999996E-2</v>
      </c>
      <c r="Z312" s="91">
        <f>VLOOKUP($B312,'Bang TPDD'!$A$6:$AA$2902,22, FALSE)*$E312/100</f>
        <v>0</v>
      </c>
    </row>
    <row r="313" spans="1:26" s="2" customFormat="1" x14ac:dyDescent="0.3">
      <c r="B313" s="92">
        <v>23</v>
      </c>
      <c r="C313" s="5" t="str">
        <f>VLOOKUP($B313,'Bang TPDD'!$A$6:$AA$2902,2, FALSE)</f>
        <v>Đậu xanh</v>
      </c>
      <c r="D313" s="91">
        <v>50</v>
      </c>
      <c r="E313" s="91">
        <f t="shared" si="41"/>
        <v>49</v>
      </c>
      <c r="F313" s="91">
        <f>VLOOKUP($B313,'Bang TPDD'!$A$6:$AA$2902,3, FALSE)</f>
        <v>2</v>
      </c>
      <c r="G313" s="91">
        <f>VLOOKUP($B313,'Bang TPDD'!$A$6:$AA$2902,4, FALSE)*$D313/100</f>
        <v>164</v>
      </c>
      <c r="H313" s="91">
        <f>VLOOKUP($B313,'Bang TPDD'!$A$6:$AA$2902,23, FALSE)*$E313/100</f>
        <v>6.86</v>
      </c>
      <c r="I313" s="91">
        <f>VLOOKUP($B313,'Bang TPDD'!$A$6:$AA$2902,5, FALSE)*$E313/100</f>
        <v>0</v>
      </c>
      <c r="J313" s="91">
        <f>VLOOKUP($B313,'Bang TPDD'!$A$6:$AA$2902,6, FALSE)*$E313/100</f>
        <v>11.465999999999999</v>
      </c>
      <c r="K313" s="91">
        <f>VLOOKUP($B313,'Bang TPDD'!$A$6:$AA$2902,7, FALSE)*$E313/100</f>
        <v>11.465999999999999</v>
      </c>
      <c r="L313" s="91">
        <f>VLOOKUP($B313,'Bang TPDD'!$A$6:$AA$2902,8, FALSE)*$E313/100</f>
        <v>0</v>
      </c>
      <c r="M313" s="91">
        <f>VLOOKUP($B313,'Bang TPDD'!$A$6:$AA$2902,9, FALSE)*$E313/100</f>
        <v>1.1759999999999999</v>
      </c>
      <c r="N313" s="91">
        <f>VLOOKUP($B313,'Bang TPDD'!$A$6:$AA$2902,10, FALSE)*$E313/100</f>
        <v>1.1759999999999999</v>
      </c>
      <c r="O313" s="91">
        <f>VLOOKUP($B313,'Bang TPDD'!$A$6:$AA$2902,11, FALSE)*$E313/100</f>
        <v>26.019000000000002</v>
      </c>
      <c r="P313" s="91">
        <f>VLOOKUP($B313,'Bang TPDD'!$A$6:$AA$2902,12, FALSE)*$E313/100</f>
        <v>2.3029999999999999</v>
      </c>
      <c r="Q313" s="91">
        <f>VLOOKUP($B313,'Bang TPDD'!$A$6:$AA$2902,13, FALSE)*$E313/100</f>
        <v>0</v>
      </c>
      <c r="R313" s="91">
        <f>VLOOKUP($B313,'Bang TPDD'!$A$6:$AA$2902,14, FALSE)*$E313/100</f>
        <v>31.36</v>
      </c>
      <c r="S313" s="91">
        <f>VLOOKUP($B313,'Bang TPDD'!$A$6:$AA$2902,15, FALSE)*$E313/100</f>
        <v>184.73</v>
      </c>
      <c r="T313" s="91">
        <f>VLOOKUP($B313,'Bang TPDD'!$A$6:$AA$2902,16, FALSE)*$E313/100</f>
        <v>2.3519999999999999</v>
      </c>
      <c r="U313" s="91">
        <f>VLOOKUP($B313,'Bang TPDD'!$A$6:$AA$2902,17, FALSE)*$E313/100</f>
        <v>2.94</v>
      </c>
      <c r="V313" s="91">
        <f>VLOOKUP($B313,'Bang TPDD'!$A$6:$AA$2902,18, FALSE)*$E313/100</f>
        <v>554.67999999999995</v>
      </c>
      <c r="W313" s="91">
        <f>VLOOKUP($B313,'Bang TPDD'!$A$6:$AA$2902,19, FALSE)*$E313/100</f>
        <v>14.7</v>
      </c>
      <c r="X313" s="91">
        <f>VLOOKUP($B313,'Bang TPDD'!$A$6:$AA$2902,20, FALSE)*$E313/100</f>
        <v>0</v>
      </c>
      <c r="Y313" s="91">
        <f>VLOOKUP($B313,'Bang TPDD'!$A$6:$AA$2902,21, FALSE)*$E313/100</f>
        <v>0.3528</v>
      </c>
      <c r="Z313" s="91">
        <f>VLOOKUP($B313,'Bang TPDD'!$A$6:$AA$2902,22, FALSE)*$E313/100</f>
        <v>1.96</v>
      </c>
    </row>
    <row r="314" spans="1:26" s="2" customFormat="1" x14ac:dyDescent="0.3">
      <c r="B314" s="92">
        <v>26</v>
      </c>
      <c r="C314" s="5" t="str">
        <f>VLOOKUP($B314,'Bang TPDD'!$A$6:$AA$2902,2, FALSE)</f>
        <v>Mè</v>
      </c>
      <c r="D314" s="91">
        <v>10</v>
      </c>
      <c r="E314" s="91">
        <f t="shared" si="41"/>
        <v>9.5</v>
      </c>
      <c r="F314" s="91">
        <f>VLOOKUP($B314,'Bang TPDD'!$A$6:$AA$2902,3, FALSE)</f>
        <v>5</v>
      </c>
      <c r="G314" s="91">
        <f>VLOOKUP($B314,'Bang TPDD'!$A$6:$AA$2902,4, FALSE)*$D314/100</f>
        <v>56.8</v>
      </c>
      <c r="H314" s="91">
        <f>VLOOKUP($B314,'Bang TPDD'!$A$6:$AA$2902,23, FALSE)*$E314/100</f>
        <v>0.56999999999999995</v>
      </c>
      <c r="I314" s="91">
        <f>VLOOKUP($B314,'Bang TPDD'!$A$6:$AA$2902,5, FALSE)*$E314/100</f>
        <v>0</v>
      </c>
      <c r="J314" s="91">
        <f>VLOOKUP($B314,'Bang TPDD'!$A$6:$AA$2902,6, FALSE)*$E314/100</f>
        <v>1.9095000000000002</v>
      </c>
      <c r="K314" s="91">
        <f>VLOOKUP($B314,'Bang TPDD'!$A$6:$AA$2902,7, FALSE)*$E314/100</f>
        <v>1.9095000000000002</v>
      </c>
      <c r="L314" s="91">
        <f>VLOOKUP($B314,'Bang TPDD'!$A$6:$AA$2902,8, FALSE)*$E314/100</f>
        <v>0</v>
      </c>
      <c r="M314" s="91">
        <f>VLOOKUP($B314,'Bang TPDD'!$A$6:$AA$2902,9, FALSE)*$E314/100</f>
        <v>4.4080000000000004</v>
      </c>
      <c r="N314" s="91">
        <f>VLOOKUP($B314,'Bang TPDD'!$A$6:$AA$2902,10, FALSE)*$E314/100</f>
        <v>4.4080000000000004</v>
      </c>
      <c r="O314" s="91">
        <f>VLOOKUP($B314,'Bang TPDD'!$A$6:$AA$2902,11, FALSE)*$E314/100</f>
        <v>1.6720000000000002</v>
      </c>
      <c r="P314" s="91">
        <f>VLOOKUP($B314,'Bang TPDD'!$A$6:$AA$2902,12, FALSE)*$E314/100</f>
        <v>0.33250000000000002</v>
      </c>
      <c r="Q314" s="91">
        <f>VLOOKUP($B314,'Bang TPDD'!$A$6:$AA$2902,13, FALSE)*$E314/100</f>
        <v>0</v>
      </c>
      <c r="R314" s="91">
        <f>VLOOKUP($B314,'Bang TPDD'!$A$6:$AA$2902,14, FALSE)*$E314/100</f>
        <v>114</v>
      </c>
      <c r="S314" s="91">
        <f>VLOOKUP($B314,'Bang TPDD'!$A$6:$AA$2902,15, FALSE)*$E314/100</f>
        <v>36.005000000000003</v>
      </c>
      <c r="T314" s="91">
        <f>VLOOKUP($B314,'Bang TPDD'!$A$6:$AA$2902,16, FALSE)*$E314/100</f>
        <v>0.95</v>
      </c>
      <c r="U314" s="91">
        <f>VLOOKUP($B314,'Bang TPDD'!$A$6:$AA$2902,17, FALSE)*$E314/100</f>
        <v>4.6550000000000002</v>
      </c>
      <c r="V314" s="91">
        <f>VLOOKUP($B314,'Bang TPDD'!$A$6:$AA$2902,18, FALSE)*$E314/100</f>
        <v>48.26</v>
      </c>
      <c r="W314" s="91">
        <f>VLOOKUP($B314,'Bang TPDD'!$A$6:$AA$2902,19, FALSE)*$E314/100</f>
        <v>1.425</v>
      </c>
      <c r="X314" s="91">
        <f>VLOOKUP($B314,'Bang TPDD'!$A$6:$AA$2902,20, FALSE)*$E314/100</f>
        <v>0</v>
      </c>
      <c r="Y314" s="91">
        <f>VLOOKUP($B314,'Bang TPDD'!$A$6:$AA$2902,21, FALSE)*$E314/100</f>
        <v>2.8500000000000001E-2</v>
      </c>
      <c r="Z314" s="91">
        <f>VLOOKUP($B314,'Bang TPDD'!$A$6:$AA$2902,22, FALSE)*$E314/100</f>
        <v>0</v>
      </c>
    </row>
    <row r="315" spans="1:26" s="2" customFormat="1" x14ac:dyDescent="0.3">
      <c r="B315" s="92">
        <v>25</v>
      </c>
      <c r="C315" s="5" t="str">
        <f>VLOOKUP($B315,'Bang TPDD'!$A$6:$AA$2902,2, FALSE)</f>
        <v>Đậu phộng</v>
      </c>
      <c r="D315" s="91">
        <v>10</v>
      </c>
      <c r="E315" s="91">
        <f t="shared" si="41"/>
        <v>9.8000000000000007</v>
      </c>
      <c r="F315" s="91">
        <f>VLOOKUP($B315,'Bang TPDD'!$A$6:$AA$2902,3, FALSE)</f>
        <v>2</v>
      </c>
      <c r="G315" s="91">
        <f>VLOOKUP($B315,'Bang TPDD'!$A$6:$AA$2902,4, FALSE)*$D315/100</f>
        <v>57.3</v>
      </c>
      <c r="H315" s="91">
        <f>VLOOKUP($B315,'Bang TPDD'!$A$6:$AA$2902,23, FALSE)*$E315/100</f>
        <v>0.78400000000000003</v>
      </c>
      <c r="I315" s="91">
        <f>VLOOKUP($B315,'Bang TPDD'!$A$6:$AA$2902,5, FALSE)*$E315/100</f>
        <v>0</v>
      </c>
      <c r="J315" s="91">
        <f>VLOOKUP($B315,'Bang TPDD'!$A$6:$AA$2902,6, FALSE)*$E315/100</f>
        <v>2.6949999999999998</v>
      </c>
      <c r="K315" s="91">
        <f>VLOOKUP($B315,'Bang TPDD'!$A$6:$AA$2902,7, FALSE)*$E315/100</f>
        <v>2.6949999999999998</v>
      </c>
      <c r="L315" s="91">
        <f>VLOOKUP($B315,'Bang TPDD'!$A$6:$AA$2902,8, FALSE)*$E315/100</f>
        <v>0</v>
      </c>
      <c r="M315" s="91">
        <f>VLOOKUP($B315,'Bang TPDD'!$A$6:$AA$2902,9, FALSE)*$E315/100</f>
        <v>4.3610000000000007</v>
      </c>
      <c r="N315" s="91">
        <f>VLOOKUP($B315,'Bang TPDD'!$A$6:$AA$2902,10, FALSE)*$E315/100</f>
        <v>4.3610000000000007</v>
      </c>
      <c r="O315" s="91">
        <f>VLOOKUP($B315,'Bang TPDD'!$A$6:$AA$2902,11, FALSE)*$E315/100</f>
        <v>1.5190000000000001</v>
      </c>
      <c r="P315" s="91">
        <f>VLOOKUP($B315,'Bang TPDD'!$A$6:$AA$2902,12, FALSE)*$E315/100</f>
        <v>0.245</v>
      </c>
      <c r="Q315" s="91">
        <f>VLOOKUP($B315,'Bang TPDD'!$A$6:$AA$2902,13, FALSE)*$E315/100</f>
        <v>0</v>
      </c>
      <c r="R315" s="91">
        <f>VLOOKUP($B315,'Bang TPDD'!$A$6:$AA$2902,14, FALSE)*$E315/100</f>
        <v>6.6640000000000006</v>
      </c>
      <c r="S315" s="91">
        <f>VLOOKUP($B315,'Bang TPDD'!$A$6:$AA$2902,15, FALSE)*$E315/100</f>
        <v>41.16</v>
      </c>
      <c r="T315" s="91">
        <f>VLOOKUP($B315,'Bang TPDD'!$A$6:$AA$2902,16, FALSE)*$E315/100</f>
        <v>0.21560000000000001</v>
      </c>
      <c r="U315" s="91">
        <f>VLOOKUP($B315,'Bang TPDD'!$A$6:$AA$2902,17, FALSE)*$E315/100</f>
        <v>0.39200000000000002</v>
      </c>
      <c r="V315" s="91">
        <f>VLOOKUP($B315,'Bang TPDD'!$A$6:$AA$2902,18, FALSE)*$E315/100</f>
        <v>41.258000000000003</v>
      </c>
      <c r="W315" s="91">
        <f>VLOOKUP($B315,'Bang TPDD'!$A$6:$AA$2902,19, FALSE)*$E315/100</f>
        <v>0.98</v>
      </c>
      <c r="X315" s="91">
        <f>VLOOKUP($B315,'Bang TPDD'!$A$6:$AA$2902,20, FALSE)*$E315/100</f>
        <v>0</v>
      </c>
      <c r="Y315" s="91">
        <f>VLOOKUP($B315,'Bang TPDD'!$A$6:$AA$2902,21, FALSE)*$E315/100</f>
        <v>4.3120000000000006E-2</v>
      </c>
      <c r="Z315" s="91">
        <f>VLOOKUP($B315,'Bang TPDD'!$A$6:$AA$2902,22, FALSE)*$E315/100</f>
        <v>0</v>
      </c>
    </row>
    <row r="316" spans="1:26" s="2" customFormat="1" x14ac:dyDescent="0.3">
      <c r="B316" s="92">
        <v>19</v>
      </c>
      <c r="C316" s="5" t="str">
        <f>VLOOKUP($B316,'Bang TPDD'!$A$6:$AA$2902,2, FALSE)</f>
        <v>Cùi dừa già</v>
      </c>
      <c r="D316" s="91">
        <v>10</v>
      </c>
      <c r="E316" s="91">
        <f t="shared" si="41"/>
        <v>8</v>
      </c>
      <c r="F316" s="91">
        <f>VLOOKUP($B316,'Bang TPDD'!$A$6:$AA$2902,3, FALSE)</f>
        <v>20</v>
      </c>
      <c r="G316" s="91">
        <f>VLOOKUP($B316,'Bang TPDD'!$A$6:$AA$2902,4, FALSE)*$D316/100</f>
        <v>36.799999999999997</v>
      </c>
      <c r="H316" s="91">
        <f>VLOOKUP($B316,'Bang TPDD'!$A$6:$AA$2902,23, FALSE)*$E316/100</f>
        <v>3.84</v>
      </c>
      <c r="I316" s="91">
        <f>VLOOKUP($B316,'Bang TPDD'!$A$6:$AA$2902,5, FALSE)*$E316/100</f>
        <v>0</v>
      </c>
      <c r="J316" s="91">
        <f>VLOOKUP($B316,'Bang TPDD'!$A$6:$AA$2902,6, FALSE)*$E316/100</f>
        <v>0.38400000000000001</v>
      </c>
      <c r="K316" s="91">
        <f>VLOOKUP($B316,'Bang TPDD'!$A$6:$AA$2902,7, FALSE)*$E316/100</f>
        <v>0.38400000000000001</v>
      </c>
      <c r="L316" s="91">
        <f>VLOOKUP($B316,'Bang TPDD'!$A$6:$AA$2902,8, FALSE)*$E316/100</f>
        <v>0</v>
      </c>
      <c r="M316" s="91">
        <f>VLOOKUP($B316,'Bang TPDD'!$A$6:$AA$2902,9, FALSE)*$E316/100</f>
        <v>2.88</v>
      </c>
      <c r="N316" s="91">
        <f>VLOOKUP($B316,'Bang TPDD'!$A$6:$AA$2902,10, FALSE)*$E316/100</f>
        <v>2.88</v>
      </c>
      <c r="O316" s="91">
        <f>VLOOKUP($B316,'Bang TPDD'!$A$6:$AA$2902,11, FALSE)*$E316/100</f>
        <v>0.496</v>
      </c>
      <c r="P316" s="91">
        <f>VLOOKUP($B316,'Bang TPDD'!$A$6:$AA$2902,12, FALSE)*$E316/100</f>
        <v>0.33600000000000002</v>
      </c>
      <c r="Q316" s="91">
        <f>VLOOKUP($B316,'Bang TPDD'!$A$6:$AA$2902,13, FALSE)*$E316/100</f>
        <v>0</v>
      </c>
      <c r="R316" s="91">
        <f>VLOOKUP($B316,'Bang TPDD'!$A$6:$AA$2902,14, FALSE)*$E316/100</f>
        <v>2.4</v>
      </c>
      <c r="S316" s="91">
        <f>VLOOKUP($B316,'Bang TPDD'!$A$6:$AA$2902,15, FALSE)*$E316/100</f>
        <v>12.32</v>
      </c>
      <c r="T316" s="91">
        <f>VLOOKUP($B316,'Bang TPDD'!$A$6:$AA$2902,16, FALSE)*$E316/100</f>
        <v>0.16</v>
      </c>
      <c r="U316" s="91">
        <f>VLOOKUP($B316,'Bang TPDD'!$A$6:$AA$2902,17, FALSE)*$E316/100</f>
        <v>0.56000000000000005</v>
      </c>
      <c r="V316" s="91">
        <f>VLOOKUP($B316,'Bang TPDD'!$A$6:$AA$2902,18, FALSE)*$E316/100</f>
        <v>44.4</v>
      </c>
      <c r="W316" s="91">
        <f>VLOOKUP($B316,'Bang TPDD'!$A$6:$AA$2902,19, FALSE)*$E316/100</f>
        <v>0</v>
      </c>
      <c r="X316" s="91">
        <f>VLOOKUP($B316,'Bang TPDD'!$A$6:$AA$2902,20, FALSE)*$E316/100</f>
        <v>0</v>
      </c>
      <c r="Y316" s="91">
        <f>VLOOKUP($B316,'Bang TPDD'!$A$6:$AA$2902,21, FALSE)*$E316/100</f>
        <v>8.0000000000000002E-3</v>
      </c>
      <c r="Z316" s="91">
        <f>VLOOKUP($B316,'Bang TPDD'!$A$6:$AA$2902,22, FALSE)*$E316/100</f>
        <v>0.16</v>
      </c>
    </row>
    <row r="317" spans="1:26" s="2" customFormat="1" x14ac:dyDescent="0.3">
      <c r="B317" s="92">
        <v>223</v>
      </c>
      <c r="C317" s="5" t="str">
        <f>VLOOKUP($B317,'Bang TPDD'!$A$6:$AA$2902,2, FALSE)</f>
        <v>Đường cát trắng</v>
      </c>
      <c r="D317" s="91">
        <v>5</v>
      </c>
      <c r="E317" s="91">
        <f t="shared" si="41"/>
        <v>5</v>
      </c>
      <c r="F317" s="91">
        <f>VLOOKUP($B317,'Bang TPDD'!$A$6:$AA$2902,3, FALSE)</f>
        <v>0</v>
      </c>
      <c r="G317" s="91">
        <f>VLOOKUP($B317,'Bang TPDD'!$A$6:$AA$2902,4, FALSE)*$D317/100</f>
        <v>19.850000000000001</v>
      </c>
      <c r="H317" s="91">
        <f>VLOOKUP($B317,'Bang TPDD'!$A$6:$AA$2902,23, FALSE)*$E317/100</f>
        <v>0</v>
      </c>
      <c r="I317" s="91">
        <f>VLOOKUP($B317,'Bang TPDD'!$A$6:$AA$2902,5, FALSE)*$E317/100</f>
        <v>0</v>
      </c>
      <c r="J317" s="91">
        <f>VLOOKUP($B317,'Bang TPDD'!$A$6:$AA$2902,6, FALSE)*$E317/100</f>
        <v>0</v>
      </c>
      <c r="K317" s="91">
        <f>VLOOKUP($B317,'Bang TPDD'!$A$6:$AA$2902,7, FALSE)*$E317/100</f>
        <v>0</v>
      </c>
      <c r="L317" s="91">
        <f>VLOOKUP($B317,'Bang TPDD'!$A$6:$AA$2902,8, FALSE)*$E317/100</f>
        <v>0</v>
      </c>
      <c r="M317" s="91">
        <f>VLOOKUP($B317,'Bang TPDD'!$A$6:$AA$2902,9, FALSE)*$E317/100</f>
        <v>0</v>
      </c>
      <c r="N317" s="91">
        <f>VLOOKUP($B317,'Bang TPDD'!$A$6:$AA$2902,10, FALSE)*$E317/100</f>
        <v>0</v>
      </c>
      <c r="O317" s="91">
        <f>VLOOKUP($B317,'Bang TPDD'!$A$6:$AA$2902,11, FALSE)*$E317/100</f>
        <v>4.9649999999999999</v>
      </c>
      <c r="P317" s="91">
        <f>VLOOKUP($B317,'Bang TPDD'!$A$6:$AA$2902,12, FALSE)*$E317/100</f>
        <v>0</v>
      </c>
      <c r="Q317" s="91">
        <f>VLOOKUP($B317,'Bang TPDD'!$A$6:$AA$2902,13, FALSE)*$E317/100</f>
        <v>0</v>
      </c>
      <c r="R317" s="91">
        <f>VLOOKUP($B317,'Bang TPDD'!$A$6:$AA$2902,14, FALSE)*$E317/100</f>
        <v>0</v>
      </c>
      <c r="S317" s="91">
        <f>VLOOKUP($B317,'Bang TPDD'!$A$6:$AA$2902,15, FALSE)*$E317/100</f>
        <v>0</v>
      </c>
      <c r="T317" s="91">
        <f>VLOOKUP($B317,'Bang TPDD'!$A$6:$AA$2902,16, FALSE)*$E317/100</f>
        <v>0</v>
      </c>
      <c r="U317" s="91">
        <f>VLOOKUP($B317,'Bang TPDD'!$A$6:$AA$2902,17, FALSE)*$E317/100</f>
        <v>0</v>
      </c>
      <c r="V317" s="91">
        <f>VLOOKUP($B317,'Bang TPDD'!$A$6:$AA$2902,18, FALSE)*$E317/100</f>
        <v>0</v>
      </c>
      <c r="W317" s="91">
        <f>VLOOKUP($B317,'Bang TPDD'!$A$6:$AA$2902,19, FALSE)*$E317/100</f>
        <v>0</v>
      </c>
      <c r="X317" s="91">
        <f>VLOOKUP($B317,'Bang TPDD'!$A$6:$AA$2902,20, FALSE)*$E317/100</f>
        <v>0</v>
      </c>
      <c r="Y317" s="91">
        <f>VLOOKUP($B317,'Bang TPDD'!$A$6:$AA$2902,21, FALSE)*$E317/100</f>
        <v>0</v>
      </c>
      <c r="Z317" s="91">
        <f>VLOOKUP($B317,'Bang TPDD'!$A$6:$AA$2902,22, FALSE)*$E317/100</f>
        <v>0</v>
      </c>
    </row>
    <row r="318" spans="1:26" s="2" customFormat="1" x14ac:dyDescent="0.3">
      <c r="B318" s="92">
        <v>233</v>
      </c>
      <c r="C318" s="5" t="str">
        <f>VLOOKUP($B318,'Bang TPDD'!$A$6:$AA$2902,2, FALSE)</f>
        <v>Muối</v>
      </c>
      <c r="D318" s="91">
        <v>1</v>
      </c>
      <c r="E318" s="91">
        <f t="shared" si="41"/>
        <v>1</v>
      </c>
      <c r="F318" s="91">
        <f>VLOOKUP($B318,'Bang TPDD'!$A$6:$AA$2902,3, FALSE)</f>
        <v>0</v>
      </c>
      <c r="G318" s="91">
        <f>VLOOKUP($B318,'Bang TPDD'!$A$6:$AA$2902,4, FALSE)*$D318/100</f>
        <v>0</v>
      </c>
      <c r="H318" s="91">
        <f>VLOOKUP($B318,'Bang TPDD'!$A$6:$AA$2902,23, FALSE)*$E318/100</f>
        <v>0.01</v>
      </c>
      <c r="I318" s="91">
        <f>VLOOKUP($B318,'Bang TPDD'!$A$6:$AA$2902,5, FALSE)*$E318/100</f>
        <v>0</v>
      </c>
      <c r="J318" s="91">
        <f>VLOOKUP($B318,'Bang TPDD'!$A$6:$AA$2902,6, FALSE)*$E318/100</f>
        <v>0</v>
      </c>
      <c r="K318" s="91">
        <f>VLOOKUP($B318,'Bang TPDD'!$A$6:$AA$2902,7, FALSE)*$E318/100</f>
        <v>0</v>
      </c>
      <c r="L318" s="91">
        <f>VLOOKUP($B318,'Bang TPDD'!$A$6:$AA$2902,8, FALSE)*$E318/100</f>
        <v>0</v>
      </c>
      <c r="M318" s="91">
        <f>VLOOKUP($B318,'Bang TPDD'!$A$6:$AA$2902,9, FALSE)*$E318/100</f>
        <v>0</v>
      </c>
      <c r="N318" s="91">
        <f>VLOOKUP($B318,'Bang TPDD'!$A$6:$AA$2902,10, FALSE)*$E318/100</f>
        <v>0</v>
      </c>
      <c r="O318" s="91">
        <f>VLOOKUP($B318,'Bang TPDD'!$A$6:$AA$2902,11, FALSE)*$E318/100</f>
        <v>0</v>
      </c>
      <c r="P318" s="91">
        <f>VLOOKUP($B318,'Bang TPDD'!$A$6:$AA$2902,12, FALSE)*$E318/100</f>
        <v>0</v>
      </c>
      <c r="Q318" s="91">
        <f>VLOOKUP($B318,'Bang TPDD'!$A$6:$AA$2902,13, FALSE)*$E318/100</f>
        <v>0</v>
      </c>
      <c r="R318" s="91">
        <f>VLOOKUP($B318,'Bang TPDD'!$A$6:$AA$2902,14, FALSE)*$E318/100</f>
        <v>1.5</v>
      </c>
      <c r="S318" s="91">
        <f>VLOOKUP($B318,'Bang TPDD'!$A$6:$AA$2902,15, FALSE)*$E318/100</f>
        <v>0.7</v>
      </c>
      <c r="T318" s="91">
        <f>VLOOKUP($B318,'Bang TPDD'!$A$6:$AA$2902,16, FALSE)*$E318/100</f>
        <v>8.0000000000000002E-3</v>
      </c>
      <c r="U318" s="91">
        <f>VLOOKUP($B318,'Bang TPDD'!$A$6:$AA$2902,17, FALSE)*$E318/100</f>
        <v>391.73</v>
      </c>
      <c r="V318" s="91">
        <f>VLOOKUP($B318,'Bang TPDD'!$A$6:$AA$2902,18, FALSE)*$E318/100</f>
        <v>0</v>
      </c>
      <c r="W318" s="91">
        <f>VLOOKUP($B318,'Bang TPDD'!$A$6:$AA$2902,19, FALSE)*$E318/100</f>
        <v>0</v>
      </c>
      <c r="X318" s="91">
        <f>VLOOKUP($B318,'Bang TPDD'!$A$6:$AA$2902,20, FALSE)*$E318/100</f>
        <v>0</v>
      </c>
      <c r="Y318" s="91">
        <f>VLOOKUP($B318,'Bang TPDD'!$A$6:$AA$2902,21, FALSE)*$E318/100</f>
        <v>0</v>
      </c>
      <c r="Z318" s="91">
        <f>VLOOKUP($B318,'Bang TPDD'!$A$6:$AA$2902,22, FALSE)*$E318/100</f>
        <v>0</v>
      </c>
    </row>
    <row r="319" spans="1:26" s="2" customFormat="1" x14ac:dyDescent="0.3">
      <c r="B319" s="92">
        <v>0</v>
      </c>
      <c r="C319" s="5" t="str">
        <f>VLOOKUP($B319,'Bang TPDD'!$A$6:$AA$2902,2, FALSE)</f>
        <v>Nước</v>
      </c>
      <c r="D319" s="91">
        <v>100</v>
      </c>
      <c r="E319" s="91">
        <f t="shared" si="41"/>
        <v>100</v>
      </c>
      <c r="F319" s="91">
        <f>VLOOKUP($B319,'Bang TPDD'!$A$6:$AA$2902,3, FALSE)</f>
        <v>0</v>
      </c>
      <c r="G319" s="91">
        <f>VLOOKUP($B319,'Bang TPDD'!$A$6:$AA$2902,4, FALSE)*$D319/100</f>
        <v>0</v>
      </c>
      <c r="H319" s="91">
        <f>VLOOKUP($B319,'Bang TPDD'!$A$6:$AA$2902,23, FALSE)*$E319/100</f>
        <v>100</v>
      </c>
      <c r="I319" s="91">
        <f>VLOOKUP($B319,'Bang TPDD'!$A$6:$AA$2902,5, FALSE)*$E319/100</f>
        <v>0</v>
      </c>
      <c r="J319" s="91">
        <f>VLOOKUP($B319,'Bang TPDD'!$A$6:$AA$2902,6, FALSE)*$E319/100</f>
        <v>0</v>
      </c>
      <c r="K319" s="91">
        <f>VLOOKUP($B319,'Bang TPDD'!$A$6:$AA$2902,7, FALSE)*$E319/100</f>
        <v>0</v>
      </c>
      <c r="L319" s="91">
        <f>VLOOKUP($B319,'Bang TPDD'!$A$6:$AA$2902,8, FALSE)*$E319/100</f>
        <v>0</v>
      </c>
      <c r="M319" s="91">
        <f>VLOOKUP($B319,'Bang TPDD'!$A$6:$AA$2902,9, FALSE)*$E319/100</f>
        <v>0</v>
      </c>
      <c r="N319" s="91">
        <f>VLOOKUP($B319,'Bang TPDD'!$A$6:$AA$2902,10, FALSE)*$E319/100</f>
        <v>0</v>
      </c>
      <c r="O319" s="91">
        <f>VLOOKUP($B319,'Bang TPDD'!$A$6:$AA$2902,11, FALSE)*$E319/100</f>
        <v>0</v>
      </c>
      <c r="P319" s="91">
        <f>VLOOKUP($B319,'Bang TPDD'!$A$6:$AA$2902,12, FALSE)*$E319/100</f>
        <v>0</v>
      </c>
      <c r="Q319" s="91">
        <f>VLOOKUP($B319,'Bang TPDD'!$A$6:$AA$2902,13, FALSE)*$E319/100</f>
        <v>0</v>
      </c>
      <c r="R319" s="91">
        <f>VLOOKUP($B319,'Bang TPDD'!$A$6:$AA$2902,14, FALSE)*$E319/100</f>
        <v>0</v>
      </c>
      <c r="S319" s="91">
        <f>VLOOKUP($B319,'Bang TPDD'!$A$6:$AA$2902,15, FALSE)*$E319/100</f>
        <v>0</v>
      </c>
      <c r="T319" s="91">
        <f>VLOOKUP($B319,'Bang TPDD'!$A$6:$AA$2902,16, FALSE)*$E319/100</f>
        <v>0</v>
      </c>
      <c r="U319" s="91">
        <f>VLOOKUP($B319,'Bang TPDD'!$A$6:$AA$2902,17, FALSE)*$E319/100</f>
        <v>0</v>
      </c>
      <c r="V319" s="91">
        <f>VLOOKUP($B319,'Bang TPDD'!$A$6:$AA$2902,18, FALSE)*$E319/100</f>
        <v>0</v>
      </c>
      <c r="W319" s="91">
        <f>VLOOKUP($B319,'Bang TPDD'!$A$6:$AA$2902,19, FALSE)*$E319/100</f>
        <v>0</v>
      </c>
      <c r="X319" s="91">
        <f>VLOOKUP($B319,'Bang TPDD'!$A$6:$AA$2902,20, FALSE)*$E319/100</f>
        <v>0</v>
      </c>
      <c r="Y319" s="91">
        <f>VLOOKUP($B319,'Bang TPDD'!$A$6:$AA$2902,21, FALSE)*$E319/100</f>
        <v>0</v>
      </c>
      <c r="Z319" s="91">
        <f>VLOOKUP($B319,'Bang TPDD'!$A$6:$AA$2902,22, FALSE)*$E319/100</f>
        <v>0</v>
      </c>
    </row>
    <row r="320" spans="1:26" s="2" customFormat="1" x14ac:dyDescent="0.3">
      <c r="B320" s="92" t="s">
        <v>338</v>
      </c>
      <c r="C320" s="5" t="str">
        <f>VLOOKUP($B320,'Bang TPDD'!$A$6:$AA$2902,2, FALSE)</f>
        <v>Chọn NL</v>
      </c>
      <c r="D320" s="91">
        <v>0</v>
      </c>
      <c r="E320" s="91">
        <f t="shared" si="41"/>
        <v>0</v>
      </c>
      <c r="F320" s="91">
        <f>VLOOKUP($B320,'Bang TPDD'!$A$6:$AA$2902,3, FALSE)</f>
        <v>0</v>
      </c>
      <c r="G320" s="91">
        <f>VLOOKUP($B320,'Bang TPDD'!$A$6:$AA$2902,4, FALSE)*$D320/100</f>
        <v>0</v>
      </c>
      <c r="H320" s="91">
        <f>VLOOKUP($B320,'Bang TPDD'!$A$6:$AA$2902,23, FALSE)*$E320/100</f>
        <v>0</v>
      </c>
      <c r="I320" s="91">
        <f>VLOOKUP($B320,'Bang TPDD'!$A$6:$AA$2902,5, FALSE)*$E320/100</f>
        <v>0</v>
      </c>
      <c r="J320" s="91">
        <f>VLOOKUP($B320,'Bang TPDD'!$A$6:$AA$2902,6, FALSE)*$E320/100</f>
        <v>0</v>
      </c>
      <c r="K320" s="91">
        <f>VLOOKUP($B320,'Bang TPDD'!$A$6:$AA$2902,7, FALSE)*$E320/100</f>
        <v>0</v>
      </c>
      <c r="L320" s="91">
        <f>VLOOKUP($B320,'Bang TPDD'!$A$6:$AA$2902,8, FALSE)*$E320/100</f>
        <v>0</v>
      </c>
      <c r="M320" s="91">
        <f>VLOOKUP($B320,'Bang TPDD'!$A$6:$AA$2902,9, FALSE)*$E320/100</f>
        <v>0</v>
      </c>
      <c r="N320" s="91">
        <f>VLOOKUP($B320,'Bang TPDD'!$A$6:$AA$2902,10, FALSE)*$E320/100</f>
        <v>0</v>
      </c>
      <c r="O320" s="91">
        <f>VLOOKUP($B320,'Bang TPDD'!$A$6:$AA$2902,11, FALSE)*$E320/100</f>
        <v>0</v>
      </c>
      <c r="P320" s="91">
        <f>VLOOKUP($B320,'Bang TPDD'!$A$6:$AA$2902,12, FALSE)*$E320/100</f>
        <v>0</v>
      </c>
      <c r="Q320" s="91">
        <f>VLOOKUP($B320,'Bang TPDD'!$A$6:$AA$2902,13, FALSE)*$E320/100</f>
        <v>0</v>
      </c>
      <c r="R320" s="91">
        <f>VLOOKUP($B320,'Bang TPDD'!$A$6:$AA$2902,14, FALSE)*$E320/100</f>
        <v>0</v>
      </c>
      <c r="S320" s="91">
        <f>VLOOKUP($B320,'Bang TPDD'!$A$6:$AA$2902,15, FALSE)*$E320/100</f>
        <v>0</v>
      </c>
      <c r="T320" s="91">
        <f>VLOOKUP($B320,'Bang TPDD'!$A$6:$AA$2902,16, FALSE)*$E320/100</f>
        <v>0</v>
      </c>
      <c r="U320" s="91">
        <f>VLOOKUP($B320,'Bang TPDD'!$A$6:$AA$2902,17, FALSE)*$E320/100</f>
        <v>0</v>
      </c>
      <c r="V320" s="91">
        <f>VLOOKUP($B320,'Bang TPDD'!$A$6:$AA$2902,18, FALSE)*$E320/100</f>
        <v>0</v>
      </c>
      <c r="W320" s="91">
        <f>VLOOKUP($B320,'Bang TPDD'!$A$6:$AA$2902,19, FALSE)*$E320/100</f>
        <v>0</v>
      </c>
      <c r="X320" s="91">
        <f>VLOOKUP($B320,'Bang TPDD'!$A$6:$AA$2902,20, FALSE)*$E320/100</f>
        <v>0</v>
      </c>
      <c r="Y320" s="91">
        <f>VLOOKUP($B320,'Bang TPDD'!$A$6:$AA$2902,21, FALSE)*$E320/100</f>
        <v>0</v>
      </c>
      <c r="Z320" s="91">
        <f>VLOOKUP($B320,'Bang TPDD'!$A$6:$AA$2902,22, FALSE)*$E320/100</f>
        <v>0</v>
      </c>
    </row>
    <row r="321" spans="1:26" s="2" customFormat="1" x14ac:dyDescent="0.3">
      <c r="B321" s="92" t="s">
        <v>338</v>
      </c>
      <c r="C321" s="5" t="str">
        <f>VLOOKUP($B321,'Bang TPDD'!$A$6:$AA$2902,2, FALSE)</f>
        <v>Chọn NL</v>
      </c>
      <c r="D321" s="91">
        <v>0</v>
      </c>
      <c r="E321" s="91">
        <f t="shared" si="41"/>
        <v>0</v>
      </c>
      <c r="F321" s="91">
        <f>VLOOKUP($B321,'Bang TPDD'!$A$6:$AA$2902,3, FALSE)</f>
        <v>0</v>
      </c>
      <c r="G321" s="91">
        <f>VLOOKUP($B321,'Bang TPDD'!$A$6:$AA$2902,4, FALSE)*$D321/100</f>
        <v>0</v>
      </c>
      <c r="H321" s="91">
        <f>VLOOKUP($B321,'Bang TPDD'!$A$6:$AA$2902,23, FALSE)*$E321/100</f>
        <v>0</v>
      </c>
      <c r="I321" s="91">
        <f>VLOOKUP($B321,'Bang TPDD'!$A$6:$AA$2902,5, FALSE)*$E321/100</f>
        <v>0</v>
      </c>
      <c r="J321" s="91">
        <f>VLOOKUP($B321,'Bang TPDD'!$A$6:$AA$2902,6, FALSE)*$E321/100</f>
        <v>0</v>
      </c>
      <c r="K321" s="91">
        <f>VLOOKUP($B321,'Bang TPDD'!$A$6:$AA$2902,7, FALSE)*$E321/100</f>
        <v>0</v>
      </c>
      <c r="L321" s="91">
        <f>VLOOKUP($B321,'Bang TPDD'!$A$6:$AA$2902,8, FALSE)*$E321/100</f>
        <v>0</v>
      </c>
      <c r="M321" s="91">
        <f>VLOOKUP($B321,'Bang TPDD'!$A$6:$AA$2902,9, FALSE)*$E321/100</f>
        <v>0</v>
      </c>
      <c r="N321" s="91">
        <f>VLOOKUP($B321,'Bang TPDD'!$A$6:$AA$2902,10, FALSE)*$E321/100</f>
        <v>0</v>
      </c>
      <c r="O321" s="91">
        <f>VLOOKUP($B321,'Bang TPDD'!$A$6:$AA$2902,11, FALSE)*$E321/100</f>
        <v>0</v>
      </c>
      <c r="P321" s="91">
        <f>VLOOKUP($B321,'Bang TPDD'!$A$6:$AA$2902,12, FALSE)*$E321/100</f>
        <v>0</v>
      </c>
      <c r="Q321" s="91">
        <f>VLOOKUP($B321,'Bang TPDD'!$A$6:$AA$2902,13, FALSE)*$E321/100</f>
        <v>0</v>
      </c>
      <c r="R321" s="91">
        <f>VLOOKUP($B321,'Bang TPDD'!$A$6:$AA$2902,14, FALSE)*$E321/100</f>
        <v>0</v>
      </c>
      <c r="S321" s="91">
        <f>VLOOKUP($B321,'Bang TPDD'!$A$6:$AA$2902,15, FALSE)*$E321/100</f>
        <v>0</v>
      </c>
      <c r="T321" s="91">
        <f>VLOOKUP($B321,'Bang TPDD'!$A$6:$AA$2902,16, FALSE)*$E321/100</f>
        <v>0</v>
      </c>
      <c r="U321" s="91">
        <f>VLOOKUP($B321,'Bang TPDD'!$A$6:$AA$2902,17, FALSE)*$E321/100</f>
        <v>0</v>
      </c>
      <c r="V321" s="91">
        <f>VLOOKUP($B321,'Bang TPDD'!$A$6:$AA$2902,18, FALSE)*$E321/100</f>
        <v>0</v>
      </c>
      <c r="W321" s="91">
        <f>VLOOKUP($B321,'Bang TPDD'!$A$6:$AA$2902,19, FALSE)*$E321/100</f>
        <v>0</v>
      </c>
      <c r="X321" s="91">
        <f>VLOOKUP($B321,'Bang TPDD'!$A$6:$AA$2902,20, FALSE)*$E321/100</f>
        <v>0</v>
      </c>
      <c r="Y321" s="91">
        <f>VLOOKUP($B321,'Bang TPDD'!$A$6:$AA$2902,21, FALSE)*$E321/100</f>
        <v>0</v>
      </c>
      <c r="Z321" s="91">
        <f>VLOOKUP($B321,'Bang TPDD'!$A$6:$AA$2902,22, FALSE)*$E321/100</f>
        <v>0</v>
      </c>
    </row>
    <row r="322" spans="1:26" s="2" customFormat="1" x14ac:dyDescent="0.3">
      <c r="B322" s="92" t="s">
        <v>338</v>
      </c>
      <c r="C322" s="5" t="str">
        <f>VLOOKUP($B322,'Bang TPDD'!$A$6:$AA$2902,2, FALSE)</f>
        <v>Chọn NL</v>
      </c>
      <c r="D322" s="91">
        <v>0</v>
      </c>
      <c r="E322" s="91">
        <f t="shared" si="41"/>
        <v>0</v>
      </c>
      <c r="F322" s="91">
        <f>VLOOKUP($B322,'Bang TPDD'!$A$6:$AA$2902,3, FALSE)</f>
        <v>0</v>
      </c>
      <c r="G322" s="91">
        <f>VLOOKUP($B322,'Bang TPDD'!$A$6:$AA$2902,4, FALSE)*$D322/100</f>
        <v>0</v>
      </c>
      <c r="H322" s="91">
        <f>VLOOKUP($B322,'Bang TPDD'!$A$6:$AA$2902,23, FALSE)*$E322/100</f>
        <v>0</v>
      </c>
      <c r="I322" s="91">
        <f>VLOOKUP($B322,'Bang TPDD'!$A$6:$AA$2902,5, FALSE)*$E322/100</f>
        <v>0</v>
      </c>
      <c r="J322" s="91">
        <f>VLOOKUP($B322,'Bang TPDD'!$A$6:$AA$2902,6, FALSE)*$E322/100</f>
        <v>0</v>
      </c>
      <c r="K322" s="91">
        <f>VLOOKUP($B322,'Bang TPDD'!$A$6:$AA$2902,7, FALSE)*$E322/100</f>
        <v>0</v>
      </c>
      <c r="L322" s="91">
        <f>VLOOKUP($B322,'Bang TPDD'!$A$6:$AA$2902,8, FALSE)*$E322/100</f>
        <v>0</v>
      </c>
      <c r="M322" s="91">
        <f>VLOOKUP($B322,'Bang TPDD'!$A$6:$AA$2902,9, FALSE)*$E322/100</f>
        <v>0</v>
      </c>
      <c r="N322" s="91">
        <f>VLOOKUP($B322,'Bang TPDD'!$A$6:$AA$2902,10, FALSE)*$E322/100</f>
        <v>0</v>
      </c>
      <c r="O322" s="91">
        <f>VLOOKUP($B322,'Bang TPDD'!$A$6:$AA$2902,11, FALSE)*$E322/100</f>
        <v>0</v>
      </c>
      <c r="P322" s="91">
        <f>VLOOKUP($B322,'Bang TPDD'!$A$6:$AA$2902,12, FALSE)*$E322/100</f>
        <v>0</v>
      </c>
      <c r="Q322" s="91">
        <f>VLOOKUP($B322,'Bang TPDD'!$A$6:$AA$2902,13, FALSE)*$E322/100</f>
        <v>0</v>
      </c>
      <c r="R322" s="91">
        <f>VLOOKUP($B322,'Bang TPDD'!$A$6:$AA$2902,14, FALSE)*$E322/100</f>
        <v>0</v>
      </c>
      <c r="S322" s="91">
        <f>VLOOKUP($B322,'Bang TPDD'!$A$6:$AA$2902,15, FALSE)*$E322/100</f>
        <v>0</v>
      </c>
      <c r="T322" s="91">
        <f>VLOOKUP($B322,'Bang TPDD'!$A$6:$AA$2902,16, FALSE)*$E322/100</f>
        <v>0</v>
      </c>
      <c r="U322" s="91">
        <f>VLOOKUP($B322,'Bang TPDD'!$A$6:$AA$2902,17, FALSE)*$E322/100</f>
        <v>0</v>
      </c>
      <c r="V322" s="91">
        <f>VLOOKUP($B322,'Bang TPDD'!$A$6:$AA$2902,18, FALSE)*$E322/100</f>
        <v>0</v>
      </c>
      <c r="W322" s="91">
        <f>VLOOKUP($B322,'Bang TPDD'!$A$6:$AA$2902,19, FALSE)*$E322/100</f>
        <v>0</v>
      </c>
      <c r="X322" s="91">
        <f>VLOOKUP($B322,'Bang TPDD'!$A$6:$AA$2902,20, FALSE)*$E322/100</f>
        <v>0</v>
      </c>
      <c r="Y322" s="91">
        <f>VLOOKUP($B322,'Bang TPDD'!$A$6:$AA$2902,21, FALSE)*$E322/100</f>
        <v>0</v>
      </c>
      <c r="Z322" s="91">
        <f>VLOOKUP($B322,'Bang TPDD'!$A$6:$AA$2902,22, FALSE)*$E322/100</f>
        <v>0</v>
      </c>
    </row>
    <row r="323" spans="1:26" s="2" customFormat="1" x14ac:dyDescent="0.3">
      <c r="B323" s="92" t="s">
        <v>338</v>
      </c>
      <c r="C323" s="5" t="str">
        <f>VLOOKUP($B323,'Bang TPDD'!$A$6:$AA$2902,2, FALSE)</f>
        <v>Chọn NL</v>
      </c>
      <c r="D323" s="91">
        <v>0</v>
      </c>
      <c r="E323" s="91">
        <f t="shared" si="41"/>
        <v>0</v>
      </c>
      <c r="F323" s="91">
        <f>VLOOKUP($B323,'Bang TPDD'!$A$6:$AA$2902,3, FALSE)</f>
        <v>0</v>
      </c>
      <c r="G323" s="91">
        <f>VLOOKUP($B323,'Bang TPDD'!$A$6:$AA$2902,4, FALSE)*$D323/100</f>
        <v>0</v>
      </c>
      <c r="H323" s="91">
        <f>VLOOKUP($B323,'Bang TPDD'!$A$6:$AA$2902,23, FALSE)*$E323/100</f>
        <v>0</v>
      </c>
      <c r="I323" s="91">
        <f>VLOOKUP($B323,'Bang TPDD'!$A$6:$AA$2902,5, FALSE)*$E323/100</f>
        <v>0</v>
      </c>
      <c r="J323" s="91">
        <f>VLOOKUP($B323,'Bang TPDD'!$A$6:$AA$2902,6, FALSE)*$E323/100</f>
        <v>0</v>
      </c>
      <c r="K323" s="91">
        <f>VLOOKUP($B323,'Bang TPDD'!$A$6:$AA$2902,7, FALSE)*$E323/100</f>
        <v>0</v>
      </c>
      <c r="L323" s="91">
        <f>VLOOKUP($B323,'Bang TPDD'!$A$6:$AA$2902,8, FALSE)*$E323/100</f>
        <v>0</v>
      </c>
      <c r="M323" s="91">
        <f>VLOOKUP($B323,'Bang TPDD'!$A$6:$AA$2902,9, FALSE)*$E323/100</f>
        <v>0</v>
      </c>
      <c r="N323" s="91">
        <f>VLOOKUP($B323,'Bang TPDD'!$A$6:$AA$2902,10, FALSE)*$E323/100</f>
        <v>0</v>
      </c>
      <c r="O323" s="91">
        <f>VLOOKUP($B323,'Bang TPDD'!$A$6:$AA$2902,11, FALSE)*$E323/100</f>
        <v>0</v>
      </c>
      <c r="P323" s="91">
        <f>VLOOKUP($B323,'Bang TPDD'!$A$6:$AA$2902,12, FALSE)*$E323/100</f>
        <v>0</v>
      </c>
      <c r="Q323" s="91">
        <f>VLOOKUP($B323,'Bang TPDD'!$A$6:$AA$2902,13, FALSE)*$E323/100</f>
        <v>0</v>
      </c>
      <c r="R323" s="91">
        <f>VLOOKUP($B323,'Bang TPDD'!$A$6:$AA$2902,14, FALSE)*$E323/100</f>
        <v>0</v>
      </c>
      <c r="S323" s="91">
        <f>VLOOKUP($B323,'Bang TPDD'!$A$6:$AA$2902,15, FALSE)*$E323/100</f>
        <v>0</v>
      </c>
      <c r="T323" s="91">
        <f>VLOOKUP($B323,'Bang TPDD'!$A$6:$AA$2902,16, FALSE)*$E323/100</f>
        <v>0</v>
      </c>
      <c r="U323" s="91">
        <f>VLOOKUP($B323,'Bang TPDD'!$A$6:$AA$2902,17, FALSE)*$E323/100</f>
        <v>0</v>
      </c>
      <c r="V323" s="91">
        <f>VLOOKUP($B323,'Bang TPDD'!$A$6:$AA$2902,18, FALSE)*$E323/100</f>
        <v>0</v>
      </c>
      <c r="W323" s="91">
        <f>VLOOKUP($B323,'Bang TPDD'!$A$6:$AA$2902,19, FALSE)*$E323/100</f>
        <v>0</v>
      </c>
      <c r="X323" s="91">
        <f>VLOOKUP($B323,'Bang TPDD'!$A$6:$AA$2902,20, FALSE)*$E323/100</f>
        <v>0</v>
      </c>
      <c r="Y323" s="91">
        <f>VLOOKUP($B323,'Bang TPDD'!$A$6:$AA$2902,21, FALSE)*$E323/100</f>
        <v>0</v>
      </c>
      <c r="Z323" s="91">
        <f>VLOOKUP($B323,'Bang TPDD'!$A$6:$AA$2902,22, FALSE)*$E323/100</f>
        <v>0</v>
      </c>
    </row>
    <row r="324" spans="1:26" s="2" customFormat="1" x14ac:dyDescent="0.3">
      <c r="B324" s="92" t="s">
        <v>338</v>
      </c>
      <c r="C324" s="5" t="str">
        <f>VLOOKUP($B324,'Bang TPDD'!$A$6:$AA$2902,2, FALSE)</f>
        <v>Chọn NL</v>
      </c>
      <c r="D324" s="91">
        <v>0</v>
      </c>
      <c r="E324" s="91">
        <f t="shared" si="41"/>
        <v>0</v>
      </c>
      <c r="F324" s="91">
        <f>VLOOKUP($B324,'Bang TPDD'!$A$6:$AA$2902,3, FALSE)</f>
        <v>0</v>
      </c>
      <c r="G324" s="91">
        <f>VLOOKUP($B324,'Bang TPDD'!$A$6:$AA$2902,4, FALSE)*$D324/100</f>
        <v>0</v>
      </c>
      <c r="H324" s="91">
        <f>VLOOKUP($B324,'Bang TPDD'!$A$6:$AA$2902,23, FALSE)*$E324/100</f>
        <v>0</v>
      </c>
      <c r="I324" s="91">
        <f>VLOOKUP($B324,'Bang TPDD'!$A$6:$AA$2902,5, FALSE)*$E324/100</f>
        <v>0</v>
      </c>
      <c r="J324" s="91">
        <f>VLOOKUP($B324,'Bang TPDD'!$A$6:$AA$2902,6, FALSE)*$E324/100</f>
        <v>0</v>
      </c>
      <c r="K324" s="91">
        <f>VLOOKUP($B324,'Bang TPDD'!$A$6:$AA$2902,7, FALSE)*$E324/100</f>
        <v>0</v>
      </c>
      <c r="L324" s="91">
        <f>VLOOKUP($B324,'Bang TPDD'!$A$6:$AA$2902,8, FALSE)*$E324/100</f>
        <v>0</v>
      </c>
      <c r="M324" s="91">
        <f>VLOOKUP($B324,'Bang TPDD'!$A$6:$AA$2902,9, FALSE)*$E324/100</f>
        <v>0</v>
      </c>
      <c r="N324" s="91">
        <f>VLOOKUP($B324,'Bang TPDD'!$A$6:$AA$2902,10, FALSE)*$E324/100</f>
        <v>0</v>
      </c>
      <c r="O324" s="91">
        <f>VLOOKUP($B324,'Bang TPDD'!$A$6:$AA$2902,11, FALSE)*$E324/100</f>
        <v>0</v>
      </c>
      <c r="P324" s="91">
        <f>VLOOKUP($B324,'Bang TPDD'!$A$6:$AA$2902,12, FALSE)*$E324/100</f>
        <v>0</v>
      </c>
      <c r="Q324" s="91">
        <f>VLOOKUP($B324,'Bang TPDD'!$A$6:$AA$2902,13, FALSE)*$E324/100</f>
        <v>0</v>
      </c>
      <c r="R324" s="91">
        <f>VLOOKUP($B324,'Bang TPDD'!$A$6:$AA$2902,14, FALSE)*$E324/100</f>
        <v>0</v>
      </c>
      <c r="S324" s="91">
        <f>VLOOKUP($B324,'Bang TPDD'!$A$6:$AA$2902,15, FALSE)*$E324/100</f>
        <v>0</v>
      </c>
      <c r="T324" s="91">
        <f>VLOOKUP($B324,'Bang TPDD'!$A$6:$AA$2902,16, FALSE)*$E324/100</f>
        <v>0</v>
      </c>
      <c r="U324" s="91">
        <f>VLOOKUP($B324,'Bang TPDD'!$A$6:$AA$2902,17, FALSE)*$E324/100</f>
        <v>0</v>
      </c>
      <c r="V324" s="91">
        <f>VLOOKUP($B324,'Bang TPDD'!$A$6:$AA$2902,18, FALSE)*$E324/100</f>
        <v>0</v>
      </c>
      <c r="W324" s="91">
        <f>VLOOKUP($B324,'Bang TPDD'!$A$6:$AA$2902,19, FALSE)*$E324/100</f>
        <v>0</v>
      </c>
      <c r="X324" s="91">
        <f>VLOOKUP($B324,'Bang TPDD'!$A$6:$AA$2902,20, FALSE)*$E324/100</f>
        <v>0</v>
      </c>
      <c r="Y324" s="91">
        <f>VLOOKUP($B324,'Bang TPDD'!$A$6:$AA$2902,21, FALSE)*$E324/100</f>
        <v>0</v>
      </c>
      <c r="Z324" s="91">
        <f>VLOOKUP($B324,'Bang TPDD'!$A$6:$AA$2902,22, FALSE)*$E324/100</f>
        <v>0</v>
      </c>
    </row>
    <row r="325" spans="1:26" s="2" customFormat="1" x14ac:dyDescent="0.3">
      <c r="B325" s="92" t="s">
        <v>338</v>
      </c>
      <c r="C325" s="5" t="str">
        <f>VLOOKUP($B325,'Bang TPDD'!$A$6:$AA$2902,2, FALSE)</f>
        <v>Chọn NL</v>
      </c>
      <c r="D325" s="91">
        <v>0</v>
      </c>
      <c r="E325" s="91">
        <f t="shared" si="41"/>
        <v>0</v>
      </c>
      <c r="F325" s="91">
        <f>VLOOKUP($B325,'Bang TPDD'!$A$6:$AA$2902,3, FALSE)</f>
        <v>0</v>
      </c>
      <c r="G325" s="91">
        <f>VLOOKUP($B325,'Bang TPDD'!$A$6:$AA$2902,4, FALSE)*$D325/100</f>
        <v>0</v>
      </c>
      <c r="H325" s="91">
        <f>VLOOKUP($B325,'Bang TPDD'!$A$6:$AA$2902,23, FALSE)*$E325/100</f>
        <v>0</v>
      </c>
      <c r="I325" s="91">
        <f>VLOOKUP($B325,'Bang TPDD'!$A$6:$AA$2902,5, FALSE)*$E325/100</f>
        <v>0</v>
      </c>
      <c r="J325" s="91">
        <f>VLOOKUP($B325,'Bang TPDD'!$A$6:$AA$2902,6, FALSE)*$E325/100</f>
        <v>0</v>
      </c>
      <c r="K325" s="91">
        <f>VLOOKUP($B325,'Bang TPDD'!$A$6:$AA$2902,7, FALSE)*$E325/100</f>
        <v>0</v>
      </c>
      <c r="L325" s="91">
        <f>VLOOKUP($B325,'Bang TPDD'!$A$6:$AA$2902,8, FALSE)*$E325/100</f>
        <v>0</v>
      </c>
      <c r="M325" s="91">
        <f>VLOOKUP($B325,'Bang TPDD'!$A$6:$AA$2902,9, FALSE)*$E325/100</f>
        <v>0</v>
      </c>
      <c r="N325" s="91">
        <f>VLOOKUP($B325,'Bang TPDD'!$A$6:$AA$2902,10, FALSE)*$E325/100</f>
        <v>0</v>
      </c>
      <c r="O325" s="91">
        <f>VLOOKUP($B325,'Bang TPDD'!$A$6:$AA$2902,11, FALSE)*$E325/100</f>
        <v>0</v>
      </c>
      <c r="P325" s="91">
        <f>VLOOKUP($B325,'Bang TPDD'!$A$6:$AA$2902,12, FALSE)*$E325/100</f>
        <v>0</v>
      </c>
      <c r="Q325" s="91">
        <f>VLOOKUP($B325,'Bang TPDD'!$A$6:$AA$2902,13, FALSE)*$E325/100</f>
        <v>0</v>
      </c>
      <c r="R325" s="91">
        <f>VLOOKUP($B325,'Bang TPDD'!$A$6:$AA$2902,14, FALSE)*$E325/100</f>
        <v>0</v>
      </c>
      <c r="S325" s="91">
        <f>VLOOKUP($B325,'Bang TPDD'!$A$6:$AA$2902,15, FALSE)*$E325/100</f>
        <v>0</v>
      </c>
      <c r="T325" s="91">
        <f>VLOOKUP($B325,'Bang TPDD'!$A$6:$AA$2902,16, FALSE)*$E325/100</f>
        <v>0</v>
      </c>
      <c r="U325" s="91">
        <f>VLOOKUP($B325,'Bang TPDD'!$A$6:$AA$2902,17, FALSE)*$E325/100</f>
        <v>0</v>
      </c>
      <c r="V325" s="91">
        <f>VLOOKUP($B325,'Bang TPDD'!$A$6:$AA$2902,18, FALSE)*$E325/100</f>
        <v>0</v>
      </c>
      <c r="W325" s="91">
        <f>VLOOKUP($B325,'Bang TPDD'!$A$6:$AA$2902,19, FALSE)*$E325/100</f>
        <v>0</v>
      </c>
      <c r="X325" s="91">
        <f>VLOOKUP($B325,'Bang TPDD'!$A$6:$AA$2902,20, FALSE)*$E325/100</f>
        <v>0</v>
      </c>
      <c r="Y325" s="91">
        <f>VLOOKUP($B325,'Bang TPDD'!$A$6:$AA$2902,21, FALSE)*$E325/100</f>
        <v>0</v>
      </c>
      <c r="Z325" s="91">
        <f>VLOOKUP($B325,'Bang TPDD'!$A$6:$AA$2902,22, FALSE)*$E325/100</f>
        <v>0</v>
      </c>
    </row>
    <row r="326" spans="1:26" s="2" customFormat="1" x14ac:dyDescent="0.3">
      <c r="B326" s="92" t="s">
        <v>338</v>
      </c>
      <c r="C326" s="5" t="str">
        <f>VLOOKUP($B326,'Bang TPDD'!$A$6:$AA$2902,2, FALSE)</f>
        <v>Chọn NL</v>
      </c>
      <c r="D326" s="91">
        <v>0</v>
      </c>
      <c r="E326" s="91">
        <f t="shared" si="41"/>
        <v>0</v>
      </c>
      <c r="F326" s="91">
        <f>VLOOKUP($B326,'Bang TPDD'!$A$6:$AA$2902,3, FALSE)</f>
        <v>0</v>
      </c>
      <c r="G326" s="91">
        <f>VLOOKUP($B326,'Bang TPDD'!$A$6:$AA$2902,4, FALSE)*$D326/100</f>
        <v>0</v>
      </c>
      <c r="H326" s="91">
        <f>VLOOKUP($B326,'Bang TPDD'!$A$6:$AA$2902,23, FALSE)*$E326/100</f>
        <v>0</v>
      </c>
      <c r="I326" s="91">
        <f>VLOOKUP($B326,'Bang TPDD'!$A$6:$AA$2902,5, FALSE)*$E326/100</f>
        <v>0</v>
      </c>
      <c r="J326" s="91">
        <f>VLOOKUP($B326,'Bang TPDD'!$A$6:$AA$2902,6, FALSE)*$E326/100</f>
        <v>0</v>
      </c>
      <c r="K326" s="91">
        <f>VLOOKUP($B326,'Bang TPDD'!$A$6:$AA$2902,7, FALSE)*$E326/100</f>
        <v>0</v>
      </c>
      <c r="L326" s="91">
        <f>VLOOKUP($B326,'Bang TPDD'!$A$6:$AA$2902,8, FALSE)*$E326/100</f>
        <v>0</v>
      </c>
      <c r="M326" s="91">
        <f>VLOOKUP($B326,'Bang TPDD'!$A$6:$AA$2902,9, FALSE)*$E326/100</f>
        <v>0</v>
      </c>
      <c r="N326" s="91">
        <f>VLOOKUP($B326,'Bang TPDD'!$A$6:$AA$2902,10, FALSE)*$E326/100</f>
        <v>0</v>
      </c>
      <c r="O326" s="91">
        <f>VLOOKUP($B326,'Bang TPDD'!$A$6:$AA$2902,11, FALSE)*$E326/100</f>
        <v>0</v>
      </c>
      <c r="P326" s="91">
        <f>VLOOKUP($B326,'Bang TPDD'!$A$6:$AA$2902,12, FALSE)*$E326/100</f>
        <v>0</v>
      </c>
      <c r="Q326" s="91">
        <f>VLOOKUP($B326,'Bang TPDD'!$A$6:$AA$2902,13, FALSE)*$E326/100</f>
        <v>0</v>
      </c>
      <c r="R326" s="91">
        <f>VLOOKUP($B326,'Bang TPDD'!$A$6:$AA$2902,14, FALSE)*$E326/100</f>
        <v>0</v>
      </c>
      <c r="S326" s="91">
        <f>VLOOKUP($B326,'Bang TPDD'!$A$6:$AA$2902,15, FALSE)*$E326/100</f>
        <v>0</v>
      </c>
      <c r="T326" s="91">
        <f>VLOOKUP($B326,'Bang TPDD'!$A$6:$AA$2902,16, FALSE)*$E326/100</f>
        <v>0</v>
      </c>
      <c r="U326" s="91">
        <f>VLOOKUP($B326,'Bang TPDD'!$A$6:$AA$2902,17, FALSE)*$E326/100</f>
        <v>0</v>
      </c>
      <c r="V326" s="91">
        <f>VLOOKUP($B326,'Bang TPDD'!$A$6:$AA$2902,18, FALSE)*$E326/100</f>
        <v>0</v>
      </c>
      <c r="W326" s="91">
        <f>VLOOKUP($B326,'Bang TPDD'!$A$6:$AA$2902,19, FALSE)*$E326/100</f>
        <v>0</v>
      </c>
      <c r="X326" s="91">
        <f>VLOOKUP($B326,'Bang TPDD'!$A$6:$AA$2902,20, FALSE)*$E326/100</f>
        <v>0</v>
      </c>
      <c r="Y326" s="91">
        <f>VLOOKUP($B326,'Bang TPDD'!$A$6:$AA$2902,21, FALSE)*$E326/100</f>
        <v>0</v>
      </c>
      <c r="Z326" s="91">
        <f>VLOOKUP($B326,'Bang TPDD'!$A$6:$AA$2902,22, FALSE)*$E326/100</f>
        <v>0</v>
      </c>
    </row>
    <row r="327" spans="1:26" ht="15" thickBot="1" x14ac:dyDescent="0.35"/>
    <row r="328" spans="1:26" s="89" customFormat="1" ht="27.6" x14ac:dyDescent="0.3">
      <c r="A328" s="412" t="s">
        <v>342</v>
      </c>
      <c r="B328" s="414" t="s">
        <v>292</v>
      </c>
      <c r="C328" s="410" t="s">
        <v>353</v>
      </c>
      <c r="D328" s="396" t="s">
        <v>272</v>
      </c>
      <c r="E328" s="397" t="s">
        <v>273</v>
      </c>
      <c r="F328" s="398" t="s">
        <v>300</v>
      </c>
      <c r="G328" s="398" t="s">
        <v>3</v>
      </c>
      <c r="H328" s="398" t="s">
        <v>296</v>
      </c>
      <c r="I328" s="399" t="s">
        <v>323</v>
      </c>
      <c r="J328" s="399" t="s">
        <v>324</v>
      </c>
      <c r="K328" s="399" t="s">
        <v>327</v>
      </c>
      <c r="L328" s="399" t="s">
        <v>325</v>
      </c>
      <c r="M328" s="399" t="s">
        <v>326</v>
      </c>
      <c r="N328" s="399" t="s">
        <v>329</v>
      </c>
      <c r="O328" s="399" t="s">
        <v>5</v>
      </c>
      <c r="P328" s="399" t="s">
        <v>304</v>
      </c>
      <c r="Q328" s="399" t="s">
        <v>313</v>
      </c>
      <c r="R328" s="399" t="s">
        <v>6</v>
      </c>
      <c r="S328" s="399" t="s">
        <v>7</v>
      </c>
      <c r="T328" s="399" t="s">
        <v>8</v>
      </c>
      <c r="U328" s="399" t="s">
        <v>9</v>
      </c>
      <c r="V328" s="399" t="s">
        <v>10</v>
      </c>
      <c r="W328" s="399" t="s">
        <v>291</v>
      </c>
      <c r="X328" s="399" t="s">
        <v>11</v>
      </c>
      <c r="Y328" s="399" t="s">
        <v>12</v>
      </c>
      <c r="Z328" s="399" t="s">
        <v>13</v>
      </c>
    </row>
    <row r="329" spans="1:26" s="89" customFormat="1" x14ac:dyDescent="0.3">
      <c r="A329" s="413"/>
      <c r="B329" s="415"/>
      <c r="C329" s="411"/>
      <c r="D329" s="400" t="s">
        <v>16</v>
      </c>
      <c r="E329" s="401" t="s">
        <v>16</v>
      </c>
      <c r="F329" s="401" t="s">
        <v>301</v>
      </c>
      <c r="G329" s="401" t="s">
        <v>15</v>
      </c>
      <c r="H329" s="401" t="s">
        <v>16</v>
      </c>
      <c r="I329" s="401" t="s">
        <v>16</v>
      </c>
      <c r="J329" s="401" t="s">
        <v>16</v>
      </c>
      <c r="K329" s="401" t="s">
        <v>328</v>
      </c>
      <c r="L329" s="401" t="s">
        <v>16</v>
      </c>
      <c r="M329" s="401" t="s">
        <v>16</v>
      </c>
      <c r="N329" s="401" t="s">
        <v>16</v>
      </c>
      <c r="O329" s="401" t="s">
        <v>16</v>
      </c>
      <c r="P329" s="401" t="s">
        <v>16</v>
      </c>
      <c r="Q329" s="401" t="s">
        <v>17</v>
      </c>
      <c r="R329" s="401" t="s">
        <v>17</v>
      </c>
      <c r="S329" s="401" t="s">
        <v>17</v>
      </c>
      <c r="T329" s="401" t="s">
        <v>17</v>
      </c>
      <c r="U329" s="401" t="s">
        <v>17</v>
      </c>
      <c r="V329" s="401" t="s">
        <v>17</v>
      </c>
      <c r="W329" s="401" t="s">
        <v>18</v>
      </c>
      <c r="X329" s="401" t="s">
        <v>18</v>
      </c>
      <c r="Y329" s="401" t="s">
        <v>17</v>
      </c>
      <c r="Z329" s="401" t="s">
        <v>17</v>
      </c>
    </row>
    <row r="330" spans="1:26" s="90" customFormat="1" ht="50.25" customHeight="1" thickBot="1" x14ac:dyDescent="0.4">
      <c r="A330" s="93">
        <f>A310+1</f>
        <v>23</v>
      </c>
      <c r="B330" s="94" t="s">
        <v>402</v>
      </c>
      <c r="C330" s="95" t="s">
        <v>401</v>
      </c>
      <c r="D330" s="402">
        <f>SUM(D331:D341)</f>
        <v>150</v>
      </c>
      <c r="E330" s="403">
        <f>SUM(E331:E341)</f>
        <v>146.6</v>
      </c>
      <c r="F330" s="403"/>
      <c r="G330" s="403">
        <f t="shared" ref="G330:Z330" si="42">SUM(G331:G341)</f>
        <v>362.5</v>
      </c>
      <c r="H330" s="403">
        <f t="shared" si="42"/>
        <v>75.935000000000002</v>
      </c>
      <c r="I330" s="404">
        <f t="shared" si="42"/>
        <v>0</v>
      </c>
      <c r="J330" s="404">
        <f t="shared" si="42"/>
        <v>11.093299999999999</v>
      </c>
      <c r="K330" s="403">
        <f t="shared" si="42"/>
        <v>11.093299999999999</v>
      </c>
      <c r="L330" s="404">
        <f t="shared" si="42"/>
        <v>0</v>
      </c>
      <c r="M330" s="404">
        <f t="shared" si="42"/>
        <v>16.63</v>
      </c>
      <c r="N330" s="403">
        <f t="shared" si="42"/>
        <v>16.63</v>
      </c>
      <c r="O330" s="403">
        <f t="shared" si="42"/>
        <v>41.237800000000007</v>
      </c>
      <c r="P330" s="403">
        <f t="shared" si="42"/>
        <v>0.9627</v>
      </c>
      <c r="Q330" s="403">
        <f t="shared" si="42"/>
        <v>0</v>
      </c>
      <c r="R330" s="403">
        <f t="shared" si="42"/>
        <v>34.932000000000002</v>
      </c>
      <c r="S330" s="403">
        <f t="shared" si="42"/>
        <v>155.13399999999999</v>
      </c>
      <c r="T330" s="403">
        <f t="shared" si="42"/>
        <v>1.2165999999999999</v>
      </c>
      <c r="U330" s="403">
        <f t="shared" si="42"/>
        <v>2.4649999999999999</v>
      </c>
      <c r="V330" s="403">
        <f t="shared" si="42"/>
        <v>242.73500000000001</v>
      </c>
      <c r="W330" s="403">
        <f t="shared" si="42"/>
        <v>3.59</v>
      </c>
      <c r="X330" s="403">
        <f t="shared" si="42"/>
        <v>0</v>
      </c>
      <c r="Y330" s="403">
        <f t="shared" si="42"/>
        <v>0.17937999999999998</v>
      </c>
      <c r="Z330" s="403">
        <f t="shared" si="42"/>
        <v>0.76</v>
      </c>
    </row>
    <row r="331" spans="1:26" s="2" customFormat="1" x14ac:dyDescent="0.3">
      <c r="B331" s="92">
        <v>1</v>
      </c>
      <c r="C331" s="5" t="str">
        <f>VLOOKUP($B331,'Bang TPDD'!$A$6:$AA$2902,2, FALSE)</f>
        <v>Gạo nếp cái</v>
      </c>
      <c r="D331" s="91">
        <v>50</v>
      </c>
      <c r="E331" s="91">
        <f>D331-D331*F331/100</f>
        <v>49.5</v>
      </c>
      <c r="F331" s="91">
        <f>VLOOKUP($B331,'Bang TPDD'!$A$6:$AA$2902,3, FALSE)</f>
        <v>1</v>
      </c>
      <c r="G331" s="91">
        <f>VLOOKUP($B331,'Bang TPDD'!$A$6:$AA$2902,4, FALSE)*$D331/100</f>
        <v>173</v>
      </c>
      <c r="H331" s="91">
        <f>VLOOKUP($B331,'Bang TPDD'!$A$6:$AA$2902,23, FALSE)*$E331/100</f>
        <v>6.93</v>
      </c>
      <c r="I331" s="91">
        <f>VLOOKUP($B331,'Bang TPDD'!$A$6:$AA$2902,5, FALSE)*$E331/100</f>
        <v>0</v>
      </c>
      <c r="J331" s="91">
        <f>VLOOKUP($B331,'Bang TPDD'!$A$6:$AA$2902,6, FALSE)*$E331/100</f>
        <v>4.2569999999999997</v>
      </c>
      <c r="K331" s="91">
        <f>VLOOKUP($B331,'Bang TPDD'!$A$6:$AA$2902,7, FALSE)*$E331/100</f>
        <v>4.2569999999999997</v>
      </c>
      <c r="L331" s="91">
        <f>VLOOKUP($B331,'Bang TPDD'!$A$6:$AA$2902,8, FALSE)*$E331/100</f>
        <v>0</v>
      </c>
      <c r="M331" s="91">
        <f>VLOOKUP($B331,'Bang TPDD'!$A$6:$AA$2902,9, FALSE)*$E331/100</f>
        <v>0.74250000000000005</v>
      </c>
      <c r="N331" s="91">
        <f>VLOOKUP($B331,'Bang TPDD'!$A$6:$AA$2902,10, FALSE)*$E331/100</f>
        <v>0.74250000000000005</v>
      </c>
      <c r="O331" s="91">
        <f>VLOOKUP($B331,'Bang TPDD'!$A$6:$AA$2902,11, FALSE)*$E331/100</f>
        <v>37.075500000000005</v>
      </c>
      <c r="P331" s="91">
        <f>VLOOKUP($B331,'Bang TPDD'!$A$6:$AA$2902,12, FALSE)*$E331/100</f>
        <v>0.29699999999999999</v>
      </c>
      <c r="Q331" s="91">
        <f>VLOOKUP($B331,'Bang TPDD'!$A$6:$AA$2902,13, FALSE)*$E331/100</f>
        <v>0</v>
      </c>
      <c r="R331" s="91">
        <f>VLOOKUP($B331,'Bang TPDD'!$A$6:$AA$2902,14, FALSE)*$E331/100</f>
        <v>15.84</v>
      </c>
      <c r="S331" s="91">
        <f>VLOOKUP($B331,'Bang TPDD'!$A$6:$AA$2902,15, FALSE)*$E331/100</f>
        <v>48.51</v>
      </c>
      <c r="T331" s="91">
        <f>VLOOKUP($B331,'Bang TPDD'!$A$6:$AA$2902,16, FALSE)*$E331/100</f>
        <v>0.59399999999999997</v>
      </c>
      <c r="U331" s="91">
        <f>VLOOKUP($B331,'Bang TPDD'!$A$6:$AA$2902,17, FALSE)*$E331/100</f>
        <v>1.4850000000000001</v>
      </c>
      <c r="V331" s="91">
        <f>VLOOKUP($B331,'Bang TPDD'!$A$6:$AA$2902,18, FALSE)*$E331/100</f>
        <v>139.59</v>
      </c>
      <c r="W331" s="91">
        <f>VLOOKUP($B331,'Bang TPDD'!$A$6:$AA$2902,19, FALSE)*$E331/100</f>
        <v>0</v>
      </c>
      <c r="X331" s="91">
        <f>VLOOKUP($B331,'Bang TPDD'!$A$6:$AA$2902,20, FALSE)*$E331/100</f>
        <v>0</v>
      </c>
      <c r="Y331" s="91">
        <f>VLOOKUP($B331,'Bang TPDD'!$A$6:$AA$2902,21, FALSE)*$E331/100</f>
        <v>6.93E-2</v>
      </c>
      <c r="Z331" s="91">
        <f>VLOOKUP($B331,'Bang TPDD'!$A$6:$AA$2902,22, FALSE)*$E331/100</f>
        <v>0</v>
      </c>
    </row>
    <row r="332" spans="1:26" s="2" customFormat="1" x14ac:dyDescent="0.3">
      <c r="B332" s="92">
        <v>0</v>
      </c>
      <c r="C332" s="5" t="str">
        <f>VLOOKUP($B332,'Bang TPDD'!$A$6:$AA$2902,2, FALSE)</f>
        <v>Nước</v>
      </c>
      <c r="D332" s="91">
        <v>60</v>
      </c>
      <c r="E332" s="91">
        <f t="shared" ref="E332:E346" si="43">D332-D332*F332/100</f>
        <v>60</v>
      </c>
      <c r="F332" s="91">
        <f>VLOOKUP($B332,'Bang TPDD'!$A$6:$AA$2902,3, FALSE)</f>
        <v>0</v>
      </c>
      <c r="G332" s="91">
        <f>VLOOKUP($B332,'Bang TPDD'!$A$6:$AA$2902,4, FALSE)*$D332/100</f>
        <v>0</v>
      </c>
      <c r="H332" s="91">
        <f>VLOOKUP($B332,'Bang TPDD'!$A$6:$AA$2902,23, FALSE)*$E332/100</f>
        <v>60</v>
      </c>
      <c r="I332" s="91">
        <f>VLOOKUP($B332,'Bang TPDD'!$A$6:$AA$2902,5, FALSE)*$E332/100</f>
        <v>0</v>
      </c>
      <c r="J332" s="91">
        <f>VLOOKUP($B332,'Bang TPDD'!$A$6:$AA$2902,6, FALSE)*$E332/100</f>
        <v>0</v>
      </c>
      <c r="K332" s="91">
        <f>VLOOKUP($B332,'Bang TPDD'!$A$6:$AA$2902,7, FALSE)*$E332/100</f>
        <v>0</v>
      </c>
      <c r="L332" s="91">
        <f>VLOOKUP($B332,'Bang TPDD'!$A$6:$AA$2902,8, FALSE)*$E332/100</f>
        <v>0</v>
      </c>
      <c r="M332" s="91">
        <f>VLOOKUP($B332,'Bang TPDD'!$A$6:$AA$2902,9, FALSE)*$E332/100</f>
        <v>0</v>
      </c>
      <c r="N332" s="91">
        <f>VLOOKUP($B332,'Bang TPDD'!$A$6:$AA$2902,10, FALSE)*$E332/100</f>
        <v>0</v>
      </c>
      <c r="O332" s="91">
        <f>VLOOKUP($B332,'Bang TPDD'!$A$6:$AA$2902,11, FALSE)*$E332/100</f>
        <v>0</v>
      </c>
      <c r="P332" s="91">
        <f>VLOOKUP($B332,'Bang TPDD'!$A$6:$AA$2902,12, FALSE)*$E332/100</f>
        <v>0</v>
      </c>
      <c r="Q332" s="91">
        <f>VLOOKUP($B332,'Bang TPDD'!$A$6:$AA$2902,13, FALSE)*$E332/100</f>
        <v>0</v>
      </c>
      <c r="R332" s="91">
        <f>VLOOKUP($B332,'Bang TPDD'!$A$6:$AA$2902,14, FALSE)*$E332/100</f>
        <v>0</v>
      </c>
      <c r="S332" s="91">
        <f>VLOOKUP($B332,'Bang TPDD'!$A$6:$AA$2902,15, FALSE)*$E332/100</f>
        <v>0</v>
      </c>
      <c r="T332" s="91">
        <f>VLOOKUP($B332,'Bang TPDD'!$A$6:$AA$2902,16, FALSE)*$E332/100</f>
        <v>0</v>
      </c>
      <c r="U332" s="91">
        <f>VLOOKUP($B332,'Bang TPDD'!$A$6:$AA$2902,17, FALSE)*$E332/100</f>
        <v>0</v>
      </c>
      <c r="V332" s="91">
        <f>VLOOKUP($B332,'Bang TPDD'!$A$6:$AA$2902,18, FALSE)*$E332/100</f>
        <v>0</v>
      </c>
      <c r="W332" s="91">
        <f>VLOOKUP($B332,'Bang TPDD'!$A$6:$AA$2902,19, FALSE)*$E332/100</f>
        <v>0</v>
      </c>
      <c r="X332" s="91">
        <f>VLOOKUP($B332,'Bang TPDD'!$A$6:$AA$2902,20, FALSE)*$E332/100</f>
        <v>0</v>
      </c>
      <c r="Y332" s="91">
        <f>VLOOKUP($B332,'Bang TPDD'!$A$6:$AA$2902,21, FALSE)*$E332/100</f>
        <v>0</v>
      </c>
      <c r="Z332" s="91">
        <f>VLOOKUP($B332,'Bang TPDD'!$A$6:$AA$2902,22, FALSE)*$E332/100</f>
        <v>0</v>
      </c>
    </row>
    <row r="333" spans="1:26" s="2" customFormat="1" x14ac:dyDescent="0.3">
      <c r="B333" s="92">
        <v>25</v>
      </c>
      <c r="C333" s="5" t="str">
        <f>VLOOKUP($B333,'Bang TPDD'!$A$6:$AA$2902,2, FALSE)</f>
        <v>Đậu phộng</v>
      </c>
      <c r="D333" s="91">
        <v>25</v>
      </c>
      <c r="E333" s="91">
        <f t="shared" si="43"/>
        <v>24.5</v>
      </c>
      <c r="F333" s="91">
        <f>VLOOKUP($B333,'Bang TPDD'!$A$6:$AA$2902,3, FALSE)</f>
        <v>2</v>
      </c>
      <c r="G333" s="91">
        <f>VLOOKUP($B333,'Bang TPDD'!$A$6:$AA$2902,4, FALSE)*$D333/100</f>
        <v>143.25</v>
      </c>
      <c r="H333" s="91">
        <f>VLOOKUP($B333,'Bang TPDD'!$A$6:$AA$2902,23, FALSE)*$E333/100</f>
        <v>1.96</v>
      </c>
      <c r="I333" s="91">
        <f>VLOOKUP($B333,'Bang TPDD'!$A$6:$AA$2902,5, FALSE)*$E333/100</f>
        <v>0</v>
      </c>
      <c r="J333" s="91">
        <f>VLOOKUP($B333,'Bang TPDD'!$A$6:$AA$2902,6, FALSE)*$E333/100</f>
        <v>6.7374999999999998</v>
      </c>
      <c r="K333" s="91">
        <f>VLOOKUP($B333,'Bang TPDD'!$A$6:$AA$2902,7, FALSE)*$E333/100</f>
        <v>6.7374999999999998</v>
      </c>
      <c r="L333" s="91">
        <f>VLOOKUP($B333,'Bang TPDD'!$A$6:$AA$2902,8, FALSE)*$E333/100</f>
        <v>0</v>
      </c>
      <c r="M333" s="91">
        <f>VLOOKUP($B333,'Bang TPDD'!$A$6:$AA$2902,9, FALSE)*$E333/100</f>
        <v>10.9025</v>
      </c>
      <c r="N333" s="91">
        <f>VLOOKUP($B333,'Bang TPDD'!$A$6:$AA$2902,10, FALSE)*$E333/100</f>
        <v>10.9025</v>
      </c>
      <c r="O333" s="91">
        <f>VLOOKUP($B333,'Bang TPDD'!$A$6:$AA$2902,11, FALSE)*$E333/100</f>
        <v>3.7974999999999999</v>
      </c>
      <c r="P333" s="91">
        <f>VLOOKUP($B333,'Bang TPDD'!$A$6:$AA$2902,12, FALSE)*$E333/100</f>
        <v>0.61250000000000004</v>
      </c>
      <c r="Q333" s="91">
        <f>VLOOKUP($B333,'Bang TPDD'!$A$6:$AA$2902,13, FALSE)*$E333/100</f>
        <v>0</v>
      </c>
      <c r="R333" s="91">
        <f>VLOOKUP($B333,'Bang TPDD'!$A$6:$AA$2902,14, FALSE)*$E333/100</f>
        <v>16.66</v>
      </c>
      <c r="S333" s="91">
        <f>VLOOKUP($B333,'Bang TPDD'!$A$6:$AA$2902,15, FALSE)*$E333/100</f>
        <v>102.9</v>
      </c>
      <c r="T333" s="91">
        <f>VLOOKUP($B333,'Bang TPDD'!$A$6:$AA$2902,16, FALSE)*$E333/100</f>
        <v>0.53900000000000003</v>
      </c>
      <c r="U333" s="91">
        <f>VLOOKUP($B333,'Bang TPDD'!$A$6:$AA$2902,17, FALSE)*$E333/100</f>
        <v>0.98</v>
      </c>
      <c r="V333" s="91">
        <f>VLOOKUP($B333,'Bang TPDD'!$A$6:$AA$2902,18, FALSE)*$E333/100</f>
        <v>103.145</v>
      </c>
      <c r="W333" s="91">
        <f>VLOOKUP($B333,'Bang TPDD'!$A$6:$AA$2902,19, FALSE)*$E333/100</f>
        <v>2.4500000000000002</v>
      </c>
      <c r="X333" s="91">
        <f>VLOOKUP($B333,'Bang TPDD'!$A$6:$AA$2902,20, FALSE)*$E333/100</f>
        <v>0</v>
      </c>
      <c r="Y333" s="91">
        <f>VLOOKUP($B333,'Bang TPDD'!$A$6:$AA$2902,21, FALSE)*$E333/100</f>
        <v>0.10779999999999999</v>
      </c>
      <c r="Z333" s="91">
        <f>VLOOKUP($B333,'Bang TPDD'!$A$6:$AA$2902,22, FALSE)*$E333/100</f>
        <v>0</v>
      </c>
    </row>
    <row r="334" spans="1:26" s="2" customFormat="1" x14ac:dyDescent="0.3">
      <c r="B334" s="92">
        <v>53</v>
      </c>
      <c r="C334" s="5" t="str">
        <f>VLOOKUP($B334,'Bang TPDD'!$A$6:$AA$2902,2, FALSE)</f>
        <v>Hành củ tươi</v>
      </c>
      <c r="D334" s="91">
        <v>10</v>
      </c>
      <c r="E334" s="91">
        <f t="shared" si="43"/>
        <v>7.6</v>
      </c>
      <c r="F334" s="91">
        <f>VLOOKUP($B334,'Bang TPDD'!$A$6:$AA$2902,3, FALSE)</f>
        <v>24</v>
      </c>
      <c r="G334" s="91">
        <f>VLOOKUP($B334,'Bang TPDD'!$A$6:$AA$2902,4, FALSE)*$D334/100</f>
        <v>1.4</v>
      </c>
      <c r="H334" s="91">
        <f>VLOOKUP($B334,'Bang TPDD'!$A$6:$AA$2902,23, FALSE)*$E334/100</f>
        <v>7.03</v>
      </c>
      <c r="I334" s="91">
        <f>VLOOKUP($B334,'Bang TPDD'!$A$6:$AA$2902,5, FALSE)*$E334/100</f>
        <v>0</v>
      </c>
      <c r="J334" s="91">
        <f>VLOOKUP($B334,'Bang TPDD'!$A$6:$AA$2902,6, FALSE)*$E334/100</f>
        <v>9.8799999999999985E-2</v>
      </c>
      <c r="K334" s="91">
        <f>VLOOKUP($B334,'Bang TPDD'!$A$6:$AA$2902,7, FALSE)*$E334/100</f>
        <v>9.8799999999999985E-2</v>
      </c>
      <c r="L334" s="91">
        <f>VLOOKUP($B334,'Bang TPDD'!$A$6:$AA$2902,8, FALSE)*$E334/100</f>
        <v>0</v>
      </c>
      <c r="M334" s="91">
        <f>VLOOKUP($B334,'Bang TPDD'!$A$6:$AA$2902,9, FALSE)*$E334/100</f>
        <v>0</v>
      </c>
      <c r="N334" s="91">
        <f>VLOOKUP($B334,'Bang TPDD'!$A$6:$AA$2902,10, FALSE)*$E334/100</f>
        <v>0</v>
      </c>
      <c r="O334" s="91">
        <f>VLOOKUP($B334,'Bang TPDD'!$A$6:$AA$2902,11, FALSE)*$E334/100</f>
        <v>0.36479999999999996</v>
      </c>
      <c r="P334" s="91">
        <f>VLOOKUP($B334,'Bang TPDD'!$A$6:$AA$2902,12, FALSE)*$E334/100</f>
        <v>5.3199999999999997E-2</v>
      </c>
      <c r="Q334" s="91">
        <f>VLOOKUP($B334,'Bang TPDD'!$A$6:$AA$2902,13, FALSE)*$E334/100</f>
        <v>0</v>
      </c>
      <c r="R334" s="91">
        <f>VLOOKUP($B334,'Bang TPDD'!$A$6:$AA$2902,14, FALSE)*$E334/100</f>
        <v>2.4319999999999999</v>
      </c>
      <c r="S334" s="91">
        <f>VLOOKUP($B334,'Bang TPDD'!$A$6:$AA$2902,15, FALSE)*$E334/100</f>
        <v>3.7239999999999998</v>
      </c>
      <c r="T334" s="91">
        <f>VLOOKUP($B334,'Bang TPDD'!$A$6:$AA$2902,16, FALSE)*$E334/100</f>
        <v>8.3599999999999994E-2</v>
      </c>
      <c r="U334" s="91">
        <f>VLOOKUP($B334,'Bang TPDD'!$A$6:$AA$2902,17, FALSE)*$E334/100</f>
        <v>0</v>
      </c>
      <c r="V334" s="91">
        <f>VLOOKUP($B334,'Bang TPDD'!$A$6:$AA$2902,18, FALSE)*$E334/100</f>
        <v>0</v>
      </c>
      <c r="W334" s="91">
        <f>VLOOKUP($B334,'Bang TPDD'!$A$6:$AA$2902,19, FALSE)*$E334/100</f>
        <v>1.1399999999999999</v>
      </c>
      <c r="X334" s="91">
        <f>VLOOKUP($B334,'Bang TPDD'!$A$6:$AA$2902,20, FALSE)*$E334/100</f>
        <v>0</v>
      </c>
      <c r="Y334" s="91">
        <f>VLOOKUP($B334,'Bang TPDD'!$A$6:$AA$2902,21, FALSE)*$E334/100</f>
        <v>2.2799999999999999E-3</v>
      </c>
      <c r="Z334" s="91">
        <f>VLOOKUP($B334,'Bang TPDD'!$A$6:$AA$2902,22, FALSE)*$E334/100</f>
        <v>0.76</v>
      </c>
    </row>
    <row r="335" spans="1:26" s="2" customFormat="1" x14ac:dyDescent="0.3">
      <c r="B335" s="92">
        <v>108</v>
      </c>
      <c r="C335" s="5" t="str">
        <f>VLOOKUP($B335,'Bang TPDD'!$A$6:$AA$2902,2, FALSE)</f>
        <v>Dầu thực vật</v>
      </c>
      <c r="D335" s="91">
        <v>5</v>
      </c>
      <c r="E335" s="91">
        <f t="shared" si="43"/>
        <v>5</v>
      </c>
      <c r="F335" s="91">
        <f>VLOOKUP($B335,'Bang TPDD'!$A$6:$AA$2902,3, FALSE)</f>
        <v>0</v>
      </c>
      <c r="G335" s="91">
        <f>VLOOKUP($B335,'Bang TPDD'!$A$6:$AA$2902,4, FALSE)*$D335/100</f>
        <v>44.85</v>
      </c>
      <c r="H335" s="91">
        <f>VLOOKUP($B335,'Bang TPDD'!$A$6:$AA$2902,23, FALSE)*$E335/100</f>
        <v>1.4999999999999999E-2</v>
      </c>
      <c r="I335" s="91">
        <f>VLOOKUP($B335,'Bang TPDD'!$A$6:$AA$2902,5, FALSE)*$E335/100</f>
        <v>0</v>
      </c>
      <c r="J335" s="91">
        <f>VLOOKUP($B335,'Bang TPDD'!$A$6:$AA$2902,6, FALSE)*$E335/100</f>
        <v>0</v>
      </c>
      <c r="K335" s="91">
        <f>VLOOKUP($B335,'Bang TPDD'!$A$6:$AA$2902,7, FALSE)*$E335/100</f>
        <v>0</v>
      </c>
      <c r="L335" s="91">
        <f>VLOOKUP($B335,'Bang TPDD'!$A$6:$AA$2902,8, FALSE)*$E335/100</f>
        <v>0</v>
      </c>
      <c r="M335" s="91">
        <f>VLOOKUP($B335,'Bang TPDD'!$A$6:$AA$2902,9, FALSE)*$E335/100</f>
        <v>4.9850000000000003</v>
      </c>
      <c r="N335" s="91">
        <f>VLOOKUP($B335,'Bang TPDD'!$A$6:$AA$2902,10, FALSE)*$E335/100</f>
        <v>4.9850000000000003</v>
      </c>
      <c r="O335" s="91">
        <f>VLOOKUP($B335,'Bang TPDD'!$A$6:$AA$2902,11, FALSE)*$E335/100</f>
        <v>0</v>
      </c>
      <c r="P335" s="91">
        <f>VLOOKUP($B335,'Bang TPDD'!$A$6:$AA$2902,12, FALSE)*$E335/100</f>
        <v>0</v>
      </c>
      <c r="Q335" s="91">
        <f>VLOOKUP($B335,'Bang TPDD'!$A$6:$AA$2902,13, FALSE)*$E335/100</f>
        <v>0</v>
      </c>
      <c r="R335" s="91">
        <f>VLOOKUP($B335,'Bang TPDD'!$A$6:$AA$2902,14, FALSE)*$E335/100</f>
        <v>0</v>
      </c>
      <c r="S335" s="91">
        <f>VLOOKUP($B335,'Bang TPDD'!$A$6:$AA$2902,15, FALSE)*$E335/100</f>
        <v>0</v>
      </c>
      <c r="T335" s="91">
        <f>VLOOKUP($B335,'Bang TPDD'!$A$6:$AA$2902,16, FALSE)*$E335/100</f>
        <v>0</v>
      </c>
      <c r="U335" s="91">
        <f>VLOOKUP($B335,'Bang TPDD'!$A$6:$AA$2902,17, FALSE)*$E335/100</f>
        <v>0</v>
      </c>
      <c r="V335" s="91">
        <f>VLOOKUP($B335,'Bang TPDD'!$A$6:$AA$2902,18, FALSE)*$E335/100</f>
        <v>0</v>
      </c>
      <c r="W335" s="91">
        <f>VLOOKUP($B335,'Bang TPDD'!$A$6:$AA$2902,19, FALSE)*$E335/100</f>
        <v>0</v>
      </c>
      <c r="X335" s="91">
        <f>VLOOKUP($B335,'Bang TPDD'!$A$6:$AA$2902,20, FALSE)*$E335/100</f>
        <v>0</v>
      </c>
      <c r="Y335" s="91">
        <f>VLOOKUP($B335,'Bang TPDD'!$A$6:$AA$2902,21, FALSE)*$E335/100</f>
        <v>0</v>
      </c>
      <c r="Z335" s="91">
        <f>VLOOKUP($B335,'Bang TPDD'!$A$6:$AA$2902,22, FALSE)*$E335/100</f>
        <v>0</v>
      </c>
    </row>
    <row r="336" spans="1:26" s="2" customFormat="1" x14ac:dyDescent="0.3">
      <c r="B336" s="92" t="s">
        <v>338</v>
      </c>
      <c r="C336" s="5" t="str">
        <f>VLOOKUP($B336,'Bang TPDD'!$A$6:$AA$2902,2, FALSE)</f>
        <v>Chọn NL</v>
      </c>
      <c r="D336" s="91">
        <v>0</v>
      </c>
      <c r="E336" s="91">
        <f t="shared" si="43"/>
        <v>0</v>
      </c>
      <c r="F336" s="91">
        <f>VLOOKUP($B336,'Bang TPDD'!$A$6:$AA$2902,3, FALSE)</f>
        <v>0</v>
      </c>
      <c r="G336" s="91">
        <f>VLOOKUP($B336,'Bang TPDD'!$A$6:$AA$2902,4, FALSE)*$D336/100</f>
        <v>0</v>
      </c>
      <c r="H336" s="91">
        <f>VLOOKUP($B336,'Bang TPDD'!$A$6:$AA$2902,23, FALSE)*$E336/100</f>
        <v>0</v>
      </c>
      <c r="I336" s="91">
        <f>VLOOKUP($B336,'Bang TPDD'!$A$6:$AA$2902,5, FALSE)*$E336/100</f>
        <v>0</v>
      </c>
      <c r="J336" s="91">
        <f>VLOOKUP($B336,'Bang TPDD'!$A$6:$AA$2902,6, FALSE)*$E336/100</f>
        <v>0</v>
      </c>
      <c r="K336" s="91">
        <f>VLOOKUP($B336,'Bang TPDD'!$A$6:$AA$2902,7, FALSE)*$E336/100</f>
        <v>0</v>
      </c>
      <c r="L336" s="91">
        <f>VLOOKUP($B336,'Bang TPDD'!$A$6:$AA$2902,8, FALSE)*$E336/100</f>
        <v>0</v>
      </c>
      <c r="M336" s="91">
        <f>VLOOKUP($B336,'Bang TPDD'!$A$6:$AA$2902,9, FALSE)*$E336/100</f>
        <v>0</v>
      </c>
      <c r="N336" s="91">
        <f>VLOOKUP($B336,'Bang TPDD'!$A$6:$AA$2902,10, FALSE)*$E336/100</f>
        <v>0</v>
      </c>
      <c r="O336" s="91">
        <f>VLOOKUP($B336,'Bang TPDD'!$A$6:$AA$2902,11, FALSE)*$E336/100</f>
        <v>0</v>
      </c>
      <c r="P336" s="91">
        <f>VLOOKUP($B336,'Bang TPDD'!$A$6:$AA$2902,12, FALSE)*$E336/100</f>
        <v>0</v>
      </c>
      <c r="Q336" s="91">
        <f>VLOOKUP($B336,'Bang TPDD'!$A$6:$AA$2902,13, FALSE)*$E336/100</f>
        <v>0</v>
      </c>
      <c r="R336" s="91">
        <f>VLOOKUP($B336,'Bang TPDD'!$A$6:$AA$2902,14, FALSE)*$E336/100</f>
        <v>0</v>
      </c>
      <c r="S336" s="91">
        <f>VLOOKUP($B336,'Bang TPDD'!$A$6:$AA$2902,15, FALSE)*$E336/100</f>
        <v>0</v>
      </c>
      <c r="T336" s="91">
        <f>VLOOKUP($B336,'Bang TPDD'!$A$6:$AA$2902,16, FALSE)*$E336/100</f>
        <v>0</v>
      </c>
      <c r="U336" s="91">
        <f>VLOOKUP($B336,'Bang TPDD'!$A$6:$AA$2902,17, FALSE)*$E336/100</f>
        <v>0</v>
      </c>
      <c r="V336" s="91">
        <f>VLOOKUP($B336,'Bang TPDD'!$A$6:$AA$2902,18, FALSE)*$E336/100</f>
        <v>0</v>
      </c>
      <c r="W336" s="91">
        <f>VLOOKUP($B336,'Bang TPDD'!$A$6:$AA$2902,19, FALSE)*$E336/100</f>
        <v>0</v>
      </c>
      <c r="X336" s="91">
        <f>VLOOKUP($B336,'Bang TPDD'!$A$6:$AA$2902,20, FALSE)*$E336/100</f>
        <v>0</v>
      </c>
      <c r="Y336" s="91">
        <f>VLOOKUP($B336,'Bang TPDD'!$A$6:$AA$2902,21, FALSE)*$E336/100</f>
        <v>0</v>
      </c>
      <c r="Z336" s="91">
        <f>VLOOKUP($B336,'Bang TPDD'!$A$6:$AA$2902,22, FALSE)*$E336/100</f>
        <v>0</v>
      </c>
    </row>
    <row r="337" spans="1:26" s="2" customFormat="1" x14ac:dyDescent="0.3">
      <c r="B337" s="92" t="s">
        <v>338</v>
      </c>
      <c r="C337" s="5" t="str">
        <f>VLOOKUP($B337,'Bang TPDD'!$A$6:$AA$2902,2, FALSE)</f>
        <v>Chọn NL</v>
      </c>
      <c r="D337" s="91">
        <v>0</v>
      </c>
      <c r="E337" s="91">
        <f t="shared" si="43"/>
        <v>0</v>
      </c>
      <c r="F337" s="91">
        <f>VLOOKUP($B337,'Bang TPDD'!$A$6:$AA$2902,3, FALSE)</f>
        <v>0</v>
      </c>
      <c r="G337" s="91">
        <f>VLOOKUP($B337,'Bang TPDD'!$A$6:$AA$2902,4, FALSE)*$D337/100</f>
        <v>0</v>
      </c>
      <c r="H337" s="91">
        <f>VLOOKUP($B337,'Bang TPDD'!$A$6:$AA$2902,23, FALSE)*$E337/100</f>
        <v>0</v>
      </c>
      <c r="I337" s="91">
        <f>VLOOKUP($B337,'Bang TPDD'!$A$6:$AA$2902,5, FALSE)*$E337/100</f>
        <v>0</v>
      </c>
      <c r="J337" s="91">
        <f>VLOOKUP($B337,'Bang TPDD'!$A$6:$AA$2902,6, FALSE)*$E337/100</f>
        <v>0</v>
      </c>
      <c r="K337" s="91">
        <f>VLOOKUP($B337,'Bang TPDD'!$A$6:$AA$2902,7, FALSE)*$E337/100</f>
        <v>0</v>
      </c>
      <c r="L337" s="91">
        <f>VLOOKUP($B337,'Bang TPDD'!$A$6:$AA$2902,8, FALSE)*$E337/100</f>
        <v>0</v>
      </c>
      <c r="M337" s="91">
        <f>VLOOKUP($B337,'Bang TPDD'!$A$6:$AA$2902,9, FALSE)*$E337/100</f>
        <v>0</v>
      </c>
      <c r="N337" s="91">
        <f>VLOOKUP($B337,'Bang TPDD'!$A$6:$AA$2902,10, FALSE)*$E337/100</f>
        <v>0</v>
      </c>
      <c r="O337" s="91">
        <f>VLOOKUP($B337,'Bang TPDD'!$A$6:$AA$2902,11, FALSE)*$E337/100</f>
        <v>0</v>
      </c>
      <c r="P337" s="91">
        <f>VLOOKUP($B337,'Bang TPDD'!$A$6:$AA$2902,12, FALSE)*$E337/100</f>
        <v>0</v>
      </c>
      <c r="Q337" s="91">
        <f>VLOOKUP($B337,'Bang TPDD'!$A$6:$AA$2902,13, FALSE)*$E337/100</f>
        <v>0</v>
      </c>
      <c r="R337" s="91">
        <f>VLOOKUP($B337,'Bang TPDD'!$A$6:$AA$2902,14, FALSE)*$E337/100</f>
        <v>0</v>
      </c>
      <c r="S337" s="91">
        <f>VLOOKUP($B337,'Bang TPDD'!$A$6:$AA$2902,15, FALSE)*$E337/100</f>
        <v>0</v>
      </c>
      <c r="T337" s="91">
        <f>VLOOKUP($B337,'Bang TPDD'!$A$6:$AA$2902,16, FALSE)*$E337/100</f>
        <v>0</v>
      </c>
      <c r="U337" s="91">
        <f>VLOOKUP($B337,'Bang TPDD'!$A$6:$AA$2902,17, FALSE)*$E337/100</f>
        <v>0</v>
      </c>
      <c r="V337" s="91">
        <f>VLOOKUP($B337,'Bang TPDD'!$A$6:$AA$2902,18, FALSE)*$E337/100</f>
        <v>0</v>
      </c>
      <c r="W337" s="91">
        <f>VLOOKUP($B337,'Bang TPDD'!$A$6:$AA$2902,19, FALSE)*$E337/100</f>
        <v>0</v>
      </c>
      <c r="X337" s="91">
        <f>VLOOKUP($B337,'Bang TPDD'!$A$6:$AA$2902,20, FALSE)*$E337/100</f>
        <v>0</v>
      </c>
      <c r="Y337" s="91">
        <f>VLOOKUP($B337,'Bang TPDD'!$A$6:$AA$2902,21, FALSE)*$E337/100</f>
        <v>0</v>
      </c>
      <c r="Z337" s="91">
        <f>VLOOKUP($B337,'Bang TPDD'!$A$6:$AA$2902,22, FALSE)*$E337/100</f>
        <v>0</v>
      </c>
    </row>
    <row r="338" spans="1:26" s="2" customFormat="1" x14ac:dyDescent="0.3">
      <c r="B338" s="92" t="s">
        <v>338</v>
      </c>
      <c r="C338" s="5" t="str">
        <f>VLOOKUP($B338,'Bang TPDD'!$A$6:$AA$2902,2, FALSE)</f>
        <v>Chọn NL</v>
      </c>
      <c r="D338" s="91">
        <v>0</v>
      </c>
      <c r="E338" s="91">
        <f t="shared" si="43"/>
        <v>0</v>
      </c>
      <c r="F338" s="91">
        <f>VLOOKUP($B338,'Bang TPDD'!$A$6:$AA$2902,3, FALSE)</f>
        <v>0</v>
      </c>
      <c r="G338" s="91">
        <f>VLOOKUP($B338,'Bang TPDD'!$A$6:$AA$2902,4, FALSE)*$D338/100</f>
        <v>0</v>
      </c>
      <c r="H338" s="91">
        <f>VLOOKUP($B338,'Bang TPDD'!$A$6:$AA$2902,23, FALSE)*$E338/100</f>
        <v>0</v>
      </c>
      <c r="I338" s="91">
        <f>VLOOKUP($B338,'Bang TPDD'!$A$6:$AA$2902,5, FALSE)*$E338/100</f>
        <v>0</v>
      </c>
      <c r="J338" s="91">
        <f>VLOOKUP($B338,'Bang TPDD'!$A$6:$AA$2902,6, FALSE)*$E338/100</f>
        <v>0</v>
      </c>
      <c r="K338" s="91">
        <f>VLOOKUP($B338,'Bang TPDD'!$A$6:$AA$2902,7, FALSE)*$E338/100</f>
        <v>0</v>
      </c>
      <c r="L338" s="91">
        <f>VLOOKUP($B338,'Bang TPDD'!$A$6:$AA$2902,8, FALSE)*$E338/100</f>
        <v>0</v>
      </c>
      <c r="M338" s="91">
        <f>VLOOKUP($B338,'Bang TPDD'!$A$6:$AA$2902,9, FALSE)*$E338/100</f>
        <v>0</v>
      </c>
      <c r="N338" s="91">
        <f>VLOOKUP($B338,'Bang TPDD'!$A$6:$AA$2902,10, FALSE)*$E338/100</f>
        <v>0</v>
      </c>
      <c r="O338" s="91">
        <f>VLOOKUP($B338,'Bang TPDD'!$A$6:$AA$2902,11, FALSE)*$E338/100</f>
        <v>0</v>
      </c>
      <c r="P338" s="91">
        <f>VLOOKUP($B338,'Bang TPDD'!$A$6:$AA$2902,12, FALSE)*$E338/100</f>
        <v>0</v>
      </c>
      <c r="Q338" s="91">
        <f>VLOOKUP($B338,'Bang TPDD'!$A$6:$AA$2902,13, FALSE)*$E338/100</f>
        <v>0</v>
      </c>
      <c r="R338" s="91">
        <f>VLOOKUP($B338,'Bang TPDD'!$A$6:$AA$2902,14, FALSE)*$E338/100</f>
        <v>0</v>
      </c>
      <c r="S338" s="91">
        <f>VLOOKUP($B338,'Bang TPDD'!$A$6:$AA$2902,15, FALSE)*$E338/100</f>
        <v>0</v>
      </c>
      <c r="T338" s="91">
        <f>VLOOKUP($B338,'Bang TPDD'!$A$6:$AA$2902,16, FALSE)*$E338/100</f>
        <v>0</v>
      </c>
      <c r="U338" s="91">
        <f>VLOOKUP($B338,'Bang TPDD'!$A$6:$AA$2902,17, FALSE)*$E338/100</f>
        <v>0</v>
      </c>
      <c r="V338" s="91">
        <f>VLOOKUP($B338,'Bang TPDD'!$A$6:$AA$2902,18, FALSE)*$E338/100</f>
        <v>0</v>
      </c>
      <c r="W338" s="91">
        <f>VLOOKUP($B338,'Bang TPDD'!$A$6:$AA$2902,19, FALSE)*$E338/100</f>
        <v>0</v>
      </c>
      <c r="X338" s="91">
        <f>VLOOKUP($B338,'Bang TPDD'!$A$6:$AA$2902,20, FALSE)*$E338/100</f>
        <v>0</v>
      </c>
      <c r="Y338" s="91">
        <f>VLOOKUP($B338,'Bang TPDD'!$A$6:$AA$2902,21, FALSE)*$E338/100</f>
        <v>0</v>
      </c>
      <c r="Z338" s="91">
        <f>VLOOKUP($B338,'Bang TPDD'!$A$6:$AA$2902,22, FALSE)*$E338/100</f>
        <v>0</v>
      </c>
    </row>
    <row r="339" spans="1:26" s="2" customFormat="1" x14ac:dyDescent="0.3">
      <c r="B339" s="92" t="s">
        <v>338</v>
      </c>
      <c r="C339" s="5" t="str">
        <f>VLOOKUP($B339,'Bang TPDD'!$A$6:$AA$2902,2, FALSE)</f>
        <v>Chọn NL</v>
      </c>
      <c r="D339" s="91">
        <v>0</v>
      </c>
      <c r="E339" s="91">
        <f t="shared" si="43"/>
        <v>0</v>
      </c>
      <c r="F339" s="91">
        <f>VLOOKUP($B339,'Bang TPDD'!$A$6:$AA$2902,3, FALSE)</f>
        <v>0</v>
      </c>
      <c r="G339" s="91">
        <f>VLOOKUP($B339,'Bang TPDD'!$A$6:$AA$2902,4, FALSE)*$D339/100</f>
        <v>0</v>
      </c>
      <c r="H339" s="91">
        <f>VLOOKUP($B339,'Bang TPDD'!$A$6:$AA$2902,23, FALSE)*$E339/100</f>
        <v>0</v>
      </c>
      <c r="I339" s="91">
        <f>VLOOKUP($B339,'Bang TPDD'!$A$6:$AA$2902,5, FALSE)*$E339/100</f>
        <v>0</v>
      </c>
      <c r="J339" s="91">
        <f>VLOOKUP($B339,'Bang TPDD'!$A$6:$AA$2902,6, FALSE)*$E339/100</f>
        <v>0</v>
      </c>
      <c r="K339" s="91">
        <f>VLOOKUP($B339,'Bang TPDD'!$A$6:$AA$2902,7, FALSE)*$E339/100</f>
        <v>0</v>
      </c>
      <c r="L339" s="91">
        <f>VLOOKUP($B339,'Bang TPDD'!$A$6:$AA$2902,8, FALSE)*$E339/100</f>
        <v>0</v>
      </c>
      <c r="M339" s="91">
        <f>VLOOKUP($B339,'Bang TPDD'!$A$6:$AA$2902,9, FALSE)*$E339/100</f>
        <v>0</v>
      </c>
      <c r="N339" s="91">
        <f>VLOOKUP($B339,'Bang TPDD'!$A$6:$AA$2902,10, FALSE)*$E339/100</f>
        <v>0</v>
      </c>
      <c r="O339" s="91">
        <f>VLOOKUP($B339,'Bang TPDD'!$A$6:$AA$2902,11, FALSE)*$E339/100</f>
        <v>0</v>
      </c>
      <c r="P339" s="91">
        <f>VLOOKUP($B339,'Bang TPDD'!$A$6:$AA$2902,12, FALSE)*$E339/100</f>
        <v>0</v>
      </c>
      <c r="Q339" s="91">
        <f>VLOOKUP($B339,'Bang TPDD'!$A$6:$AA$2902,13, FALSE)*$E339/100</f>
        <v>0</v>
      </c>
      <c r="R339" s="91">
        <f>VLOOKUP($B339,'Bang TPDD'!$A$6:$AA$2902,14, FALSE)*$E339/100</f>
        <v>0</v>
      </c>
      <c r="S339" s="91">
        <f>VLOOKUP($B339,'Bang TPDD'!$A$6:$AA$2902,15, FALSE)*$E339/100</f>
        <v>0</v>
      </c>
      <c r="T339" s="91">
        <f>VLOOKUP($B339,'Bang TPDD'!$A$6:$AA$2902,16, FALSE)*$E339/100</f>
        <v>0</v>
      </c>
      <c r="U339" s="91">
        <f>VLOOKUP($B339,'Bang TPDD'!$A$6:$AA$2902,17, FALSE)*$E339/100</f>
        <v>0</v>
      </c>
      <c r="V339" s="91">
        <f>VLOOKUP($B339,'Bang TPDD'!$A$6:$AA$2902,18, FALSE)*$E339/100</f>
        <v>0</v>
      </c>
      <c r="W339" s="91">
        <f>VLOOKUP($B339,'Bang TPDD'!$A$6:$AA$2902,19, FALSE)*$E339/100</f>
        <v>0</v>
      </c>
      <c r="X339" s="91">
        <f>VLOOKUP($B339,'Bang TPDD'!$A$6:$AA$2902,20, FALSE)*$E339/100</f>
        <v>0</v>
      </c>
      <c r="Y339" s="91">
        <f>VLOOKUP($B339,'Bang TPDD'!$A$6:$AA$2902,21, FALSE)*$E339/100</f>
        <v>0</v>
      </c>
      <c r="Z339" s="91">
        <f>VLOOKUP($B339,'Bang TPDD'!$A$6:$AA$2902,22, FALSE)*$E339/100</f>
        <v>0</v>
      </c>
    </row>
    <row r="340" spans="1:26" s="2" customFormat="1" x14ac:dyDescent="0.3">
      <c r="B340" s="92" t="s">
        <v>338</v>
      </c>
      <c r="C340" s="5" t="str">
        <f>VLOOKUP($B340,'Bang TPDD'!$A$6:$AA$2902,2, FALSE)</f>
        <v>Chọn NL</v>
      </c>
      <c r="D340" s="91">
        <v>0</v>
      </c>
      <c r="E340" s="91">
        <f t="shared" si="43"/>
        <v>0</v>
      </c>
      <c r="F340" s="91">
        <f>VLOOKUP($B340,'Bang TPDD'!$A$6:$AA$2902,3, FALSE)</f>
        <v>0</v>
      </c>
      <c r="G340" s="91">
        <f>VLOOKUP($B340,'Bang TPDD'!$A$6:$AA$2902,4, FALSE)*$D340/100</f>
        <v>0</v>
      </c>
      <c r="H340" s="91">
        <f>VLOOKUP($B340,'Bang TPDD'!$A$6:$AA$2902,23, FALSE)*$E340/100</f>
        <v>0</v>
      </c>
      <c r="I340" s="91">
        <f>VLOOKUP($B340,'Bang TPDD'!$A$6:$AA$2902,5, FALSE)*$E340/100</f>
        <v>0</v>
      </c>
      <c r="J340" s="91">
        <f>VLOOKUP($B340,'Bang TPDD'!$A$6:$AA$2902,6, FALSE)*$E340/100</f>
        <v>0</v>
      </c>
      <c r="K340" s="91">
        <f>VLOOKUP($B340,'Bang TPDD'!$A$6:$AA$2902,7, FALSE)*$E340/100</f>
        <v>0</v>
      </c>
      <c r="L340" s="91">
        <f>VLOOKUP($B340,'Bang TPDD'!$A$6:$AA$2902,8, FALSE)*$E340/100</f>
        <v>0</v>
      </c>
      <c r="M340" s="91">
        <f>VLOOKUP($B340,'Bang TPDD'!$A$6:$AA$2902,9, FALSE)*$E340/100</f>
        <v>0</v>
      </c>
      <c r="N340" s="91">
        <f>VLOOKUP($B340,'Bang TPDD'!$A$6:$AA$2902,10, FALSE)*$E340/100</f>
        <v>0</v>
      </c>
      <c r="O340" s="91">
        <f>VLOOKUP($B340,'Bang TPDD'!$A$6:$AA$2902,11, FALSE)*$E340/100</f>
        <v>0</v>
      </c>
      <c r="P340" s="91">
        <f>VLOOKUP($B340,'Bang TPDD'!$A$6:$AA$2902,12, FALSE)*$E340/100</f>
        <v>0</v>
      </c>
      <c r="Q340" s="91">
        <f>VLOOKUP($B340,'Bang TPDD'!$A$6:$AA$2902,13, FALSE)*$E340/100</f>
        <v>0</v>
      </c>
      <c r="R340" s="91">
        <f>VLOOKUP($B340,'Bang TPDD'!$A$6:$AA$2902,14, FALSE)*$E340/100</f>
        <v>0</v>
      </c>
      <c r="S340" s="91">
        <f>VLOOKUP($B340,'Bang TPDD'!$A$6:$AA$2902,15, FALSE)*$E340/100</f>
        <v>0</v>
      </c>
      <c r="T340" s="91">
        <f>VLOOKUP($B340,'Bang TPDD'!$A$6:$AA$2902,16, FALSE)*$E340/100</f>
        <v>0</v>
      </c>
      <c r="U340" s="91">
        <f>VLOOKUP($B340,'Bang TPDD'!$A$6:$AA$2902,17, FALSE)*$E340/100</f>
        <v>0</v>
      </c>
      <c r="V340" s="91">
        <f>VLOOKUP($B340,'Bang TPDD'!$A$6:$AA$2902,18, FALSE)*$E340/100</f>
        <v>0</v>
      </c>
      <c r="W340" s="91">
        <f>VLOOKUP($B340,'Bang TPDD'!$A$6:$AA$2902,19, FALSE)*$E340/100</f>
        <v>0</v>
      </c>
      <c r="X340" s="91">
        <f>VLOOKUP($B340,'Bang TPDD'!$A$6:$AA$2902,20, FALSE)*$E340/100</f>
        <v>0</v>
      </c>
      <c r="Y340" s="91">
        <f>VLOOKUP($B340,'Bang TPDD'!$A$6:$AA$2902,21, FALSE)*$E340/100</f>
        <v>0</v>
      </c>
      <c r="Z340" s="91">
        <f>VLOOKUP($B340,'Bang TPDD'!$A$6:$AA$2902,22, FALSE)*$E340/100</f>
        <v>0</v>
      </c>
    </row>
    <row r="341" spans="1:26" s="2" customFormat="1" x14ac:dyDescent="0.3">
      <c r="B341" s="92" t="s">
        <v>338</v>
      </c>
      <c r="C341" s="5" t="str">
        <f>VLOOKUP($B341,'Bang TPDD'!$A$6:$AA$2902,2, FALSE)</f>
        <v>Chọn NL</v>
      </c>
      <c r="D341" s="91">
        <v>0</v>
      </c>
      <c r="E341" s="91">
        <f t="shared" si="43"/>
        <v>0</v>
      </c>
      <c r="F341" s="91">
        <f>VLOOKUP($B341,'Bang TPDD'!$A$6:$AA$2902,3, FALSE)</f>
        <v>0</v>
      </c>
      <c r="G341" s="91">
        <f>VLOOKUP($B341,'Bang TPDD'!$A$6:$AA$2902,4, FALSE)*$D341/100</f>
        <v>0</v>
      </c>
      <c r="H341" s="91">
        <f>VLOOKUP($B341,'Bang TPDD'!$A$6:$AA$2902,23, FALSE)*$E341/100</f>
        <v>0</v>
      </c>
      <c r="I341" s="91">
        <f>VLOOKUP($B341,'Bang TPDD'!$A$6:$AA$2902,5, FALSE)*$E341/100</f>
        <v>0</v>
      </c>
      <c r="J341" s="91">
        <f>VLOOKUP($B341,'Bang TPDD'!$A$6:$AA$2902,6, FALSE)*$E341/100</f>
        <v>0</v>
      </c>
      <c r="K341" s="91">
        <f>VLOOKUP($B341,'Bang TPDD'!$A$6:$AA$2902,7, FALSE)*$E341/100</f>
        <v>0</v>
      </c>
      <c r="L341" s="91">
        <f>VLOOKUP($B341,'Bang TPDD'!$A$6:$AA$2902,8, FALSE)*$E341/100</f>
        <v>0</v>
      </c>
      <c r="M341" s="91">
        <f>VLOOKUP($B341,'Bang TPDD'!$A$6:$AA$2902,9, FALSE)*$E341/100</f>
        <v>0</v>
      </c>
      <c r="N341" s="91">
        <f>VLOOKUP($B341,'Bang TPDD'!$A$6:$AA$2902,10, FALSE)*$E341/100</f>
        <v>0</v>
      </c>
      <c r="O341" s="91">
        <f>VLOOKUP($B341,'Bang TPDD'!$A$6:$AA$2902,11, FALSE)*$E341/100</f>
        <v>0</v>
      </c>
      <c r="P341" s="91">
        <f>VLOOKUP($B341,'Bang TPDD'!$A$6:$AA$2902,12, FALSE)*$E341/100</f>
        <v>0</v>
      </c>
      <c r="Q341" s="91">
        <f>VLOOKUP($B341,'Bang TPDD'!$A$6:$AA$2902,13, FALSE)*$E341/100</f>
        <v>0</v>
      </c>
      <c r="R341" s="91">
        <f>VLOOKUP($B341,'Bang TPDD'!$A$6:$AA$2902,14, FALSE)*$E341/100</f>
        <v>0</v>
      </c>
      <c r="S341" s="91">
        <f>VLOOKUP($B341,'Bang TPDD'!$A$6:$AA$2902,15, FALSE)*$E341/100</f>
        <v>0</v>
      </c>
      <c r="T341" s="91">
        <f>VLOOKUP($B341,'Bang TPDD'!$A$6:$AA$2902,16, FALSE)*$E341/100</f>
        <v>0</v>
      </c>
      <c r="U341" s="91">
        <f>VLOOKUP($B341,'Bang TPDD'!$A$6:$AA$2902,17, FALSE)*$E341/100</f>
        <v>0</v>
      </c>
      <c r="V341" s="91">
        <f>VLOOKUP($B341,'Bang TPDD'!$A$6:$AA$2902,18, FALSE)*$E341/100</f>
        <v>0</v>
      </c>
      <c r="W341" s="91">
        <f>VLOOKUP($B341,'Bang TPDD'!$A$6:$AA$2902,19, FALSE)*$E341/100</f>
        <v>0</v>
      </c>
      <c r="X341" s="91">
        <f>VLOOKUP($B341,'Bang TPDD'!$A$6:$AA$2902,20, FALSE)*$E341/100</f>
        <v>0</v>
      </c>
      <c r="Y341" s="91">
        <f>VLOOKUP($B341,'Bang TPDD'!$A$6:$AA$2902,21, FALSE)*$E341/100</f>
        <v>0</v>
      </c>
      <c r="Z341" s="91">
        <f>VLOOKUP($B341,'Bang TPDD'!$A$6:$AA$2902,22, FALSE)*$E341/100</f>
        <v>0</v>
      </c>
    </row>
    <row r="342" spans="1:26" s="2" customFormat="1" x14ac:dyDescent="0.3">
      <c r="B342" s="92" t="s">
        <v>338</v>
      </c>
      <c r="C342" s="5" t="str">
        <f>VLOOKUP($B342,'Bang TPDD'!$A$6:$AA$2902,2, FALSE)</f>
        <v>Chọn NL</v>
      </c>
      <c r="D342" s="91">
        <v>0</v>
      </c>
      <c r="E342" s="91">
        <f t="shared" si="43"/>
        <v>0</v>
      </c>
      <c r="F342" s="91">
        <f>VLOOKUP($B342,'Bang TPDD'!$A$6:$AA$2902,3, FALSE)</f>
        <v>0</v>
      </c>
      <c r="G342" s="91">
        <f>VLOOKUP($B342,'Bang TPDD'!$A$6:$AA$2902,4, FALSE)*$D342/100</f>
        <v>0</v>
      </c>
      <c r="H342" s="91">
        <f>VLOOKUP($B342,'Bang TPDD'!$A$6:$AA$2902,23, FALSE)*$E342/100</f>
        <v>0</v>
      </c>
      <c r="I342" s="91">
        <f>VLOOKUP($B342,'Bang TPDD'!$A$6:$AA$2902,5, FALSE)*$E342/100</f>
        <v>0</v>
      </c>
      <c r="J342" s="91">
        <f>VLOOKUP($B342,'Bang TPDD'!$A$6:$AA$2902,6, FALSE)*$E342/100</f>
        <v>0</v>
      </c>
      <c r="K342" s="91">
        <f>VLOOKUP($B342,'Bang TPDD'!$A$6:$AA$2902,7, FALSE)*$E342/100</f>
        <v>0</v>
      </c>
      <c r="L342" s="91">
        <f>VLOOKUP($B342,'Bang TPDD'!$A$6:$AA$2902,8, FALSE)*$E342/100</f>
        <v>0</v>
      </c>
      <c r="M342" s="91">
        <f>VLOOKUP($B342,'Bang TPDD'!$A$6:$AA$2902,9, FALSE)*$E342/100</f>
        <v>0</v>
      </c>
      <c r="N342" s="91">
        <f>VLOOKUP($B342,'Bang TPDD'!$A$6:$AA$2902,10, FALSE)*$E342/100</f>
        <v>0</v>
      </c>
      <c r="O342" s="91">
        <f>VLOOKUP($B342,'Bang TPDD'!$A$6:$AA$2902,11, FALSE)*$E342/100</f>
        <v>0</v>
      </c>
      <c r="P342" s="91">
        <f>VLOOKUP($B342,'Bang TPDD'!$A$6:$AA$2902,12, FALSE)*$E342/100</f>
        <v>0</v>
      </c>
      <c r="Q342" s="91">
        <f>VLOOKUP($B342,'Bang TPDD'!$A$6:$AA$2902,13, FALSE)*$E342/100</f>
        <v>0</v>
      </c>
      <c r="R342" s="91">
        <f>VLOOKUP($B342,'Bang TPDD'!$A$6:$AA$2902,14, FALSE)*$E342/100</f>
        <v>0</v>
      </c>
      <c r="S342" s="91">
        <f>VLOOKUP($B342,'Bang TPDD'!$A$6:$AA$2902,15, FALSE)*$E342/100</f>
        <v>0</v>
      </c>
      <c r="T342" s="91">
        <f>VLOOKUP($B342,'Bang TPDD'!$A$6:$AA$2902,16, FALSE)*$E342/100</f>
        <v>0</v>
      </c>
      <c r="U342" s="91">
        <f>VLOOKUP($B342,'Bang TPDD'!$A$6:$AA$2902,17, FALSE)*$E342/100</f>
        <v>0</v>
      </c>
      <c r="V342" s="91">
        <f>VLOOKUP($B342,'Bang TPDD'!$A$6:$AA$2902,18, FALSE)*$E342/100</f>
        <v>0</v>
      </c>
      <c r="W342" s="91">
        <f>VLOOKUP($B342,'Bang TPDD'!$A$6:$AA$2902,19, FALSE)*$E342/100</f>
        <v>0</v>
      </c>
      <c r="X342" s="91">
        <f>VLOOKUP($B342,'Bang TPDD'!$A$6:$AA$2902,20, FALSE)*$E342/100</f>
        <v>0</v>
      </c>
      <c r="Y342" s="91">
        <f>VLOOKUP($B342,'Bang TPDD'!$A$6:$AA$2902,21, FALSE)*$E342/100</f>
        <v>0</v>
      </c>
      <c r="Z342" s="91">
        <f>VLOOKUP($B342,'Bang TPDD'!$A$6:$AA$2902,22, FALSE)*$E342/100</f>
        <v>0</v>
      </c>
    </row>
    <row r="343" spans="1:26" s="2" customFormat="1" x14ac:dyDescent="0.3">
      <c r="B343" s="92" t="s">
        <v>338</v>
      </c>
      <c r="C343" s="5" t="str">
        <f>VLOOKUP($B343,'Bang TPDD'!$A$6:$AA$2902,2, FALSE)</f>
        <v>Chọn NL</v>
      </c>
      <c r="D343" s="91">
        <v>0</v>
      </c>
      <c r="E343" s="91">
        <f t="shared" si="43"/>
        <v>0</v>
      </c>
      <c r="F343" s="91">
        <f>VLOOKUP($B343,'Bang TPDD'!$A$6:$AA$2902,3, FALSE)</f>
        <v>0</v>
      </c>
      <c r="G343" s="91">
        <f>VLOOKUP($B343,'Bang TPDD'!$A$6:$AA$2902,4, FALSE)*$D343/100</f>
        <v>0</v>
      </c>
      <c r="H343" s="91">
        <f>VLOOKUP($B343,'Bang TPDD'!$A$6:$AA$2902,23, FALSE)*$E343/100</f>
        <v>0</v>
      </c>
      <c r="I343" s="91">
        <f>VLOOKUP($B343,'Bang TPDD'!$A$6:$AA$2902,5, FALSE)*$E343/100</f>
        <v>0</v>
      </c>
      <c r="J343" s="91">
        <f>VLOOKUP($B343,'Bang TPDD'!$A$6:$AA$2902,6, FALSE)*$E343/100</f>
        <v>0</v>
      </c>
      <c r="K343" s="91">
        <f>VLOOKUP($B343,'Bang TPDD'!$A$6:$AA$2902,7, FALSE)*$E343/100</f>
        <v>0</v>
      </c>
      <c r="L343" s="91">
        <f>VLOOKUP($B343,'Bang TPDD'!$A$6:$AA$2902,8, FALSE)*$E343/100</f>
        <v>0</v>
      </c>
      <c r="M343" s="91">
        <f>VLOOKUP($B343,'Bang TPDD'!$A$6:$AA$2902,9, FALSE)*$E343/100</f>
        <v>0</v>
      </c>
      <c r="N343" s="91">
        <f>VLOOKUP($B343,'Bang TPDD'!$A$6:$AA$2902,10, FALSE)*$E343/100</f>
        <v>0</v>
      </c>
      <c r="O343" s="91">
        <f>VLOOKUP($B343,'Bang TPDD'!$A$6:$AA$2902,11, FALSE)*$E343/100</f>
        <v>0</v>
      </c>
      <c r="P343" s="91">
        <f>VLOOKUP($B343,'Bang TPDD'!$A$6:$AA$2902,12, FALSE)*$E343/100</f>
        <v>0</v>
      </c>
      <c r="Q343" s="91">
        <f>VLOOKUP($B343,'Bang TPDD'!$A$6:$AA$2902,13, FALSE)*$E343/100</f>
        <v>0</v>
      </c>
      <c r="R343" s="91">
        <f>VLOOKUP($B343,'Bang TPDD'!$A$6:$AA$2902,14, FALSE)*$E343/100</f>
        <v>0</v>
      </c>
      <c r="S343" s="91">
        <f>VLOOKUP($B343,'Bang TPDD'!$A$6:$AA$2902,15, FALSE)*$E343/100</f>
        <v>0</v>
      </c>
      <c r="T343" s="91">
        <f>VLOOKUP($B343,'Bang TPDD'!$A$6:$AA$2902,16, FALSE)*$E343/100</f>
        <v>0</v>
      </c>
      <c r="U343" s="91">
        <f>VLOOKUP($B343,'Bang TPDD'!$A$6:$AA$2902,17, FALSE)*$E343/100</f>
        <v>0</v>
      </c>
      <c r="V343" s="91">
        <f>VLOOKUP($B343,'Bang TPDD'!$A$6:$AA$2902,18, FALSE)*$E343/100</f>
        <v>0</v>
      </c>
      <c r="W343" s="91">
        <f>VLOOKUP($B343,'Bang TPDD'!$A$6:$AA$2902,19, FALSE)*$E343/100</f>
        <v>0</v>
      </c>
      <c r="X343" s="91">
        <f>VLOOKUP($B343,'Bang TPDD'!$A$6:$AA$2902,20, FALSE)*$E343/100</f>
        <v>0</v>
      </c>
      <c r="Y343" s="91">
        <f>VLOOKUP($B343,'Bang TPDD'!$A$6:$AA$2902,21, FALSE)*$E343/100</f>
        <v>0</v>
      </c>
      <c r="Z343" s="91">
        <f>VLOOKUP($B343,'Bang TPDD'!$A$6:$AA$2902,22, FALSE)*$E343/100</f>
        <v>0</v>
      </c>
    </row>
    <row r="344" spans="1:26" s="2" customFormat="1" x14ac:dyDescent="0.3">
      <c r="B344" s="92" t="s">
        <v>338</v>
      </c>
      <c r="C344" s="5" t="str">
        <f>VLOOKUP($B344,'Bang TPDD'!$A$6:$AA$2902,2, FALSE)</f>
        <v>Chọn NL</v>
      </c>
      <c r="D344" s="91">
        <v>0</v>
      </c>
      <c r="E344" s="91">
        <f t="shared" si="43"/>
        <v>0</v>
      </c>
      <c r="F344" s="91">
        <f>VLOOKUP($B344,'Bang TPDD'!$A$6:$AA$2902,3, FALSE)</f>
        <v>0</v>
      </c>
      <c r="G344" s="91">
        <f>VLOOKUP($B344,'Bang TPDD'!$A$6:$AA$2902,4, FALSE)*$D344/100</f>
        <v>0</v>
      </c>
      <c r="H344" s="91">
        <f>VLOOKUP($B344,'Bang TPDD'!$A$6:$AA$2902,23, FALSE)*$E344/100</f>
        <v>0</v>
      </c>
      <c r="I344" s="91">
        <f>VLOOKUP($B344,'Bang TPDD'!$A$6:$AA$2902,5, FALSE)*$E344/100</f>
        <v>0</v>
      </c>
      <c r="J344" s="91">
        <f>VLOOKUP($B344,'Bang TPDD'!$A$6:$AA$2902,6, FALSE)*$E344/100</f>
        <v>0</v>
      </c>
      <c r="K344" s="91">
        <f>VLOOKUP($B344,'Bang TPDD'!$A$6:$AA$2902,7, FALSE)*$E344/100</f>
        <v>0</v>
      </c>
      <c r="L344" s="91">
        <f>VLOOKUP($B344,'Bang TPDD'!$A$6:$AA$2902,8, FALSE)*$E344/100</f>
        <v>0</v>
      </c>
      <c r="M344" s="91">
        <f>VLOOKUP($B344,'Bang TPDD'!$A$6:$AA$2902,9, FALSE)*$E344/100</f>
        <v>0</v>
      </c>
      <c r="N344" s="91">
        <f>VLOOKUP($B344,'Bang TPDD'!$A$6:$AA$2902,10, FALSE)*$E344/100</f>
        <v>0</v>
      </c>
      <c r="O344" s="91">
        <f>VLOOKUP($B344,'Bang TPDD'!$A$6:$AA$2902,11, FALSE)*$E344/100</f>
        <v>0</v>
      </c>
      <c r="P344" s="91">
        <f>VLOOKUP($B344,'Bang TPDD'!$A$6:$AA$2902,12, FALSE)*$E344/100</f>
        <v>0</v>
      </c>
      <c r="Q344" s="91">
        <f>VLOOKUP($B344,'Bang TPDD'!$A$6:$AA$2902,13, FALSE)*$E344/100</f>
        <v>0</v>
      </c>
      <c r="R344" s="91">
        <f>VLOOKUP($B344,'Bang TPDD'!$A$6:$AA$2902,14, FALSE)*$E344/100</f>
        <v>0</v>
      </c>
      <c r="S344" s="91">
        <f>VLOOKUP($B344,'Bang TPDD'!$A$6:$AA$2902,15, FALSE)*$E344/100</f>
        <v>0</v>
      </c>
      <c r="T344" s="91">
        <f>VLOOKUP($B344,'Bang TPDD'!$A$6:$AA$2902,16, FALSE)*$E344/100</f>
        <v>0</v>
      </c>
      <c r="U344" s="91">
        <f>VLOOKUP($B344,'Bang TPDD'!$A$6:$AA$2902,17, FALSE)*$E344/100</f>
        <v>0</v>
      </c>
      <c r="V344" s="91">
        <f>VLOOKUP($B344,'Bang TPDD'!$A$6:$AA$2902,18, FALSE)*$E344/100</f>
        <v>0</v>
      </c>
      <c r="W344" s="91">
        <f>VLOOKUP($B344,'Bang TPDD'!$A$6:$AA$2902,19, FALSE)*$E344/100</f>
        <v>0</v>
      </c>
      <c r="X344" s="91">
        <f>VLOOKUP($B344,'Bang TPDD'!$A$6:$AA$2902,20, FALSE)*$E344/100</f>
        <v>0</v>
      </c>
      <c r="Y344" s="91">
        <f>VLOOKUP($B344,'Bang TPDD'!$A$6:$AA$2902,21, FALSE)*$E344/100</f>
        <v>0</v>
      </c>
      <c r="Z344" s="91">
        <f>VLOOKUP($B344,'Bang TPDD'!$A$6:$AA$2902,22, FALSE)*$E344/100</f>
        <v>0</v>
      </c>
    </row>
    <row r="345" spans="1:26" s="2" customFormat="1" x14ac:dyDescent="0.3">
      <c r="B345" s="92" t="s">
        <v>338</v>
      </c>
      <c r="C345" s="5" t="str">
        <f>VLOOKUP($B345,'Bang TPDD'!$A$6:$AA$2902,2, FALSE)</f>
        <v>Chọn NL</v>
      </c>
      <c r="D345" s="91">
        <v>0</v>
      </c>
      <c r="E345" s="91">
        <f t="shared" si="43"/>
        <v>0</v>
      </c>
      <c r="F345" s="91">
        <f>VLOOKUP($B345,'Bang TPDD'!$A$6:$AA$2902,3, FALSE)</f>
        <v>0</v>
      </c>
      <c r="G345" s="91">
        <f>VLOOKUP($B345,'Bang TPDD'!$A$6:$AA$2902,4, FALSE)*$D345/100</f>
        <v>0</v>
      </c>
      <c r="H345" s="91">
        <f>VLOOKUP($B345,'Bang TPDD'!$A$6:$AA$2902,23, FALSE)*$E345/100</f>
        <v>0</v>
      </c>
      <c r="I345" s="91">
        <f>VLOOKUP($B345,'Bang TPDD'!$A$6:$AA$2902,5, FALSE)*$E345/100</f>
        <v>0</v>
      </c>
      <c r="J345" s="91">
        <f>VLOOKUP($B345,'Bang TPDD'!$A$6:$AA$2902,6, FALSE)*$E345/100</f>
        <v>0</v>
      </c>
      <c r="K345" s="91">
        <f>VLOOKUP($B345,'Bang TPDD'!$A$6:$AA$2902,7, FALSE)*$E345/100</f>
        <v>0</v>
      </c>
      <c r="L345" s="91">
        <f>VLOOKUP($B345,'Bang TPDD'!$A$6:$AA$2902,8, FALSE)*$E345/100</f>
        <v>0</v>
      </c>
      <c r="M345" s="91">
        <f>VLOOKUP($B345,'Bang TPDD'!$A$6:$AA$2902,9, FALSE)*$E345/100</f>
        <v>0</v>
      </c>
      <c r="N345" s="91">
        <f>VLOOKUP($B345,'Bang TPDD'!$A$6:$AA$2902,10, FALSE)*$E345/100</f>
        <v>0</v>
      </c>
      <c r="O345" s="91">
        <f>VLOOKUP($B345,'Bang TPDD'!$A$6:$AA$2902,11, FALSE)*$E345/100</f>
        <v>0</v>
      </c>
      <c r="P345" s="91">
        <f>VLOOKUP($B345,'Bang TPDD'!$A$6:$AA$2902,12, FALSE)*$E345/100</f>
        <v>0</v>
      </c>
      <c r="Q345" s="91">
        <f>VLOOKUP($B345,'Bang TPDD'!$A$6:$AA$2902,13, FALSE)*$E345/100</f>
        <v>0</v>
      </c>
      <c r="R345" s="91">
        <f>VLOOKUP($B345,'Bang TPDD'!$A$6:$AA$2902,14, FALSE)*$E345/100</f>
        <v>0</v>
      </c>
      <c r="S345" s="91">
        <f>VLOOKUP($B345,'Bang TPDD'!$A$6:$AA$2902,15, FALSE)*$E345/100</f>
        <v>0</v>
      </c>
      <c r="T345" s="91">
        <f>VLOOKUP($B345,'Bang TPDD'!$A$6:$AA$2902,16, FALSE)*$E345/100</f>
        <v>0</v>
      </c>
      <c r="U345" s="91">
        <f>VLOOKUP($B345,'Bang TPDD'!$A$6:$AA$2902,17, FALSE)*$E345/100</f>
        <v>0</v>
      </c>
      <c r="V345" s="91">
        <f>VLOOKUP($B345,'Bang TPDD'!$A$6:$AA$2902,18, FALSE)*$E345/100</f>
        <v>0</v>
      </c>
      <c r="W345" s="91">
        <f>VLOOKUP($B345,'Bang TPDD'!$A$6:$AA$2902,19, FALSE)*$E345/100</f>
        <v>0</v>
      </c>
      <c r="X345" s="91">
        <f>VLOOKUP($B345,'Bang TPDD'!$A$6:$AA$2902,20, FALSE)*$E345/100</f>
        <v>0</v>
      </c>
      <c r="Y345" s="91">
        <f>VLOOKUP($B345,'Bang TPDD'!$A$6:$AA$2902,21, FALSE)*$E345/100</f>
        <v>0</v>
      </c>
      <c r="Z345" s="91">
        <f>VLOOKUP($B345,'Bang TPDD'!$A$6:$AA$2902,22, FALSE)*$E345/100</f>
        <v>0</v>
      </c>
    </row>
    <row r="346" spans="1:26" s="2" customFormat="1" x14ac:dyDescent="0.3">
      <c r="B346" s="92" t="s">
        <v>338</v>
      </c>
      <c r="C346" s="5" t="str">
        <f>VLOOKUP($B346,'Bang TPDD'!$A$6:$AA$2902,2, FALSE)</f>
        <v>Chọn NL</v>
      </c>
      <c r="D346" s="91">
        <v>0</v>
      </c>
      <c r="E346" s="91">
        <f t="shared" si="43"/>
        <v>0</v>
      </c>
      <c r="F346" s="91">
        <f>VLOOKUP($B346,'Bang TPDD'!$A$6:$AA$2902,3, FALSE)</f>
        <v>0</v>
      </c>
      <c r="G346" s="91">
        <f>VLOOKUP($B346,'Bang TPDD'!$A$6:$AA$2902,4, FALSE)*$D346/100</f>
        <v>0</v>
      </c>
      <c r="H346" s="91">
        <f>VLOOKUP($B346,'Bang TPDD'!$A$6:$AA$2902,23, FALSE)*$E346/100</f>
        <v>0</v>
      </c>
      <c r="I346" s="91">
        <f>VLOOKUP($B346,'Bang TPDD'!$A$6:$AA$2902,5, FALSE)*$E346/100</f>
        <v>0</v>
      </c>
      <c r="J346" s="91">
        <f>VLOOKUP($B346,'Bang TPDD'!$A$6:$AA$2902,6, FALSE)*$E346/100</f>
        <v>0</v>
      </c>
      <c r="K346" s="91">
        <f>VLOOKUP($B346,'Bang TPDD'!$A$6:$AA$2902,7, FALSE)*$E346/100</f>
        <v>0</v>
      </c>
      <c r="L346" s="91">
        <f>VLOOKUP($B346,'Bang TPDD'!$A$6:$AA$2902,8, FALSE)*$E346/100</f>
        <v>0</v>
      </c>
      <c r="M346" s="91">
        <f>VLOOKUP($B346,'Bang TPDD'!$A$6:$AA$2902,9, FALSE)*$E346/100</f>
        <v>0</v>
      </c>
      <c r="N346" s="91">
        <f>VLOOKUP($B346,'Bang TPDD'!$A$6:$AA$2902,10, FALSE)*$E346/100</f>
        <v>0</v>
      </c>
      <c r="O346" s="91">
        <f>VLOOKUP($B346,'Bang TPDD'!$A$6:$AA$2902,11, FALSE)*$E346/100</f>
        <v>0</v>
      </c>
      <c r="P346" s="91">
        <f>VLOOKUP($B346,'Bang TPDD'!$A$6:$AA$2902,12, FALSE)*$E346/100</f>
        <v>0</v>
      </c>
      <c r="Q346" s="91">
        <f>VLOOKUP($B346,'Bang TPDD'!$A$6:$AA$2902,13, FALSE)*$E346/100</f>
        <v>0</v>
      </c>
      <c r="R346" s="91">
        <f>VLOOKUP($B346,'Bang TPDD'!$A$6:$AA$2902,14, FALSE)*$E346/100</f>
        <v>0</v>
      </c>
      <c r="S346" s="91">
        <f>VLOOKUP($B346,'Bang TPDD'!$A$6:$AA$2902,15, FALSE)*$E346/100</f>
        <v>0</v>
      </c>
      <c r="T346" s="91">
        <f>VLOOKUP($B346,'Bang TPDD'!$A$6:$AA$2902,16, FALSE)*$E346/100</f>
        <v>0</v>
      </c>
      <c r="U346" s="91">
        <f>VLOOKUP($B346,'Bang TPDD'!$A$6:$AA$2902,17, FALSE)*$E346/100</f>
        <v>0</v>
      </c>
      <c r="V346" s="91">
        <f>VLOOKUP($B346,'Bang TPDD'!$A$6:$AA$2902,18, FALSE)*$E346/100</f>
        <v>0</v>
      </c>
      <c r="W346" s="91">
        <f>VLOOKUP($B346,'Bang TPDD'!$A$6:$AA$2902,19, FALSE)*$E346/100</f>
        <v>0</v>
      </c>
      <c r="X346" s="91">
        <f>VLOOKUP($B346,'Bang TPDD'!$A$6:$AA$2902,20, FALSE)*$E346/100</f>
        <v>0</v>
      </c>
      <c r="Y346" s="91">
        <f>VLOOKUP($B346,'Bang TPDD'!$A$6:$AA$2902,21, FALSE)*$E346/100</f>
        <v>0</v>
      </c>
      <c r="Z346" s="91">
        <f>VLOOKUP($B346,'Bang TPDD'!$A$6:$AA$2902,22, FALSE)*$E346/100</f>
        <v>0</v>
      </c>
    </row>
    <row r="347" spans="1:26" ht="15" thickBot="1" x14ac:dyDescent="0.35"/>
    <row r="348" spans="1:26" s="89" customFormat="1" ht="27.6" x14ac:dyDescent="0.3">
      <c r="A348" s="412" t="s">
        <v>342</v>
      </c>
      <c r="B348" s="414" t="s">
        <v>292</v>
      </c>
      <c r="C348" s="410" t="s">
        <v>353</v>
      </c>
      <c r="D348" s="396" t="s">
        <v>272</v>
      </c>
      <c r="E348" s="397" t="s">
        <v>273</v>
      </c>
      <c r="F348" s="398" t="s">
        <v>300</v>
      </c>
      <c r="G348" s="398" t="s">
        <v>3</v>
      </c>
      <c r="H348" s="398" t="s">
        <v>296</v>
      </c>
      <c r="I348" s="399" t="s">
        <v>323</v>
      </c>
      <c r="J348" s="399" t="s">
        <v>324</v>
      </c>
      <c r="K348" s="399" t="s">
        <v>327</v>
      </c>
      <c r="L348" s="399" t="s">
        <v>325</v>
      </c>
      <c r="M348" s="399" t="s">
        <v>326</v>
      </c>
      <c r="N348" s="399" t="s">
        <v>329</v>
      </c>
      <c r="O348" s="399" t="s">
        <v>5</v>
      </c>
      <c r="P348" s="399" t="s">
        <v>304</v>
      </c>
      <c r="Q348" s="399" t="s">
        <v>313</v>
      </c>
      <c r="R348" s="399" t="s">
        <v>6</v>
      </c>
      <c r="S348" s="399" t="s">
        <v>7</v>
      </c>
      <c r="T348" s="399" t="s">
        <v>8</v>
      </c>
      <c r="U348" s="399" t="s">
        <v>9</v>
      </c>
      <c r="V348" s="399" t="s">
        <v>10</v>
      </c>
      <c r="W348" s="399" t="s">
        <v>291</v>
      </c>
      <c r="X348" s="399" t="s">
        <v>11</v>
      </c>
      <c r="Y348" s="399" t="s">
        <v>12</v>
      </c>
      <c r="Z348" s="399" t="s">
        <v>13</v>
      </c>
    </row>
    <row r="349" spans="1:26" s="89" customFormat="1" x14ac:dyDescent="0.3">
      <c r="A349" s="413"/>
      <c r="B349" s="415"/>
      <c r="C349" s="411"/>
      <c r="D349" s="400" t="s">
        <v>16</v>
      </c>
      <c r="E349" s="401" t="s">
        <v>16</v>
      </c>
      <c r="F349" s="401" t="s">
        <v>301</v>
      </c>
      <c r="G349" s="401" t="s">
        <v>15</v>
      </c>
      <c r="H349" s="401" t="s">
        <v>16</v>
      </c>
      <c r="I349" s="401" t="s">
        <v>16</v>
      </c>
      <c r="J349" s="401" t="s">
        <v>16</v>
      </c>
      <c r="K349" s="401" t="s">
        <v>328</v>
      </c>
      <c r="L349" s="401" t="s">
        <v>16</v>
      </c>
      <c r="M349" s="401" t="s">
        <v>16</v>
      </c>
      <c r="N349" s="401" t="s">
        <v>16</v>
      </c>
      <c r="O349" s="401" t="s">
        <v>16</v>
      </c>
      <c r="P349" s="401" t="s">
        <v>16</v>
      </c>
      <c r="Q349" s="401" t="s">
        <v>17</v>
      </c>
      <c r="R349" s="401" t="s">
        <v>17</v>
      </c>
      <c r="S349" s="401" t="s">
        <v>17</v>
      </c>
      <c r="T349" s="401" t="s">
        <v>17</v>
      </c>
      <c r="U349" s="401" t="s">
        <v>17</v>
      </c>
      <c r="V349" s="401" t="s">
        <v>17</v>
      </c>
      <c r="W349" s="401" t="s">
        <v>18</v>
      </c>
      <c r="X349" s="401" t="s">
        <v>18</v>
      </c>
      <c r="Y349" s="401" t="s">
        <v>17</v>
      </c>
      <c r="Z349" s="401" t="s">
        <v>17</v>
      </c>
    </row>
    <row r="350" spans="1:26" s="90" customFormat="1" ht="50.25" customHeight="1" thickBot="1" x14ac:dyDescent="0.4">
      <c r="A350" s="93">
        <f>A330+1</f>
        <v>24</v>
      </c>
      <c r="B350" s="94" t="s">
        <v>124</v>
      </c>
      <c r="C350" s="95" t="s">
        <v>403</v>
      </c>
      <c r="D350" s="402">
        <f>SUM(D351:D361)</f>
        <v>100</v>
      </c>
      <c r="E350" s="403">
        <f>SUM(E351:E361)</f>
        <v>95</v>
      </c>
      <c r="F350" s="403"/>
      <c r="G350" s="403">
        <f t="shared" ref="G350:Z350" si="44">SUM(G351:G361)</f>
        <v>33</v>
      </c>
      <c r="H350" s="403">
        <f t="shared" si="44"/>
        <v>80.75</v>
      </c>
      <c r="I350" s="404">
        <f t="shared" si="44"/>
        <v>0</v>
      </c>
      <c r="J350" s="404">
        <f t="shared" si="44"/>
        <v>0.56999999999999995</v>
      </c>
      <c r="K350" s="403">
        <f t="shared" si="44"/>
        <v>0.56999999999999995</v>
      </c>
      <c r="L350" s="404">
        <f t="shared" si="44"/>
        <v>0</v>
      </c>
      <c r="M350" s="404">
        <f t="shared" si="44"/>
        <v>0</v>
      </c>
      <c r="N350" s="403">
        <f t="shared" si="44"/>
        <v>0</v>
      </c>
      <c r="O350" s="403">
        <f t="shared" si="44"/>
        <v>7.3150000000000004</v>
      </c>
      <c r="P350" s="403">
        <f t="shared" si="44"/>
        <v>7.6</v>
      </c>
      <c r="Q350" s="403">
        <f t="shared" si="44"/>
        <v>0</v>
      </c>
      <c r="R350" s="403">
        <f t="shared" si="44"/>
        <v>9.5</v>
      </c>
      <c r="S350" s="403">
        <f t="shared" si="44"/>
        <v>15.2</v>
      </c>
      <c r="T350" s="403">
        <f t="shared" si="44"/>
        <v>1.2350000000000001</v>
      </c>
      <c r="U350" s="403">
        <f t="shared" si="44"/>
        <v>3.8</v>
      </c>
      <c r="V350" s="403">
        <f t="shared" si="44"/>
        <v>276.45</v>
      </c>
      <c r="W350" s="403">
        <f t="shared" si="44"/>
        <v>71.25</v>
      </c>
      <c r="X350" s="403">
        <f t="shared" si="44"/>
        <v>0</v>
      </c>
      <c r="Y350" s="403">
        <f t="shared" si="44"/>
        <v>4.7500000000000001E-2</v>
      </c>
      <c r="Z350" s="403">
        <f t="shared" si="44"/>
        <v>58.9</v>
      </c>
    </row>
    <row r="351" spans="1:26" s="2" customFormat="1" x14ac:dyDescent="0.3">
      <c r="B351" s="92">
        <v>103</v>
      </c>
      <c r="C351" s="5" t="str">
        <f>VLOOKUP($B351,'Bang TPDD'!$A$6:$AA$2902,2, FALSE)</f>
        <v>Ổi</v>
      </c>
      <c r="D351" s="91">
        <v>100</v>
      </c>
      <c r="E351" s="91">
        <f>D351-D351*F351/100</f>
        <v>95</v>
      </c>
      <c r="F351" s="91">
        <f>VLOOKUP($B351,'Bang TPDD'!$A$6:$AA$2902,3, FALSE)</f>
        <v>5</v>
      </c>
      <c r="G351" s="91">
        <f>VLOOKUP($B351,'Bang TPDD'!$A$6:$AA$2902,4, FALSE)*$D351/100</f>
        <v>33</v>
      </c>
      <c r="H351" s="91">
        <f>VLOOKUP($B351,'Bang TPDD'!$A$6:$AA$2902,23, FALSE)*$E351/100</f>
        <v>80.75</v>
      </c>
      <c r="I351" s="91">
        <f>VLOOKUP($B351,'Bang TPDD'!$A$6:$AA$2902,5, FALSE)*$E351/100</f>
        <v>0</v>
      </c>
      <c r="J351" s="91">
        <f>VLOOKUP($B351,'Bang TPDD'!$A$6:$AA$2902,6, FALSE)*$E351/100</f>
        <v>0.56999999999999995</v>
      </c>
      <c r="K351" s="91">
        <f>VLOOKUP($B351,'Bang TPDD'!$A$6:$AA$2902,7, FALSE)*$E351/100</f>
        <v>0.56999999999999995</v>
      </c>
      <c r="L351" s="91">
        <f>VLOOKUP($B351,'Bang TPDD'!$A$6:$AA$2902,8, FALSE)*$E351/100</f>
        <v>0</v>
      </c>
      <c r="M351" s="91">
        <f>VLOOKUP($B351,'Bang TPDD'!$A$6:$AA$2902,9, FALSE)*$E351/100</f>
        <v>0</v>
      </c>
      <c r="N351" s="91">
        <f>VLOOKUP($B351,'Bang TPDD'!$A$6:$AA$2902,10, FALSE)*$E351/100</f>
        <v>0</v>
      </c>
      <c r="O351" s="91">
        <f>VLOOKUP($B351,'Bang TPDD'!$A$6:$AA$2902,11, FALSE)*$E351/100</f>
        <v>7.3150000000000004</v>
      </c>
      <c r="P351" s="91">
        <f>VLOOKUP($B351,'Bang TPDD'!$A$6:$AA$2902,12, FALSE)*$E351/100</f>
        <v>7.6</v>
      </c>
      <c r="Q351" s="91">
        <f>VLOOKUP($B351,'Bang TPDD'!$A$6:$AA$2902,13, FALSE)*$E351/100</f>
        <v>0</v>
      </c>
      <c r="R351" s="91">
        <f>VLOOKUP($B351,'Bang TPDD'!$A$6:$AA$2902,14, FALSE)*$E351/100</f>
        <v>9.5</v>
      </c>
      <c r="S351" s="91">
        <f>VLOOKUP($B351,'Bang TPDD'!$A$6:$AA$2902,15, FALSE)*$E351/100</f>
        <v>15.2</v>
      </c>
      <c r="T351" s="91">
        <f>VLOOKUP($B351,'Bang TPDD'!$A$6:$AA$2902,16, FALSE)*$E351/100</f>
        <v>1.2350000000000001</v>
      </c>
      <c r="U351" s="91">
        <f>VLOOKUP($B351,'Bang TPDD'!$A$6:$AA$2902,17, FALSE)*$E351/100</f>
        <v>3.8</v>
      </c>
      <c r="V351" s="91">
        <f>VLOOKUP($B351,'Bang TPDD'!$A$6:$AA$2902,18, FALSE)*$E351/100</f>
        <v>276.45</v>
      </c>
      <c r="W351" s="91">
        <f>VLOOKUP($B351,'Bang TPDD'!$A$6:$AA$2902,19, FALSE)*$E351/100</f>
        <v>71.25</v>
      </c>
      <c r="X351" s="91">
        <f>VLOOKUP($B351,'Bang TPDD'!$A$6:$AA$2902,20, FALSE)*$E351/100</f>
        <v>0</v>
      </c>
      <c r="Y351" s="91">
        <f>VLOOKUP($B351,'Bang TPDD'!$A$6:$AA$2902,21, FALSE)*$E351/100</f>
        <v>4.7500000000000001E-2</v>
      </c>
      <c r="Z351" s="91">
        <f>VLOOKUP($B351,'Bang TPDD'!$A$6:$AA$2902,22, FALSE)*$E351/100</f>
        <v>58.9</v>
      </c>
    </row>
    <row r="352" spans="1:26" s="2" customFormat="1" x14ac:dyDescent="0.3">
      <c r="B352" s="92" t="s">
        <v>338</v>
      </c>
      <c r="C352" s="5" t="str">
        <f>VLOOKUP($B352,'Bang TPDD'!$A$6:$AA$2902,2, FALSE)</f>
        <v>Chọn NL</v>
      </c>
      <c r="D352" s="91">
        <v>0</v>
      </c>
      <c r="E352" s="91">
        <f t="shared" ref="E352:E366" si="45">D352-D352*F352/100</f>
        <v>0</v>
      </c>
      <c r="F352" s="91">
        <f>VLOOKUP($B352,'Bang TPDD'!$A$6:$AA$2902,3, FALSE)</f>
        <v>0</v>
      </c>
      <c r="G352" s="91">
        <f>VLOOKUP($B352,'Bang TPDD'!$A$6:$AA$2902,4, FALSE)*$D352/100</f>
        <v>0</v>
      </c>
      <c r="H352" s="91">
        <f>VLOOKUP($B352,'Bang TPDD'!$A$6:$AA$2902,23, FALSE)*$E352/100</f>
        <v>0</v>
      </c>
      <c r="I352" s="91">
        <f>VLOOKUP($B352,'Bang TPDD'!$A$6:$AA$2902,5, FALSE)*$E352/100</f>
        <v>0</v>
      </c>
      <c r="J352" s="91">
        <f>VLOOKUP($B352,'Bang TPDD'!$A$6:$AA$2902,6, FALSE)*$E352/100</f>
        <v>0</v>
      </c>
      <c r="K352" s="91">
        <f>VLOOKUP($B352,'Bang TPDD'!$A$6:$AA$2902,7, FALSE)*$E352/100</f>
        <v>0</v>
      </c>
      <c r="L352" s="91">
        <f>VLOOKUP($B352,'Bang TPDD'!$A$6:$AA$2902,8, FALSE)*$E352/100</f>
        <v>0</v>
      </c>
      <c r="M352" s="91">
        <f>VLOOKUP($B352,'Bang TPDD'!$A$6:$AA$2902,9, FALSE)*$E352/100</f>
        <v>0</v>
      </c>
      <c r="N352" s="91">
        <f>VLOOKUP($B352,'Bang TPDD'!$A$6:$AA$2902,10, FALSE)*$E352/100</f>
        <v>0</v>
      </c>
      <c r="O352" s="91">
        <f>VLOOKUP($B352,'Bang TPDD'!$A$6:$AA$2902,11, FALSE)*$E352/100</f>
        <v>0</v>
      </c>
      <c r="P352" s="91">
        <f>VLOOKUP($B352,'Bang TPDD'!$A$6:$AA$2902,12, FALSE)*$E352/100</f>
        <v>0</v>
      </c>
      <c r="Q352" s="91">
        <f>VLOOKUP($B352,'Bang TPDD'!$A$6:$AA$2902,13, FALSE)*$E352/100</f>
        <v>0</v>
      </c>
      <c r="R352" s="91">
        <f>VLOOKUP($B352,'Bang TPDD'!$A$6:$AA$2902,14, FALSE)*$E352/100</f>
        <v>0</v>
      </c>
      <c r="S352" s="91">
        <f>VLOOKUP($B352,'Bang TPDD'!$A$6:$AA$2902,15, FALSE)*$E352/100</f>
        <v>0</v>
      </c>
      <c r="T352" s="91">
        <f>VLOOKUP($B352,'Bang TPDD'!$A$6:$AA$2902,16, FALSE)*$E352/100</f>
        <v>0</v>
      </c>
      <c r="U352" s="91">
        <f>VLOOKUP($B352,'Bang TPDD'!$A$6:$AA$2902,17, FALSE)*$E352/100</f>
        <v>0</v>
      </c>
      <c r="V352" s="91">
        <f>VLOOKUP($B352,'Bang TPDD'!$A$6:$AA$2902,18, FALSE)*$E352/100</f>
        <v>0</v>
      </c>
      <c r="W352" s="91">
        <f>VLOOKUP($B352,'Bang TPDD'!$A$6:$AA$2902,19, FALSE)*$E352/100</f>
        <v>0</v>
      </c>
      <c r="X352" s="91">
        <f>VLOOKUP($B352,'Bang TPDD'!$A$6:$AA$2902,20, FALSE)*$E352/100</f>
        <v>0</v>
      </c>
      <c r="Y352" s="91">
        <f>VLOOKUP($B352,'Bang TPDD'!$A$6:$AA$2902,21, FALSE)*$E352/100</f>
        <v>0</v>
      </c>
      <c r="Z352" s="91">
        <f>VLOOKUP($B352,'Bang TPDD'!$A$6:$AA$2902,22, FALSE)*$E352/100</f>
        <v>0</v>
      </c>
    </row>
    <row r="353" spans="1:26" s="2" customFormat="1" x14ac:dyDescent="0.3">
      <c r="B353" s="92" t="s">
        <v>338</v>
      </c>
      <c r="C353" s="5" t="str">
        <f>VLOOKUP($B353,'Bang TPDD'!$A$6:$AA$2902,2, FALSE)</f>
        <v>Chọn NL</v>
      </c>
      <c r="D353" s="91">
        <v>0</v>
      </c>
      <c r="E353" s="91">
        <f t="shared" si="45"/>
        <v>0</v>
      </c>
      <c r="F353" s="91">
        <f>VLOOKUP($B353,'Bang TPDD'!$A$6:$AA$2902,3, FALSE)</f>
        <v>0</v>
      </c>
      <c r="G353" s="91">
        <f>VLOOKUP($B353,'Bang TPDD'!$A$6:$AA$2902,4, FALSE)*$D353/100</f>
        <v>0</v>
      </c>
      <c r="H353" s="91">
        <f>VLOOKUP($B353,'Bang TPDD'!$A$6:$AA$2902,23, FALSE)*$E353/100</f>
        <v>0</v>
      </c>
      <c r="I353" s="91">
        <f>VLOOKUP($B353,'Bang TPDD'!$A$6:$AA$2902,5, FALSE)*$E353/100</f>
        <v>0</v>
      </c>
      <c r="J353" s="91">
        <f>VLOOKUP($B353,'Bang TPDD'!$A$6:$AA$2902,6, FALSE)*$E353/100</f>
        <v>0</v>
      </c>
      <c r="K353" s="91">
        <f>VLOOKUP($B353,'Bang TPDD'!$A$6:$AA$2902,7, FALSE)*$E353/100</f>
        <v>0</v>
      </c>
      <c r="L353" s="91">
        <f>VLOOKUP($B353,'Bang TPDD'!$A$6:$AA$2902,8, FALSE)*$E353/100</f>
        <v>0</v>
      </c>
      <c r="M353" s="91">
        <f>VLOOKUP($B353,'Bang TPDD'!$A$6:$AA$2902,9, FALSE)*$E353/100</f>
        <v>0</v>
      </c>
      <c r="N353" s="91">
        <f>VLOOKUP($B353,'Bang TPDD'!$A$6:$AA$2902,10, FALSE)*$E353/100</f>
        <v>0</v>
      </c>
      <c r="O353" s="91">
        <f>VLOOKUP($B353,'Bang TPDD'!$A$6:$AA$2902,11, FALSE)*$E353/100</f>
        <v>0</v>
      </c>
      <c r="P353" s="91">
        <f>VLOOKUP($B353,'Bang TPDD'!$A$6:$AA$2902,12, FALSE)*$E353/100</f>
        <v>0</v>
      </c>
      <c r="Q353" s="91">
        <f>VLOOKUP($B353,'Bang TPDD'!$A$6:$AA$2902,13, FALSE)*$E353/100</f>
        <v>0</v>
      </c>
      <c r="R353" s="91">
        <f>VLOOKUP($B353,'Bang TPDD'!$A$6:$AA$2902,14, FALSE)*$E353/100</f>
        <v>0</v>
      </c>
      <c r="S353" s="91">
        <f>VLOOKUP($B353,'Bang TPDD'!$A$6:$AA$2902,15, FALSE)*$E353/100</f>
        <v>0</v>
      </c>
      <c r="T353" s="91">
        <f>VLOOKUP($B353,'Bang TPDD'!$A$6:$AA$2902,16, FALSE)*$E353/100</f>
        <v>0</v>
      </c>
      <c r="U353" s="91">
        <f>VLOOKUP($B353,'Bang TPDD'!$A$6:$AA$2902,17, FALSE)*$E353/100</f>
        <v>0</v>
      </c>
      <c r="V353" s="91">
        <f>VLOOKUP($B353,'Bang TPDD'!$A$6:$AA$2902,18, FALSE)*$E353/100</f>
        <v>0</v>
      </c>
      <c r="W353" s="91">
        <f>VLOOKUP($B353,'Bang TPDD'!$A$6:$AA$2902,19, FALSE)*$E353/100</f>
        <v>0</v>
      </c>
      <c r="X353" s="91">
        <f>VLOOKUP($B353,'Bang TPDD'!$A$6:$AA$2902,20, FALSE)*$E353/100</f>
        <v>0</v>
      </c>
      <c r="Y353" s="91">
        <f>VLOOKUP($B353,'Bang TPDD'!$A$6:$AA$2902,21, FALSE)*$E353/100</f>
        <v>0</v>
      </c>
      <c r="Z353" s="91">
        <f>VLOOKUP($B353,'Bang TPDD'!$A$6:$AA$2902,22, FALSE)*$E353/100</f>
        <v>0</v>
      </c>
    </row>
    <row r="354" spans="1:26" s="2" customFormat="1" x14ac:dyDescent="0.3">
      <c r="B354" s="92" t="s">
        <v>338</v>
      </c>
      <c r="C354" s="5" t="str">
        <f>VLOOKUP($B354,'Bang TPDD'!$A$6:$AA$2902,2, FALSE)</f>
        <v>Chọn NL</v>
      </c>
      <c r="D354" s="91">
        <v>0</v>
      </c>
      <c r="E354" s="91">
        <f t="shared" si="45"/>
        <v>0</v>
      </c>
      <c r="F354" s="91">
        <f>VLOOKUP($B354,'Bang TPDD'!$A$6:$AA$2902,3, FALSE)</f>
        <v>0</v>
      </c>
      <c r="G354" s="91">
        <f>VLOOKUP($B354,'Bang TPDD'!$A$6:$AA$2902,4, FALSE)*$D354/100</f>
        <v>0</v>
      </c>
      <c r="H354" s="91">
        <f>VLOOKUP($B354,'Bang TPDD'!$A$6:$AA$2902,23, FALSE)*$E354/100</f>
        <v>0</v>
      </c>
      <c r="I354" s="91">
        <f>VLOOKUP($B354,'Bang TPDD'!$A$6:$AA$2902,5, FALSE)*$E354/100</f>
        <v>0</v>
      </c>
      <c r="J354" s="91">
        <f>VLOOKUP($B354,'Bang TPDD'!$A$6:$AA$2902,6, FALSE)*$E354/100</f>
        <v>0</v>
      </c>
      <c r="K354" s="91">
        <f>VLOOKUP($B354,'Bang TPDD'!$A$6:$AA$2902,7, FALSE)*$E354/100</f>
        <v>0</v>
      </c>
      <c r="L354" s="91">
        <f>VLOOKUP($B354,'Bang TPDD'!$A$6:$AA$2902,8, FALSE)*$E354/100</f>
        <v>0</v>
      </c>
      <c r="M354" s="91">
        <f>VLOOKUP($B354,'Bang TPDD'!$A$6:$AA$2902,9, FALSE)*$E354/100</f>
        <v>0</v>
      </c>
      <c r="N354" s="91">
        <f>VLOOKUP($B354,'Bang TPDD'!$A$6:$AA$2902,10, FALSE)*$E354/100</f>
        <v>0</v>
      </c>
      <c r="O354" s="91">
        <f>VLOOKUP($B354,'Bang TPDD'!$A$6:$AA$2902,11, FALSE)*$E354/100</f>
        <v>0</v>
      </c>
      <c r="P354" s="91">
        <f>VLOOKUP($B354,'Bang TPDD'!$A$6:$AA$2902,12, FALSE)*$E354/100</f>
        <v>0</v>
      </c>
      <c r="Q354" s="91">
        <f>VLOOKUP($B354,'Bang TPDD'!$A$6:$AA$2902,13, FALSE)*$E354/100</f>
        <v>0</v>
      </c>
      <c r="R354" s="91">
        <f>VLOOKUP($B354,'Bang TPDD'!$A$6:$AA$2902,14, FALSE)*$E354/100</f>
        <v>0</v>
      </c>
      <c r="S354" s="91">
        <f>VLOOKUP($B354,'Bang TPDD'!$A$6:$AA$2902,15, FALSE)*$E354/100</f>
        <v>0</v>
      </c>
      <c r="T354" s="91">
        <f>VLOOKUP($B354,'Bang TPDD'!$A$6:$AA$2902,16, FALSE)*$E354/100</f>
        <v>0</v>
      </c>
      <c r="U354" s="91">
        <f>VLOOKUP($B354,'Bang TPDD'!$A$6:$AA$2902,17, FALSE)*$E354/100</f>
        <v>0</v>
      </c>
      <c r="V354" s="91">
        <f>VLOOKUP($B354,'Bang TPDD'!$A$6:$AA$2902,18, FALSE)*$E354/100</f>
        <v>0</v>
      </c>
      <c r="W354" s="91">
        <f>VLOOKUP($B354,'Bang TPDD'!$A$6:$AA$2902,19, FALSE)*$E354/100</f>
        <v>0</v>
      </c>
      <c r="X354" s="91">
        <f>VLOOKUP($B354,'Bang TPDD'!$A$6:$AA$2902,20, FALSE)*$E354/100</f>
        <v>0</v>
      </c>
      <c r="Y354" s="91">
        <f>VLOOKUP($B354,'Bang TPDD'!$A$6:$AA$2902,21, FALSE)*$E354/100</f>
        <v>0</v>
      </c>
      <c r="Z354" s="91">
        <f>VLOOKUP($B354,'Bang TPDD'!$A$6:$AA$2902,22, FALSE)*$E354/100</f>
        <v>0</v>
      </c>
    </row>
    <row r="355" spans="1:26" s="2" customFormat="1" x14ac:dyDescent="0.3">
      <c r="B355" s="92" t="s">
        <v>338</v>
      </c>
      <c r="C355" s="5" t="str">
        <f>VLOOKUP($B355,'Bang TPDD'!$A$6:$AA$2902,2, FALSE)</f>
        <v>Chọn NL</v>
      </c>
      <c r="D355" s="91">
        <v>0</v>
      </c>
      <c r="E355" s="91">
        <f t="shared" si="45"/>
        <v>0</v>
      </c>
      <c r="F355" s="91">
        <f>VLOOKUP($B355,'Bang TPDD'!$A$6:$AA$2902,3, FALSE)</f>
        <v>0</v>
      </c>
      <c r="G355" s="91">
        <f>VLOOKUP($B355,'Bang TPDD'!$A$6:$AA$2902,4, FALSE)*$D355/100</f>
        <v>0</v>
      </c>
      <c r="H355" s="91">
        <f>VLOOKUP($B355,'Bang TPDD'!$A$6:$AA$2902,23, FALSE)*$E355/100</f>
        <v>0</v>
      </c>
      <c r="I355" s="91">
        <f>VLOOKUP($B355,'Bang TPDD'!$A$6:$AA$2902,5, FALSE)*$E355/100</f>
        <v>0</v>
      </c>
      <c r="J355" s="91">
        <f>VLOOKUP($B355,'Bang TPDD'!$A$6:$AA$2902,6, FALSE)*$E355/100</f>
        <v>0</v>
      </c>
      <c r="K355" s="91">
        <f>VLOOKUP($B355,'Bang TPDD'!$A$6:$AA$2902,7, FALSE)*$E355/100</f>
        <v>0</v>
      </c>
      <c r="L355" s="91">
        <f>VLOOKUP($B355,'Bang TPDD'!$A$6:$AA$2902,8, FALSE)*$E355/100</f>
        <v>0</v>
      </c>
      <c r="M355" s="91">
        <f>VLOOKUP($B355,'Bang TPDD'!$A$6:$AA$2902,9, FALSE)*$E355/100</f>
        <v>0</v>
      </c>
      <c r="N355" s="91">
        <f>VLOOKUP($B355,'Bang TPDD'!$A$6:$AA$2902,10, FALSE)*$E355/100</f>
        <v>0</v>
      </c>
      <c r="O355" s="91">
        <f>VLOOKUP($B355,'Bang TPDD'!$A$6:$AA$2902,11, FALSE)*$E355/100</f>
        <v>0</v>
      </c>
      <c r="P355" s="91">
        <f>VLOOKUP($B355,'Bang TPDD'!$A$6:$AA$2902,12, FALSE)*$E355/100</f>
        <v>0</v>
      </c>
      <c r="Q355" s="91">
        <f>VLOOKUP($B355,'Bang TPDD'!$A$6:$AA$2902,13, FALSE)*$E355/100</f>
        <v>0</v>
      </c>
      <c r="R355" s="91">
        <f>VLOOKUP($B355,'Bang TPDD'!$A$6:$AA$2902,14, FALSE)*$E355/100</f>
        <v>0</v>
      </c>
      <c r="S355" s="91">
        <f>VLOOKUP($B355,'Bang TPDD'!$A$6:$AA$2902,15, FALSE)*$E355/100</f>
        <v>0</v>
      </c>
      <c r="T355" s="91">
        <f>VLOOKUP($B355,'Bang TPDD'!$A$6:$AA$2902,16, FALSE)*$E355/100</f>
        <v>0</v>
      </c>
      <c r="U355" s="91">
        <f>VLOOKUP($B355,'Bang TPDD'!$A$6:$AA$2902,17, FALSE)*$E355/100</f>
        <v>0</v>
      </c>
      <c r="V355" s="91">
        <f>VLOOKUP($B355,'Bang TPDD'!$A$6:$AA$2902,18, FALSE)*$E355/100</f>
        <v>0</v>
      </c>
      <c r="W355" s="91">
        <f>VLOOKUP($B355,'Bang TPDD'!$A$6:$AA$2902,19, FALSE)*$E355/100</f>
        <v>0</v>
      </c>
      <c r="X355" s="91">
        <f>VLOOKUP($B355,'Bang TPDD'!$A$6:$AA$2902,20, FALSE)*$E355/100</f>
        <v>0</v>
      </c>
      <c r="Y355" s="91">
        <f>VLOOKUP($B355,'Bang TPDD'!$A$6:$AA$2902,21, FALSE)*$E355/100</f>
        <v>0</v>
      </c>
      <c r="Z355" s="91">
        <f>VLOOKUP($B355,'Bang TPDD'!$A$6:$AA$2902,22, FALSE)*$E355/100</f>
        <v>0</v>
      </c>
    </row>
    <row r="356" spans="1:26" s="2" customFormat="1" x14ac:dyDescent="0.3">
      <c r="B356" s="92" t="s">
        <v>338</v>
      </c>
      <c r="C356" s="5" t="str">
        <f>VLOOKUP($B356,'Bang TPDD'!$A$6:$AA$2902,2, FALSE)</f>
        <v>Chọn NL</v>
      </c>
      <c r="D356" s="91">
        <v>0</v>
      </c>
      <c r="E356" s="91">
        <f t="shared" si="45"/>
        <v>0</v>
      </c>
      <c r="F356" s="91">
        <f>VLOOKUP($B356,'Bang TPDD'!$A$6:$AA$2902,3, FALSE)</f>
        <v>0</v>
      </c>
      <c r="G356" s="91">
        <f>VLOOKUP($B356,'Bang TPDD'!$A$6:$AA$2902,4, FALSE)*$D356/100</f>
        <v>0</v>
      </c>
      <c r="H356" s="91">
        <f>VLOOKUP($B356,'Bang TPDD'!$A$6:$AA$2902,23, FALSE)*$E356/100</f>
        <v>0</v>
      </c>
      <c r="I356" s="91">
        <f>VLOOKUP($B356,'Bang TPDD'!$A$6:$AA$2902,5, FALSE)*$E356/100</f>
        <v>0</v>
      </c>
      <c r="J356" s="91">
        <f>VLOOKUP($B356,'Bang TPDD'!$A$6:$AA$2902,6, FALSE)*$E356/100</f>
        <v>0</v>
      </c>
      <c r="K356" s="91">
        <f>VLOOKUP($B356,'Bang TPDD'!$A$6:$AA$2902,7, FALSE)*$E356/100</f>
        <v>0</v>
      </c>
      <c r="L356" s="91">
        <f>VLOOKUP($B356,'Bang TPDD'!$A$6:$AA$2902,8, FALSE)*$E356/100</f>
        <v>0</v>
      </c>
      <c r="M356" s="91">
        <f>VLOOKUP($B356,'Bang TPDD'!$A$6:$AA$2902,9, FALSE)*$E356/100</f>
        <v>0</v>
      </c>
      <c r="N356" s="91">
        <f>VLOOKUP($B356,'Bang TPDD'!$A$6:$AA$2902,10, FALSE)*$E356/100</f>
        <v>0</v>
      </c>
      <c r="O356" s="91">
        <f>VLOOKUP($B356,'Bang TPDD'!$A$6:$AA$2902,11, FALSE)*$E356/100</f>
        <v>0</v>
      </c>
      <c r="P356" s="91">
        <f>VLOOKUP($B356,'Bang TPDD'!$A$6:$AA$2902,12, FALSE)*$E356/100</f>
        <v>0</v>
      </c>
      <c r="Q356" s="91">
        <f>VLOOKUP($B356,'Bang TPDD'!$A$6:$AA$2902,13, FALSE)*$E356/100</f>
        <v>0</v>
      </c>
      <c r="R356" s="91">
        <f>VLOOKUP($B356,'Bang TPDD'!$A$6:$AA$2902,14, FALSE)*$E356/100</f>
        <v>0</v>
      </c>
      <c r="S356" s="91">
        <f>VLOOKUP($B356,'Bang TPDD'!$A$6:$AA$2902,15, FALSE)*$E356/100</f>
        <v>0</v>
      </c>
      <c r="T356" s="91">
        <f>VLOOKUP($B356,'Bang TPDD'!$A$6:$AA$2902,16, FALSE)*$E356/100</f>
        <v>0</v>
      </c>
      <c r="U356" s="91">
        <f>VLOOKUP($B356,'Bang TPDD'!$A$6:$AA$2902,17, FALSE)*$E356/100</f>
        <v>0</v>
      </c>
      <c r="V356" s="91">
        <f>VLOOKUP($B356,'Bang TPDD'!$A$6:$AA$2902,18, FALSE)*$E356/100</f>
        <v>0</v>
      </c>
      <c r="W356" s="91">
        <f>VLOOKUP($B356,'Bang TPDD'!$A$6:$AA$2902,19, FALSE)*$E356/100</f>
        <v>0</v>
      </c>
      <c r="X356" s="91">
        <f>VLOOKUP($B356,'Bang TPDD'!$A$6:$AA$2902,20, FALSE)*$E356/100</f>
        <v>0</v>
      </c>
      <c r="Y356" s="91">
        <f>VLOOKUP($B356,'Bang TPDD'!$A$6:$AA$2902,21, FALSE)*$E356/100</f>
        <v>0</v>
      </c>
      <c r="Z356" s="91">
        <f>VLOOKUP($B356,'Bang TPDD'!$A$6:$AA$2902,22, FALSE)*$E356/100</f>
        <v>0</v>
      </c>
    </row>
    <row r="357" spans="1:26" s="2" customFormat="1" x14ac:dyDescent="0.3">
      <c r="B357" s="92" t="s">
        <v>338</v>
      </c>
      <c r="C357" s="5" t="str">
        <f>VLOOKUP($B357,'Bang TPDD'!$A$6:$AA$2902,2, FALSE)</f>
        <v>Chọn NL</v>
      </c>
      <c r="D357" s="91">
        <v>0</v>
      </c>
      <c r="E357" s="91">
        <f t="shared" si="45"/>
        <v>0</v>
      </c>
      <c r="F357" s="91">
        <f>VLOOKUP($B357,'Bang TPDD'!$A$6:$AA$2902,3, FALSE)</f>
        <v>0</v>
      </c>
      <c r="G357" s="91">
        <f>VLOOKUP($B357,'Bang TPDD'!$A$6:$AA$2902,4, FALSE)*$D357/100</f>
        <v>0</v>
      </c>
      <c r="H357" s="91">
        <f>VLOOKUP($B357,'Bang TPDD'!$A$6:$AA$2902,23, FALSE)*$E357/100</f>
        <v>0</v>
      </c>
      <c r="I357" s="91">
        <f>VLOOKUP($B357,'Bang TPDD'!$A$6:$AA$2902,5, FALSE)*$E357/100</f>
        <v>0</v>
      </c>
      <c r="J357" s="91">
        <f>VLOOKUP($B357,'Bang TPDD'!$A$6:$AA$2902,6, FALSE)*$E357/100</f>
        <v>0</v>
      </c>
      <c r="K357" s="91">
        <f>VLOOKUP($B357,'Bang TPDD'!$A$6:$AA$2902,7, FALSE)*$E357/100</f>
        <v>0</v>
      </c>
      <c r="L357" s="91">
        <f>VLOOKUP($B357,'Bang TPDD'!$A$6:$AA$2902,8, FALSE)*$E357/100</f>
        <v>0</v>
      </c>
      <c r="M357" s="91">
        <f>VLOOKUP($B357,'Bang TPDD'!$A$6:$AA$2902,9, FALSE)*$E357/100</f>
        <v>0</v>
      </c>
      <c r="N357" s="91">
        <f>VLOOKUP($B357,'Bang TPDD'!$A$6:$AA$2902,10, FALSE)*$E357/100</f>
        <v>0</v>
      </c>
      <c r="O357" s="91">
        <f>VLOOKUP($B357,'Bang TPDD'!$A$6:$AA$2902,11, FALSE)*$E357/100</f>
        <v>0</v>
      </c>
      <c r="P357" s="91">
        <f>VLOOKUP($B357,'Bang TPDD'!$A$6:$AA$2902,12, FALSE)*$E357/100</f>
        <v>0</v>
      </c>
      <c r="Q357" s="91">
        <f>VLOOKUP($B357,'Bang TPDD'!$A$6:$AA$2902,13, FALSE)*$E357/100</f>
        <v>0</v>
      </c>
      <c r="R357" s="91">
        <f>VLOOKUP($B357,'Bang TPDD'!$A$6:$AA$2902,14, FALSE)*$E357/100</f>
        <v>0</v>
      </c>
      <c r="S357" s="91">
        <f>VLOOKUP($B357,'Bang TPDD'!$A$6:$AA$2902,15, FALSE)*$E357/100</f>
        <v>0</v>
      </c>
      <c r="T357" s="91">
        <f>VLOOKUP($B357,'Bang TPDD'!$A$6:$AA$2902,16, FALSE)*$E357/100</f>
        <v>0</v>
      </c>
      <c r="U357" s="91">
        <f>VLOOKUP($B357,'Bang TPDD'!$A$6:$AA$2902,17, FALSE)*$E357/100</f>
        <v>0</v>
      </c>
      <c r="V357" s="91">
        <f>VLOOKUP($B357,'Bang TPDD'!$A$6:$AA$2902,18, FALSE)*$E357/100</f>
        <v>0</v>
      </c>
      <c r="W357" s="91">
        <f>VLOOKUP($B357,'Bang TPDD'!$A$6:$AA$2902,19, FALSE)*$E357/100</f>
        <v>0</v>
      </c>
      <c r="X357" s="91">
        <f>VLOOKUP($B357,'Bang TPDD'!$A$6:$AA$2902,20, FALSE)*$E357/100</f>
        <v>0</v>
      </c>
      <c r="Y357" s="91">
        <f>VLOOKUP($B357,'Bang TPDD'!$A$6:$AA$2902,21, FALSE)*$E357/100</f>
        <v>0</v>
      </c>
      <c r="Z357" s="91">
        <f>VLOOKUP($B357,'Bang TPDD'!$A$6:$AA$2902,22, FALSE)*$E357/100</f>
        <v>0</v>
      </c>
    </row>
    <row r="358" spans="1:26" s="2" customFormat="1" x14ac:dyDescent="0.3">
      <c r="B358" s="92" t="s">
        <v>338</v>
      </c>
      <c r="C358" s="5" t="str">
        <f>VLOOKUP($B358,'Bang TPDD'!$A$6:$AA$2902,2, FALSE)</f>
        <v>Chọn NL</v>
      </c>
      <c r="D358" s="91">
        <v>0</v>
      </c>
      <c r="E358" s="91">
        <f t="shared" si="45"/>
        <v>0</v>
      </c>
      <c r="F358" s="91">
        <f>VLOOKUP($B358,'Bang TPDD'!$A$6:$AA$2902,3, FALSE)</f>
        <v>0</v>
      </c>
      <c r="G358" s="91">
        <f>VLOOKUP($B358,'Bang TPDD'!$A$6:$AA$2902,4, FALSE)*$D358/100</f>
        <v>0</v>
      </c>
      <c r="H358" s="91">
        <f>VLOOKUP($B358,'Bang TPDD'!$A$6:$AA$2902,23, FALSE)*$E358/100</f>
        <v>0</v>
      </c>
      <c r="I358" s="91">
        <f>VLOOKUP($B358,'Bang TPDD'!$A$6:$AA$2902,5, FALSE)*$E358/100</f>
        <v>0</v>
      </c>
      <c r="J358" s="91">
        <f>VLOOKUP($B358,'Bang TPDD'!$A$6:$AA$2902,6, FALSE)*$E358/100</f>
        <v>0</v>
      </c>
      <c r="K358" s="91">
        <f>VLOOKUP($B358,'Bang TPDD'!$A$6:$AA$2902,7, FALSE)*$E358/100</f>
        <v>0</v>
      </c>
      <c r="L358" s="91">
        <f>VLOOKUP($B358,'Bang TPDD'!$A$6:$AA$2902,8, FALSE)*$E358/100</f>
        <v>0</v>
      </c>
      <c r="M358" s="91">
        <f>VLOOKUP($B358,'Bang TPDD'!$A$6:$AA$2902,9, FALSE)*$E358/100</f>
        <v>0</v>
      </c>
      <c r="N358" s="91">
        <f>VLOOKUP($B358,'Bang TPDD'!$A$6:$AA$2902,10, FALSE)*$E358/100</f>
        <v>0</v>
      </c>
      <c r="O358" s="91">
        <f>VLOOKUP($B358,'Bang TPDD'!$A$6:$AA$2902,11, FALSE)*$E358/100</f>
        <v>0</v>
      </c>
      <c r="P358" s="91">
        <f>VLOOKUP($B358,'Bang TPDD'!$A$6:$AA$2902,12, FALSE)*$E358/100</f>
        <v>0</v>
      </c>
      <c r="Q358" s="91">
        <f>VLOOKUP($B358,'Bang TPDD'!$A$6:$AA$2902,13, FALSE)*$E358/100</f>
        <v>0</v>
      </c>
      <c r="R358" s="91">
        <f>VLOOKUP($B358,'Bang TPDD'!$A$6:$AA$2902,14, FALSE)*$E358/100</f>
        <v>0</v>
      </c>
      <c r="S358" s="91">
        <f>VLOOKUP($B358,'Bang TPDD'!$A$6:$AA$2902,15, FALSE)*$E358/100</f>
        <v>0</v>
      </c>
      <c r="T358" s="91">
        <f>VLOOKUP($B358,'Bang TPDD'!$A$6:$AA$2902,16, FALSE)*$E358/100</f>
        <v>0</v>
      </c>
      <c r="U358" s="91">
        <f>VLOOKUP($B358,'Bang TPDD'!$A$6:$AA$2902,17, FALSE)*$E358/100</f>
        <v>0</v>
      </c>
      <c r="V358" s="91">
        <f>VLOOKUP($B358,'Bang TPDD'!$A$6:$AA$2902,18, FALSE)*$E358/100</f>
        <v>0</v>
      </c>
      <c r="W358" s="91">
        <f>VLOOKUP($B358,'Bang TPDD'!$A$6:$AA$2902,19, FALSE)*$E358/100</f>
        <v>0</v>
      </c>
      <c r="X358" s="91">
        <f>VLOOKUP($B358,'Bang TPDD'!$A$6:$AA$2902,20, FALSE)*$E358/100</f>
        <v>0</v>
      </c>
      <c r="Y358" s="91">
        <f>VLOOKUP($B358,'Bang TPDD'!$A$6:$AA$2902,21, FALSE)*$E358/100</f>
        <v>0</v>
      </c>
      <c r="Z358" s="91">
        <f>VLOOKUP($B358,'Bang TPDD'!$A$6:$AA$2902,22, FALSE)*$E358/100</f>
        <v>0</v>
      </c>
    </row>
    <row r="359" spans="1:26" s="2" customFormat="1" x14ac:dyDescent="0.3">
      <c r="B359" s="92" t="s">
        <v>338</v>
      </c>
      <c r="C359" s="5" t="str">
        <f>VLOOKUP($B359,'Bang TPDD'!$A$6:$AA$2902,2, FALSE)</f>
        <v>Chọn NL</v>
      </c>
      <c r="D359" s="91">
        <v>0</v>
      </c>
      <c r="E359" s="91">
        <f t="shared" si="45"/>
        <v>0</v>
      </c>
      <c r="F359" s="91">
        <f>VLOOKUP($B359,'Bang TPDD'!$A$6:$AA$2902,3, FALSE)</f>
        <v>0</v>
      </c>
      <c r="G359" s="91">
        <f>VLOOKUP($B359,'Bang TPDD'!$A$6:$AA$2902,4, FALSE)*$D359/100</f>
        <v>0</v>
      </c>
      <c r="H359" s="91">
        <f>VLOOKUP($B359,'Bang TPDD'!$A$6:$AA$2902,23, FALSE)*$E359/100</f>
        <v>0</v>
      </c>
      <c r="I359" s="91">
        <f>VLOOKUP($B359,'Bang TPDD'!$A$6:$AA$2902,5, FALSE)*$E359/100</f>
        <v>0</v>
      </c>
      <c r="J359" s="91">
        <f>VLOOKUP($B359,'Bang TPDD'!$A$6:$AA$2902,6, FALSE)*$E359/100</f>
        <v>0</v>
      </c>
      <c r="K359" s="91">
        <f>VLOOKUP($B359,'Bang TPDD'!$A$6:$AA$2902,7, FALSE)*$E359/100</f>
        <v>0</v>
      </c>
      <c r="L359" s="91">
        <f>VLOOKUP($B359,'Bang TPDD'!$A$6:$AA$2902,8, FALSE)*$E359/100</f>
        <v>0</v>
      </c>
      <c r="M359" s="91">
        <f>VLOOKUP($B359,'Bang TPDD'!$A$6:$AA$2902,9, FALSE)*$E359/100</f>
        <v>0</v>
      </c>
      <c r="N359" s="91">
        <f>VLOOKUP($B359,'Bang TPDD'!$A$6:$AA$2902,10, FALSE)*$E359/100</f>
        <v>0</v>
      </c>
      <c r="O359" s="91">
        <f>VLOOKUP($B359,'Bang TPDD'!$A$6:$AA$2902,11, FALSE)*$E359/100</f>
        <v>0</v>
      </c>
      <c r="P359" s="91">
        <f>VLOOKUP($B359,'Bang TPDD'!$A$6:$AA$2902,12, FALSE)*$E359/100</f>
        <v>0</v>
      </c>
      <c r="Q359" s="91">
        <f>VLOOKUP($B359,'Bang TPDD'!$A$6:$AA$2902,13, FALSE)*$E359/100</f>
        <v>0</v>
      </c>
      <c r="R359" s="91">
        <f>VLOOKUP($B359,'Bang TPDD'!$A$6:$AA$2902,14, FALSE)*$E359/100</f>
        <v>0</v>
      </c>
      <c r="S359" s="91">
        <f>VLOOKUP($B359,'Bang TPDD'!$A$6:$AA$2902,15, FALSE)*$E359/100</f>
        <v>0</v>
      </c>
      <c r="T359" s="91">
        <f>VLOOKUP($B359,'Bang TPDD'!$A$6:$AA$2902,16, FALSE)*$E359/100</f>
        <v>0</v>
      </c>
      <c r="U359" s="91">
        <f>VLOOKUP($B359,'Bang TPDD'!$A$6:$AA$2902,17, FALSE)*$E359/100</f>
        <v>0</v>
      </c>
      <c r="V359" s="91">
        <f>VLOOKUP($B359,'Bang TPDD'!$A$6:$AA$2902,18, FALSE)*$E359/100</f>
        <v>0</v>
      </c>
      <c r="W359" s="91">
        <f>VLOOKUP($B359,'Bang TPDD'!$A$6:$AA$2902,19, FALSE)*$E359/100</f>
        <v>0</v>
      </c>
      <c r="X359" s="91">
        <f>VLOOKUP($B359,'Bang TPDD'!$A$6:$AA$2902,20, FALSE)*$E359/100</f>
        <v>0</v>
      </c>
      <c r="Y359" s="91">
        <f>VLOOKUP($B359,'Bang TPDD'!$A$6:$AA$2902,21, FALSE)*$E359/100</f>
        <v>0</v>
      </c>
      <c r="Z359" s="91">
        <f>VLOOKUP($B359,'Bang TPDD'!$A$6:$AA$2902,22, FALSE)*$E359/100</f>
        <v>0</v>
      </c>
    </row>
    <row r="360" spans="1:26" s="2" customFormat="1" x14ac:dyDescent="0.3">
      <c r="B360" s="92" t="s">
        <v>338</v>
      </c>
      <c r="C360" s="5" t="str">
        <f>VLOOKUP($B360,'Bang TPDD'!$A$6:$AA$2902,2, FALSE)</f>
        <v>Chọn NL</v>
      </c>
      <c r="D360" s="91">
        <v>0</v>
      </c>
      <c r="E360" s="91">
        <f t="shared" si="45"/>
        <v>0</v>
      </c>
      <c r="F360" s="91">
        <f>VLOOKUP($B360,'Bang TPDD'!$A$6:$AA$2902,3, FALSE)</f>
        <v>0</v>
      </c>
      <c r="G360" s="91">
        <f>VLOOKUP($B360,'Bang TPDD'!$A$6:$AA$2902,4, FALSE)*$D360/100</f>
        <v>0</v>
      </c>
      <c r="H360" s="91">
        <f>VLOOKUP($B360,'Bang TPDD'!$A$6:$AA$2902,23, FALSE)*$E360/100</f>
        <v>0</v>
      </c>
      <c r="I360" s="91">
        <f>VLOOKUP($B360,'Bang TPDD'!$A$6:$AA$2902,5, FALSE)*$E360/100</f>
        <v>0</v>
      </c>
      <c r="J360" s="91">
        <f>VLOOKUP($B360,'Bang TPDD'!$A$6:$AA$2902,6, FALSE)*$E360/100</f>
        <v>0</v>
      </c>
      <c r="K360" s="91">
        <f>VLOOKUP($B360,'Bang TPDD'!$A$6:$AA$2902,7, FALSE)*$E360/100</f>
        <v>0</v>
      </c>
      <c r="L360" s="91">
        <f>VLOOKUP($B360,'Bang TPDD'!$A$6:$AA$2902,8, FALSE)*$E360/100</f>
        <v>0</v>
      </c>
      <c r="M360" s="91">
        <f>VLOOKUP($B360,'Bang TPDD'!$A$6:$AA$2902,9, FALSE)*$E360/100</f>
        <v>0</v>
      </c>
      <c r="N360" s="91">
        <f>VLOOKUP($B360,'Bang TPDD'!$A$6:$AA$2902,10, FALSE)*$E360/100</f>
        <v>0</v>
      </c>
      <c r="O360" s="91">
        <f>VLOOKUP($B360,'Bang TPDD'!$A$6:$AA$2902,11, FALSE)*$E360/100</f>
        <v>0</v>
      </c>
      <c r="P360" s="91">
        <f>VLOOKUP($B360,'Bang TPDD'!$A$6:$AA$2902,12, FALSE)*$E360/100</f>
        <v>0</v>
      </c>
      <c r="Q360" s="91">
        <f>VLOOKUP($B360,'Bang TPDD'!$A$6:$AA$2902,13, FALSE)*$E360/100</f>
        <v>0</v>
      </c>
      <c r="R360" s="91">
        <f>VLOOKUP($B360,'Bang TPDD'!$A$6:$AA$2902,14, FALSE)*$E360/100</f>
        <v>0</v>
      </c>
      <c r="S360" s="91">
        <f>VLOOKUP($B360,'Bang TPDD'!$A$6:$AA$2902,15, FALSE)*$E360/100</f>
        <v>0</v>
      </c>
      <c r="T360" s="91">
        <f>VLOOKUP($B360,'Bang TPDD'!$A$6:$AA$2902,16, FALSE)*$E360/100</f>
        <v>0</v>
      </c>
      <c r="U360" s="91">
        <f>VLOOKUP($B360,'Bang TPDD'!$A$6:$AA$2902,17, FALSE)*$E360/100</f>
        <v>0</v>
      </c>
      <c r="V360" s="91">
        <f>VLOOKUP($B360,'Bang TPDD'!$A$6:$AA$2902,18, FALSE)*$E360/100</f>
        <v>0</v>
      </c>
      <c r="W360" s="91">
        <f>VLOOKUP($B360,'Bang TPDD'!$A$6:$AA$2902,19, FALSE)*$E360/100</f>
        <v>0</v>
      </c>
      <c r="X360" s="91">
        <f>VLOOKUP($B360,'Bang TPDD'!$A$6:$AA$2902,20, FALSE)*$E360/100</f>
        <v>0</v>
      </c>
      <c r="Y360" s="91">
        <f>VLOOKUP($B360,'Bang TPDD'!$A$6:$AA$2902,21, FALSE)*$E360/100</f>
        <v>0</v>
      </c>
      <c r="Z360" s="91">
        <f>VLOOKUP($B360,'Bang TPDD'!$A$6:$AA$2902,22, FALSE)*$E360/100</f>
        <v>0</v>
      </c>
    </row>
    <row r="361" spans="1:26" s="2" customFormat="1" x14ac:dyDescent="0.3">
      <c r="B361" s="92" t="s">
        <v>338</v>
      </c>
      <c r="C361" s="5" t="str">
        <f>VLOOKUP($B361,'Bang TPDD'!$A$6:$AA$2902,2, FALSE)</f>
        <v>Chọn NL</v>
      </c>
      <c r="D361" s="91">
        <v>0</v>
      </c>
      <c r="E361" s="91">
        <f t="shared" si="45"/>
        <v>0</v>
      </c>
      <c r="F361" s="91">
        <f>VLOOKUP($B361,'Bang TPDD'!$A$6:$AA$2902,3, FALSE)</f>
        <v>0</v>
      </c>
      <c r="G361" s="91">
        <f>VLOOKUP($B361,'Bang TPDD'!$A$6:$AA$2902,4, FALSE)*$D361/100</f>
        <v>0</v>
      </c>
      <c r="H361" s="91">
        <f>VLOOKUP($B361,'Bang TPDD'!$A$6:$AA$2902,23, FALSE)*$E361/100</f>
        <v>0</v>
      </c>
      <c r="I361" s="91">
        <f>VLOOKUP($B361,'Bang TPDD'!$A$6:$AA$2902,5, FALSE)*$E361/100</f>
        <v>0</v>
      </c>
      <c r="J361" s="91">
        <f>VLOOKUP($B361,'Bang TPDD'!$A$6:$AA$2902,6, FALSE)*$E361/100</f>
        <v>0</v>
      </c>
      <c r="K361" s="91">
        <f>VLOOKUP($B361,'Bang TPDD'!$A$6:$AA$2902,7, FALSE)*$E361/100</f>
        <v>0</v>
      </c>
      <c r="L361" s="91">
        <f>VLOOKUP($B361,'Bang TPDD'!$A$6:$AA$2902,8, FALSE)*$E361/100</f>
        <v>0</v>
      </c>
      <c r="M361" s="91">
        <f>VLOOKUP($B361,'Bang TPDD'!$A$6:$AA$2902,9, FALSE)*$E361/100</f>
        <v>0</v>
      </c>
      <c r="N361" s="91">
        <f>VLOOKUP($B361,'Bang TPDD'!$A$6:$AA$2902,10, FALSE)*$E361/100</f>
        <v>0</v>
      </c>
      <c r="O361" s="91">
        <f>VLOOKUP($B361,'Bang TPDD'!$A$6:$AA$2902,11, FALSE)*$E361/100</f>
        <v>0</v>
      </c>
      <c r="P361" s="91">
        <f>VLOOKUP($B361,'Bang TPDD'!$A$6:$AA$2902,12, FALSE)*$E361/100</f>
        <v>0</v>
      </c>
      <c r="Q361" s="91">
        <f>VLOOKUP($B361,'Bang TPDD'!$A$6:$AA$2902,13, FALSE)*$E361/100</f>
        <v>0</v>
      </c>
      <c r="R361" s="91">
        <f>VLOOKUP($B361,'Bang TPDD'!$A$6:$AA$2902,14, FALSE)*$E361/100</f>
        <v>0</v>
      </c>
      <c r="S361" s="91">
        <f>VLOOKUP($B361,'Bang TPDD'!$A$6:$AA$2902,15, FALSE)*$E361/100</f>
        <v>0</v>
      </c>
      <c r="T361" s="91">
        <f>VLOOKUP($B361,'Bang TPDD'!$A$6:$AA$2902,16, FALSE)*$E361/100</f>
        <v>0</v>
      </c>
      <c r="U361" s="91">
        <f>VLOOKUP($B361,'Bang TPDD'!$A$6:$AA$2902,17, FALSE)*$E361/100</f>
        <v>0</v>
      </c>
      <c r="V361" s="91">
        <f>VLOOKUP($B361,'Bang TPDD'!$A$6:$AA$2902,18, FALSE)*$E361/100</f>
        <v>0</v>
      </c>
      <c r="W361" s="91">
        <f>VLOOKUP($B361,'Bang TPDD'!$A$6:$AA$2902,19, FALSE)*$E361/100</f>
        <v>0</v>
      </c>
      <c r="X361" s="91">
        <f>VLOOKUP($B361,'Bang TPDD'!$A$6:$AA$2902,20, FALSE)*$E361/100</f>
        <v>0</v>
      </c>
      <c r="Y361" s="91">
        <f>VLOOKUP($B361,'Bang TPDD'!$A$6:$AA$2902,21, FALSE)*$E361/100</f>
        <v>0</v>
      </c>
      <c r="Z361" s="91">
        <f>VLOOKUP($B361,'Bang TPDD'!$A$6:$AA$2902,22, FALSE)*$E361/100</f>
        <v>0</v>
      </c>
    </row>
    <row r="362" spans="1:26" s="2" customFormat="1" x14ac:dyDescent="0.3">
      <c r="B362" s="92" t="s">
        <v>338</v>
      </c>
      <c r="C362" s="5" t="str">
        <f>VLOOKUP($B362,'Bang TPDD'!$A$6:$AA$2902,2, FALSE)</f>
        <v>Chọn NL</v>
      </c>
      <c r="D362" s="91">
        <v>0</v>
      </c>
      <c r="E362" s="91">
        <f t="shared" si="45"/>
        <v>0</v>
      </c>
      <c r="F362" s="91">
        <f>VLOOKUP($B362,'Bang TPDD'!$A$6:$AA$2902,3, FALSE)</f>
        <v>0</v>
      </c>
      <c r="G362" s="91">
        <f>VLOOKUP($B362,'Bang TPDD'!$A$6:$AA$2902,4, FALSE)*$D362/100</f>
        <v>0</v>
      </c>
      <c r="H362" s="91">
        <f>VLOOKUP($B362,'Bang TPDD'!$A$6:$AA$2902,23, FALSE)*$E362/100</f>
        <v>0</v>
      </c>
      <c r="I362" s="91">
        <f>VLOOKUP($B362,'Bang TPDD'!$A$6:$AA$2902,5, FALSE)*$E362/100</f>
        <v>0</v>
      </c>
      <c r="J362" s="91">
        <f>VLOOKUP($B362,'Bang TPDD'!$A$6:$AA$2902,6, FALSE)*$E362/100</f>
        <v>0</v>
      </c>
      <c r="K362" s="91">
        <f>VLOOKUP($B362,'Bang TPDD'!$A$6:$AA$2902,7, FALSE)*$E362/100</f>
        <v>0</v>
      </c>
      <c r="L362" s="91">
        <f>VLOOKUP($B362,'Bang TPDD'!$A$6:$AA$2902,8, FALSE)*$E362/100</f>
        <v>0</v>
      </c>
      <c r="M362" s="91">
        <f>VLOOKUP($B362,'Bang TPDD'!$A$6:$AA$2902,9, FALSE)*$E362/100</f>
        <v>0</v>
      </c>
      <c r="N362" s="91">
        <f>VLOOKUP($B362,'Bang TPDD'!$A$6:$AA$2902,10, FALSE)*$E362/100</f>
        <v>0</v>
      </c>
      <c r="O362" s="91">
        <f>VLOOKUP($B362,'Bang TPDD'!$A$6:$AA$2902,11, FALSE)*$E362/100</f>
        <v>0</v>
      </c>
      <c r="P362" s="91">
        <f>VLOOKUP($B362,'Bang TPDD'!$A$6:$AA$2902,12, FALSE)*$E362/100</f>
        <v>0</v>
      </c>
      <c r="Q362" s="91">
        <f>VLOOKUP($B362,'Bang TPDD'!$A$6:$AA$2902,13, FALSE)*$E362/100</f>
        <v>0</v>
      </c>
      <c r="R362" s="91">
        <f>VLOOKUP($B362,'Bang TPDD'!$A$6:$AA$2902,14, FALSE)*$E362/100</f>
        <v>0</v>
      </c>
      <c r="S362" s="91">
        <f>VLOOKUP($B362,'Bang TPDD'!$A$6:$AA$2902,15, FALSE)*$E362/100</f>
        <v>0</v>
      </c>
      <c r="T362" s="91">
        <f>VLOOKUP($B362,'Bang TPDD'!$A$6:$AA$2902,16, FALSE)*$E362/100</f>
        <v>0</v>
      </c>
      <c r="U362" s="91">
        <f>VLOOKUP($B362,'Bang TPDD'!$A$6:$AA$2902,17, FALSE)*$E362/100</f>
        <v>0</v>
      </c>
      <c r="V362" s="91">
        <f>VLOOKUP($B362,'Bang TPDD'!$A$6:$AA$2902,18, FALSE)*$E362/100</f>
        <v>0</v>
      </c>
      <c r="W362" s="91">
        <f>VLOOKUP($B362,'Bang TPDD'!$A$6:$AA$2902,19, FALSE)*$E362/100</f>
        <v>0</v>
      </c>
      <c r="X362" s="91">
        <f>VLOOKUP($B362,'Bang TPDD'!$A$6:$AA$2902,20, FALSE)*$E362/100</f>
        <v>0</v>
      </c>
      <c r="Y362" s="91">
        <f>VLOOKUP($B362,'Bang TPDD'!$A$6:$AA$2902,21, FALSE)*$E362/100</f>
        <v>0</v>
      </c>
      <c r="Z362" s="91">
        <f>VLOOKUP($B362,'Bang TPDD'!$A$6:$AA$2902,22, FALSE)*$E362/100</f>
        <v>0</v>
      </c>
    </row>
    <row r="363" spans="1:26" s="2" customFormat="1" x14ac:dyDescent="0.3">
      <c r="B363" s="92" t="s">
        <v>338</v>
      </c>
      <c r="C363" s="5" t="str">
        <f>VLOOKUP($B363,'Bang TPDD'!$A$6:$AA$2902,2, FALSE)</f>
        <v>Chọn NL</v>
      </c>
      <c r="D363" s="91">
        <v>0</v>
      </c>
      <c r="E363" s="91">
        <f t="shared" si="45"/>
        <v>0</v>
      </c>
      <c r="F363" s="91">
        <f>VLOOKUP($B363,'Bang TPDD'!$A$6:$AA$2902,3, FALSE)</f>
        <v>0</v>
      </c>
      <c r="G363" s="91">
        <f>VLOOKUP($B363,'Bang TPDD'!$A$6:$AA$2902,4, FALSE)*$D363/100</f>
        <v>0</v>
      </c>
      <c r="H363" s="91">
        <f>VLOOKUP($B363,'Bang TPDD'!$A$6:$AA$2902,23, FALSE)*$E363/100</f>
        <v>0</v>
      </c>
      <c r="I363" s="91">
        <f>VLOOKUP($B363,'Bang TPDD'!$A$6:$AA$2902,5, FALSE)*$E363/100</f>
        <v>0</v>
      </c>
      <c r="J363" s="91">
        <f>VLOOKUP($B363,'Bang TPDD'!$A$6:$AA$2902,6, FALSE)*$E363/100</f>
        <v>0</v>
      </c>
      <c r="K363" s="91">
        <f>VLOOKUP($B363,'Bang TPDD'!$A$6:$AA$2902,7, FALSE)*$E363/100</f>
        <v>0</v>
      </c>
      <c r="L363" s="91">
        <f>VLOOKUP($B363,'Bang TPDD'!$A$6:$AA$2902,8, FALSE)*$E363/100</f>
        <v>0</v>
      </c>
      <c r="M363" s="91">
        <f>VLOOKUP($B363,'Bang TPDD'!$A$6:$AA$2902,9, FALSE)*$E363/100</f>
        <v>0</v>
      </c>
      <c r="N363" s="91">
        <f>VLOOKUP($B363,'Bang TPDD'!$A$6:$AA$2902,10, FALSE)*$E363/100</f>
        <v>0</v>
      </c>
      <c r="O363" s="91">
        <f>VLOOKUP($B363,'Bang TPDD'!$A$6:$AA$2902,11, FALSE)*$E363/100</f>
        <v>0</v>
      </c>
      <c r="P363" s="91">
        <f>VLOOKUP($B363,'Bang TPDD'!$A$6:$AA$2902,12, FALSE)*$E363/100</f>
        <v>0</v>
      </c>
      <c r="Q363" s="91">
        <f>VLOOKUP($B363,'Bang TPDD'!$A$6:$AA$2902,13, FALSE)*$E363/100</f>
        <v>0</v>
      </c>
      <c r="R363" s="91">
        <f>VLOOKUP($B363,'Bang TPDD'!$A$6:$AA$2902,14, FALSE)*$E363/100</f>
        <v>0</v>
      </c>
      <c r="S363" s="91">
        <f>VLOOKUP($B363,'Bang TPDD'!$A$6:$AA$2902,15, FALSE)*$E363/100</f>
        <v>0</v>
      </c>
      <c r="T363" s="91">
        <f>VLOOKUP($B363,'Bang TPDD'!$A$6:$AA$2902,16, FALSE)*$E363/100</f>
        <v>0</v>
      </c>
      <c r="U363" s="91">
        <f>VLOOKUP($B363,'Bang TPDD'!$A$6:$AA$2902,17, FALSE)*$E363/100</f>
        <v>0</v>
      </c>
      <c r="V363" s="91">
        <f>VLOOKUP($B363,'Bang TPDD'!$A$6:$AA$2902,18, FALSE)*$E363/100</f>
        <v>0</v>
      </c>
      <c r="W363" s="91">
        <f>VLOOKUP($B363,'Bang TPDD'!$A$6:$AA$2902,19, FALSE)*$E363/100</f>
        <v>0</v>
      </c>
      <c r="X363" s="91">
        <f>VLOOKUP($B363,'Bang TPDD'!$A$6:$AA$2902,20, FALSE)*$E363/100</f>
        <v>0</v>
      </c>
      <c r="Y363" s="91">
        <f>VLOOKUP($B363,'Bang TPDD'!$A$6:$AA$2902,21, FALSE)*$E363/100</f>
        <v>0</v>
      </c>
      <c r="Z363" s="91">
        <f>VLOOKUP($B363,'Bang TPDD'!$A$6:$AA$2902,22, FALSE)*$E363/100</f>
        <v>0</v>
      </c>
    </row>
    <row r="364" spans="1:26" s="2" customFormat="1" x14ac:dyDescent="0.3">
      <c r="B364" s="92" t="s">
        <v>338</v>
      </c>
      <c r="C364" s="5" t="str">
        <f>VLOOKUP($B364,'Bang TPDD'!$A$6:$AA$2902,2, FALSE)</f>
        <v>Chọn NL</v>
      </c>
      <c r="D364" s="91">
        <v>0</v>
      </c>
      <c r="E364" s="91">
        <f t="shared" si="45"/>
        <v>0</v>
      </c>
      <c r="F364" s="91">
        <f>VLOOKUP($B364,'Bang TPDD'!$A$6:$AA$2902,3, FALSE)</f>
        <v>0</v>
      </c>
      <c r="G364" s="91">
        <f>VLOOKUP($B364,'Bang TPDD'!$A$6:$AA$2902,4, FALSE)*$D364/100</f>
        <v>0</v>
      </c>
      <c r="H364" s="91">
        <f>VLOOKUP($B364,'Bang TPDD'!$A$6:$AA$2902,23, FALSE)*$E364/100</f>
        <v>0</v>
      </c>
      <c r="I364" s="91">
        <f>VLOOKUP($B364,'Bang TPDD'!$A$6:$AA$2902,5, FALSE)*$E364/100</f>
        <v>0</v>
      </c>
      <c r="J364" s="91">
        <f>VLOOKUP($B364,'Bang TPDD'!$A$6:$AA$2902,6, FALSE)*$E364/100</f>
        <v>0</v>
      </c>
      <c r="K364" s="91">
        <f>VLOOKUP($B364,'Bang TPDD'!$A$6:$AA$2902,7, FALSE)*$E364/100</f>
        <v>0</v>
      </c>
      <c r="L364" s="91">
        <f>VLOOKUP($B364,'Bang TPDD'!$A$6:$AA$2902,8, FALSE)*$E364/100</f>
        <v>0</v>
      </c>
      <c r="M364" s="91">
        <f>VLOOKUP($B364,'Bang TPDD'!$A$6:$AA$2902,9, FALSE)*$E364/100</f>
        <v>0</v>
      </c>
      <c r="N364" s="91">
        <f>VLOOKUP($B364,'Bang TPDD'!$A$6:$AA$2902,10, FALSE)*$E364/100</f>
        <v>0</v>
      </c>
      <c r="O364" s="91">
        <f>VLOOKUP($B364,'Bang TPDD'!$A$6:$AA$2902,11, FALSE)*$E364/100</f>
        <v>0</v>
      </c>
      <c r="P364" s="91">
        <f>VLOOKUP($B364,'Bang TPDD'!$A$6:$AA$2902,12, FALSE)*$E364/100</f>
        <v>0</v>
      </c>
      <c r="Q364" s="91">
        <f>VLOOKUP($B364,'Bang TPDD'!$A$6:$AA$2902,13, FALSE)*$E364/100</f>
        <v>0</v>
      </c>
      <c r="R364" s="91">
        <f>VLOOKUP($B364,'Bang TPDD'!$A$6:$AA$2902,14, FALSE)*$E364/100</f>
        <v>0</v>
      </c>
      <c r="S364" s="91">
        <f>VLOOKUP($B364,'Bang TPDD'!$A$6:$AA$2902,15, FALSE)*$E364/100</f>
        <v>0</v>
      </c>
      <c r="T364" s="91">
        <f>VLOOKUP($B364,'Bang TPDD'!$A$6:$AA$2902,16, FALSE)*$E364/100</f>
        <v>0</v>
      </c>
      <c r="U364" s="91">
        <f>VLOOKUP($B364,'Bang TPDD'!$A$6:$AA$2902,17, FALSE)*$E364/100</f>
        <v>0</v>
      </c>
      <c r="V364" s="91">
        <f>VLOOKUP($B364,'Bang TPDD'!$A$6:$AA$2902,18, FALSE)*$E364/100</f>
        <v>0</v>
      </c>
      <c r="W364" s="91">
        <f>VLOOKUP($B364,'Bang TPDD'!$A$6:$AA$2902,19, FALSE)*$E364/100</f>
        <v>0</v>
      </c>
      <c r="X364" s="91">
        <f>VLOOKUP($B364,'Bang TPDD'!$A$6:$AA$2902,20, FALSE)*$E364/100</f>
        <v>0</v>
      </c>
      <c r="Y364" s="91">
        <f>VLOOKUP($B364,'Bang TPDD'!$A$6:$AA$2902,21, FALSE)*$E364/100</f>
        <v>0</v>
      </c>
      <c r="Z364" s="91">
        <f>VLOOKUP($B364,'Bang TPDD'!$A$6:$AA$2902,22, FALSE)*$E364/100</f>
        <v>0</v>
      </c>
    </row>
    <row r="365" spans="1:26" s="2" customFormat="1" x14ac:dyDescent="0.3">
      <c r="B365" s="92" t="s">
        <v>338</v>
      </c>
      <c r="C365" s="5" t="str">
        <f>VLOOKUP($B365,'Bang TPDD'!$A$6:$AA$2902,2, FALSE)</f>
        <v>Chọn NL</v>
      </c>
      <c r="D365" s="91">
        <v>0</v>
      </c>
      <c r="E365" s="91">
        <f t="shared" si="45"/>
        <v>0</v>
      </c>
      <c r="F365" s="91">
        <f>VLOOKUP($B365,'Bang TPDD'!$A$6:$AA$2902,3, FALSE)</f>
        <v>0</v>
      </c>
      <c r="G365" s="91">
        <f>VLOOKUP($B365,'Bang TPDD'!$A$6:$AA$2902,4, FALSE)*$D365/100</f>
        <v>0</v>
      </c>
      <c r="H365" s="91">
        <f>VLOOKUP($B365,'Bang TPDD'!$A$6:$AA$2902,23, FALSE)*$E365/100</f>
        <v>0</v>
      </c>
      <c r="I365" s="91">
        <f>VLOOKUP($B365,'Bang TPDD'!$A$6:$AA$2902,5, FALSE)*$E365/100</f>
        <v>0</v>
      </c>
      <c r="J365" s="91">
        <f>VLOOKUP($B365,'Bang TPDD'!$A$6:$AA$2902,6, FALSE)*$E365/100</f>
        <v>0</v>
      </c>
      <c r="K365" s="91">
        <f>VLOOKUP($B365,'Bang TPDD'!$A$6:$AA$2902,7, FALSE)*$E365/100</f>
        <v>0</v>
      </c>
      <c r="L365" s="91">
        <f>VLOOKUP($B365,'Bang TPDD'!$A$6:$AA$2902,8, FALSE)*$E365/100</f>
        <v>0</v>
      </c>
      <c r="M365" s="91">
        <f>VLOOKUP($B365,'Bang TPDD'!$A$6:$AA$2902,9, FALSE)*$E365/100</f>
        <v>0</v>
      </c>
      <c r="N365" s="91">
        <f>VLOOKUP($B365,'Bang TPDD'!$A$6:$AA$2902,10, FALSE)*$E365/100</f>
        <v>0</v>
      </c>
      <c r="O365" s="91">
        <f>VLOOKUP($B365,'Bang TPDD'!$A$6:$AA$2902,11, FALSE)*$E365/100</f>
        <v>0</v>
      </c>
      <c r="P365" s="91">
        <f>VLOOKUP($B365,'Bang TPDD'!$A$6:$AA$2902,12, FALSE)*$E365/100</f>
        <v>0</v>
      </c>
      <c r="Q365" s="91">
        <f>VLOOKUP($B365,'Bang TPDD'!$A$6:$AA$2902,13, FALSE)*$E365/100</f>
        <v>0</v>
      </c>
      <c r="R365" s="91">
        <f>VLOOKUP($B365,'Bang TPDD'!$A$6:$AA$2902,14, FALSE)*$E365/100</f>
        <v>0</v>
      </c>
      <c r="S365" s="91">
        <f>VLOOKUP($B365,'Bang TPDD'!$A$6:$AA$2902,15, FALSE)*$E365/100</f>
        <v>0</v>
      </c>
      <c r="T365" s="91">
        <f>VLOOKUP($B365,'Bang TPDD'!$A$6:$AA$2902,16, FALSE)*$E365/100</f>
        <v>0</v>
      </c>
      <c r="U365" s="91">
        <f>VLOOKUP($B365,'Bang TPDD'!$A$6:$AA$2902,17, FALSE)*$E365/100</f>
        <v>0</v>
      </c>
      <c r="V365" s="91">
        <f>VLOOKUP($B365,'Bang TPDD'!$A$6:$AA$2902,18, FALSE)*$E365/100</f>
        <v>0</v>
      </c>
      <c r="W365" s="91">
        <f>VLOOKUP($B365,'Bang TPDD'!$A$6:$AA$2902,19, FALSE)*$E365/100</f>
        <v>0</v>
      </c>
      <c r="X365" s="91">
        <f>VLOOKUP($B365,'Bang TPDD'!$A$6:$AA$2902,20, FALSE)*$E365/100</f>
        <v>0</v>
      </c>
      <c r="Y365" s="91">
        <f>VLOOKUP($B365,'Bang TPDD'!$A$6:$AA$2902,21, FALSE)*$E365/100</f>
        <v>0</v>
      </c>
      <c r="Z365" s="91">
        <f>VLOOKUP($B365,'Bang TPDD'!$A$6:$AA$2902,22, FALSE)*$E365/100</f>
        <v>0</v>
      </c>
    </row>
    <row r="366" spans="1:26" s="2" customFormat="1" x14ac:dyDescent="0.3">
      <c r="B366" s="92" t="s">
        <v>338</v>
      </c>
      <c r="C366" s="5" t="str">
        <f>VLOOKUP($B366,'Bang TPDD'!$A$6:$AA$2902,2, FALSE)</f>
        <v>Chọn NL</v>
      </c>
      <c r="D366" s="91">
        <v>0</v>
      </c>
      <c r="E366" s="91">
        <f t="shared" si="45"/>
        <v>0</v>
      </c>
      <c r="F366" s="91">
        <f>VLOOKUP($B366,'Bang TPDD'!$A$6:$AA$2902,3, FALSE)</f>
        <v>0</v>
      </c>
      <c r="G366" s="91">
        <f>VLOOKUP($B366,'Bang TPDD'!$A$6:$AA$2902,4, FALSE)*$D366/100</f>
        <v>0</v>
      </c>
      <c r="H366" s="91">
        <f>VLOOKUP($B366,'Bang TPDD'!$A$6:$AA$2902,23, FALSE)*$E366/100</f>
        <v>0</v>
      </c>
      <c r="I366" s="91">
        <f>VLOOKUP($B366,'Bang TPDD'!$A$6:$AA$2902,5, FALSE)*$E366/100</f>
        <v>0</v>
      </c>
      <c r="J366" s="91">
        <f>VLOOKUP($B366,'Bang TPDD'!$A$6:$AA$2902,6, FALSE)*$E366/100</f>
        <v>0</v>
      </c>
      <c r="K366" s="91">
        <f>VLOOKUP($B366,'Bang TPDD'!$A$6:$AA$2902,7, FALSE)*$E366/100</f>
        <v>0</v>
      </c>
      <c r="L366" s="91">
        <f>VLOOKUP($B366,'Bang TPDD'!$A$6:$AA$2902,8, FALSE)*$E366/100</f>
        <v>0</v>
      </c>
      <c r="M366" s="91">
        <f>VLOOKUP($B366,'Bang TPDD'!$A$6:$AA$2902,9, FALSE)*$E366/100</f>
        <v>0</v>
      </c>
      <c r="N366" s="91">
        <f>VLOOKUP($B366,'Bang TPDD'!$A$6:$AA$2902,10, FALSE)*$E366/100</f>
        <v>0</v>
      </c>
      <c r="O366" s="91">
        <f>VLOOKUP($B366,'Bang TPDD'!$A$6:$AA$2902,11, FALSE)*$E366/100</f>
        <v>0</v>
      </c>
      <c r="P366" s="91">
        <f>VLOOKUP($B366,'Bang TPDD'!$A$6:$AA$2902,12, FALSE)*$E366/100</f>
        <v>0</v>
      </c>
      <c r="Q366" s="91">
        <f>VLOOKUP($B366,'Bang TPDD'!$A$6:$AA$2902,13, FALSE)*$E366/100</f>
        <v>0</v>
      </c>
      <c r="R366" s="91">
        <f>VLOOKUP($B366,'Bang TPDD'!$A$6:$AA$2902,14, FALSE)*$E366/100</f>
        <v>0</v>
      </c>
      <c r="S366" s="91">
        <f>VLOOKUP($B366,'Bang TPDD'!$A$6:$AA$2902,15, FALSE)*$E366/100</f>
        <v>0</v>
      </c>
      <c r="T366" s="91">
        <f>VLOOKUP($B366,'Bang TPDD'!$A$6:$AA$2902,16, FALSE)*$E366/100</f>
        <v>0</v>
      </c>
      <c r="U366" s="91">
        <f>VLOOKUP($B366,'Bang TPDD'!$A$6:$AA$2902,17, FALSE)*$E366/100</f>
        <v>0</v>
      </c>
      <c r="V366" s="91">
        <f>VLOOKUP($B366,'Bang TPDD'!$A$6:$AA$2902,18, FALSE)*$E366/100</f>
        <v>0</v>
      </c>
      <c r="W366" s="91">
        <f>VLOOKUP($B366,'Bang TPDD'!$A$6:$AA$2902,19, FALSE)*$E366/100</f>
        <v>0</v>
      </c>
      <c r="X366" s="91">
        <f>VLOOKUP($B366,'Bang TPDD'!$A$6:$AA$2902,20, FALSE)*$E366/100</f>
        <v>0</v>
      </c>
      <c r="Y366" s="91">
        <f>VLOOKUP($B366,'Bang TPDD'!$A$6:$AA$2902,21, FALSE)*$E366/100</f>
        <v>0</v>
      </c>
      <c r="Z366" s="91">
        <f>VLOOKUP($B366,'Bang TPDD'!$A$6:$AA$2902,22, FALSE)*$E366/100</f>
        <v>0</v>
      </c>
    </row>
    <row r="367" spans="1:26" ht="15" thickBot="1" x14ac:dyDescent="0.35"/>
    <row r="368" spans="1:26" s="89" customFormat="1" ht="27.6" x14ac:dyDescent="0.3">
      <c r="A368" s="412" t="s">
        <v>342</v>
      </c>
      <c r="B368" s="414" t="s">
        <v>292</v>
      </c>
      <c r="C368" s="410" t="s">
        <v>353</v>
      </c>
      <c r="D368" s="396" t="s">
        <v>272</v>
      </c>
      <c r="E368" s="397" t="s">
        <v>273</v>
      </c>
      <c r="F368" s="398" t="s">
        <v>300</v>
      </c>
      <c r="G368" s="398" t="s">
        <v>3</v>
      </c>
      <c r="H368" s="398" t="s">
        <v>296</v>
      </c>
      <c r="I368" s="399" t="s">
        <v>323</v>
      </c>
      <c r="J368" s="399" t="s">
        <v>324</v>
      </c>
      <c r="K368" s="399" t="s">
        <v>327</v>
      </c>
      <c r="L368" s="399" t="s">
        <v>325</v>
      </c>
      <c r="M368" s="399" t="s">
        <v>326</v>
      </c>
      <c r="N368" s="399" t="s">
        <v>329</v>
      </c>
      <c r="O368" s="399" t="s">
        <v>5</v>
      </c>
      <c r="P368" s="399" t="s">
        <v>304</v>
      </c>
      <c r="Q368" s="399" t="s">
        <v>313</v>
      </c>
      <c r="R368" s="399" t="s">
        <v>6</v>
      </c>
      <c r="S368" s="399" t="s">
        <v>7</v>
      </c>
      <c r="T368" s="399" t="s">
        <v>8</v>
      </c>
      <c r="U368" s="399" t="s">
        <v>9</v>
      </c>
      <c r="V368" s="399" t="s">
        <v>10</v>
      </c>
      <c r="W368" s="399" t="s">
        <v>291</v>
      </c>
      <c r="X368" s="399" t="s">
        <v>11</v>
      </c>
      <c r="Y368" s="399" t="s">
        <v>12</v>
      </c>
      <c r="Z368" s="399" t="s">
        <v>13</v>
      </c>
    </row>
    <row r="369" spans="1:26" s="89" customFormat="1" x14ac:dyDescent="0.3">
      <c r="A369" s="413"/>
      <c r="B369" s="415"/>
      <c r="C369" s="411"/>
      <c r="D369" s="400" t="s">
        <v>16</v>
      </c>
      <c r="E369" s="401" t="s">
        <v>16</v>
      </c>
      <c r="F369" s="401" t="s">
        <v>301</v>
      </c>
      <c r="G369" s="401" t="s">
        <v>15</v>
      </c>
      <c r="H369" s="401" t="s">
        <v>16</v>
      </c>
      <c r="I369" s="401" t="s">
        <v>16</v>
      </c>
      <c r="J369" s="401" t="s">
        <v>16</v>
      </c>
      <c r="K369" s="401" t="s">
        <v>328</v>
      </c>
      <c r="L369" s="401" t="s">
        <v>16</v>
      </c>
      <c r="M369" s="401" t="s">
        <v>16</v>
      </c>
      <c r="N369" s="401" t="s">
        <v>16</v>
      </c>
      <c r="O369" s="401" t="s">
        <v>16</v>
      </c>
      <c r="P369" s="401" t="s">
        <v>16</v>
      </c>
      <c r="Q369" s="401" t="s">
        <v>17</v>
      </c>
      <c r="R369" s="401" t="s">
        <v>17</v>
      </c>
      <c r="S369" s="401" t="s">
        <v>17</v>
      </c>
      <c r="T369" s="401" t="s">
        <v>17</v>
      </c>
      <c r="U369" s="401" t="s">
        <v>17</v>
      </c>
      <c r="V369" s="401" t="s">
        <v>17</v>
      </c>
      <c r="W369" s="401" t="s">
        <v>18</v>
      </c>
      <c r="X369" s="401" t="s">
        <v>18</v>
      </c>
      <c r="Y369" s="401" t="s">
        <v>17</v>
      </c>
      <c r="Z369" s="401" t="s">
        <v>17</v>
      </c>
    </row>
    <row r="370" spans="1:26" s="90" customFormat="1" ht="50.25" customHeight="1" thickBot="1" x14ac:dyDescent="0.4">
      <c r="A370" s="93">
        <f>A350+1</f>
        <v>25</v>
      </c>
      <c r="B370" s="94" t="s">
        <v>405</v>
      </c>
      <c r="C370" s="95" t="s">
        <v>406</v>
      </c>
      <c r="D370" s="402">
        <f>SUM(D371:D381)</f>
        <v>200</v>
      </c>
      <c r="E370" s="403">
        <f>SUM(E371:E381)</f>
        <v>198</v>
      </c>
      <c r="F370" s="403"/>
      <c r="G370" s="403">
        <f t="shared" ref="G370:Z370" si="46">SUM(G371:G381)</f>
        <v>573</v>
      </c>
      <c r="H370" s="403">
        <f t="shared" si="46"/>
        <v>107.84</v>
      </c>
      <c r="I370" s="404">
        <f t="shared" si="46"/>
        <v>0</v>
      </c>
      <c r="J370" s="404">
        <f t="shared" si="46"/>
        <v>26.95</v>
      </c>
      <c r="K370" s="403">
        <f t="shared" si="46"/>
        <v>26.95</v>
      </c>
      <c r="L370" s="404">
        <f t="shared" si="46"/>
        <v>0</v>
      </c>
      <c r="M370" s="404">
        <f t="shared" si="46"/>
        <v>43.61</v>
      </c>
      <c r="N370" s="403">
        <f t="shared" si="46"/>
        <v>43.61</v>
      </c>
      <c r="O370" s="403">
        <f t="shared" si="46"/>
        <v>15.19</v>
      </c>
      <c r="P370" s="403">
        <f t="shared" si="46"/>
        <v>2.4500000000000002</v>
      </c>
      <c r="Q370" s="403">
        <f t="shared" si="46"/>
        <v>0</v>
      </c>
      <c r="R370" s="403">
        <f t="shared" si="46"/>
        <v>66.64</v>
      </c>
      <c r="S370" s="403">
        <f t="shared" si="46"/>
        <v>411.6</v>
      </c>
      <c r="T370" s="403">
        <f t="shared" si="46"/>
        <v>2.1560000000000001</v>
      </c>
      <c r="U370" s="403">
        <f t="shared" si="46"/>
        <v>3.92</v>
      </c>
      <c r="V370" s="403">
        <f t="shared" si="46"/>
        <v>412.58</v>
      </c>
      <c r="W370" s="403">
        <f t="shared" si="46"/>
        <v>9.8000000000000007</v>
      </c>
      <c r="X370" s="403">
        <f t="shared" si="46"/>
        <v>0</v>
      </c>
      <c r="Y370" s="403">
        <f t="shared" si="46"/>
        <v>0.43119999999999997</v>
      </c>
      <c r="Z370" s="403">
        <f t="shared" si="46"/>
        <v>0</v>
      </c>
    </row>
    <row r="371" spans="1:26" s="2" customFormat="1" x14ac:dyDescent="0.3">
      <c r="B371" s="92">
        <v>25</v>
      </c>
      <c r="C371" s="5" t="str">
        <f>VLOOKUP($B371,'Bang TPDD'!$A$6:$AA$2902,2, FALSE)</f>
        <v>Đậu phộng</v>
      </c>
      <c r="D371" s="91">
        <v>100</v>
      </c>
      <c r="E371" s="91">
        <f>D371-D371*F371/100</f>
        <v>98</v>
      </c>
      <c r="F371" s="91">
        <f>VLOOKUP($B371,'Bang TPDD'!$A$6:$AA$2902,3, FALSE)</f>
        <v>2</v>
      </c>
      <c r="G371" s="91">
        <f>VLOOKUP($B371,'Bang TPDD'!$A$6:$AA$2902,4, FALSE)*$D371/100</f>
        <v>573</v>
      </c>
      <c r="H371" s="91">
        <f>VLOOKUP($B371,'Bang TPDD'!$A$6:$AA$2902,23, FALSE)*$E371/100</f>
        <v>7.84</v>
      </c>
      <c r="I371" s="91">
        <f>VLOOKUP($B371,'Bang TPDD'!$A$6:$AA$2902,5, FALSE)*$E371/100</f>
        <v>0</v>
      </c>
      <c r="J371" s="91">
        <f>VLOOKUP($B371,'Bang TPDD'!$A$6:$AA$2902,6, FALSE)*$E371/100</f>
        <v>26.95</v>
      </c>
      <c r="K371" s="91">
        <f>VLOOKUP($B371,'Bang TPDD'!$A$6:$AA$2902,7, FALSE)*$E371/100</f>
        <v>26.95</v>
      </c>
      <c r="L371" s="91">
        <f>VLOOKUP($B371,'Bang TPDD'!$A$6:$AA$2902,8, FALSE)*$E371/100</f>
        <v>0</v>
      </c>
      <c r="M371" s="91">
        <f>VLOOKUP($B371,'Bang TPDD'!$A$6:$AA$2902,9, FALSE)*$E371/100</f>
        <v>43.61</v>
      </c>
      <c r="N371" s="91">
        <f>VLOOKUP($B371,'Bang TPDD'!$A$6:$AA$2902,10, FALSE)*$E371/100</f>
        <v>43.61</v>
      </c>
      <c r="O371" s="91">
        <f>VLOOKUP($B371,'Bang TPDD'!$A$6:$AA$2902,11, FALSE)*$E371/100</f>
        <v>15.19</v>
      </c>
      <c r="P371" s="91">
        <f>VLOOKUP($B371,'Bang TPDD'!$A$6:$AA$2902,12, FALSE)*$E371/100</f>
        <v>2.4500000000000002</v>
      </c>
      <c r="Q371" s="91">
        <f>VLOOKUP($B371,'Bang TPDD'!$A$6:$AA$2902,13, FALSE)*$E371/100</f>
        <v>0</v>
      </c>
      <c r="R371" s="91">
        <f>VLOOKUP($B371,'Bang TPDD'!$A$6:$AA$2902,14, FALSE)*$E371/100</f>
        <v>66.64</v>
      </c>
      <c r="S371" s="91">
        <f>VLOOKUP($B371,'Bang TPDD'!$A$6:$AA$2902,15, FALSE)*$E371/100</f>
        <v>411.6</v>
      </c>
      <c r="T371" s="91">
        <f>VLOOKUP($B371,'Bang TPDD'!$A$6:$AA$2902,16, FALSE)*$E371/100</f>
        <v>2.1560000000000001</v>
      </c>
      <c r="U371" s="91">
        <f>VLOOKUP($B371,'Bang TPDD'!$A$6:$AA$2902,17, FALSE)*$E371/100</f>
        <v>3.92</v>
      </c>
      <c r="V371" s="91">
        <f>VLOOKUP($B371,'Bang TPDD'!$A$6:$AA$2902,18, FALSE)*$E371/100</f>
        <v>412.58</v>
      </c>
      <c r="W371" s="91">
        <f>VLOOKUP($B371,'Bang TPDD'!$A$6:$AA$2902,19, FALSE)*$E371/100</f>
        <v>9.8000000000000007</v>
      </c>
      <c r="X371" s="91">
        <f>VLOOKUP($B371,'Bang TPDD'!$A$6:$AA$2902,20, FALSE)*$E371/100</f>
        <v>0</v>
      </c>
      <c r="Y371" s="91">
        <f>VLOOKUP($B371,'Bang TPDD'!$A$6:$AA$2902,21, FALSE)*$E371/100</f>
        <v>0.43119999999999997</v>
      </c>
      <c r="Z371" s="91">
        <f>VLOOKUP($B371,'Bang TPDD'!$A$6:$AA$2902,22, FALSE)*$E371/100</f>
        <v>0</v>
      </c>
    </row>
    <row r="372" spans="1:26" s="2" customFormat="1" x14ac:dyDescent="0.3">
      <c r="B372" s="92">
        <v>0</v>
      </c>
      <c r="C372" s="5" t="str">
        <f>VLOOKUP($B372,'Bang TPDD'!$A$6:$AA$2902,2, FALSE)</f>
        <v>Nước</v>
      </c>
      <c r="D372" s="91">
        <v>100</v>
      </c>
      <c r="E372" s="91">
        <f t="shared" ref="E372:E386" si="47">D372-D372*F372/100</f>
        <v>100</v>
      </c>
      <c r="F372" s="91">
        <f>VLOOKUP($B372,'Bang TPDD'!$A$6:$AA$2902,3, FALSE)</f>
        <v>0</v>
      </c>
      <c r="G372" s="91">
        <f>VLOOKUP($B372,'Bang TPDD'!$A$6:$AA$2902,4, FALSE)*$D372/100</f>
        <v>0</v>
      </c>
      <c r="H372" s="91">
        <f>VLOOKUP($B372,'Bang TPDD'!$A$6:$AA$2902,23, FALSE)*$E372/100</f>
        <v>100</v>
      </c>
      <c r="I372" s="91">
        <f>VLOOKUP($B372,'Bang TPDD'!$A$6:$AA$2902,5, FALSE)*$E372/100</f>
        <v>0</v>
      </c>
      <c r="J372" s="91">
        <f>VLOOKUP($B372,'Bang TPDD'!$A$6:$AA$2902,6, FALSE)*$E372/100</f>
        <v>0</v>
      </c>
      <c r="K372" s="91">
        <f>VLOOKUP($B372,'Bang TPDD'!$A$6:$AA$2902,7, FALSE)*$E372/100</f>
        <v>0</v>
      </c>
      <c r="L372" s="91">
        <f>VLOOKUP($B372,'Bang TPDD'!$A$6:$AA$2902,8, FALSE)*$E372/100</f>
        <v>0</v>
      </c>
      <c r="M372" s="91">
        <f>VLOOKUP($B372,'Bang TPDD'!$A$6:$AA$2902,9, FALSE)*$E372/100</f>
        <v>0</v>
      </c>
      <c r="N372" s="91">
        <f>VLOOKUP($B372,'Bang TPDD'!$A$6:$AA$2902,10, FALSE)*$E372/100</f>
        <v>0</v>
      </c>
      <c r="O372" s="91">
        <f>VLOOKUP($B372,'Bang TPDD'!$A$6:$AA$2902,11, FALSE)*$E372/100</f>
        <v>0</v>
      </c>
      <c r="P372" s="91">
        <f>VLOOKUP($B372,'Bang TPDD'!$A$6:$AA$2902,12, FALSE)*$E372/100</f>
        <v>0</v>
      </c>
      <c r="Q372" s="91">
        <f>VLOOKUP($B372,'Bang TPDD'!$A$6:$AA$2902,13, FALSE)*$E372/100</f>
        <v>0</v>
      </c>
      <c r="R372" s="91">
        <f>VLOOKUP($B372,'Bang TPDD'!$A$6:$AA$2902,14, FALSE)*$E372/100</f>
        <v>0</v>
      </c>
      <c r="S372" s="91">
        <f>VLOOKUP($B372,'Bang TPDD'!$A$6:$AA$2902,15, FALSE)*$E372/100</f>
        <v>0</v>
      </c>
      <c r="T372" s="91">
        <f>VLOOKUP($B372,'Bang TPDD'!$A$6:$AA$2902,16, FALSE)*$E372/100</f>
        <v>0</v>
      </c>
      <c r="U372" s="91">
        <f>VLOOKUP($B372,'Bang TPDD'!$A$6:$AA$2902,17, FALSE)*$E372/100</f>
        <v>0</v>
      </c>
      <c r="V372" s="91">
        <f>VLOOKUP($B372,'Bang TPDD'!$A$6:$AA$2902,18, FALSE)*$E372/100</f>
        <v>0</v>
      </c>
      <c r="W372" s="91">
        <f>VLOOKUP($B372,'Bang TPDD'!$A$6:$AA$2902,19, FALSE)*$E372/100</f>
        <v>0</v>
      </c>
      <c r="X372" s="91">
        <f>VLOOKUP($B372,'Bang TPDD'!$A$6:$AA$2902,20, FALSE)*$E372/100</f>
        <v>0</v>
      </c>
      <c r="Y372" s="91">
        <f>VLOOKUP($B372,'Bang TPDD'!$A$6:$AA$2902,21, FALSE)*$E372/100</f>
        <v>0</v>
      </c>
      <c r="Z372" s="91">
        <f>VLOOKUP($B372,'Bang TPDD'!$A$6:$AA$2902,22, FALSE)*$E372/100</f>
        <v>0</v>
      </c>
    </row>
    <row r="373" spans="1:26" s="2" customFormat="1" x14ac:dyDescent="0.3">
      <c r="B373" s="92" t="s">
        <v>338</v>
      </c>
      <c r="C373" s="5" t="str">
        <f>VLOOKUP($B373,'Bang TPDD'!$A$6:$AA$2902,2, FALSE)</f>
        <v>Chọn NL</v>
      </c>
      <c r="D373" s="91">
        <v>0</v>
      </c>
      <c r="E373" s="91">
        <f t="shared" si="47"/>
        <v>0</v>
      </c>
      <c r="F373" s="91">
        <f>VLOOKUP($B373,'Bang TPDD'!$A$6:$AA$2902,3, FALSE)</f>
        <v>0</v>
      </c>
      <c r="G373" s="91">
        <f>VLOOKUP($B373,'Bang TPDD'!$A$6:$AA$2902,4, FALSE)*$D373/100</f>
        <v>0</v>
      </c>
      <c r="H373" s="91">
        <f>VLOOKUP($B373,'Bang TPDD'!$A$6:$AA$2902,23, FALSE)*$E373/100</f>
        <v>0</v>
      </c>
      <c r="I373" s="91">
        <f>VLOOKUP($B373,'Bang TPDD'!$A$6:$AA$2902,5, FALSE)*$E373/100</f>
        <v>0</v>
      </c>
      <c r="J373" s="91">
        <f>VLOOKUP($B373,'Bang TPDD'!$A$6:$AA$2902,6, FALSE)*$E373/100</f>
        <v>0</v>
      </c>
      <c r="K373" s="91">
        <f>VLOOKUP($B373,'Bang TPDD'!$A$6:$AA$2902,7, FALSE)*$E373/100</f>
        <v>0</v>
      </c>
      <c r="L373" s="91">
        <f>VLOOKUP($B373,'Bang TPDD'!$A$6:$AA$2902,8, FALSE)*$E373/100</f>
        <v>0</v>
      </c>
      <c r="M373" s="91">
        <f>VLOOKUP($B373,'Bang TPDD'!$A$6:$AA$2902,9, FALSE)*$E373/100</f>
        <v>0</v>
      </c>
      <c r="N373" s="91">
        <f>VLOOKUP($B373,'Bang TPDD'!$A$6:$AA$2902,10, FALSE)*$E373/100</f>
        <v>0</v>
      </c>
      <c r="O373" s="91">
        <f>VLOOKUP($B373,'Bang TPDD'!$A$6:$AA$2902,11, FALSE)*$E373/100</f>
        <v>0</v>
      </c>
      <c r="P373" s="91">
        <f>VLOOKUP($B373,'Bang TPDD'!$A$6:$AA$2902,12, FALSE)*$E373/100</f>
        <v>0</v>
      </c>
      <c r="Q373" s="91">
        <f>VLOOKUP($B373,'Bang TPDD'!$A$6:$AA$2902,13, FALSE)*$E373/100</f>
        <v>0</v>
      </c>
      <c r="R373" s="91">
        <f>VLOOKUP($B373,'Bang TPDD'!$A$6:$AA$2902,14, FALSE)*$E373/100</f>
        <v>0</v>
      </c>
      <c r="S373" s="91">
        <f>VLOOKUP($B373,'Bang TPDD'!$A$6:$AA$2902,15, FALSE)*$E373/100</f>
        <v>0</v>
      </c>
      <c r="T373" s="91">
        <f>VLOOKUP($B373,'Bang TPDD'!$A$6:$AA$2902,16, FALSE)*$E373/100</f>
        <v>0</v>
      </c>
      <c r="U373" s="91">
        <f>VLOOKUP($B373,'Bang TPDD'!$A$6:$AA$2902,17, FALSE)*$E373/100</f>
        <v>0</v>
      </c>
      <c r="V373" s="91">
        <f>VLOOKUP($B373,'Bang TPDD'!$A$6:$AA$2902,18, FALSE)*$E373/100</f>
        <v>0</v>
      </c>
      <c r="W373" s="91">
        <f>VLOOKUP($B373,'Bang TPDD'!$A$6:$AA$2902,19, FALSE)*$E373/100</f>
        <v>0</v>
      </c>
      <c r="X373" s="91">
        <f>VLOOKUP($B373,'Bang TPDD'!$A$6:$AA$2902,20, FALSE)*$E373/100</f>
        <v>0</v>
      </c>
      <c r="Y373" s="91">
        <f>VLOOKUP($B373,'Bang TPDD'!$A$6:$AA$2902,21, FALSE)*$E373/100</f>
        <v>0</v>
      </c>
      <c r="Z373" s="91">
        <f>VLOOKUP($B373,'Bang TPDD'!$A$6:$AA$2902,22, FALSE)*$E373/100</f>
        <v>0</v>
      </c>
    </row>
    <row r="374" spans="1:26" s="2" customFormat="1" x14ac:dyDescent="0.3">
      <c r="B374" s="92" t="s">
        <v>338</v>
      </c>
      <c r="C374" s="5" t="str">
        <f>VLOOKUP($B374,'Bang TPDD'!$A$6:$AA$2902,2, FALSE)</f>
        <v>Chọn NL</v>
      </c>
      <c r="D374" s="91">
        <v>0</v>
      </c>
      <c r="E374" s="91">
        <f t="shared" si="47"/>
        <v>0</v>
      </c>
      <c r="F374" s="91">
        <f>VLOOKUP($B374,'Bang TPDD'!$A$6:$AA$2902,3, FALSE)</f>
        <v>0</v>
      </c>
      <c r="G374" s="91">
        <f>VLOOKUP($B374,'Bang TPDD'!$A$6:$AA$2902,4, FALSE)*$D374/100</f>
        <v>0</v>
      </c>
      <c r="H374" s="91">
        <f>VLOOKUP($B374,'Bang TPDD'!$A$6:$AA$2902,23, FALSE)*$E374/100</f>
        <v>0</v>
      </c>
      <c r="I374" s="91">
        <f>VLOOKUP($B374,'Bang TPDD'!$A$6:$AA$2902,5, FALSE)*$E374/100</f>
        <v>0</v>
      </c>
      <c r="J374" s="91">
        <f>VLOOKUP($B374,'Bang TPDD'!$A$6:$AA$2902,6, FALSE)*$E374/100</f>
        <v>0</v>
      </c>
      <c r="K374" s="91">
        <f>VLOOKUP($B374,'Bang TPDD'!$A$6:$AA$2902,7, FALSE)*$E374/100</f>
        <v>0</v>
      </c>
      <c r="L374" s="91">
        <f>VLOOKUP($B374,'Bang TPDD'!$A$6:$AA$2902,8, FALSE)*$E374/100</f>
        <v>0</v>
      </c>
      <c r="M374" s="91">
        <f>VLOOKUP($B374,'Bang TPDD'!$A$6:$AA$2902,9, FALSE)*$E374/100</f>
        <v>0</v>
      </c>
      <c r="N374" s="91">
        <f>VLOOKUP($B374,'Bang TPDD'!$A$6:$AA$2902,10, FALSE)*$E374/100</f>
        <v>0</v>
      </c>
      <c r="O374" s="91">
        <f>VLOOKUP($B374,'Bang TPDD'!$A$6:$AA$2902,11, FALSE)*$E374/100</f>
        <v>0</v>
      </c>
      <c r="P374" s="91">
        <f>VLOOKUP($B374,'Bang TPDD'!$A$6:$AA$2902,12, FALSE)*$E374/100</f>
        <v>0</v>
      </c>
      <c r="Q374" s="91">
        <f>VLOOKUP($B374,'Bang TPDD'!$A$6:$AA$2902,13, FALSE)*$E374/100</f>
        <v>0</v>
      </c>
      <c r="R374" s="91">
        <f>VLOOKUP($B374,'Bang TPDD'!$A$6:$AA$2902,14, FALSE)*$E374/100</f>
        <v>0</v>
      </c>
      <c r="S374" s="91">
        <f>VLOOKUP($B374,'Bang TPDD'!$A$6:$AA$2902,15, FALSE)*$E374/100</f>
        <v>0</v>
      </c>
      <c r="T374" s="91">
        <f>VLOOKUP($B374,'Bang TPDD'!$A$6:$AA$2902,16, FALSE)*$E374/100</f>
        <v>0</v>
      </c>
      <c r="U374" s="91">
        <f>VLOOKUP($B374,'Bang TPDD'!$A$6:$AA$2902,17, FALSE)*$E374/100</f>
        <v>0</v>
      </c>
      <c r="V374" s="91">
        <f>VLOOKUP($B374,'Bang TPDD'!$A$6:$AA$2902,18, FALSE)*$E374/100</f>
        <v>0</v>
      </c>
      <c r="W374" s="91">
        <f>VLOOKUP($B374,'Bang TPDD'!$A$6:$AA$2902,19, FALSE)*$E374/100</f>
        <v>0</v>
      </c>
      <c r="X374" s="91">
        <f>VLOOKUP($B374,'Bang TPDD'!$A$6:$AA$2902,20, FALSE)*$E374/100</f>
        <v>0</v>
      </c>
      <c r="Y374" s="91">
        <f>VLOOKUP($B374,'Bang TPDD'!$A$6:$AA$2902,21, FALSE)*$E374/100</f>
        <v>0</v>
      </c>
      <c r="Z374" s="91">
        <f>VLOOKUP($B374,'Bang TPDD'!$A$6:$AA$2902,22, FALSE)*$E374/100</f>
        <v>0</v>
      </c>
    </row>
    <row r="375" spans="1:26" s="2" customFormat="1" x14ac:dyDescent="0.3">
      <c r="B375" s="92" t="s">
        <v>338</v>
      </c>
      <c r="C375" s="5" t="str">
        <f>VLOOKUP($B375,'Bang TPDD'!$A$6:$AA$2902,2, FALSE)</f>
        <v>Chọn NL</v>
      </c>
      <c r="D375" s="91">
        <v>0</v>
      </c>
      <c r="E375" s="91">
        <f t="shared" si="47"/>
        <v>0</v>
      </c>
      <c r="F375" s="91">
        <f>VLOOKUP($B375,'Bang TPDD'!$A$6:$AA$2902,3, FALSE)</f>
        <v>0</v>
      </c>
      <c r="G375" s="91">
        <f>VLOOKUP($B375,'Bang TPDD'!$A$6:$AA$2902,4, FALSE)*$D375/100</f>
        <v>0</v>
      </c>
      <c r="H375" s="91">
        <f>VLOOKUP($B375,'Bang TPDD'!$A$6:$AA$2902,23, FALSE)*$E375/100</f>
        <v>0</v>
      </c>
      <c r="I375" s="91">
        <f>VLOOKUP($B375,'Bang TPDD'!$A$6:$AA$2902,5, FALSE)*$E375/100</f>
        <v>0</v>
      </c>
      <c r="J375" s="91">
        <f>VLOOKUP($B375,'Bang TPDD'!$A$6:$AA$2902,6, FALSE)*$E375/100</f>
        <v>0</v>
      </c>
      <c r="K375" s="91">
        <f>VLOOKUP($B375,'Bang TPDD'!$A$6:$AA$2902,7, FALSE)*$E375/100</f>
        <v>0</v>
      </c>
      <c r="L375" s="91">
        <f>VLOOKUP($B375,'Bang TPDD'!$A$6:$AA$2902,8, FALSE)*$E375/100</f>
        <v>0</v>
      </c>
      <c r="M375" s="91">
        <f>VLOOKUP($B375,'Bang TPDD'!$A$6:$AA$2902,9, FALSE)*$E375/100</f>
        <v>0</v>
      </c>
      <c r="N375" s="91">
        <f>VLOOKUP($B375,'Bang TPDD'!$A$6:$AA$2902,10, FALSE)*$E375/100</f>
        <v>0</v>
      </c>
      <c r="O375" s="91">
        <f>VLOOKUP($B375,'Bang TPDD'!$A$6:$AA$2902,11, FALSE)*$E375/100</f>
        <v>0</v>
      </c>
      <c r="P375" s="91">
        <f>VLOOKUP($B375,'Bang TPDD'!$A$6:$AA$2902,12, FALSE)*$E375/100</f>
        <v>0</v>
      </c>
      <c r="Q375" s="91">
        <f>VLOOKUP($B375,'Bang TPDD'!$A$6:$AA$2902,13, FALSE)*$E375/100</f>
        <v>0</v>
      </c>
      <c r="R375" s="91">
        <f>VLOOKUP($B375,'Bang TPDD'!$A$6:$AA$2902,14, FALSE)*$E375/100</f>
        <v>0</v>
      </c>
      <c r="S375" s="91">
        <f>VLOOKUP($B375,'Bang TPDD'!$A$6:$AA$2902,15, FALSE)*$E375/100</f>
        <v>0</v>
      </c>
      <c r="T375" s="91">
        <f>VLOOKUP($B375,'Bang TPDD'!$A$6:$AA$2902,16, FALSE)*$E375/100</f>
        <v>0</v>
      </c>
      <c r="U375" s="91">
        <f>VLOOKUP($B375,'Bang TPDD'!$A$6:$AA$2902,17, FALSE)*$E375/100</f>
        <v>0</v>
      </c>
      <c r="V375" s="91">
        <f>VLOOKUP($B375,'Bang TPDD'!$A$6:$AA$2902,18, FALSE)*$E375/100</f>
        <v>0</v>
      </c>
      <c r="W375" s="91">
        <f>VLOOKUP($B375,'Bang TPDD'!$A$6:$AA$2902,19, FALSE)*$E375/100</f>
        <v>0</v>
      </c>
      <c r="X375" s="91">
        <f>VLOOKUP($B375,'Bang TPDD'!$A$6:$AA$2902,20, FALSE)*$E375/100</f>
        <v>0</v>
      </c>
      <c r="Y375" s="91">
        <f>VLOOKUP($B375,'Bang TPDD'!$A$6:$AA$2902,21, FALSE)*$E375/100</f>
        <v>0</v>
      </c>
      <c r="Z375" s="91">
        <f>VLOOKUP($B375,'Bang TPDD'!$A$6:$AA$2902,22, FALSE)*$E375/100</f>
        <v>0</v>
      </c>
    </row>
    <row r="376" spans="1:26" s="2" customFormat="1" x14ac:dyDescent="0.3">
      <c r="B376" s="92" t="s">
        <v>338</v>
      </c>
      <c r="C376" s="5" t="str">
        <f>VLOOKUP($B376,'Bang TPDD'!$A$6:$AA$2902,2, FALSE)</f>
        <v>Chọn NL</v>
      </c>
      <c r="D376" s="91">
        <v>0</v>
      </c>
      <c r="E376" s="91">
        <f t="shared" si="47"/>
        <v>0</v>
      </c>
      <c r="F376" s="91">
        <f>VLOOKUP($B376,'Bang TPDD'!$A$6:$AA$2902,3, FALSE)</f>
        <v>0</v>
      </c>
      <c r="G376" s="91">
        <f>VLOOKUP($B376,'Bang TPDD'!$A$6:$AA$2902,4, FALSE)*$D376/100</f>
        <v>0</v>
      </c>
      <c r="H376" s="91">
        <f>VLOOKUP($B376,'Bang TPDD'!$A$6:$AA$2902,23, FALSE)*$E376/100</f>
        <v>0</v>
      </c>
      <c r="I376" s="91">
        <f>VLOOKUP($B376,'Bang TPDD'!$A$6:$AA$2902,5, FALSE)*$E376/100</f>
        <v>0</v>
      </c>
      <c r="J376" s="91">
        <f>VLOOKUP($B376,'Bang TPDD'!$A$6:$AA$2902,6, FALSE)*$E376/100</f>
        <v>0</v>
      </c>
      <c r="K376" s="91">
        <f>VLOOKUP($B376,'Bang TPDD'!$A$6:$AA$2902,7, FALSE)*$E376/100</f>
        <v>0</v>
      </c>
      <c r="L376" s="91">
        <f>VLOOKUP($B376,'Bang TPDD'!$A$6:$AA$2902,8, FALSE)*$E376/100</f>
        <v>0</v>
      </c>
      <c r="M376" s="91">
        <f>VLOOKUP($B376,'Bang TPDD'!$A$6:$AA$2902,9, FALSE)*$E376/100</f>
        <v>0</v>
      </c>
      <c r="N376" s="91">
        <f>VLOOKUP($B376,'Bang TPDD'!$A$6:$AA$2902,10, FALSE)*$E376/100</f>
        <v>0</v>
      </c>
      <c r="O376" s="91">
        <f>VLOOKUP($B376,'Bang TPDD'!$A$6:$AA$2902,11, FALSE)*$E376/100</f>
        <v>0</v>
      </c>
      <c r="P376" s="91">
        <f>VLOOKUP($B376,'Bang TPDD'!$A$6:$AA$2902,12, FALSE)*$E376/100</f>
        <v>0</v>
      </c>
      <c r="Q376" s="91">
        <f>VLOOKUP($B376,'Bang TPDD'!$A$6:$AA$2902,13, FALSE)*$E376/100</f>
        <v>0</v>
      </c>
      <c r="R376" s="91">
        <f>VLOOKUP($B376,'Bang TPDD'!$A$6:$AA$2902,14, FALSE)*$E376/100</f>
        <v>0</v>
      </c>
      <c r="S376" s="91">
        <f>VLOOKUP($B376,'Bang TPDD'!$A$6:$AA$2902,15, FALSE)*$E376/100</f>
        <v>0</v>
      </c>
      <c r="T376" s="91">
        <f>VLOOKUP($B376,'Bang TPDD'!$A$6:$AA$2902,16, FALSE)*$E376/100</f>
        <v>0</v>
      </c>
      <c r="U376" s="91">
        <f>VLOOKUP($B376,'Bang TPDD'!$A$6:$AA$2902,17, FALSE)*$E376/100</f>
        <v>0</v>
      </c>
      <c r="V376" s="91">
        <f>VLOOKUP($B376,'Bang TPDD'!$A$6:$AA$2902,18, FALSE)*$E376/100</f>
        <v>0</v>
      </c>
      <c r="W376" s="91">
        <f>VLOOKUP($B376,'Bang TPDD'!$A$6:$AA$2902,19, FALSE)*$E376/100</f>
        <v>0</v>
      </c>
      <c r="X376" s="91">
        <f>VLOOKUP($B376,'Bang TPDD'!$A$6:$AA$2902,20, FALSE)*$E376/100</f>
        <v>0</v>
      </c>
      <c r="Y376" s="91">
        <f>VLOOKUP($B376,'Bang TPDD'!$A$6:$AA$2902,21, FALSE)*$E376/100</f>
        <v>0</v>
      </c>
      <c r="Z376" s="91">
        <f>VLOOKUP($B376,'Bang TPDD'!$A$6:$AA$2902,22, FALSE)*$E376/100</f>
        <v>0</v>
      </c>
    </row>
    <row r="377" spans="1:26" s="2" customFormat="1" x14ac:dyDescent="0.3">
      <c r="B377" s="92" t="s">
        <v>338</v>
      </c>
      <c r="C377" s="5" t="str">
        <f>VLOOKUP($B377,'Bang TPDD'!$A$6:$AA$2902,2, FALSE)</f>
        <v>Chọn NL</v>
      </c>
      <c r="D377" s="91">
        <v>0</v>
      </c>
      <c r="E377" s="91">
        <f t="shared" si="47"/>
        <v>0</v>
      </c>
      <c r="F377" s="91">
        <f>VLOOKUP($B377,'Bang TPDD'!$A$6:$AA$2902,3, FALSE)</f>
        <v>0</v>
      </c>
      <c r="G377" s="91">
        <f>VLOOKUP($B377,'Bang TPDD'!$A$6:$AA$2902,4, FALSE)*$D377/100</f>
        <v>0</v>
      </c>
      <c r="H377" s="91">
        <f>VLOOKUP($B377,'Bang TPDD'!$A$6:$AA$2902,23, FALSE)*$E377/100</f>
        <v>0</v>
      </c>
      <c r="I377" s="91">
        <f>VLOOKUP($B377,'Bang TPDD'!$A$6:$AA$2902,5, FALSE)*$E377/100</f>
        <v>0</v>
      </c>
      <c r="J377" s="91">
        <f>VLOOKUP($B377,'Bang TPDD'!$A$6:$AA$2902,6, FALSE)*$E377/100</f>
        <v>0</v>
      </c>
      <c r="K377" s="91">
        <f>VLOOKUP($B377,'Bang TPDD'!$A$6:$AA$2902,7, FALSE)*$E377/100</f>
        <v>0</v>
      </c>
      <c r="L377" s="91">
        <f>VLOOKUP($B377,'Bang TPDD'!$A$6:$AA$2902,8, FALSE)*$E377/100</f>
        <v>0</v>
      </c>
      <c r="M377" s="91">
        <f>VLOOKUP($B377,'Bang TPDD'!$A$6:$AA$2902,9, FALSE)*$E377/100</f>
        <v>0</v>
      </c>
      <c r="N377" s="91">
        <f>VLOOKUP($B377,'Bang TPDD'!$A$6:$AA$2902,10, FALSE)*$E377/100</f>
        <v>0</v>
      </c>
      <c r="O377" s="91">
        <f>VLOOKUP($B377,'Bang TPDD'!$A$6:$AA$2902,11, FALSE)*$E377/100</f>
        <v>0</v>
      </c>
      <c r="P377" s="91">
        <f>VLOOKUP($B377,'Bang TPDD'!$A$6:$AA$2902,12, FALSE)*$E377/100</f>
        <v>0</v>
      </c>
      <c r="Q377" s="91">
        <f>VLOOKUP($B377,'Bang TPDD'!$A$6:$AA$2902,13, FALSE)*$E377/100</f>
        <v>0</v>
      </c>
      <c r="R377" s="91">
        <f>VLOOKUP($B377,'Bang TPDD'!$A$6:$AA$2902,14, FALSE)*$E377/100</f>
        <v>0</v>
      </c>
      <c r="S377" s="91">
        <f>VLOOKUP($B377,'Bang TPDD'!$A$6:$AA$2902,15, FALSE)*$E377/100</f>
        <v>0</v>
      </c>
      <c r="T377" s="91">
        <f>VLOOKUP($B377,'Bang TPDD'!$A$6:$AA$2902,16, FALSE)*$E377/100</f>
        <v>0</v>
      </c>
      <c r="U377" s="91">
        <f>VLOOKUP($B377,'Bang TPDD'!$A$6:$AA$2902,17, FALSE)*$E377/100</f>
        <v>0</v>
      </c>
      <c r="V377" s="91">
        <f>VLOOKUP($B377,'Bang TPDD'!$A$6:$AA$2902,18, FALSE)*$E377/100</f>
        <v>0</v>
      </c>
      <c r="W377" s="91">
        <f>VLOOKUP($B377,'Bang TPDD'!$A$6:$AA$2902,19, FALSE)*$E377/100</f>
        <v>0</v>
      </c>
      <c r="X377" s="91">
        <f>VLOOKUP($B377,'Bang TPDD'!$A$6:$AA$2902,20, FALSE)*$E377/100</f>
        <v>0</v>
      </c>
      <c r="Y377" s="91">
        <f>VLOOKUP($B377,'Bang TPDD'!$A$6:$AA$2902,21, FALSE)*$E377/100</f>
        <v>0</v>
      </c>
      <c r="Z377" s="91">
        <f>VLOOKUP($B377,'Bang TPDD'!$A$6:$AA$2902,22, FALSE)*$E377/100</f>
        <v>0</v>
      </c>
    </row>
    <row r="378" spans="1:26" s="2" customFormat="1" x14ac:dyDescent="0.3">
      <c r="B378" s="92" t="s">
        <v>338</v>
      </c>
      <c r="C378" s="5" t="str">
        <f>VLOOKUP($B378,'Bang TPDD'!$A$6:$AA$2902,2, FALSE)</f>
        <v>Chọn NL</v>
      </c>
      <c r="D378" s="91">
        <v>0</v>
      </c>
      <c r="E378" s="91">
        <f t="shared" si="47"/>
        <v>0</v>
      </c>
      <c r="F378" s="91">
        <f>VLOOKUP($B378,'Bang TPDD'!$A$6:$AA$2902,3, FALSE)</f>
        <v>0</v>
      </c>
      <c r="G378" s="91">
        <f>VLOOKUP($B378,'Bang TPDD'!$A$6:$AA$2902,4, FALSE)*$D378/100</f>
        <v>0</v>
      </c>
      <c r="H378" s="91">
        <f>VLOOKUP($B378,'Bang TPDD'!$A$6:$AA$2902,23, FALSE)*$E378/100</f>
        <v>0</v>
      </c>
      <c r="I378" s="91">
        <f>VLOOKUP($B378,'Bang TPDD'!$A$6:$AA$2902,5, FALSE)*$E378/100</f>
        <v>0</v>
      </c>
      <c r="J378" s="91">
        <f>VLOOKUP($B378,'Bang TPDD'!$A$6:$AA$2902,6, FALSE)*$E378/100</f>
        <v>0</v>
      </c>
      <c r="K378" s="91">
        <f>VLOOKUP($B378,'Bang TPDD'!$A$6:$AA$2902,7, FALSE)*$E378/100</f>
        <v>0</v>
      </c>
      <c r="L378" s="91">
        <f>VLOOKUP($B378,'Bang TPDD'!$A$6:$AA$2902,8, FALSE)*$E378/100</f>
        <v>0</v>
      </c>
      <c r="M378" s="91">
        <f>VLOOKUP($B378,'Bang TPDD'!$A$6:$AA$2902,9, FALSE)*$E378/100</f>
        <v>0</v>
      </c>
      <c r="N378" s="91">
        <f>VLOOKUP($B378,'Bang TPDD'!$A$6:$AA$2902,10, FALSE)*$E378/100</f>
        <v>0</v>
      </c>
      <c r="O378" s="91">
        <f>VLOOKUP($B378,'Bang TPDD'!$A$6:$AA$2902,11, FALSE)*$E378/100</f>
        <v>0</v>
      </c>
      <c r="P378" s="91">
        <f>VLOOKUP($B378,'Bang TPDD'!$A$6:$AA$2902,12, FALSE)*$E378/100</f>
        <v>0</v>
      </c>
      <c r="Q378" s="91">
        <f>VLOOKUP($B378,'Bang TPDD'!$A$6:$AA$2902,13, FALSE)*$E378/100</f>
        <v>0</v>
      </c>
      <c r="R378" s="91">
        <f>VLOOKUP($B378,'Bang TPDD'!$A$6:$AA$2902,14, FALSE)*$E378/100</f>
        <v>0</v>
      </c>
      <c r="S378" s="91">
        <f>VLOOKUP($B378,'Bang TPDD'!$A$6:$AA$2902,15, FALSE)*$E378/100</f>
        <v>0</v>
      </c>
      <c r="T378" s="91">
        <f>VLOOKUP($B378,'Bang TPDD'!$A$6:$AA$2902,16, FALSE)*$E378/100</f>
        <v>0</v>
      </c>
      <c r="U378" s="91">
        <f>VLOOKUP($B378,'Bang TPDD'!$A$6:$AA$2902,17, FALSE)*$E378/100</f>
        <v>0</v>
      </c>
      <c r="V378" s="91">
        <f>VLOOKUP($B378,'Bang TPDD'!$A$6:$AA$2902,18, FALSE)*$E378/100</f>
        <v>0</v>
      </c>
      <c r="W378" s="91">
        <f>VLOOKUP($B378,'Bang TPDD'!$A$6:$AA$2902,19, FALSE)*$E378/100</f>
        <v>0</v>
      </c>
      <c r="X378" s="91">
        <f>VLOOKUP($B378,'Bang TPDD'!$A$6:$AA$2902,20, FALSE)*$E378/100</f>
        <v>0</v>
      </c>
      <c r="Y378" s="91">
        <f>VLOOKUP($B378,'Bang TPDD'!$A$6:$AA$2902,21, FALSE)*$E378/100</f>
        <v>0</v>
      </c>
      <c r="Z378" s="91">
        <f>VLOOKUP($B378,'Bang TPDD'!$A$6:$AA$2902,22, FALSE)*$E378/100</f>
        <v>0</v>
      </c>
    </row>
    <row r="379" spans="1:26" s="2" customFormat="1" x14ac:dyDescent="0.3">
      <c r="B379" s="92" t="s">
        <v>338</v>
      </c>
      <c r="C379" s="5" t="str">
        <f>VLOOKUP($B379,'Bang TPDD'!$A$6:$AA$2902,2, FALSE)</f>
        <v>Chọn NL</v>
      </c>
      <c r="D379" s="91">
        <v>0</v>
      </c>
      <c r="E379" s="91">
        <f t="shared" si="47"/>
        <v>0</v>
      </c>
      <c r="F379" s="91">
        <f>VLOOKUP($B379,'Bang TPDD'!$A$6:$AA$2902,3, FALSE)</f>
        <v>0</v>
      </c>
      <c r="G379" s="91">
        <f>VLOOKUP($B379,'Bang TPDD'!$A$6:$AA$2902,4, FALSE)*$D379/100</f>
        <v>0</v>
      </c>
      <c r="H379" s="91">
        <f>VLOOKUP($B379,'Bang TPDD'!$A$6:$AA$2902,23, FALSE)*$E379/100</f>
        <v>0</v>
      </c>
      <c r="I379" s="91">
        <f>VLOOKUP($B379,'Bang TPDD'!$A$6:$AA$2902,5, FALSE)*$E379/100</f>
        <v>0</v>
      </c>
      <c r="J379" s="91">
        <f>VLOOKUP($B379,'Bang TPDD'!$A$6:$AA$2902,6, FALSE)*$E379/100</f>
        <v>0</v>
      </c>
      <c r="K379" s="91">
        <f>VLOOKUP($B379,'Bang TPDD'!$A$6:$AA$2902,7, FALSE)*$E379/100</f>
        <v>0</v>
      </c>
      <c r="L379" s="91">
        <f>VLOOKUP($B379,'Bang TPDD'!$A$6:$AA$2902,8, FALSE)*$E379/100</f>
        <v>0</v>
      </c>
      <c r="M379" s="91">
        <f>VLOOKUP($B379,'Bang TPDD'!$A$6:$AA$2902,9, FALSE)*$E379/100</f>
        <v>0</v>
      </c>
      <c r="N379" s="91">
        <f>VLOOKUP($B379,'Bang TPDD'!$A$6:$AA$2902,10, FALSE)*$E379/100</f>
        <v>0</v>
      </c>
      <c r="O379" s="91">
        <f>VLOOKUP($B379,'Bang TPDD'!$A$6:$AA$2902,11, FALSE)*$E379/100</f>
        <v>0</v>
      </c>
      <c r="P379" s="91">
        <f>VLOOKUP($B379,'Bang TPDD'!$A$6:$AA$2902,12, FALSE)*$E379/100</f>
        <v>0</v>
      </c>
      <c r="Q379" s="91">
        <f>VLOOKUP($B379,'Bang TPDD'!$A$6:$AA$2902,13, FALSE)*$E379/100</f>
        <v>0</v>
      </c>
      <c r="R379" s="91">
        <f>VLOOKUP($B379,'Bang TPDD'!$A$6:$AA$2902,14, FALSE)*$E379/100</f>
        <v>0</v>
      </c>
      <c r="S379" s="91">
        <f>VLOOKUP($B379,'Bang TPDD'!$A$6:$AA$2902,15, FALSE)*$E379/100</f>
        <v>0</v>
      </c>
      <c r="T379" s="91">
        <f>VLOOKUP($B379,'Bang TPDD'!$A$6:$AA$2902,16, FALSE)*$E379/100</f>
        <v>0</v>
      </c>
      <c r="U379" s="91">
        <f>VLOOKUP($B379,'Bang TPDD'!$A$6:$AA$2902,17, FALSE)*$E379/100</f>
        <v>0</v>
      </c>
      <c r="V379" s="91">
        <f>VLOOKUP($B379,'Bang TPDD'!$A$6:$AA$2902,18, FALSE)*$E379/100</f>
        <v>0</v>
      </c>
      <c r="W379" s="91">
        <f>VLOOKUP($B379,'Bang TPDD'!$A$6:$AA$2902,19, FALSE)*$E379/100</f>
        <v>0</v>
      </c>
      <c r="X379" s="91">
        <f>VLOOKUP($B379,'Bang TPDD'!$A$6:$AA$2902,20, FALSE)*$E379/100</f>
        <v>0</v>
      </c>
      <c r="Y379" s="91">
        <f>VLOOKUP($B379,'Bang TPDD'!$A$6:$AA$2902,21, FALSE)*$E379/100</f>
        <v>0</v>
      </c>
      <c r="Z379" s="91">
        <f>VLOOKUP($B379,'Bang TPDD'!$A$6:$AA$2902,22, FALSE)*$E379/100</f>
        <v>0</v>
      </c>
    </row>
    <row r="380" spans="1:26" s="2" customFormat="1" x14ac:dyDescent="0.3">
      <c r="B380" s="92" t="s">
        <v>338</v>
      </c>
      <c r="C380" s="5" t="str">
        <f>VLOOKUP($B380,'Bang TPDD'!$A$6:$AA$2902,2, FALSE)</f>
        <v>Chọn NL</v>
      </c>
      <c r="D380" s="91">
        <v>0</v>
      </c>
      <c r="E380" s="91">
        <f t="shared" si="47"/>
        <v>0</v>
      </c>
      <c r="F380" s="91">
        <f>VLOOKUP($B380,'Bang TPDD'!$A$6:$AA$2902,3, FALSE)</f>
        <v>0</v>
      </c>
      <c r="G380" s="91">
        <f>VLOOKUP($B380,'Bang TPDD'!$A$6:$AA$2902,4, FALSE)*$D380/100</f>
        <v>0</v>
      </c>
      <c r="H380" s="91">
        <f>VLOOKUP($B380,'Bang TPDD'!$A$6:$AA$2902,23, FALSE)*$E380/100</f>
        <v>0</v>
      </c>
      <c r="I380" s="91">
        <f>VLOOKUP($B380,'Bang TPDD'!$A$6:$AA$2902,5, FALSE)*$E380/100</f>
        <v>0</v>
      </c>
      <c r="J380" s="91">
        <f>VLOOKUP($B380,'Bang TPDD'!$A$6:$AA$2902,6, FALSE)*$E380/100</f>
        <v>0</v>
      </c>
      <c r="K380" s="91">
        <f>VLOOKUP($B380,'Bang TPDD'!$A$6:$AA$2902,7, FALSE)*$E380/100</f>
        <v>0</v>
      </c>
      <c r="L380" s="91">
        <f>VLOOKUP($B380,'Bang TPDD'!$A$6:$AA$2902,8, FALSE)*$E380/100</f>
        <v>0</v>
      </c>
      <c r="M380" s="91">
        <f>VLOOKUP($B380,'Bang TPDD'!$A$6:$AA$2902,9, FALSE)*$E380/100</f>
        <v>0</v>
      </c>
      <c r="N380" s="91">
        <f>VLOOKUP($B380,'Bang TPDD'!$A$6:$AA$2902,10, FALSE)*$E380/100</f>
        <v>0</v>
      </c>
      <c r="O380" s="91">
        <f>VLOOKUP($B380,'Bang TPDD'!$A$6:$AA$2902,11, FALSE)*$E380/100</f>
        <v>0</v>
      </c>
      <c r="P380" s="91">
        <f>VLOOKUP($B380,'Bang TPDD'!$A$6:$AA$2902,12, FALSE)*$E380/100</f>
        <v>0</v>
      </c>
      <c r="Q380" s="91">
        <f>VLOOKUP($B380,'Bang TPDD'!$A$6:$AA$2902,13, FALSE)*$E380/100</f>
        <v>0</v>
      </c>
      <c r="R380" s="91">
        <f>VLOOKUP($B380,'Bang TPDD'!$A$6:$AA$2902,14, FALSE)*$E380/100</f>
        <v>0</v>
      </c>
      <c r="S380" s="91">
        <f>VLOOKUP($B380,'Bang TPDD'!$A$6:$AA$2902,15, FALSE)*$E380/100</f>
        <v>0</v>
      </c>
      <c r="T380" s="91">
        <f>VLOOKUP($B380,'Bang TPDD'!$A$6:$AA$2902,16, FALSE)*$E380/100</f>
        <v>0</v>
      </c>
      <c r="U380" s="91">
        <f>VLOOKUP($B380,'Bang TPDD'!$A$6:$AA$2902,17, FALSE)*$E380/100</f>
        <v>0</v>
      </c>
      <c r="V380" s="91">
        <f>VLOOKUP($B380,'Bang TPDD'!$A$6:$AA$2902,18, FALSE)*$E380/100</f>
        <v>0</v>
      </c>
      <c r="W380" s="91">
        <f>VLOOKUP($B380,'Bang TPDD'!$A$6:$AA$2902,19, FALSE)*$E380/100</f>
        <v>0</v>
      </c>
      <c r="X380" s="91">
        <f>VLOOKUP($B380,'Bang TPDD'!$A$6:$AA$2902,20, FALSE)*$E380/100</f>
        <v>0</v>
      </c>
      <c r="Y380" s="91">
        <f>VLOOKUP($B380,'Bang TPDD'!$A$6:$AA$2902,21, FALSE)*$E380/100</f>
        <v>0</v>
      </c>
      <c r="Z380" s="91">
        <f>VLOOKUP($B380,'Bang TPDD'!$A$6:$AA$2902,22, FALSE)*$E380/100</f>
        <v>0</v>
      </c>
    </row>
    <row r="381" spans="1:26" s="2" customFormat="1" x14ac:dyDescent="0.3">
      <c r="B381" s="92" t="s">
        <v>338</v>
      </c>
      <c r="C381" s="5" t="str">
        <f>VLOOKUP($B381,'Bang TPDD'!$A$6:$AA$2902,2, FALSE)</f>
        <v>Chọn NL</v>
      </c>
      <c r="D381" s="91">
        <v>0</v>
      </c>
      <c r="E381" s="91">
        <f t="shared" si="47"/>
        <v>0</v>
      </c>
      <c r="F381" s="91">
        <f>VLOOKUP($B381,'Bang TPDD'!$A$6:$AA$2902,3, FALSE)</f>
        <v>0</v>
      </c>
      <c r="G381" s="91">
        <f>VLOOKUP($B381,'Bang TPDD'!$A$6:$AA$2902,4, FALSE)*$D381/100</f>
        <v>0</v>
      </c>
      <c r="H381" s="91">
        <f>VLOOKUP($B381,'Bang TPDD'!$A$6:$AA$2902,23, FALSE)*$E381/100</f>
        <v>0</v>
      </c>
      <c r="I381" s="91">
        <f>VLOOKUP($B381,'Bang TPDD'!$A$6:$AA$2902,5, FALSE)*$E381/100</f>
        <v>0</v>
      </c>
      <c r="J381" s="91">
        <f>VLOOKUP($B381,'Bang TPDD'!$A$6:$AA$2902,6, FALSE)*$E381/100</f>
        <v>0</v>
      </c>
      <c r="K381" s="91">
        <f>VLOOKUP($B381,'Bang TPDD'!$A$6:$AA$2902,7, FALSE)*$E381/100</f>
        <v>0</v>
      </c>
      <c r="L381" s="91">
        <f>VLOOKUP($B381,'Bang TPDD'!$A$6:$AA$2902,8, FALSE)*$E381/100</f>
        <v>0</v>
      </c>
      <c r="M381" s="91">
        <f>VLOOKUP($B381,'Bang TPDD'!$A$6:$AA$2902,9, FALSE)*$E381/100</f>
        <v>0</v>
      </c>
      <c r="N381" s="91">
        <f>VLOOKUP($B381,'Bang TPDD'!$A$6:$AA$2902,10, FALSE)*$E381/100</f>
        <v>0</v>
      </c>
      <c r="O381" s="91">
        <f>VLOOKUP($B381,'Bang TPDD'!$A$6:$AA$2902,11, FALSE)*$E381/100</f>
        <v>0</v>
      </c>
      <c r="P381" s="91">
        <f>VLOOKUP($B381,'Bang TPDD'!$A$6:$AA$2902,12, FALSE)*$E381/100</f>
        <v>0</v>
      </c>
      <c r="Q381" s="91">
        <f>VLOOKUP($B381,'Bang TPDD'!$A$6:$AA$2902,13, FALSE)*$E381/100</f>
        <v>0</v>
      </c>
      <c r="R381" s="91">
        <f>VLOOKUP($B381,'Bang TPDD'!$A$6:$AA$2902,14, FALSE)*$E381/100</f>
        <v>0</v>
      </c>
      <c r="S381" s="91">
        <f>VLOOKUP($B381,'Bang TPDD'!$A$6:$AA$2902,15, FALSE)*$E381/100</f>
        <v>0</v>
      </c>
      <c r="T381" s="91">
        <f>VLOOKUP($B381,'Bang TPDD'!$A$6:$AA$2902,16, FALSE)*$E381/100</f>
        <v>0</v>
      </c>
      <c r="U381" s="91">
        <f>VLOOKUP($B381,'Bang TPDD'!$A$6:$AA$2902,17, FALSE)*$E381/100</f>
        <v>0</v>
      </c>
      <c r="V381" s="91">
        <f>VLOOKUP($B381,'Bang TPDD'!$A$6:$AA$2902,18, FALSE)*$E381/100</f>
        <v>0</v>
      </c>
      <c r="W381" s="91">
        <f>VLOOKUP($B381,'Bang TPDD'!$A$6:$AA$2902,19, FALSE)*$E381/100</f>
        <v>0</v>
      </c>
      <c r="X381" s="91">
        <f>VLOOKUP($B381,'Bang TPDD'!$A$6:$AA$2902,20, FALSE)*$E381/100</f>
        <v>0</v>
      </c>
      <c r="Y381" s="91">
        <f>VLOOKUP($B381,'Bang TPDD'!$A$6:$AA$2902,21, FALSE)*$E381/100</f>
        <v>0</v>
      </c>
      <c r="Z381" s="91">
        <f>VLOOKUP($B381,'Bang TPDD'!$A$6:$AA$2902,22, FALSE)*$E381/100</f>
        <v>0</v>
      </c>
    </row>
    <row r="382" spans="1:26" s="2" customFormat="1" x14ac:dyDescent="0.3">
      <c r="B382" s="92" t="s">
        <v>338</v>
      </c>
      <c r="C382" s="5" t="str">
        <f>VLOOKUP($B382,'Bang TPDD'!$A$6:$AA$2902,2, FALSE)</f>
        <v>Chọn NL</v>
      </c>
      <c r="D382" s="91">
        <v>0</v>
      </c>
      <c r="E382" s="91">
        <f t="shared" si="47"/>
        <v>0</v>
      </c>
      <c r="F382" s="91">
        <f>VLOOKUP($B382,'Bang TPDD'!$A$6:$AA$2902,3, FALSE)</f>
        <v>0</v>
      </c>
      <c r="G382" s="91">
        <f>VLOOKUP($B382,'Bang TPDD'!$A$6:$AA$2902,4, FALSE)*$D382/100</f>
        <v>0</v>
      </c>
      <c r="H382" s="91">
        <f>VLOOKUP($B382,'Bang TPDD'!$A$6:$AA$2902,23, FALSE)*$E382/100</f>
        <v>0</v>
      </c>
      <c r="I382" s="91">
        <f>VLOOKUP($B382,'Bang TPDD'!$A$6:$AA$2902,5, FALSE)*$E382/100</f>
        <v>0</v>
      </c>
      <c r="J382" s="91">
        <f>VLOOKUP($B382,'Bang TPDD'!$A$6:$AA$2902,6, FALSE)*$E382/100</f>
        <v>0</v>
      </c>
      <c r="K382" s="91">
        <f>VLOOKUP($B382,'Bang TPDD'!$A$6:$AA$2902,7, FALSE)*$E382/100</f>
        <v>0</v>
      </c>
      <c r="L382" s="91">
        <f>VLOOKUP($B382,'Bang TPDD'!$A$6:$AA$2902,8, FALSE)*$E382/100</f>
        <v>0</v>
      </c>
      <c r="M382" s="91">
        <f>VLOOKUP($B382,'Bang TPDD'!$A$6:$AA$2902,9, FALSE)*$E382/100</f>
        <v>0</v>
      </c>
      <c r="N382" s="91">
        <f>VLOOKUP($B382,'Bang TPDD'!$A$6:$AA$2902,10, FALSE)*$E382/100</f>
        <v>0</v>
      </c>
      <c r="O382" s="91">
        <f>VLOOKUP($B382,'Bang TPDD'!$A$6:$AA$2902,11, FALSE)*$E382/100</f>
        <v>0</v>
      </c>
      <c r="P382" s="91">
        <f>VLOOKUP($B382,'Bang TPDD'!$A$6:$AA$2902,12, FALSE)*$E382/100</f>
        <v>0</v>
      </c>
      <c r="Q382" s="91">
        <f>VLOOKUP($B382,'Bang TPDD'!$A$6:$AA$2902,13, FALSE)*$E382/100</f>
        <v>0</v>
      </c>
      <c r="R382" s="91">
        <f>VLOOKUP($B382,'Bang TPDD'!$A$6:$AA$2902,14, FALSE)*$E382/100</f>
        <v>0</v>
      </c>
      <c r="S382" s="91">
        <f>VLOOKUP($B382,'Bang TPDD'!$A$6:$AA$2902,15, FALSE)*$E382/100</f>
        <v>0</v>
      </c>
      <c r="T382" s="91">
        <f>VLOOKUP($B382,'Bang TPDD'!$A$6:$AA$2902,16, FALSE)*$E382/100</f>
        <v>0</v>
      </c>
      <c r="U382" s="91">
        <f>VLOOKUP($B382,'Bang TPDD'!$A$6:$AA$2902,17, FALSE)*$E382/100</f>
        <v>0</v>
      </c>
      <c r="V382" s="91">
        <f>VLOOKUP($B382,'Bang TPDD'!$A$6:$AA$2902,18, FALSE)*$E382/100</f>
        <v>0</v>
      </c>
      <c r="W382" s="91">
        <f>VLOOKUP($B382,'Bang TPDD'!$A$6:$AA$2902,19, FALSE)*$E382/100</f>
        <v>0</v>
      </c>
      <c r="X382" s="91">
        <f>VLOOKUP($B382,'Bang TPDD'!$A$6:$AA$2902,20, FALSE)*$E382/100</f>
        <v>0</v>
      </c>
      <c r="Y382" s="91">
        <f>VLOOKUP($B382,'Bang TPDD'!$A$6:$AA$2902,21, FALSE)*$E382/100</f>
        <v>0</v>
      </c>
      <c r="Z382" s="91">
        <f>VLOOKUP($B382,'Bang TPDD'!$A$6:$AA$2902,22, FALSE)*$E382/100</f>
        <v>0</v>
      </c>
    </row>
    <row r="383" spans="1:26" s="2" customFormat="1" x14ac:dyDescent="0.3">
      <c r="B383" s="92" t="s">
        <v>338</v>
      </c>
      <c r="C383" s="5" t="str">
        <f>VLOOKUP($B383,'Bang TPDD'!$A$6:$AA$2902,2, FALSE)</f>
        <v>Chọn NL</v>
      </c>
      <c r="D383" s="91">
        <v>0</v>
      </c>
      <c r="E383" s="91">
        <f t="shared" si="47"/>
        <v>0</v>
      </c>
      <c r="F383" s="91">
        <f>VLOOKUP($B383,'Bang TPDD'!$A$6:$AA$2902,3, FALSE)</f>
        <v>0</v>
      </c>
      <c r="G383" s="91">
        <f>VLOOKUP($B383,'Bang TPDD'!$A$6:$AA$2902,4, FALSE)*$D383/100</f>
        <v>0</v>
      </c>
      <c r="H383" s="91">
        <f>VLOOKUP($B383,'Bang TPDD'!$A$6:$AA$2902,23, FALSE)*$E383/100</f>
        <v>0</v>
      </c>
      <c r="I383" s="91">
        <f>VLOOKUP($B383,'Bang TPDD'!$A$6:$AA$2902,5, FALSE)*$E383/100</f>
        <v>0</v>
      </c>
      <c r="J383" s="91">
        <f>VLOOKUP($B383,'Bang TPDD'!$A$6:$AA$2902,6, FALSE)*$E383/100</f>
        <v>0</v>
      </c>
      <c r="K383" s="91">
        <f>VLOOKUP($B383,'Bang TPDD'!$A$6:$AA$2902,7, FALSE)*$E383/100</f>
        <v>0</v>
      </c>
      <c r="L383" s="91">
        <f>VLOOKUP($B383,'Bang TPDD'!$A$6:$AA$2902,8, FALSE)*$E383/100</f>
        <v>0</v>
      </c>
      <c r="M383" s="91">
        <f>VLOOKUP($B383,'Bang TPDD'!$A$6:$AA$2902,9, FALSE)*$E383/100</f>
        <v>0</v>
      </c>
      <c r="N383" s="91">
        <f>VLOOKUP($B383,'Bang TPDD'!$A$6:$AA$2902,10, FALSE)*$E383/100</f>
        <v>0</v>
      </c>
      <c r="O383" s="91">
        <f>VLOOKUP($B383,'Bang TPDD'!$A$6:$AA$2902,11, FALSE)*$E383/100</f>
        <v>0</v>
      </c>
      <c r="P383" s="91">
        <f>VLOOKUP($B383,'Bang TPDD'!$A$6:$AA$2902,12, FALSE)*$E383/100</f>
        <v>0</v>
      </c>
      <c r="Q383" s="91">
        <f>VLOOKUP($B383,'Bang TPDD'!$A$6:$AA$2902,13, FALSE)*$E383/100</f>
        <v>0</v>
      </c>
      <c r="R383" s="91">
        <f>VLOOKUP($B383,'Bang TPDD'!$A$6:$AA$2902,14, FALSE)*$E383/100</f>
        <v>0</v>
      </c>
      <c r="S383" s="91">
        <f>VLOOKUP($B383,'Bang TPDD'!$A$6:$AA$2902,15, FALSE)*$E383/100</f>
        <v>0</v>
      </c>
      <c r="T383" s="91">
        <f>VLOOKUP($B383,'Bang TPDD'!$A$6:$AA$2902,16, FALSE)*$E383/100</f>
        <v>0</v>
      </c>
      <c r="U383" s="91">
        <f>VLOOKUP($B383,'Bang TPDD'!$A$6:$AA$2902,17, FALSE)*$E383/100</f>
        <v>0</v>
      </c>
      <c r="V383" s="91">
        <f>VLOOKUP($B383,'Bang TPDD'!$A$6:$AA$2902,18, FALSE)*$E383/100</f>
        <v>0</v>
      </c>
      <c r="W383" s="91">
        <f>VLOOKUP($B383,'Bang TPDD'!$A$6:$AA$2902,19, FALSE)*$E383/100</f>
        <v>0</v>
      </c>
      <c r="X383" s="91">
        <f>VLOOKUP($B383,'Bang TPDD'!$A$6:$AA$2902,20, FALSE)*$E383/100</f>
        <v>0</v>
      </c>
      <c r="Y383" s="91">
        <f>VLOOKUP($B383,'Bang TPDD'!$A$6:$AA$2902,21, FALSE)*$E383/100</f>
        <v>0</v>
      </c>
      <c r="Z383" s="91">
        <f>VLOOKUP($B383,'Bang TPDD'!$A$6:$AA$2902,22, FALSE)*$E383/100</f>
        <v>0</v>
      </c>
    </row>
    <row r="384" spans="1:26" s="2" customFormat="1" x14ac:dyDescent="0.3">
      <c r="B384" s="92" t="s">
        <v>338</v>
      </c>
      <c r="C384" s="5" t="str">
        <f>VLOOKUP($B384,'Bang TPDD'!$A$6:$AA$2902,2, FALSE)</f>
        <v>Chọn NL</v>
      </c>
      <c r="D384" s="91">
        <v>0</v>
      </c>
      <c r="E384" s="91">
        <f t="shared" si="47"/>
        <v>0</v>
      </c>
      <c r="F384" s="91">
        <f>VLOOKUP($B384,'Bang TPDD'!$A$6:$AA$2902,3, FALSE)</f>
        <v>0</v>
      </c>
      <c r="G384" s="91">
        <f>VLOOKUP($B384,'Bang TPDD'!$A$6:$AA$2902,4, FALSE)*$D384/100</f>
        <v>0</v>
      </c>
      <c r="H384" s="91">
        <f>VLOOKUP($B384,'Bang TPDD'!$A$6:$AA$2902,23, FALSE)*$E384/100</f>
        <v>0</v>
      </c>
      <c r="I384" s="91">
        <f>VLOOKUP($B384,'Bang TPDD'!$A$6:$AA$2902,5, FALSE)*$E384/100</f>
        <v>0</v>
      </c>
      <c r="J384" s="91">
        <f>VLOOKUP($B384,'Bang TPDD'!$A$6:$AA$2902,6, FALSE)*$E384/100</f>
        <v>0</v>
      </c>
      <c r="K384" s="91">
        <f>VLOOKUP($B384,'Bang TPDD'!$A$6:$AA$2902,7, FALSE)*$E384/100</f>
        <v>0</v>
      </c>
      <c r="L384" s="91">
        <f>VLOOKUP($B384,'Bang TPDD'!$A$6:$AA$2902,8, FALSE)*$E384/100</f>
        <v>0</v>
      </c>
      <c r="M384" s="91">
        <f>VLOOKUP($B384,'Bang TPDD'!$A$6:$AA$2902,9, FALSE)*$E384/100</f>
        <v>0</v>
      </c>
      <c r="N384" s="91">
        <f>VLOOKUP($B384,'Bang TPDD'!$A$6:$AA$2902,10, FALSE)*$E384/100</f>
        <v>0</v>
      </c>
      <c r="O384" s="91">
        <f>VLOOKUP($B384,'Bang TPDD'!$A$6:$AA$2902,11, FALSE)*$E384/100</f>
        <v>0</v>
      </c>
      <c r="P384" s="91">
        <f>VLOOKUP($B384,'Bang TPDD'!$A$6:$AA$2902,12, FALSE)*$E384/100</f>
        <v>0</v>
      </c>
      <c r="Q384" s="91">
        <f>VLOOKUP($B384,'Bang TPDD'!$A$6:$AA$2902,13, FALSE)*$E384/100</f>
        <v>0</v>
      </c>
      <c r="R384" s="91">
        <f>VLOOKUP($B384,'Bang TPDD'!$A$6:$AA$2902,14, FALSE)*$E384/100</f>
        <v>0</v>
      </c>
      <c r="S384" s="91">
        <f>VLOOKUP($B384,'Bang TPDD'!$A$6:$AA$2902,15, FALSE)*$E384/100</f>
        <v>0</v>
      </c>
      <c r="T384" s="91">
        <f>VLOOKUP($B384,'Bang TPDD'!$A$6:$AA$2902,16, FALSE)*$E384/100</f>
        <v>0</v>
      </c>
      <c r="U384" s="91">
        <f>VLOOKUP($B384,'Bang TPDD'!$A$6:$AA$2902,17, FALSE)*$E384/100</f>
        <v>0</v>
      </c>
      <c r="V384" s="91">
        <f>VLOOKUP($B384,'Bang TPDD'!$A$6:$AA$2902,18, FALSE)*$E384/100</f>
        <v>0</v>
      </c>
      <c r="W384" s="91">
        <f>VLOOKUP($B384,'Bang TPDD'!$A$6:$AA$2902,19, FALSE)*$E384/100</f>
        <v>0</v>
      </c>
      <c r="X384" s="91">
        <f>VLOOKUP($B384,'Bang TPDD'!$A$6:$AA$2902,20, FALSE)*$E384/100</f>
        <v>0</v>
      </c>
      <c r="Y384" s="91">
        <f>VLOOKUP($B384,'Bang TPDD'!$A$6:$AA$2902,21, FALSE)*$E384/100</f>
        <v>0</v>
      </c>
      <c r="Z384" s="91">
        <f>VLOOKUP($B384,'Bang TPDD'!$A$6:$AA$2902,22, FALSE)*$E384/100</f>
        <v>0</v>
      </c>
    </row>
    <row r="385" spans="1:26" s="2" customFormat="1" x14ac:dyDescent="0.3">
      <c r="B385" s="92" t="s">
        <v>338</v>
      </c>
      <c r="C385" s="5" t="str">
        <f>VLOOKUP($B385,'Bang TPDD'!$A$6:$AA$2902,2, FALSE)</f>
        <v>Chọn NL</v>
      </c>
      <c r="D385" s="91">
        <v>0</v>
      </c>
      <c r="E385" s="91">
        <f t="shared" si="47"/>
        <v>0</v>
      </c>
      <c r="F385" s="91">
        <f>VLOOKUP($B385,'Bang TPDD'!$A$6:$AA$2902,3, FALSE)</f>
        <v>0</v>
      </c>
      <c r="G385" s="91">
        <f>VLOOKUP($B385,'Bang TPDD'!$A$6:$AA$2902,4, FALSE)*$D385/100</f>
        <v>0</v>
      </c>
      <c r="H385" s="91">
        <f>VLOOKUP($B385,'Bang TPDD'!$A$6:$AA$2902,23, FALSE)*$E385/100</f>
        <v>0</v>
      </c>
      <c r="I385" s="91">
        <f>VLOOKUP($B385,'Bang TPDD'!$A$6:$AA$2902,5, FALSE)*$E385/100</f>
        <v>0</v>
      </c>
      <c r="J385" s="91">
        <f>VLOOKUP($B385,'Bang TPDD'!$A$6:$AA$2902,6, FALSE)*$E385/100</f>
        <v>0</v>
      </c>
      <c r="K385" s="91">
        <f>VLOOKUP($B385,'Bang TPDD'!$A$6:$AA$2902,7, FALSE)*$E385/100</f>
        <v>0</v>
      </c>
      <c r="L385" s="91">
        <f>VLOOKUP($B385,'Bang TPDD'!$A$6:$AA$2902,8, FALSE)*$E385/100</f>
        <v>0</v>
      </c>
      <c r="M385" s="91">
        <f>VLOOKUP($B385,'Bang TPDD'!$A$6:$AA$2902,9, FALSE)*$E385/100</f>
        <v>0</v>
      </c>
      <c r="N385" s="91">
        <f>VLOOKUP($B385,'Bang TPDD'!$A$6:$AA$2902,10, FALSE)*$E385/100</f>
        <v>0</v>
      </c>
      <c r="O385" s="91">
        <f>VLOOKUP($B385,'Bang TPDD'!$A$6:$AA$2902,11, FALSE)*$E385/100</f>
        <v>0</v>
      </c>
      <c r="P385" s="91">
        <f>VLOOKUP($B385,'Bang TPDD'!$A$6:$AA$2902,12, FALSE)*$E385/100</f>
        <v>0</v>
      </c>
      <c r="Q385" s="91">
        <f>VLOOKUP($B385,'Bang TPDD'!$A$6:$AA$2902,13, FALSE)*$E385/100</f>
        <v>0</v>
      </c>
      <c r="R385" s="91">
        <f>VLOOKUP($B385,'Bang TPDD'!$A$6:$AA$2902,14, FALSE)*$E385/100</f>
        <v>0</v>
      </c>
      <c r="S385" s="91">
        <f>VLOOKUP($B385,'Bang TPDD'!$A$6:$AA$2902,15, FALSE)*$E385/100</f>
        <v>0</v>
      </c>
      <c r="T385" s="91">
        <f>VLOOKUP($B385,'Bang TPDD'!$A$6:$AA$2902,16, FALSE)*$E385/100</f>
        <v>0</v>
      </c>
      <c r="U385" s="91">
        <f>VLOOKUP($B385,'Bang TPDD'!$A$6:$AA$2902,17, FALSE)*$E385/100</f>
        <v>0</v>
      </c>
      <c r="V385" s="91">
        <f>VLOOKUP($B385,'Bang TPDD'!$A$6:$AA$2902,18, FALSE)*$E385/100</f>
        <v>0</v>
      </c>
      <c r="W385" s="91">
        <f>VLOOKUP($B385,'Bang TPDD'!$A$6:$AA$2902,19, FALSE)*$E385/100</f>
        <v>0</v>
      </c>
      <c r="X385" s="91">
        <f>VLOOKUP($B385,'Bang TPDD'!$A$6:$AA$2902,20, FALSE)*$E385/100</f>
        <v>0</v>
      </c>
      <c r="Y385" s="91">
        <f>VLOOKUP($B385,'Bang TPDD'!$A$6:$AA$2902,21, FALSE)*$E385/100</f>
        <v>0</v>
      </c>
      <c r="Z385" s="91">
        <f>VLOOKUP($B385,'Bang TPDD'!$A$6:$AA$2902,22, FALSE)*$E385/100</f>
        <v>0</v>
      </c>
    </row>
    <row r="386" spans="1:26" s="2" customFormat="1" x14ac:dyDescent="0.3">
      <c r="B386" s="92" t="s">
        <v>338</v>
      </c>
      <c r="C386" s="5" t="str">
        <f>VLOOKUP($B386,'Bang TPDD'!$A$6:$AA$2902,2, FALSE)</f>
        <v>Chọn NL</v>
      </c>
      <c r="D386" s="91">
        <v>0</v>
      </c>
      <c r="E386" s="91">
        <f t="shared" si="47"/>
        <v>0</v>
      </c>
      <c r="F386" s="91">
        <f>VLOOKUP($B386,'Bang TPDD'!$A$6:$AA$2902,3, FALSE)</f>
        <v>0</v>
      </c>
      <c r="G386" s="91">
        <f>VLOOKUP($B386,'Bang TPDD'!$A$6:$AA$2902,4, FALSE)*$D386/100</f>
        <v>0</v>
      </c>
      <c r="H386" s="91">
        <f>VLOOKUP($B386,'Bang TPDD'!$A$6:$AA$2902,23, FALSE)*$E386/100</f>
        <v>0</v>
      </c>
      <c r="I386" s="91">
        <f>VLOOKUP($B386,'Bang TPDD'!$A$6:$AA$2902,5, FALSE)*$E386/100</f>
        <v>0</v>
      </c>
      <c r="J386" s="91">
        <f>VLOOKUP($B386,'Bang TPDD'!$A$6:$AA$2902,6, FALSE)*$E386/100</f>
        <v>0</v>
      </c>
      <c r="K386" s="91">
        <f>VLOOKUP($B386,'Bang TPDD'!$A$6:$AA$2902,7, FALSE)*$E386/100</f>
        <v>0</v>
      </c>
      <c r="L386" s="91">
        <f>VLOOKUP($B386,'Bang TPDD'!$A$6:$AA$2902,8, FALSE)*$E386/100</f>
        <v>0</v>
      </c>
      <c r="M386" s="91">
        <f>VLOOKUP($B386,'Bang TPDD'!$A$6:$AA$2902,9, FALSE)*$E386/100</f>
        <v>0</v>
      </c>
      <c r="N386" s="91">
        <f>VLOOKUP($B386,'Bang TPDD'!$A$6:$AA$2902,10, FALSE)*$E386/100</f>
        <v>0</v>
      </c>
      <c r="O386" s="91">
        <f>VLOOKUP($B386,'Bang TPDD'!$A$6:$AA$2902,11, FALSE)*$E386/100</f>
        <v>0</v>
      </c>
      <c r="P386" s="91">
        <f>VLOOKUP($B386,'Bang TPDD'!$A$6:$AA$2902,12, FALSE)*$E386/100</f>
        <v>0</v>
      </c>
      <c r="Q386" s="91">
        <f>VLOOKUP($B386,'Bang TPDD'!$A$6:$AA$2902,13, FALSE)*$E386/100</f>
        <v>0</v>
      </c>
      <c r="R386" s="91">
        <f>VLOOKUP($B386,'Bang TPDD'!$A$6:$AA$2902,14, FALSE)*$E386/100</f>
        <v>0</v>
      </c>
      <c r="S386" s="91">
        <f>VLOOKUP($B386,'Bang TPDD'!$A$6:$AA$2902,15, FALSE)*$E386/100</f>
        <v>0</v>
      </c>
      <c r="T386" s="91">
        <f>VLOOKUP($B386,'Bang TPDD'!$A$6:$AA$2902,16, FALSE)*$E386/100</f>
        <v>0</v>
      </c>
      <c r="U386" s="91">
        <f>VLOOKUP($B386,'Bang TPDD'!$A$6:$AA$2902,17, FALSE)*$E386/100</f>
        <v>0</v>
      </c>
      <c r="V386" s="91">
        <f>VLOOKUP($B386,'Bang TPDD'!$A$6:$AA$2902,18, FALSE)*$E386/100</f>
        <v>0</v>
      </c>
      <c r="W386" s="91">
        <f>VLOOKUP($B386,'Bang TPDD'!$A$6:$AA$2902,19, FALSE)*$E386/100</f>
        <v>0</v>
      </c>
      <c r="X386" s="91">
        <f>VLOOKUP($B386,'Bang TPDD'!$A$6:$AA$2902,20, FALSE)*$E386/100</f>
        <v>0</v>
      </c>
      <c r="Y386" s="91">
        <f>VLOOKUP($B386,'Bang TPDD'!$A$6:$AA$2902,21, FALSE)*$E386/100</f>
        <v>0</v>
      </c>
      <c r="Z386" s="91">
        <f>VLOOKUP($B386,'Bang TPDD'!$A$6:$AA$2902,22, FALSE)*$E386/100</f>
        <v>0</v>
      </c>
    </row>
    <row r="387" spans="1:26" ht="15" thickBot="1" x14ac:dyDescent="0.35"/>
    <row r="388" spans="1:26" s="89" customFormat="1" ht="27.6" x14ac:dyDescent="0.3">
      <c r="A388" s="412" t="s">
        <v>342</v>
      </c>
      <c r="B388" s="414" t="s">
        <v>292</v>
      </c>
      <c r="C388" s="410" t="s">
        <v>353</v>
      </c>
      <c r="D388" s="396" t="s">
        <v>272</v>
      </c>
      <c r="E388" s="397" t="s">
        <v>273</v>
      </c>
      <c r="F388" s="398" t="s">
        <v>300</v>
      </c>
      <c r="G388" s="398" t="s">
        <v>3</v>
      </c>
      <c r="H388" s="398" t="s">
        <v>296</v>
      </c>
      <c r="I388" s="399" t="s">
        <v>323</v>
      </c>
      <c r="J388" s="399" t="s">
        <v>324</v>
      </c>
      <c r="K388" s="399" t="s">
        <v>327</v>
      </c>
      <c r="L388" s="399" t="s">
        <v>325</v>
      </c>
      <c r="M388" s="399" t="s">
        <v>326</v>
      </c>
      <c r="N388" s="399" t="s">
        <v>329</v>
      </c>
      <c r="O388" s="399" t="s">
        <v>5</v>
      </c>
      <c r="P388" s="399" t="s">
        <v>304</v>
      </c>
      <c r="Q388" s="399" t="s">
        <v>313</v>
      </c>
      <c r="R388" s="399" t="s">
        <v>6</v>
      </c>
      <c r="S388" s="399" t="s">
        <v>7</v>
      </c>
      <c r="T388" s="399" t="s">
        <v>8</v>
      </c>
      <c r="U388" s="399" t="s">
        <v>9</v>
      </c>
      <c r="V388" s="399" t="s">
        <v>10</v>
      </c>
      <c r="W388" s="399" t="s">
        <v>291</v>
      </c>
      <c r="X388" s="399" t="s">
        <v>11</v>
      </c>
      <c r="Y388" s="399" t="s">
        <v>12</v>
      </c>
      <c r="Z388" s="399" t="s">
        <v>13</v>
      </c>
    </row>
    <row r="389" spans="1:26" s="89" customFormat="1" x14ac:dyDescent="0.3">
      <c r="A389" s="413"/>
      <c r="B389" s="415"/>
      <c r="C389" s="411"/>
      <c r="D389" s="400" t="s">
        <v>16</v>
      </c>
      <c r="E389" s="401" t="s">
        <v>16</v>
      </c>
      <c r="F389" s="401" t="s">
        <v>301</v>
      </c>
      <c r="G389" s="401" t="s">
        <v>15</v>
      </c>
      <c r="H389" s="401" t="s">
        <v>16</v>
      </c>
      <c r="I389" s="401" t="s">
        <v>16</v>
      </c>
      <c r="J389" s="401" t="s">
        <v>16</v>
      </c>
      <c r="K389" s="401" t="s">
        <v>328</v>
      </c>
      <c r="L389" s="401" t="s">
        <v>16</v>
      </c>
      <c r="M389" s="401" t="s">
        <v>16</v>
      </c>
      <c r="N389" s="401" t="s">
        <v>16</v>
      </c>
      <c r="O389" s="401" t="s">
        <v>16</v>
      </c>
      <c r="P389" s="401" t="s">
        <v>16</v>
      </c>
      <c r="Q389" s="401" t="s">
        <v>17</v>
      </c>
      <c r="R389" s="401" t="s">
        <v>17</v>
      </c>
      <c r="S389" s="401" t="s">
        <v>17</v>
      </c>
      <c r="T389" s="401" t="s">
        <v>17</v>
      </c>
      <c r="U389" s="401" t="s">
        <v>17</v>
      </c>
      <c r="V389" s="401" t="s">
        <v>17</v>
      </c>
      <c r="W389" s="401" t="s">
        <v>18</v>
      </c>
      <c r="X389" s="401" t="s">
        <v>18</v>
      </c>
      <c r="Y389" s="401" t="s">
        <v>17</v>
      </c>
      <c r="Z389" s="401" t="s">
        <v>17</v>
      </c>
    </row>
    <row r="390" spans="1:26" s="90" customFormat="1" ht="50.25" customHeight="1" thickBot="1" x14ac:dyDescent="0.4">
      <c r="A390" s="93">
        <f>A370+1</f>
        <v>26</v>
      </c>
      <c r="B390" s="94" t="s">
        <v>404</v>
      </c>
      <c r="C390" s="95" t="s">
        <v>397</v>
      </c>
      <c r="D390" s="402">
        <f>SUM(D391:D401)</f>
        <v>250</v>
      </c>
      <c r="E390" s="403">
        <f>SUM(E391:E401)</f>
        <v>237.5</v>
      </c>
      <c r="F390" s="403"/>
      <c r="G390" s="403">
        <f t="shared" ref="G390:Z390" si="48">SUM(G391:G401)</f>
        <v>90.9</v>
      </c>
      <c r="H390" s="403">
        <f t="shared" si="48"/>
        <v>213</v>
      </c>
      <c r="I390" s="404">
        <f t="shared" si="48"/>
        <v>0</v>
      </c>
      <c r="J390" s="404">
        <f t="shared" si="48"/>
        <v>0.33750000000000002</v>
      </c>
      <c r="K390" s="403">
        <f t="shared" si="48"/>
        <v>0.33750000000000002</v>
      </c>
      <c r="L390" s="404">
        <f t="shared" si="48"/>
        <v>0</v>
      </c>
      <c r="M390" s="404">
        <f t="shared" si="48"/>
        <v>0</v>
      </c>
      <c r="N390" s="403">
        <f t="shared" si="48"/>
        <v>0</v>
      </c>
      <c r="O390" s="403">
        <f t="shared" si="48"/>
        <v>21.66</v>
      </c>
      <c r="P390" s="403">
        <f t="shared" si="48"/>
        <v>0.48749999999999999</v>
      </c>
      <c r="Q390" s="403">
        <f t="shared" si="48"/>
        <v>0</v>
      </c>
      <c r="R390" s="403">
        <f t="shared" si="48"/>
        <v>15</v>
      </c>
      <c r="S390" s="403">
        <f t="shared" si="48"/>
        <v>8.25</v>
      </c>
      <c r="T390" s="403">
        <f t="shared" si="48"/>
        <v>0.22500000000000001</v>
      </c>
      <c r="U390" s="403">
        <f t="shared" si="48"/>
        <v>0</v>
      </c>
      <c r="V390" s="403">
        <f t="shared" si="48"/>
        <v>0</v>
      </c>
      <c r="W390" s="403">
        <f t="shared" si="48"/>
        <v>0</v>
      </c>
      <c r="X390" s="403">
        <f t="shared" si="48"/>
        <v>0</v>
      </c>
      <c r="Y390" s="403">
        <f t="shared" si="48"/>
        <v>1.4999999999999999E-2</v>
      </c>
      <c r="Z390" s="403">
        <f t="shared" si="48"/>
        <v>15</v>
      </c>
    </row>
    <row r="391" spans="1:26" s="2" customFormat="1" x14ac:dyDescent="0.3">
      <c r="B391" s="92">
        <v>0</v>
      </c>
      <c r="C391" s="5" t="str">
        <f>VLOOKUP($B391,'Bang TPDD'!$A$6:$AA$2902,2, FALSE)</f>
        <v>Nước</v>
      </c>
      <c r="D391" s="91">
        <v>180</v>
      </c>
      <c r="E391" s="91">
        <f>D391-D391*F391/100</f>
        <v>180</v>
      </c>
      <c r="F391" s="91">
        <f>VLOOKUP($B391,'Bang TPDD'!$A$6:$AA$2902,3, FALSE)</f>
        <v>0</v>
      </c>
      <c r="G391" s="91">
        <f>VLOOKUP($B391,'Bang TPDD'!$A$6:$AA$2902,4, FALSE)*$D391/100</f>
        <v>0</v>
      </c>
      <c r="H391" s="91">
        <f>VLOOKUP($B391,'Bang TPDD'!$A$6:$AA$2902,23, FALSE)*$E391/100</f>
        <v>180</v>
      </c>
      <c r="I391" s="91">
        <f>VLOOKUP($B391,'Bang TPDD'!$A$6:$AA$2902,5, FALSE)*$E391/100</f>
        <v>0</v>
      </c>
      <c r="J391" s="91">
        <f>VLOOKUP($B391,'Bang TPDD'!$A$6:$AA$2902,6, FALSE)*$E391/100</f>
        <v>0</v>
      </c>
      <c r="K391" s="91">
        <f>VLOOKUP($B391,'Bang TPDD'!$A$6:$AA$2902,7, FALSE)*$E391/100</f>
        <v>0</v>
      </c>
      <c r="L391" s="91">
        <f>VLOOKUP($B391,'Bang TPDD'!$A$6:$AA$2902,8, FALSE)*$E391/100</f>
        <v>0</v>
      </c>
      <c r="M391" s="91">
        <f>VLOOKUP($B391,'Bang TPDD'!$A$6:$AA$2902,9, FALSE)*$E391/100</f>
        <v>0</v>
      </c>
      <c r="N391" s="91">
        <f>VLOOKUP($B391,'Bang TPDD'!$A$6:$AA$2902,10, FALSE)*$E391/100</f>
        <v>0</v>
      </c>
      <c r="O391" s="91">
        <f>VLOOKUP($B391,'Bang TPDD'!$A$6:$AA$2902,11, FALSE)*$E391/100</f>
        <v>0</v>
      </c>
      <c r="P391" s="91">
        <f>VLOOKUP($B391,'Bang TPDD'!$A$6:$AA$2902,12, FALSE)*$E391/100</f>
        <v>0</v>
      </c>
      <c r="Q391" s="91">
        <f>VLOOKUP($B391,'Bang TPDD'!$A$6:$AA$2902,13, FALSE)*$E391/100</f>
        <v>0</v>
      </c>
      <c r="R391" s="91">
        <f>VLOOKUP($B391,'Bang TPDD'!$A$6:$AA$2902,14, FALSE)*$E391/100</f>
        <v>0</v>
      </c>
      <c r="S391" s="91">
        <f>VLOOKUP($B391,'Bang TPDD'!$A$6:$AA$2902,15, FALSE)*$E391/100</f>
        <v>0</v>
      </c>
      <c r="T391" s="91">
        <f>VLOOKUP($B391,'Bang TPDD'!$A$6:$AA$2902,16, FALSE)*$E391/100</f>
        <v>0</v>
      </c>
      <c r="U391" s="91">
        <f>VLOOKUP($B391,'Bang TPDD'!$A$6:$AA$2902,17, FALSE)*$E391/100</f>
        <v>0</v>
      </c>
      <c r="V391" s="91">
        <f>VLOOKUP($B391,'Bang TPDD'!$A$6:$AA$2902,18, FALSE)*$E391/100</f>
        <v>0</v>
      </c>
      <c r="W391" s="91">
        <f>VLOOKUP($B391,'Bang TPDD'!$A$6:$AA$2902,19, FALSE)*$E391/100</f>
        <v>0</v>
      </c>
      <c r="X391" s="91">
        <f>VLOOKUP($B391,'Bang TPDD'!$A$6:$AA$2902,20, FALSE)*$E391/100</f>
        <v>0</v>
      </c>
      <c r="Y391" s="91">
        <f>VLOOKUP($B391,'Bang TPDD'!$A$6:$AA$2902,21, FALSE)*$E391/100</f>
        <v>0</v>
      </c>
      <c r="Z391" s="91">
        <f>VLOOKUP($B391,'Bang TPDD'!$A$6:$AA$2902,22, FALSE)*$E391/100</f>
        <v>0</v>
      </c>
    </row>
    <row r="392" spans="1:26" s="2" customFormat="1" x14ac:dyDescent="0.3">
      <c r="B392" s="92">
        <v>223</v>
      </c>
      <c r="C392" s="5" t="str">
        <f>VLOOKUP($B392,'Bang TPDD'!$A$6:$AA$2902,2, FALSE)</f>
        <v>Đường cát trắng</v>
      </c>
      <c r="D392" s="91">
        <v>20</v>
      </c>
      <c r="E392" s="91">
        <f t="shared" ref="E392:E406" si="49">D392-D392*F392/100</f>
        <v>20</v>
      </c>
      <c r="F392" s="91">
        <f>VLOOKUP($B392,'Bang TPDD'!$A$6:$AA$2902,3, FALSE)</f>
        <v>0</v>
      </c>
      <c r="G392" s="91">
        <f>VLOOKUP($B392,'Bang TPDD'!$A$6:$AA$2902,4, FALSE)*$D392/100</f>
        <v>79.400000000000006</v>
      </c>
      <c r="H392" s="91">
        <f>VLOOKUP($B392,'Bang TPDD'!$A$6:$AA$2902,23, FALSE)*$E392/100</f>
        <v>0</v>
      </c>
      <c r="I392" s="91">
        <f>VLOOKUP($B392,'Bang TPDD'!$A$6:$AA$2902,5, FALSE)*$E392/100</f>
        <v>0</v>
      </c>
      <c r="J392" s="91">
        <f>VLOOKUP($B392,'Bang TPDD'!$A$6:$AA$2902,6, FALSE)*$E392/100</f>
        <v>0</v>
      </c>
      <c r="K392" s="91">
        <f>VLOOKUP($B392,'Bang TPDD'!$A$6:$AA$2902,7, FALSE)*$E392/100</f>
        <v>0</v>
      </c>
      <c r="L392" s="91">
        <f>VLOOKUP($B392,'Bang TPDD'!$A$6:$AA$2902,8, FALSE)*$E392/100</f>
        <v>0</v>
      </c>
      <c r="M392" s="91">
        <f>VLOOKUP($B392,'Bang TPDD'!$A$6:$AA$2902,9, FALSE)*$E392/100</f>
        <v>0</v>
      </c>
      <c r="N392" s="91">
        <f>VLOOKUP($B392,'Bang TPDD'!$A$6:$AA$2902,10, FALSE)*$E392/100</f>
        <v>0</v>
      </c>
      <c r="O392" s="91">
        <f>VLOOKUP($B392,'Bang TPDD'!$A$6:$AA$2902,11, FALSE)*$E392/100</f>
        <v>19.86</v>
      </c>
      <c r="P392" s="91">
        <f>VLOOKUP($B392,'Bang TPDD'!$A$6:$AA$2902,12, FALSE)*$E392/100</f>
        <v>0</v>
      </c>
      <c r="Q392" s="91">
        <f>VLOOKUP($B392,'Bang TPDD'!$A$6:$AA$2902,13, FALSE)*$E392/100</f>
        <v>0</v>
      </c>
      <c r="R392" s="91">
        <f>VLOOKUP($B392,'Bang TPDD'!$A$6:$AA$2902,14, FALSE)*$E392/100</f>
        <v>0</v>
      </c>
      <c r="S392" s="91">
        <f>VLOOKUP($B392,'Bang TPDD'!$A$6:$AA$2902,15, FALSE)*$E392/100</f>
        <v>0</v>
      </c>
      <c r="T392" s="91">
        <f>VLOOKUP($B392,'Bang TPDD'!$A$6:$AA$2902,16, FALSE)*$E392/100</f>
        <v>0</v>
      </c>
      <c r="U392" s="91">
        <f>VLOOKUP($B392,'Bang TPDD'!$A$6:$AA$2902,17, FALSE)*$E392/100</f>
        <v>0</v>
      </c>
      <c r="V392" s="91">
        <f>VLOOKUP($B392,'Bang TPDD'!$A$6:$AA$2902,18, FALSE)*$E392/100</f>
        <v>0</v>
      </c>
      <c r="W392" s="91">
        <f>VLOOKUP($B392,'Bang TPDD'!$A$6:$AA$2902,19, FALSE)*$E392/100</f>
        <v>0</v>
      </c>
      <c r="X392" s="91">
        <f>VLOOKUP($B392,'Bang TPDD'!$A$6:$AA$2902,20, FALSE)*$E392/100</f>
        <v>0</v>
      </c>
      <c r="Y392" s="91">
        <f>VLOOKUP($B392,'Bang TPDD'!$A$6:$AA$2902,21, FALSE)*$E392/100</f>
        <v>0</v>
      </c>
      <c r="Z392" s="91">
        <f>VLOOKUP($B392,'Bang TPDD'!$A$6:$AA$2902,22, FALSE)*$E392/100</f>
        <v>0</v>
      </c>
    </row>
    <row r="393" spans="1:26" s="2" customFormat="1" x14ac:dyDescent="0.3">
      <c r="B393" s="92">
        <v>95</v>
      </c>
      <c r="C393" s="5" t="str">
        <f>VLOOKUP($B393,'Bang TPDD'!$A$6:$AA$2902,2, FALSE)</f>
        <v>Chanh</v>
      </c>
      <c r="D393" s="91">
        <f>1000/20</f>
        <v>50</v>
      </c>
      <c r="E393" s="91">
        <f t="shared" si="49"/>
        <v>37.5</v>
      </c>
      <c r="F393" s="91">
        <f>VLOOKUP($B393,'Bang TPDD'!$A$6:$AA$2902,3, FALSE)</f>
        <v>25</v>
      </c>
      <c r="G393" s="91">
        <f>VLOOKUP($B393,'Bang TPDD'!$A$6:$AA$2902,4, FALSE)*$D393/100</f>
        <v>11.5</v>
      </c>
      <c r="H393" s="91">
        <f>VLOOKUP($B393,'Bang TPDD'!$A$6:$AA$2902,23, FALSE)*$E393/100</f>
        <v>33</v>
      </c>
      <c r="I393" s="91">
        <f>VLOOKUP($B393,'Bang TPDD'!$A$6:$AA$2902,5, FALSE)*$E393/100</f>
        <v>0</v>
      </c>
      <c r="J393" s="91">
        <f>VLOOKUP($B393,'Bang TPDD'!$A$6:$AA$2902,6, FALSE)*$E393/100</f>
        <v>0.33750000000000002</v>
      </c>
      <c r="K393" s="91">
        <f>VLOOKUP($B393,'Bang TPDD'!$A$6:$AA$2902,7, FALSE)*$E393/100</f>
        <v>0.33750000000000002</v>
      </c>
      <c r="L393" s="91">
        <f>VLOOKUP($B393,'Bang TPDD'!$A$6:$AA$2902,8, FALSE)*$E393/100</f>
        <v>0</v>
      </c>
      <c r="M393" s="91">
        <f>VLOOKUP($B393,'Bang TPDD'!$A$6:$AA$2902,9, FALSE)*$E393/100</f>
        <v>0</v>
      </c>
      <c r="N393" s="91">
        <f>VLOOKUP($B393,'Bang TPDD'!$A$6:$AA$2902,10, FALSE)*$E393/100</f>
        <v>0</v>
      </c>
      <c r="O393" s="91">
        <f>VLOOKUP($B393,'Bang TPDD'!$A$6:$AA$2902,11, FALSE)*$E393/100</f>
        <v>1.8</v>
      </c>
      <c r="P393" s="91">
        <f>VLOOKUP($B393,'Bang TPDD'!$A$6:$AA$2902,12, FALSE)*$E393/100</f>
        <v>0.48749999999999999</v>
      </c>
      <c r="Q393" s="91">
        <f>VLOOKUP($B393,'Bang TPDD'!$A$6:$AA$2902,13, FALSE)*$E393/100</f>
        <v>0</v>
      </c>
      <c r="R393" s="91">
        <f>VLOOKUP($B393,'Bang TPDD'!$A$6:$AA$2902,14, FALSE)*$E393/100</f>
        <v>15</v>
      </c>
      <c r="S393" s="91">
        <f>VLOOKUP($B393,'Bang TPDD'!$A$6:$AA$2902,15, FALSE)*$E393/100</f>
        <v>8.25</v>
      </c>
      <c r="T393" s="91">
        <f>VLOOKUP($B393,'Bang TPDD'!$A$6:$AA$2902,16, FALSE)*$E393/100</f>
        <v>0.22500000000000001</v>
      </c>
      <c r="U393" s="91">
        <f>VLOOKUP($B393,'Bang TPDD'!$A$6:$AA$2902,17, FALSE)*$E393/100</f>
        <v>0</v>
      </c>
      <c r="V393" s="91">
        <f>VLOOKUP($B393,'Bang TPDD'!$A$6:$AA$2902,18, FALSE)*$E393/100</f>
        <v>0</v>
      </c>
      <c r="W393" s="91">
        <f>VLOOKUP($B393,'Bang TPDD'!$A$6:$AA$2902,19, FALSE)*$E393/100</f>
        <v>0</v>
      </c>
      <c r="X393" s="91">
        <f>VLOOKUP($B393,'Bang TPDD'!$A$6:$AA$2902,20, FALSE)*$E393/100</f>
        <v>0</v>
      </c>
      <c r="Y393" s="91">
        <f>VLOOKUP($B393,'Bang TPDD'!$A$6:$AA$2902,21, FALSE)*$E393/100</f>
        <v>1.4999999999999999E-2</v>
      </c>
      <c r="Z393" s="91">
        <f>VLOOKUP($B393,'Bang TPDD'!$A$6:$AA$2902,22, FALSE)*$E393/100</f>
        <v>15</v>
      </c>
    </row>
    <row r="394" spans="1:26" s="2" customFormat="1" x14ac:dyDescent="0.3">
      <c r="B394" s="92" t="s">
        <v>338</v>
      </c>
      <c r="C394" s="5" t="str">
        <f>VLOOKUP($B394,'Bang TPDD'!$A$6:$AA$2902,2, FALSE)</f>
        <v>Chọn NL</v>
      </c>
      <c r="D394" s="91">
        <v>0</v>
      </c>
      <c r="E394" s="91">
        <f t="shared" si="49"/>
        <v>0</v>
      </c>
      <c r="F394" s="91">
        <f>VLOOKUP($B394,'Bang TPDD'!$A$6:$AA$2902,3, FALSE)</f>
        <v>0</v>
      </c>
      <c r="G394" s="91">
        <f>VLOOKUP($B394,'Bang TPDD'!$A$6:$AA$2902,4, FALSE)*$D394/100</f>
        <v>0</v>
      </c>
      <c r="H394" s="91">
        <f>VLOOKUP($B394,'Bang TPDD'!$A$6:$AA$2902,23, FALSE)*$E394/100</f>
        <v>0</v>
      </c>
      <c r="I394" s="91">
        <f>VLOOKUP($B394,'Bang TPDD'!$A$6:$AA$2902,5, FALSE)*$E394/100</f>
        <v>0</v>
      </c>
      <c r="J394" s="91">
        <f>VLOOKUP($B394,'Bang TPDD'!$A$6:$AA$2902,6, FALSE)*$E394/100</f>
        <v>0</v>
      </c>
      <c r="K394" s="91">
        <f>VLOOKUP($B394,'Bang TPDD'!$A$6:$AA$2902,7, FALSE)*$E394/100</f>
        <v>0</v>
      </c>
      <c r="L394" s="91">
        <f>VLOOKUP($B394,'Bang TPDD'!$A$6:$AA$2902,8, FALSE)*$E394/100</f>
        <v>0</v>
      </c>
      <c r="M394" s="91">
        <f>VLOOKUP($B394,'Bang TPDD'!$A$6:$AA$2902,9, FALSE)*$E394/100</f>
        <v>0</v>
      </c>
      <c r="N394" s="91">
        <f>VLOOKUP($B394,'Bang TPDD'!$A$6:$AA$2902,10, FALSE)*$E394/100</f>
        <v>0</v>
      </c>
      <c r="O394" s="91">
        <f>VLOOKUP($B394,'Bang TPDD'!$A$6:$AA$2902,11, FALSE)*$E394/100</f>
        <v>0</v>
      </c>
      <c r="P394" s="91">
        <f>VLOOKUP($B394,'Bang TPDD'!$A$6:$AA$2902,12, FALSE)*$E394/100</f>
        <v>0</v>
      </c>
      <c r="Q394" s="91">
        <f>VLOOKUP($B394,'Bang TPDD'!$A$6:$AA$2902,13, FALSE)*$E394/100</f>
        <v>0</v>
      </c>
      <c r="R394" s="91">
        <f>VLOOKUP($B394,'Bang TPDD'!$A$6:$AA$2902,14, FALSE)*$E394/100</f>
        <v>0</v>
      </c>
      <c r="S394" s="91">
        <f>VLOOKUP($B394,'Bang TPDD'!$A$6:$AA$2902,15, FALSE)*$E394/100</f>
        <v>0</v>
      </c>
      <c r="T394" s="91">
        <f>VLOOKUP($B394,'Bang TPDD'!$A$6:$AA$2902,16, FALSE)*$E394/100</f>
        <v>0</v>
      </c>
      <c r="U394" s="91">
        <f>VLOOKUP($B394,'Bang TPDD'!$A$6:$AA$2902,17, FALSE)*$E394/100</f>
        <v>0</v>
      </c>
      <c r="V394" s="91">
        <f>VLOOKUP($B394,'Bang TPDD'!$A$6:$AA$2902,18, FALSE)*$E394/100</f>
        <v>0</v>
      </c>
      <c r="W394" s="91">
        <f>VLOOKUP($B394,'Bang TPDD'!$A$6:$AA$2902,19, FALSE)*$E394/100</f>
        <v>0</v>
      </c>
      <c r="X394" s="91">
        <f>VLOOKUP($B394,'Bang TPDD'!$A$6:$AA$2902,20, FALSE)*$E394/100</f>
        <v>0</v>
      </c>
      <c r="Y394" s="91">
        <f>VLOOKUP($B394,'Bang TPDD'!$A$6:$AA$2902,21, FALSE)*$E394/100</f>
        <v>0</v>
      </c>
      <c r="Z394" s="91">
        <f>VLOOKUP($B394,'Bang TPDD'!$A$6:$AA$2902,22, FALSE)*$E394/100</f>
        <v>0</v>
      </c>
    </row>
    <row r="395" spans="1:26" s="2" customFormat="1" x14ac:dyDescent="0.3">
      <c r="B395" s="92" t="s">
        <v>338</v>
      </c>
      <c r="C395" s="5" t="str">
        <f>VLOOKUP($B395,'Bang TPDD'!$A$6:$AA$2902,2, FALSE)</f>
        <v>Chọn NL</v>
      </c>
      <c r="D395" s="91">
        <v>0</v>
      </c>
      <c r="E395" s="91">
        <f t="shared" si="49"/>
        <v>0</v>
      </c>
      <c r="F395" s="91">
        <f>VLOOKUP($B395,'Bang TPDD'!$A$6:$AA$2902,3, FALSE)</f>
        <v>0</v>
      </c>
      <c r="G395" s="91">
        <f>VLOOKUP($B395,'Bang TPDD'!$A$6:$AA$2902,4, FALSE)*$D395/100</f>
        <v>0</v>
      </c>
      <c r="H395" s="91">
        <f>VLOOKUP($B395,'Bang TPDD'!$A$6:$AA$2902,23, FALSE)*$E395/100</f>
        <v>0</v>
      </c>
      <c r="I395" s="91">
        <f>VLOOKUP($B395,'Bang TPDD'!$A$6:$AA$2902,5, FALSE)*$E395/100</f>
        <v>0</v>
      </c>
      <c r="J395" s="91">
        <f>VLOOKUP($B395,'Bang TPDD'!$A$6:$AA$2902,6, FALSE)*$E395/100</f>
        <v>0</v>
      </c>
      <c r="K395" s="91">
        <f>VLOOKUP($B395,'Bang TPDD'!$A$6:$AA$2902,7, FALSE)*$E395/100</f>
        <v>0</v>
      </c>
      <c r="L395" s="91">
        <f>VLOOKUP($B395,'Bang TPDD'!$A$6:$AA$2902,8, FALSE)*$E395/100</f>
        <v>0</v>
      </c>
      <c r="M395" s="91">
        <f>VLOOKUP($B395,'Bang TPDD'!$A$6:$AA$2902,9, FALSE)*$E395/100</f>
        <v>0</v>
      </c>
      <c r="N395" s="91">
        <f>VLOOKUP($B395,'Bang TPDD'!$A$6:$AA$2902,10, FALSE)*$E395/100</f>
        <v>0</v>
      </c>
      <c r="O395" s="91">
        <f>VLOOKUP($B395,'Bang TPDD'!$A$6:$AA$2902,11, FALSE)*$E395/100</f>
        <v>0</v>
      </c>
      <c r="P395" s="91">
        <f>VLOOKUP($B395,'Bang TPDD'!$A$6:$AA$2902,12, FALSE)*$E395/100</f>
        <v>0</v>
      </c>
      <c r="Q395" s="91">
        <f>VLOOKUP($B395,'Bang TPDD'!$A$6:$AA$2902,13, FALSE)*$E395/100</f>
        <v>0</v>
      </c>
      <c r="R395" s="91">
        <f>VLOOKUP($B395,'Bang TPDD'!$A$6:$AA$2902,14, FALSE)*$E395/100</f>
        <v>0</v>
      </c>
      <c r="S395" s="91">
        <f>VLOOKUP($B395,'Bang TPDD'!$A$6:$AA$2902,15, FALSE)*$E395/100</f>
        <v>0</v>
      </c>
      <c r="T395" s="91">
        <f>VLOOKUP($B395,'Bang TPDD'!$A$6:$AA$2902,16, FALSE)*$E395/100</f>
        <v>0</v>
      </c>
      <c r="U395" s="91">
        <f>VLOOKUP($B395,'Bang TPDD'!$A$6:$AA$2902,17, FALSE)*$E395/100</f>
        <v>0</v>
      </c>
      <c r="V395" s="91">
        <f>VLOOKUP($B395,'Bang TPDD'!$A$6:$AA$2902,18, FALSE)*$E395/100</f>
        <v>0</v>
      </c>
      <c r="W395" s="91">
        <f>VLOOKUP($B395,'Bang TPDD'!$A$6:$AA$2902,19, FALSE)*$E395/100</f>
        <v>0</v>
      </c>
      <c r="X395" s="91">
        <f>VLOOKUP($B395,'Bang TPDD'!$A$6:$AA$2902,20, FALSE)*$E395/100</f>
        <v>0</v>
      </c>
      <c r="Y395" s="91">
        <f>VLOOKUP($B395,'Bang TPDD'!$A$6:$AA$2902,21, FALSE)*$E395/100</f>
        <v>0</v>
      </c>
      <c r="Z395" s="91">
        <f>VLOOKUP($B395,'Bang TPDD'!$A$6:$AA$2902,22, FALSE)*$E395/100</f>
        <v>0</v>
      </c>
    </row>
    <row r="396" spans="1:26" s="2" customFormat="1" x14ac:dyDescent="0.3">
      <c r="B396" s="92" t="s">
        <v>338</v>
      </c>
      <c r="C396" s="5" t="str">
        <f>VLOOKUP($B396,'Bang TPDD'!$A$6:$AA$2902,2, FALSE)</f>
        <v>Chọn NL</v>
      </c>
      <c r="D396" s="91">
        <v>0</v>
      </c>
      <c r="E396" s="91">
        <f t="shared" si="49"/>
        <v>0</v>
      </c>
      <c r="F396" s="91">
        <f>VLOOKUP($B396,'Bang TPDD'!$A$6:$AA$2902,3, FALSE)</f>
        <v>0</v>
      </c>
      <c r="G396" s="91">
        <f>VLOOKUP($B396,'Bang TPDD'!$A$6:$AA$2902,4, FALSE)*$D396/100</f>
        <v>0</v>
      </c>
      <c r="H396" s="91">
        <f>VLOOKUP($B396,'Bang TPDD'!$A$6:$AA$2902,23, FALSE)*$E396/100</f>
        <v>0</v>
      </c>
      <c r="I396" s="91">
        <f>VLOOKUP($B396,'Bang TPDD'!$A$6:$AA$2902,5, FALSE)*$E396/100</f>
        <v>0</v>
      </c>
      <c r="J396" s="91">
        <f>VLOOKUP($B396,'Bang TPDD'!$A$6:$AA$2902,6, FALSE)*$E396/100</f>
        <v>0</v>
      </c>
      <c r="K396" s="91">
        <f>VLOOKUP($B396,'Bang TPDD'!$A$6:$AA$2902,7, FALSE)*$E396/100</f>
        <v>0</v>
      </c>
      <c r="L396" s="91">
        <f>VLOOKUP($B396,'Bang TPDD'!$A$6:$AA$2902,8, FALSE)*$E396/100</f>
        <v>0</v>
      </c>
      <c r="M396" s="91">
        <f>VLOOKUP($B396,'Bang TPDD'!$A$6:$AA$2902,9, FALSE)*$E396/100</f>
        <v>0</v>
      </c>
      <c r="N396" s="91">
        <f>VLOOKUP($B396,'Bang TPDD'!$A$6:$AA$2902,10, FALSE)*$E396/100</f>
        <v>0</v>
      </c>
      <c r="O396" s="91">
        <f>VLOOKUP($B396,'Bang TPDD'!$A$6:$AA$2902,11, FALSE)*$E396/100</f>
        <v>0</v>
      </c>
      <c r="P396" s="91">
        <f>VLOOKUP($B396,'Bang TPDD'!$A$6:$AA$2902,12, FALSE)*$E396/100</f>
        <v>0</v>
      </c>
      <c r="Q396" s="91">
        <f>VLOOKUP($B396,'Bang TPDD'!$A$6:$AA$2902,13, FALSE)*$E396/100</f>
        <v>0</v>
      </c>
      <c r="R396" s="91">
        <f>VLOOKUP($B396,'Bang TPDD'!$A$6:$AA$2902,14, FALSE)*$E396/100</f>
        <v>0</v>
      </c>
      <c r="S396" s="91">
        <f>VLOOKUP($B396,'Bang TPDD'!$A$6:$AA$2902,15, FALSE)*$E396/100</f>
        <v>0</v>
      </c>
      <c r="T396" s="91">
        <f>VLOOKUP($B396,'Bang TPDD'!$A$6:$AA$2902,16, FALSE)*$E396/100</f>
        <v>0</v>
      </c>
      <c r="U396" s="91">
        <f>VLOOKUP($B396,'Bang TPDD'!$A$6:$AA$2902,17, FALSE)*$E396/100</f>
        <v>0</v>
      </c>
      <c r="V396" s="91">
        <f>VLOOKUP($B396,'Bang TPDD'!$A$6:$AA$2902,18, FALSE)*$E396/100</f>
        <v>0</v>
      </c>
      <c r="W396" s="91">
        <f>VLOOKUP($B396,'Bang TPDD'!$A$6:$AA$2902,19, FALSE)*$E396/100</f>
        <v>0</v>
      </c>
      <c r="X396" s="91">
        <f>VLOOKUP($B396,'Bang TPDD'!$A$6:$AA$2902,20, FALSE)*$E396/100</f>
        <v>0</v>
      </c>
      <c r="Y396" s="91">
        <f>VLOOKUP($B396,'Bang TPDD'!$A$6:$AA$2902,21, FALSE)*$E396/100</f>
        <v>0</v>
      </c>
      <c r="Z396" s="91">
        <f>VLOOKUP($B396,'Bang TPDD'!$A$6:$AA$2902,22, FALSE)*$E396/100</f>
        <v>0</v>
      </c>
    </row>
    <row r="397" spans="1:26" s="2" customFormat="1" x14ac:dyDescent="0.3">
      <c r="B397" s="92" t="s">
        <v>338</v>
      </c>
      <c r="C397" s="5" t="str">
        <f>VLOOKUP($B397,'Bang TPDD'!$A$6:$AA$2902,2, FALSE)</f>
        <v>Chọn NL</v>
      </c>
      <c r="D397" s="91">
        <v>0</v>
      </c>
      <c r="E397" s="91">
        <f t="shared" si="49"/>
        <v>0</v>
      </c>
      <c r="F397" s="91">
        <f>VLOOKUP($B397,'Bang TPDD'!$A$6:$AA$2902,3, FALSE)</f>
        <v>0</v>
      </c>
      <c r="G397" s="91">
        <f>VLOOKUP($B397,'Bang TPDD'!$A$6:$AA$2902,4, FALSE)*$D397/100</f>
        <v>0</v>
      </c>
      <c r="H397" s="91">
        <f>VLOOKUP($B397,'Bang TPDD'!$A$6:$AA$2902,23, FALSE)*$E397/100</f>
        <v>0</v>
      </c>
      <c r="I397" s="91">
        <f>VLOOKUP($B397,'Bang TPDD'!$A$6:$AA$2902,5, FALSE)*$E397/100</f>
        <v>0</v>
      </c>
      <c r="J397" s="91">
        <f>VLOOKUP($B397,'Bang TPDD'!$A$6:$AA$2902,6, FALSE)*$E397/100</f>
        <v>0</v>
      </c>
      <c r="K397" s="91">
        <f>VLOOKUP($B397,'Bang TPDD'!$A$6:$AA$2902,7, FALSE)*$E397/100</f>
        <v>0</v>
      </c>
      <c r="L397" s="91">
        <f>VLOOKUP($B397,'Bang TPDD'!$A$6:$AA$2902,8, FALSE)*$E397/100</f>
        <v>0</v>
      </c>
      <c r="M397" s="91">
        <f>VLOOKUP($B397,'Bang TPDD'!$A$6:$AA$2902,9, FALSE)*$E397/100</f>
        <v>0</v>
      </c>
      <c r="N397" s="91">
        <f>VLOOKUP($B397,'Bang TPDD'!$A$6:$AA$2902,10, FALSE)*$E397/100</f>
        <v>0</v>
      </c>
      <c r="O397" s="91">
        <f>VLOOKUP($B397,'Bang TPDD'!$A$6:$AA$2902,11, FALSE)*$E397/100</f>
        <v>0</v>
      </c>
      <c r="P397" s="91">
        <f>VLOOKUP($B397,'Bang TPDD'!$A$6:$AA$2902,12, FALSE)*$E397/100</f>
        <v>0</v>
      </c>
      <c r="Q397" s="91">
        <f>VLOOKUP($B397,'Bang TPDD'!$A$6:$AA$2902,13, FALSE)*$E397/100</f>
        <v>0</v>
      </c>
      <c r="R397" s="91">
        <f>VLOOKUP($B397,'Bang TPDD'!$A$6:$AA$2902,14, FALSE)*$E397/100</f>
        <v>0</v>
      </c>
      <c r="S397" s="91">
        <f>VLOOKUP($B397,'Bang TPDD'!$A$6:$AA$2902,15, FALSE)*$E397/100</f>
        <v>0</v>
      </c>
      <c r="T397" s="91">
        <f>VLOOKUP($B397,'Bang TPDD'!$A$6:$AA$2902,16, FALSE)*$E397/100</f>
        <v>0</v>
      </c>
      <c r="U397" s="91">
        <f>VLOOKUP($B397,'Bang TPDD'!$A$6:$AA$2902,17, FALSE)*$E397/100</f>
        <v>0</v>
      </c>
      <c r="V397" s="91">
        <f>VLOOKUP($B397,'Bang TPDD'!$A$6:$AA$2902,18, FALSE)*$E397/100</f>
        <v>0</v>
      </c>
      <c r="W397" s="91">
        <f>VLOOKUP($B397,'Bang TPDD'!$A$6:$AA$2902,19, FALSE)*$E397/100</f>
        <v>0</v>
      </c>
      <c r="X397" s="91">
        <f>VLOOKUP($B397,'Bang TPDD'!$A$6:$AA$2902,20, FALSE)*$E397/100</f>
        <v>0</v>
      </c>
      <c r="Y397" s="91">
        <f>VLOOKUP($B397,'Bang TPDD'!$A$6:$AA$2902,21, FALSE)*$E397/100</f>
        <v>0</v>
      </c>
      <c r="Z397" s="91">
        <f>VLOOKUP($B397,'Bang TPDD'!$A$6:$AA$2902,22, FALSE)*$E397/100</f>
        <v>0</v>
      </c>
    </row>
    <row r="398" spans="1:26" s="2" customFormat="1" x14ac:dyDescent="0.3">
      <c r="B398" s="92" t="s">
        <v>338</v>
      </c>
      <c r="C398" s="5" t="str">
        <f>VLOOKUP($B398,'Bang TPDD'!$A$6:$AA$2902,2, FALSE)</f>
        <v>Chọn NL</v>
      </c>
      <c r="D398" s="91">
        <v>0</v>
      </c>
      <c r="E398" s="91">
        <f t="shared" si="49"/>
        <v>0</v>
      </c>
      <c r="F398" s="91">
        <f>VLOOKUP($B398,'Bang TPDD'!$A$6:$AA$2902,3, FALSE)</f>
        <v>0</v>
      </c>
      <c r="G398" s="91">
        <f>VLOOKUP($B398,'Bang TPDD'!$A$6:$AA$2902,4, FALSE)*$D398/100</f>
        <v>0</v>
      </c>
      <c r="H398" s="91">
        <f>VLOOKUP($B398,'Bang TPDD'!$A$6:$AA$2902,23, FALSE)*$E398/100</f>
        <v>0</v>
      </c>
      <c r="I398" s="91">
        <f>VLOOKUP($B398,'Bang TPDD'!$A$6:$AA$2902,5, FALSE)*$E398/100</f>
        <v>0</v>
      </c>
      <c r="J398" s="91">
        <f>VLOOKUP($B398,'Bang TPDD'!$A$6:$AA$2902,6, FALSE)*$E398/100</f>
        <v>0</v>
      </c>
      <c r="K398" s="91">
        <f>VLOOKUP($B398,'Bang TPDD'!$A$6:$AA$2902,7, FALSE)*$E398/100</f>
        <v>0</v>
      </c>
      <c r="L398" s="91">
        <f>VLOOKUP($B398,'Bang TPDD'!$A$6:$AA$2902,8, FALSE)*$E398/100</f>
        <v>0</v>
      </c>
      <c r="M398" s="91">
        <f>VLOOKUP($B398,'Bang TPDD'!$A$6:$AA$2902,9, FALSE)*$E398/100</f>
        <v>0</v>
      </c>
      <c r="N398" s="91">
        <f>VLOOKUP($B398,'Bang TPDD'!$A$6:$AA$2902,10, FALSE)*$E398/100</f>
        <v>0</v>
      </c>
      <c r="O398" s="91">
        <f>VLOOKUP($B398,'Bang TPDD'!$A$6:$AA$2902,11, FALSE)*$E398/100</f>
        <v>0</v>
      </c>
      <c r="P398" s="91">
        <f>VLOOKUP($B398,'Bang TPDD'!$A$6:$AA$2902,12, FALSE)*$E398/100</f>
        <v>0</v>
      </c>
      <c r="Q398" s="91">
        <f>VLOOKUP($B398,'Bang TPDD'!$A$6:$AA$2902,13, FALSE)*$E398/100</f>
        <v>0</v>
      </c>
      <c r="R398" s="91">
        <f>VLOOKUP($B398,'Bang TPDD'!$A$6:$AA$2902,14, FALSE)*$E398/100</f>
        <v>0</v>
      </c>
      <c r="S398" s="91">
        <f>VLOOKUP($B398,'Bang TPDD'!$A$6:$AA$2902,15, FALSE)*$E398/100</f>
        <v>0</v>
      </c>
      <c r="T398" s="91">
        <f>VLOOKUP($B398,'Bang TPDD'!$A$6:$AA$2902,16, FALSE)*$E398/100</f>
        <v>0</v>
      </c>
      <c r="U398" s="91">
        <f>VLOOKUP($B398,'Bang TPDD'!$A$6:$AA$2902,17, FALSE)*$E398/100</f>
        <v>0</v>
      </c>
      <c r="V398" s="91">
        <f>VLOOKUP($B398,'Bang TPDD'!$A$6:$AA$2902,18, FALSE)*$E398/100</f>
        <v>0</v>
      </c>
      <c r="W398" s="91">
        <f>VLOOKUP($B398,'Bang TPDD'!$A$6:$AA$2902,19, FALSE)*$E398/100</f>
        <v>0</v>
      </c>
      <c r="X398" s="91">
        <f>VLOOKUP($B398,'Bang TPDD'!$A$6:$AA$2902,20, FALSE)*$E398/100</f>
        <v>0</v>
      </c>
      <c r="Y398" s="91">
        <f>VLOOKUP($B398,'Bang TPDD'!$A$6:$AA$2902,21, FALSE)*$E398/100</f>
        <v>0</v>
      </c>
      <c r="Z398" s="91">
        <f>VLOOKUP($B398,'Bang TPDD'!$A$6:$AA$2902,22, FALSE)*$E398/100</f>
        <v>0</v>
      </c>
    </row>
    <row r="399" spans="1:26" s="2" customFormat="1" x14ac:dyDescent="0.3">
      <c r="B399" s="92" t="s">
        <v>338</v>
      </c>
      <c r="C399" s="5" t="str">
        <f>VLOOKUP($B399,'Bang TPDD'!$A$6:$AA$2902,2, FALSE)</f>
        <v>Chọn NL</v>
      </c>
      <c r="D399" s="91">
        <v>0</v>
      </c>
      <c r="E399" s="91">
        <f t="shared" si="49"/>
        <v>0</v>
      </c>
      <c r="F399" s="91">
        <f>VLOOKUP($B399,'Bang TPDD'!$A$6:$AA$2902,3, FALSE)</f>
        <v>0</v>
      </c>
      <c r="G399" s="91">
        <f>VLOOKUP($B399,'Bang TPDD'!$A$6:$AA$2902,4, FALSE)*$D399/100</f>
        <v>0</v>
      </c>
      <c r="H399" s="91">
        <f>VLOOKUP($B399,'Bang TPDD'!$A$6:$AA$2902,23, FALSE)*$E399/100</f>
        <v>0</v>
      </c>
      <c r="I399" s="91">
        <f>VLOOKUP($B399,'Bang TPDD'!$A$6:$AA$2902,5, FALSE)*$E399/100</f>
        <v>0</v>
      </c>
      <c r="J399" s="91">
        <f>VLOOKUP($B399,'Bang TPDD'!$A$6:$AA$2902,6, FALSE)*$E399/100</f>
        <v>0</v>
      </c>
      <c r="K399" s="91">
        <f>VLOOKUP($B399,'Bang TPDD'!$A$6:$AA$2902,7, FALSE)*$E399/100</f>
        <v>0</v>
      </c>
      <c r="L399" s="91">
        <f>VLOOKUP($B399,'Bang TPDD'!$A$6:$AA$2902,8, FALSE)*$E399/100</f>
        <v>0</v>
      </c>
      <c r="M399" s="91">
        <f>VLOOKUP($B399,'Bang TPDD'!$A$6:$AA$2902,9, FALSE)*$E399/100</f>
        <v>0</v>
      </c>
      <c r="N399" s="91">
        <f>VLOOKUP($B399,'Bang TPDD'!$A$6:$AA$2902,10, FALSE)*$E399/100</f>
        <v>0</v>
      </c>
      <c r="O399" s="91">
        <f>VLOOKUP($B399,'Bang TPDD'!$A$6:$AA$2902,11, FALSE)*$E399/100</f>
        <v>0</v>
      </c>
      <c r="P399" s="91">
        <f>VLOOKUP($B399,'Bang TPDD'!$A$6:$AA$2902,12, FALSE)*$E399/100</f>
        <v>0</v>
      </c>
      <c r="Q399" s="91">
        <f>VLOOKUP($B399,'Bang TPDD'!$A$6:$AA$2902,13, FALSE)*$E399/100</f>
        <v>0</v>
      </c>
      <c r="R399" s="91">
        <f>VLOOKUP($B399,'Bang TPDD'!$A$6:$AA$2902,14, FALSE)*$E399/100</f>
        <v>0</v>
      </c>
      <c r="S399" s="91">
        <f>VLOOKUP($B399,'Bang TPDD'!$A$6:$AA$2902,15, FALSE)*$E399/100</f>
        <v>0</v>
      </c>
      <c r="T399" s="91">
        <f>VLOOKUP($B399,'Bang TPDD'!$A$6:$AA$2902,16, FALSE)*$E399/100</f>
        <v>0</v>
      </c>
      <c r="U399" s="91">
        <f>VLOOKUP($B399,'Bang TPDD'!$A$6:$AA$2902,17, FALSE)*$E399/100</f>
        <v>0</v>
      </c>
      <c r="V399" s="91">
        <f>VLOOKUP($B399,'Bang TPDD'!$A$6:$AA$2902,18, FALSE)*$E399/100</f>
        <v>0</v>
      </c>
      <c r="W399" s="91">
        <f>VLOOKUP($B399,'Bang TPDD'!$A$6:$AA$2902,19, FALSE)*$E399/100</f>
        <v>0</v>
      </c>
      <c r="X399" s="91">
        <f>VLOOKUP($B399,'Bang TPDD'!$A$6:$AA$2902,20, FALSE)*$E399/100</f>
        <v>0</v>
      </c>
      <c r="Y399" s="91">
        <f>VLOOKUP($B399,'Bang TPDD'!$A$6:$AA$2902,21, FALSE)*$E399/100</f>
        <v>0</v>
      </c>
      <c r="Z399" s="91">
        <f>VLOOKUP($B399,'Bang TPDD'!$A$6:$AA$2902,22, FALSE)*$E399/100</f>
        <v>0</v>
      </c>
    </row>
    <row r="400" spans="1:26" s="2" customFormat="1" x14ac:dyDescent="0.3">
      <c r="B400" s="92" t="s">
        <v>338</v>
      </c>
      <c r="C400" s="5" t="str">
        <f>VLOOKUP($B400,'Bang TPDD'!$A$6:$AA$2902,2, FALSE)</f>
        <v>Chọn NL</v>
      </c>
      <c r="D400" s="91">
        <v>0</v>
      </c>
      <c r="E400" s="91">
        <f t="shared" si="49"/>
        <v>0</v>
      </c>
      <c r="F400" s="91">
        <f>VLOOKUP($B400,'Bang TPDD'!$A$6:$AA$2902,3, FALSE)</f>
        <v>0</v>
      </c>
      <c r="G400" s="91">
        <f>VLOOKUP($B400,'Bang TPDD'!$A$6:$AA$2902,4, FALSE)*$D400/100</f>
        <v>0</v>
      </c>
      <c r="H400" s="91">
        <f>VLOOKUP($B400,'Bang TPDD'!$A$6:$AA$2902,23, FALSE)*$E400/100</f>
        <v>0</v>
      </c>
      <c r="I400" s="91">
        <f>VLOOKUP($B400,'Bang TPDD'!$A$6:$AA$2902,5, FALSE)*$E400/100</f>
        <v>0</v>
      </c>
      <c r="J400" s="91">
        <f>VLOOKUP($B400,'Bang TPDD'!$A$6:$AA$2902,6, FALSE)*$E400/100</f>
        <v>0</v>
      </c>
      <c r="K400" s="91">
        <f>VLOOKUP($B400,'Bang TPDD'!$A$6:$AA$2902,7, FALSE)*$E400/100</f>
        <v>0</v>
      </c>
      <c r="L400" s="91">
        <f>VLOOKUP($B400,'Bang TPDD'!$A$6:$AA$2902,8, FALSE)*$E400/100</f>
        <v>0</v>
      </c>
      <c r="M400" s="91">
        <f>VLOOKUP($B400,'Bang TPDD'!$A$6:$AA$2902,9, FALSE)*$E400/100</f>
        <v>0</v>
      </c>
      <c r="N400" s="91">
        <f>VLOOKUP($B400,'Bang TPDD'!$A$6:$AA$2902,10, FALSE)*$E400/100</f>
        <v>0</v>
      </c>
      <c r="O400" s="91">
        <f>VLOOKUP($B400,'Bang TPDD'!$A$6:$AA$2902,11, FALSE)*$E400/100</f>
        <v>0</v>
      </c>
      <c r="P400" s="91">
        <f>VLOOKUP($B400,'Bang TPDD'!$A$6:$AA$2902,12, FALSE)*$E400/100</f>
        <v>0</v>
      </c>
      <c r="Q400" s="91">
        <f>VLOOKUP($B400,'Bang TPDD'!$A$6:$AA$2902,13, FALSE)*$E400/100</f>
        <v>0</v>
      </c>
      <c r="R400" s="91">
        <f>VLOOKUP($B400,'Bang TPDD'!$A$6:$AA$2902,14, FALSE)*$E400/100</f>
        <v>0</v>
      </c>
      <c r="S400" s="91">
        <f>VLOOKUP($B400,'Bang TPDD'!$A$6:$AA$2902,15, FALSE)*$E400/100</f>
        <v>0</v>
      </c>
      <c r="T400" s="91">
        <f>VLOOKUP($B400,'Bang TPDD'!$A$6:$AA$2902,16, FALSE)*$E400/100</f>
        <v>0</v>
      </c>
      <c r="U400" s="91">
        <f>VLOOKUP($B400,'Bang TPDD'!$A$6:$AA$2902,17, FALSE)*$E400/100</f>
        <v>0</v>
      </c>
      <c r="V400" s="91">
        <f>VLOOKUP($B400,'Bang TPDD'!$A$6:$AA$2902,18, FALSE)*$E400/100</f>
        <v>0</v>
      </c>
      <c r="W400" s="91">
        <f>VLOOKUP($B400,'Bang TPDD'!$A$6:$AA$2902,19, FALSE)*$E400/100</f>
        <v>0</v>
      </c>
      <c r="X400" s="91">
        <f>VLOOKUP($B400,'Bang TPDD'!$A$6:$AA$2902,20, FALSE)*$E400/100</f>
        <v>0</v>
      </c>
      <c r="Y400" s="91">
        <f>VLOOKUP($B400,'Bang TPDD'!$A$6:$AA$2902,21, FALSE)*$E400/100</f>
        <v>0</v>
      </c>
      <c r="Z400" s="91">
        <f>VLOOKUP($B400,'Bang TPDD'!$A$6:$AA$2902,22, FALSE)*$E400/100</f>
        <v>0</v>
      </c>
    </row>
    <row r="401" spans="1:26" s="2" customFormat="1" x14ac:dyDescent="0.3">
      <c r="B401" s="92" t="s">
        <v>338</v>
      </c>
      <c r="C401" s="5" t="str">
        <f>VLOOKUP($B401,'Bang TPDD'!$A$6:$AA$2902,2, FALSE)</f>
        <v>Chọn NL</v>
      </c>
      <c r="D401" s="91">
        <v>0</v>
      </c>
      <c r="E401" s="91">
        <f t="shared" si="49"/>
        <v>0</v>
      </c>
      <c r="F401" s="91">
        <f>VLOOKUP($B401,'Bang TPDD'!$A$6:$AA$2902,3, FALSE)</f>
        <v>0</v>
      </c>
      <c r="G401" s="91">
        <f>VLOOKUP($B401,'Bang TPDD'!$A$6:$AA$2902,4, FALSE)*$D401/100</f>
        <v>0</v>
      </c>
      <c r="H401" s="91">
        <f>VLOOKUP($B401,'Bang TPDD'!$A$6:$AA$2902,23, FALSE)*$E401/100</f>
        <v>0</v>
      </c>
      <c r="I401" s="91">
        <f>VLOOKUP($B401,'Bang TPDD'!$A$6:$AA$2902,5, FALSE)*$E401/100</f>
        <v>0</v>
      </c>
      <c r="J401" s="91">
        <f>VLOOKUP($B401,'Bang TPDD'!$A$6:$AA$2902,6, FALSE)*$E401/100</f>
        <v>0</v>
      </c>
      <c r="K401" s="91">
        <f>VLOOKUP($B401,'Bang TPDD'!$A$6:$AA$2902,7, FALSE)*$E401/100</f>
        <v>0</v>
      </c>
      <c r="L401" s="91">
        <f>VLOOKUP($B401,'Bang TPDD'!$A$6:$AA$2902,8, FALSE)*$E401/100</f>
        <v>0</v>
      </c>
      <c r="M401" s="91">
        <f>VLOOKUP($B401,'Bang TPDD'!$A$6:$AA$2902,9, FALSE)*$E401/100</f>
        <v>0</v>
      </c>
      <c r="N401" s="91">
        <f>VLOOKUP($B401,'Bang TPDD'!$A$6:$AA$2902,10, FALSE)*$E401/100</f>
        <v>0</v>
      </c>
      <c r="O401" s="91">
        <f>VLOOKUP($B401,'Bang TPDD'!$A$6:$AA$2902,11, FALSE)*$E401/100</f>
        <v>0</v>
      </c>
      <c r="P401" s="91">
        <f>VLOOKUP($B401,'Bang TPDD'!$A$6:$AA$2902,12, FALSE)*$E401/100</f>
        <v>0</v>
      </c>
      <c r="Q401" s="91">
        <f>VLOOKUP($B401,'Bang TPDD'!$A$6:$AA$2902,13, FALSE)*$E401/100</f>
        <v>0</v>
      </c>
      <c r="R401" s="91">
        <f>VLOOKUP($B401,'Bang TPDD'!$A$6:$AA$2902,14, FALSE)*$E401/100</f>
        <v>0</v>
      </c>
      <c r="S401" s="91">
        <f>VLOOKUP($B401,'Bang TPDD'!$A$6:$AA$2902,15, FALSE)*$E401/100</f>
        <v>0</v>
      </c>
      <c r="T401" s="91">
        <f>VLOOKUP($B401,'Bang TPDD'!$A$6:$AA$2902,16, FALSE)*$E401/100</f>
        <v>0</v>
      </c>
      <c r="U401" s="91">
        <f>VLOOKUP($B401,'Bang TPDD'!$A$6:$AA$2902,17, FALSE)*$E401/100</f>
        <v>0</v>
      </c>
      <c r="V401" s="91">
        <f>VLOOKUP($B401,'Bang TPDD'!$A$6:$AA$2902,18, FALSE)*$E401/100</f>
        <v>0</v>
      </c>
      <c r="W401" s="91">
        <f>VLOOKUP($B401,'Bang TPDD'!$A$6:$AA$2902,19, FALSE)*$E401/100</f>
        <v>0</v>
      </c>
      <c r="X401" s="91">
        <f>VLOOKUP($B401,'Bang TPDD'!$A$6:$AA$2902,20, FALSE)*$E401/100</f>
        <v>0</v>
      </c>
      <c r="Y401" s="91">
        <f>VLOOKUP($B401,'Bang TPDD'!$A$6:$AA$2902,21, FALSE)*$E401/100</f>
        <v>0</v>
      </c>
      <c r="Z401" s="91">
        <f>VLOOKUP($B401,'Bang TPDD'!$A$6:$AA$2902,22, FALSE)*$E401/100</f>
        <v>0</v>
      </c>
    </row>
    <row r="402" spans="1:26" s="2" customFormat="1" x14ac:dyDescent="0.3">
      <c r="B402" s="92" t="s">
        <v>338</v>
      </c>
      <c r="C402" s="5" t="str">
        <f>VLOOKUP($B402,'Bang TPDD'!$A$6:$AA$2902,2, FALSE)</f>
        <v>Chọn NL</v>
      </c>
      <c r="D402" s="91">
        <v>0</v>
      </c>
      <c r="E402" s="91">
        <f t="shared" si="49"/>
        <v>0</v>
      </c>
      <c r="F402" s="91">
        <f>VLOOKUP($B402,'Bang TPDD'!$A$6:$AA$2902,3, FALSE)</f>
        <v>0</v>
      </c>
      <c r="G402" s="91">
        <f>VLOOKUP($B402,'Bang TPDD'!$A$6:$AA$2902,4, FALSE)*$D402/100</f>
        <v>0</v>
      </c>
      <c r="H402" s="91">
        <f>VLOOKUP($B402,'Bang TPDD'!$A$6:$AA$2902,23, FALSE)*$E402/100</f>
        <v>0</v>
      </c>
      <c r="I402" s="91">
        <f>VLOOKUP($B402,'Bang TPDD'!$A$6:$AA$2902,5, FALSE)*$E402/100</f>
        <v>0</v>
      </c>
      <c r="J402" s="91">
        <f>VLOOKUP($B402,'Bang TPDD'!$A$6:$AA$2902,6, FALSE)*$E402/100</f>
        <v>0</v>
      </c>
      <c r="K402" s="91">
        <f>VLOOKUP($B402,'Bang TPDD'!$A$6:$AA$2902,7, FALSE)*$E402/100</f>
        <v>0</v>
      </c>
      <c r="L402" s="91">
        <f>VLOOKUP($B402,'Bang TPDD'!$A$6:$AA$2902,8, FALSE)*$E402/100</f>
        <v>0</v>
      </c>
      <c r="M402" s="91">
        <f>VLOOKUP($B402,'Bang TPDD'!$A$6:$AA$2902,9, FALSE)*$E402/100</f>
        <v>0</v>
      </c>
      <c r="N402" s="91">
        <f>VLOOKUP($B402,'Bang TPDD'!$A$6:$AA$2902,10, FALSE)*$E402/100</f>
        <v>0</v>
      </c>
      <c r="O402" s="91">
        <f>VLOOKUP($B402,'Bang TPDD'!$A$6:$AA$2902,11, FALSE)*$E402/100</f>
        <v>0</v>
      </c>
      <c r="P402" s="91">
        <f>VLOOKUP($B402,'Bang TPDD'!$A$6:$AA$2902,12, FALSE)*$E402/100</f>
        <v>0</v>
      </c>
      <c r="Q402" s="91">
        <f>VLOOKUP($B402,'Bang TPDD'!$A$6:$AA$2902,13, FALSE)*$E402/100</f>
        <v>0</v>
      </c>
      <c r="R402" s="91">
        <f>VLOOKUP($B402,'Bang TPDD'!$A$6:$AA$2902,14, FALSE)*$E402/100</f>
        <v>0</v>
      </c>
      <c r="S402" s="91">
        <f>VLOOKUP($B402,'Bang TPDD'!$A$6:$AA$2902,15, FALSE)*$E402/100</f>
        <v>0</v>
      </c>
      <c r="T402" s="91">
        <f>VLOOKUP($B402,'Bang TPDD'!$A$6:$AA$2902,16, FALSE)*$E402/100</f>
        <v>0</v>
      </c>
      <c r="U402" s="91">
        <f>VLOOKUP($B402,'Bang TPDD'!$A$6:$AA$2902,17, FALSE)*$E402/100</f>
        <v>0</v>
      </c>
      <c r="V402" s="91">
        <f>VLOOKUP($B402,'Bang TPDD'!$A$6:$AA$2902,18, FALSE)*$E402/100</f>
        <v>0</v>
      </c>
      <c r="W402" s="91">
        <f>VLOOKUP($B402,'Bang TPDD'!$A$6:$AA$2902,19, FALSE)*$E402/100</f>
        <v>0</v>
      </c>
      <c r="X402" s="91">
        <f>VLOOKUP($B402,'Bang TPDD'!$A$6:$AA$2902,20, FALSE)*$E402/100</f>
        <v>0</v>
      </c>
      <c r="Y402" s="91">
        <f>VLOOKUP($B402,'Bang TPDD'!$A$6:$AA$2902,21, FALSE)*$E402/100</f>
        <v>0</v>
      </c>
      <c r="Z402" s="91">
        <f>VLOOKUP($B402,'Bang TPDD'!$A$6:$AA$2902,22, FALSE)*$E402/100</f>
        <v>0</v>
      </c>
    </row>
    <row r="403" spans="1:26" s="2" customFormat="1" x14ac:dyDescent="0.3">
      <c r="B403" s="92" t="s">
        <v>338</v>
      </c>
      <c r="C403" s="5" t="str">
        <f>VLOOKUP($B403,'Bang TPDD'!$A$6:$AA$2902,2, FALSE)</f>
        <v>Chọn NL</v>
      </c>
      <c r="D403" s="91">
        <v>0</v>
      </c>
      <c r="E403" s="91">
        <f t="shared" si="49"/>
        <v>0</v>
      </c>
      <c r="F403" s="91">
        <f>VLOOKUP($B403,'Bang TPDD'!$A$6:$AA$2902,3, FALSE)</f>
        <v>0</v>
      </c>
      <c r="G403" s="91">
        <f>VLOOKUP($B403,'Bang TPDD'!$A$6:$AA$2902,4, FALSE)*$D403/100</f>
        <v>0</v>
      </c>
      <c r="H403" s="91">
        <f>VLOOKUP($B403,'Bang TPDD'!$A$6:$AA$2902,23, FALSE)*$E403/100</f>
        <v>0</v>
      </c>
      <c r="I403" s="91">
        <f>VLOOKUP($B403,'Bang TPDD'!$A$6:$AA$2902,5, FALSE)*$E403/100</f>
        <v>0</v>
      </c>
      <c r="J403" s="91">
        <f>VLOOKUP($B403,'Bang TPDD'!$A$6:$AA$2902,6, FALSE)*$E403/100</f>
        <v>0</v>
      </c>
      <c r="K403" s="91">
        <f>VLOOKUP($B403,'Bang TPDD'!$A$6:$AA$2902,7, FALSE)*$E403/100</f>
        <v>0</v>
      </c>
      <c r="L403" s="91">
        <f>VLOOKUP($B403,'Bang TPDD'!$A$6:$AA$2902,8, FALSE)*$E403/100</f>
        <v>0</v>
      </c>
      <c r="M403" s="91">
        <f>VLOOKUP($B403,'Bang TPDD'!$A$6:$AA$2902,9, FALSE)*$E403/100</f>
        <v>0</v>
      </c>
      <c r="N403" s="91">
        <f>VLOOKUP($B403,'Bang TPDD'!$A$6:$AA$2902,10, FALSE)*$E403/100</f>
        <v>0</v>
      </c>
      <c r="O403" s="91">
        <f>VLOOKUP($B403,'Bang TPDD'!$A$6:$AA$2902,11, FALSE)*$E403/100</f>
        <v>0</v>
      </c>
      <c r="P403" s="91">
        <f>VLOOKUP($B403,'Bang TPDD'!$A$6:$AA$2902,12, FALSE)*$E403/100</f>
        <v>0</v>
      </c>
      <c r="Q403" s="91">
        <f>VLOOKUP($B403,'Bang TPDD'!$A$6:$AA$2902,13, FALSE)*$E403/100</f>
        <v>0</v>
      </c>
      <c r="R403" s="91">
        <f>VLOOKUP($B403,'Bang TPDD'!$A$6:$AA$2902,14, FALSE)*$E403/100</f>
        <v>0</v>
      </c>
      <c r="S403" s="91">
        <f>VLOOKUP($B403,'Bang TPDD'!$A$6:$AA$2902,15, FALSE)*$E403/100</f>
        <v>0</v>
      </c>
      <c r="T403" s="91">
        <f>VLOOKUP($B403,'Bang TPDD'!$A$6:$AA$2902,16, FALSE)*$E403/100</f>
        <v>0</v>
      </c>
      <c r="U403" s="91">
        <f>VLOOKUP($B403,'Bang TPDD'!$A$6:$AA$2902,17, FALSE)*$E403/100</f>
        <v>0</v>
      </c>
      <c r="V403" s="91">
        <f>VLOOKUP($B403,'Bang TPDD'!$A$6:$AA$2902,18, FALSE)*$E403/100</f>
        <v>0</v>
      </c>
      <c r="W403" s="91">
        <f>VLOOKUP($B403,'Bang TPDD'!$A$6:$AA$2902,19, FALSE)*$E403/100</f>
        <v>0</v>
      </c>
      <c r="X403" s="91">
        <f>VLOOKUP($B403,'Bang TPDD'!$A$6:$AA$2902,20, FALSE)*$E403/100</f>
        <v>0</v>
      </c>
      <c r="Y403" s="91">
        <f>VLOOKUP($B403,'Bang TPDD'!$A$6:$AA$2902,21, FALSE)*$E403/100</f>
        <v>0</v>
      </c>
      <c r="Z403" s="91">
        <f>VLOOKUP($B403,'Bang TPDD'!$A$6:$AA$2902,22, FALSE)*$E403/100</f>
        <v>0</v>
      </c>
    </row>
    <row r="404" spans="1:26" s="2" customFormat="1" x14ac:dyDescent="0.3">
      <c r="B404" s="92" t="s">
        <v>338</v>
      </c>
      <c r="C404" s="5" t="str">
        <f>VLOOKUP($B404,'Bang TPDD'!$A$6:$AA$2902,2, FALSE)</f>
        <v>Chọn NL</v>
      </c>
      <c r="D404" s="91">
        <v>0</v>
      </c>
      <c r="E404" s="91">
        <f t="shared" si="49"/>
        <v>0</v>
      </c>
      <c r="F404" s="91">
        <f>VLOOKUP($B404,'Bang TPDD'!$A$6:$AA$2902,3, FALSE)</f>
        <v>0</v>
      </c>
      <c r="G404" s="91">
        <f>VLOOKUP($B404,'Bang TPDD'!$A$6:$AA$2902,4, FALSE)*$D404/100</f>
        <v>0</v>
      </c>
      <c r="H404" s="91">
        <f>VLOOKUP($B404,'Bang TPDD'!$A$6:$AA$2902,23, FALSE)*$E404/100</f>
        <v>0</v>
      </c>
      <c r="I404" s="91">
        <f>VLOOKUP($B404,'Bang TPDD'!$A$6:$AA$2902,5, FALSE)*$E404/100</f>
        <v>0</v>
      </c>
      <c r="J404" s="91">
        <f>VLOOKUP($B404,'Bang TPDD'!$A$6:$AA$2902,6, FALSE)*$E404/100</f>
        <v>0</v>
      </c>
      <c r="K404" s="91">
        <f>VLOOKUP($B404,'Bang TPDD'!$A$6:$AA$2902,7, FALSE)*$E404/100</f>
        <v>0</v>
      </c>
      <c r="L404" s="91">
        <f>VLOOKUP($B404,'Bang TPDD'!$A$6:$AA$2902,8, FALSE)*$E404/100</f>
        <v>0</v>
      </c>
      <c r="M404" s="91">
        <f>VLOOKUP($B404,'Bang TPDD'!$A$6:$AA$2902,9, FALSE)*$E404/100</f>
        <v>0</v>
      </c>
      <c r="N404" s="91">
        <f>VLOOKUP($B404,'Bang TPDD'!$A$6:$AA$2902,10, FALSE)*$E404/100</f>
        <v>0</v>
      </c>
      <c r="O404" s="91">
        <f>VLOOKUP($B404,'Bang TPDD'!$A$6:$AA$2902,11, FALSE)*$E404/100</f>
        <v>0</v>
      </c>
      <c r="P404" s="91">
        <f>VLOOKUP($B404,'Bang TPDD'!$A$6:$AA$2902,12, FALSE)*$E404/100</f>
        <v>0</v>
      </c>
      <c r="Q404" s="91">
        <f>VLOOKUP($B404,'Bang TPDD'!$A$6:$AA$2902,13, FALSE)*$E404/100</f>
        <v>0</v>
      </c>
      <c r="R404" s="91">
        <f>VLOOKUP($B404,'Bang TPDD'!$A$6:$AA$2902,14, FALSE)*$E404/100</f>
        <v>0</v>
      </c>
      <c r="S404" s="91">
        <f>VLOOKUP($B404,'Bang TPDD'!$A$6:$AA$2902,15, FALSE)*$E404/100</f>
        <v>0</v>
      </c>
      <c r="T404" s="91">
        <f>VLOOKUP($B404,'Bang TPDD'!$A$6:$AA$2902,16, FALSE)*$E404/100</f>
        <v>0</v>
      </c>
      <c r="U404" s="91">
        <f>VLOOKUP($B404,'Bang TPDD'!$A$6:$AA$2902,17, FALSE)*$E404/100</f>
        <v>0</v>
      </c>
      <c r="V404" s="91">
        <f>VLOOKUP($B404,'Bang TPDD'!$A$6:$AA$2902,18, FALSE)*$E404/100</f>
        <v>0</v>
      </c>
      <c r="W404" s="91">
        <f>VLOOKUP($B404,'Bang TPDD'!$A$6:$AA$2902,19, FALSE)*$E404/100</f>
        <v>0</v>
      </c>
      <c r="X404" s="91">
        <f>VLOOKUP($B404,'Bang TPDD'!$A$6:$AA$2902,20, FALSE)*$E404/100</f>
        <v>0</v>
      </c>
      <c r="Y404" s="91">
        <f>VLOOKUP($B404,'Bang TPDD'!$A$6:$AA$2902,21, FALSE)*$E404/100</f>
        <v>0</v>
      </c>
      <c r="Z404" s="91">
        <f>VLOOKUP($B404,'Bang TPDD'!$A$6:$AA$2902,22, FALSE)*$E404/100</f>
        <v>0</v>
      </c>
    </row>
    <row r="405" spans="1:26" s="2" customFormat="1" x14ac:dyDescent="0.3">
      <c r="B405" s="92" t="s">
        <v>338</v>
      </c>
      <c r="C405" s="5" t="str">
        <f>VLOOKUP($B405,'Bang TPDD'!$A$6:$AA$2902,2, FALSE)</f>
        <v>Chọn NL</v>
      </c>
      <c r="D405" s="91">
        <v>0</v>
      </c>
      <c r="E405" s="91">
        <f t="shared" si="49"/>
        <v>0</v>
      </c>
      <c r="F405" s="91">
        <f>VLOOKUP($B405,'Bang TPDD'!$A$6:$AA$2902,3, FALSE)</f>
        <v>0</v>
      </c>
      <c r="G405" s="91">
        <f>VLOOKUP($B405,'Bang TPDD'!$A$6:$AA$2902,4, FALSE)*$D405/100</f>
        <v>0</v>
      </c>
      <c r="H405" s="91">
        <f>VLOOKUP($B405,'Bang TPDD'!$A$6:$AA$2902,23, FALSE)*$E405/100</f>
        <v>0</v>
      </c>
      <c r="I405" s="91">
        <f>VLOOKUP($B405,'Bang TPDD'!$A$6:$AA$2902,5, FALSE)*$E405/100</f>
        <v>0</v>
      </c>
      <c r="J405" s="91">
        <f>VLOOKUP($B405,'Bang TPDD'!$A$6:$AA$2902,6, FALSE)*$E405/100</f>
        <v>0</v>
      </c>
      <c r="K405" s="91">
        <f>VLOOKUP($B405,'Bang TPDD'!$A$6:$AA$2902,7, FALSE)*$E405/100</f>
        <v>0</v>
      </c>
      <c r="L405" s="91">
        <f>VLOOKUP($B405,'Bang TPDD'!$A$6:$AA$2902,8, FALSE)*$E405/100</f>
        <v>0</v>
      </c>
      <c r="M405" s="91">
        <f>VLOOKUP($B405,'Bang TPDD'!$A$6:$AA$2902,9, FALSE)*$E405/100</f>
        <v>0</v>
      </c>
      <c r="N405" s="91">
        <f>VLOOKUP($B405,'Bang TPDD'!$A$6:$AA$2902,10, FALSE)*$E405/100</f>
        <v>0</v>
      </c>
      <c r="O405" s="91">
        <f>VLOOKUP($B405,'Bang TPDD'!$A$6:$AA$2902,11, FALSE)*$E405/100</f>
        <v>0</v>
      </c>
      <c r="P405" s="91">
        <f>VLOOKUP($B405,'Bang TPDD'!$A$6:$AA$2902,12, FALSE)*$E405/100</f>
        <v>0</v>
      </c>
      <c r="Q405" s="91">
        <f>VLOOKUP($B405,'Bang TPDD'!$A$6:$AA$2902,13, FALSE)*$E405/100</f>
        <v>0</v>
      </c>
      <c r="R405" s="91">
        <f>VLOOKUP($B405,'Bang TPDD'!$A$6:$AA$2902,14, FALSE)*$E405/100</f>
        <v>0</v>
      </c>
      <c r="S405" s="91">
        <f>VLOOKUP($B405,'Bang TPDD'!$A$6:$AA$2902,15, FALSE)*$E405/100</f>
        <v>0</v>
      </c>
      <c r="T405" s="91">
        <f>VLOOKUP($B405,'Bang TPDD'!$A$6:$AA$2902,16, FALSE)*$E405/100</f>
        <v>0</v>
      </c>
      <c r="U405" s="91">
        <f>VLOOKUP($B405,'Bang TPDD'!$A$6:$AA$2902,17, FALSE)*$E405/100</f>
        <v>0</v>
      </c>
      <c r="V405" s="91">
        <f>VLOOKUP($B405,'Bang TPDD'!$A$6:$AA$2902,18, FALSE)*$E405/100</f>
        <v>0</v>
      </c>
      <c r="W405" s="91">
        <f>VLOOKUP($B405,'Bang TPDD'!$A$6:$AA$2902,19, FALSE)*$E405/100</f>
        <v>0</v>
      </c>
      <c r="X405" s="91">
        <f>VLOOKUP($B405,'Bang TPDD'!$A$6:$AA$2902,20, FALSE)*$E405/100</f>
        <v>0</v>
      </c>
      <c r="Y405" s="91">
        <f>VLOOKUP($B405,'Bang TPDD'!$A$6:$AA$2902,21, FALSE)*$E405/100</f>
        <v>0</v>
      </c>
      <c r="Z405" s="91">
        <f>VLOOKUP($B405,'Bang TPDD'!$A$6:$AA$2902,22, FALSE)*$E405/100</f>
        <v>0</v>
      </c>
    </row>
    <row r="406" spans="1:26" s="2" customFormat="1" x14ac:dyDescent="0.3">
      <c r="B406" s="92" t="s">
        <v>338</v>
      </c>
      <c r="C406" s="5" t="str">
        <f>VLOOKUP($B406,'Bang TPDD'!$A$6:$AA$2902,2, FALSE)</f>
        <v>Chọn NL</v>
      </c>
      <c r="D406" s="91">
        <v>0</v>
      </c>
      <c r="E406" s="91">
        <f t="shared" si="49"/>
        <v>0</v>
      </c>
      <c r="F406" s="91">
        <f>VLOOKUP($B406,'Bang TPDD'!$A$6:$AA$2902,3, FALSE)</f>
        <v>0</v>
      </c>
      <c r="G406" s="91">
        <f>VLOOKUP($B406,'Bang TPDD'!$A$6:$AA$2902,4, FALSE)*$D406/100</f>
        <v>0</v>
      </c>
      <c r="H406" s="91">
        <f>VLOOKUP($B406,'Bang TPDD'!$A$6:$AA$2902,23, FALSE)*$E406/100</f>
        <v>0</v>
      </c>
      <c r="I406" s="91">
        <f>VLOOKUP($B406,'Bang TPDD'!$A$6:$AA$2902,5, FALSE)*$E406/100</f>
        <v>0</v>
      </c>
      <c r="J406" s="91">
        <f>VLOOKUP($B406,'Bang TPDD'!$A$6:$AA$2902,6, FALSE)*$E406/100</f>
        <v>0</v>
      </c>
      <c r="K406" s="91">
        <f>VLOOKUP($B406,'Bang TPDD'!$A$6:$AA$2902,7, FALSE)*$E406/100</f>
        <v>0</v>
      </c>
      <c r="L406" s="91">
        <f>VLOOKUP($B406,'Bang TPDD'!$A$6:$AA$2902,8, FALSE)*$E406/100</f>
        <v>0</v>
      </c>
      <c r="M406" s="91">
        <f>VLOOKUP($B406,'Bang TPDD'!$A$6:$AA$2902,9, FALSE)*$E406/100</f>
        <v>0</v>
      </c>
      <c r="N406" s="91">
        <f>VLOOKUP($B406,'Bang TPDD'!$A$6:$AA$2902,10, FALSE)*$E406/100</f>
        <v>0</v>
      </c>
      <c r="O406" s="91">
        <f>VLOOKUP($B406,'Bang TPDD'!$A$6:$AA$2902,11, FALSE)*$E406/100</f>
        <v>0</v>
      </c>
      <c r="P406" s="91">
        <f>VLOOKUP($B406,'Bang TPDD'!$A$6:$AA$2902,12, FALSE)*$E406/100</f>
        <v>0</v>
      </c>
      <c r="Q406" s="91">
        <f>VLOOKUP($B406,'Bang TPDD'!$A$6:$AA$2902,13, FALSE)*$E406/100</f>
        <v>0</v>
      </c>
      <c r="R406" s="91">
        <f>VLOOKUP($B406,'Bang TPDD'!$A$6:$AA$2902,14, FALSE)*$E406/100</f>
        <v>0</v>
      </c>
      <c r="S406" s="91">
        <f>VLOOKUP($B406,'Bang TPDD'!$A$6:$AA$2902,15, FALSE)*$E406/100</f>
        <v>0</v>
      </c>
      <c r="T406" s="91">
        <f>VLOOKUP($B406,'Bang TPDD'!$A$6:$AA$2902,16, FALSE)*$E406/100</f>
        <v>0</v>
      </c>
      <c r="U406" s="91">
        <f>VLOOKUP($B406,'Bang TPDD'!$A$6:$AA$2902,17, FALSE)*$E406/100</f>
        <v>0</v>
      </c>
      <c r="V406" s="91">
        <f>VLOOKUP($B406,'Bang TPDD'!$A$6:$AA$2902,18, FALSE)*$E406/100</f>
        <v>0</v>
      </c>
      <c r="W406" s="91">
        <f>VLOOKUP($B406,'Bang TPDD'!$A$6:$AA$2902,19, FALSE)*$E406/100</f>
        <v>0</v>
      </c>
      <c r="X406" s="91">
        <f>VLOOKUP($B406,'Bang TPDD'!$A$6:$AA$2902,20, FALSE)*$E406/100</f>
        <v>0</v>
      </c>
      <c r="Y406" s="91">
        <f>VLOOKUP($B406,'Bang TPDD'!$A$6:$AA$2902,21, FALSE)*$E406/100</f>
        <v>0</v>
      </c>
      <c r="Z406" s="91">
        <f>VLOOKUP($B406,'Bang TPDD'!$A$6:$AA$2902,22, FALSE)*$E406/100</f>
        <v>0</v>
      </c>
    </row>
    <row r="407" spans="1:26" ht="15" thickBot="1" x14ac:dyDescent="0.35"/>
    <row r="408" spans="1:26" s="89" customFormat="1" ht="27.6" x14ac:dyDescent="0.3">
      <c r="A408" s="412" t="s">
        <v>342</v>
      </c>
      <c r="B408" s="414" t="s">
        <v>292</v>
      </c>
      <c r="C408" s="410" t="s">
        <v>353</v>
      </c>
      <c r="D408" s="396" t="s">
        <v>272</v>
      </c>
      <c r="E408" s="397" t="s">
        <v>273</v>
      </c>
      <c r="F408" s="398" t="s">
        <v>300</v>
      </c>
      <c r="G408" s="398" t="s">
        <v>3</v>
      </c>
      <c r="H408" s="398" t="s">
        <v>296</v>
      </c>
      <c r="I408" s="399" t="s">
        <v>323</v>
      </c>
      <c r="J408" s="399" t="s">
        <v>324</v>
      </c>
      <c r="K408" s="399" t="s">
        <v>327</v>
      </c>
      <c r="L408" s="399" t="s">
        <v>325</v>
      </c>
      <c r="M408" s="399" t="s">
        <v>326</v>
      </c>
      <c r="N408" s="399" t="s">
        <v>329</v>
      </c>
      <c r="O408" s="399" t="s">
        <v>5</v>
      </c>
      <c r="P408" s="399" t="s">
        <v>304</v>
      </c>
      <c r="Q408" s="399" t="s">
        <v>313</v>
      </c>
      <c r="R408" s="399" t="s">
        <v>6</v>
      </c>
      <c r="S408" s="399" t="s">
        <v>7</v>
      </c>
      <c r="T408" s="399" t="s">
        <v>8</v>
      </c>
      <c r="U408" s="399" t="s">
        <v>9</v>
      </c>
      <c r="V408" s="399" t="s">
        <v>10</v>
      </c>
      <c r="W408" s="399" t="s">
        <v>291</v>
      </c>
      <c r="X408" s="399" t="s">
        <v>11</v>
      </c>
      <c r="Y408" s="399" t="s">
        <v>12</v>
      </c>
      <c r="Z408" s="399" t="s">
        <v>13</v>
      </c>
    </row>
    <row r="409" spans="1:26" s="89" customFormat="1" x14ac:dyDescent="0.3">
      <c r="A409" s="413"/>
      <c r="B409" s="415"/>
      <c r="C409" s="411"/>
      <c r="D409" s="400" t="s">
        <v>16</v>
      </c>
      <c r="E409" s="401" t="s">
        <v>16</v>
      </c>
      <c r="F409" s="401" t="s">
        <v>301</v>
      </c>
      <c r="G409" s="401" t="s">
        <v>15</v>
      </c>
      <c r="H409" s="401" t="s">
        <v>16</v>
      </c>
      <c r="I409" s="401" t="s">
        <v>16</v>
      </c>
      <c r="J409" s="401" t="s">
        <v>16</v>
      </c>
      <c r="K409" s="401" t="s">
        <v>328</v>
      </c>
      <c r="L409" s="401" t="s">
        <v>16</v>
      </c>
      <c r="M409" s="401" t="s">
        <v>16</v>
      </c>
      <c r="N409" s="401" t="s">
        <v>16</v>
      </c>
      <c r="O409" s="401" t="s">
        <v>16</v>
      </c>
      <c r="P409" s="401" t="s">
        <v>16</v>
      </c>
      <c r="Q409" s="401" t="s">
        <v>17</v>
      </c>
      <c r="R409" s="401" t="s">
        <v>17</v>
      </c>
      <c r="S409" s="401" t="s">
        <v>17</v>
      </c>
      <c r="T409" s="401" t="s">
        <v>17</v>
      </c>
      <c r="U409" s="401" t="s">
        <v>17</v>
      </c>
      <c r="V409" s="401" t="s">
        <v>17</v>
      </c>
      <c r="W409" s="401" t="s">
        <v>18</v>
      </c>
      <c r="X409" s="401" t="s">
        <v>18</v>
      </c>
      <c r="Y409" s="401" t="s">
        <v>17</v>
      </c>
      <c r="Z409" s="401" t="s">
        <v>17</v>
      </c>
    </row>
    <row r="410" spans="1:26" s="90" customFormat="1" ht="50.25" customHeight="1" thickBot="1" x14ac:dyDescent="0.4">
      <c r="A410" s="93">
        <f>A390+1</f>
        <v>27</v>
      </c>
      <c r="B410" s="94" t="s">
        <v>419</v>
      </c>
      <c r="C410" s="95" t="s">
        <v>420</v>
      </c>
      <c r="D410" s="402">
        <f>SUM(D411:D421)</f>
        <v>180</v>
      </c>
      <c r="E410" s="403">
        <f>SUM(E411:E421)</f>
        <v>178.5</v>
      </c>
      <c r="F410" s="403"/>
      <c r="G410" s="403">
        <f t="shared" ref="G410:Z410" si="50">SUM(G411:G421)</f>
        <v>433.55000000000007</v>
      </c>
      <c r="H410" s="403">
        <f t="shared" si="50"/>
        <v>90.420000000000016</v>
      </c>
      <c r="I410" s="404">
        <f t="shared" si="50"/>
        <v>10.75</v>
      </c>
      <c r="J410" s="404">
        <f t="shared" si="50"/>
        <v>8.2210000000000001</v>
      </c>
      <c r="K410" s="403">
        <f t="shared" si="50"/>
        <v>18.970999999999997</v>
      </c>
      <c r="L410" s="404">
        <f t="shared" si="50"/>
        <v>2.75</v>
      </c>
      <c r="M410" s="404">
        <f t="shared" si="50"/>
        <v>13.35</v>
      </c>
      <c r="N410" s="403">
        <f t="shared" si="50"/>
        <v>16.100000000000001</v>
      </c>
      <c r="O410" s="403">
        <f t="shared" si="50"/>
        <v>53.114500000000007</v>
      </c>
      <c r="P410" s="403">
        <f t="shared" si="50"/>
        <v>0.39800000000000002</v>
      </c>
      <c r="Q410" s="403">
        <f t="shared" si="50"/>
        <v>40.5</v>
      </c>
      <c r="R410" s="403">
        <f t="shared" si="50"/>
        <v>42.905000000000001</v>
      </c>
      <c r="S410" s="403">
        <f t="shared" si="50"/>
        <v>173.8</v>
      </c>
      <c r="T410" s="403">
        <f t="shared" si="50"/>
        <v>2.3975</v>
      </c>
      <c r="U410" s="403">
        <f t="shared" si="50"/>
        <v>0</v>
      </c>
      <c r="V410" s="403">
        <f t="shared" si="50"/>
        <v>0</v>
      </c>
      <c r="W410" s="403">
        <f t="shared" si="50"/>
        <v>38.25</v>
      </c>
      <c r="X410" s="403">
        <f t="shared" si="50"/>
        <v>90</v>
      </c>
      <c r="Y410" s="403">
        <f t="shared" si="50"/>
        <v>0.11085</v>
      </c>
      <c r="Z410" s="403">
        <f t="shared" si="50"/>
        <v>11.9</v>
      </c>
    </row>
    <row r="411" spans="1:26" s="2" customFormat="1" x14ac:dyDescent="0.3">
      <c r="B411" s="92">
        <v>7</v>
      </c>
      <c r="C411" s="5" t="str">
        <f>VLOOKUP($B411,'Bang TPDD'!$A$6:$AA$2902,2, FALSE)</f>
        <v>Bánh mì</v>
      </c>
      <c r="D411" s="91">
        <v>100</v>
      </c>
      <c r="E411" s="91">
        <f>D411-D411*F411/100</f>
        <v>100</v>
      </c>
      <c r="F411" s="91">
        <f>VLOOKUP($B411,'Bang TPDD'!$A$6:$AA$2902,3, FALSE)</f>
        <v>0</v>
      </c>
      <c r="G411" s="91">
        <f>VLOOKUP($B411,'Bang TPDD'!$A$6:$AA$2902,4, FALSE)*$D411/100</f>
        <v>249</v>
      </c>
      <c r="H411" s="91">
        <f>VLOOKUP($B411,'Bang TPDD'!$A$6:$AA$2902,23, FALSE)*$E411/100</f>
        <v>40</v>
      </c>
      <c r="I411" s="91">
        <f>VLOOKUP($B411,'Bang TPDD'!$A$6:$AA$2902,5, FALSE)*$E411/100</f>
        <v>0</v>
      </c>
      <c r="J411" s="91">
        <f>VLOOKUP($B411,'Bang TPDD'!$A$6:$AA$2902,6, FALSE)*$E411/100</f>
        <v>7.9</v>
      </c>
      <c r="K411" s="91">
        <f>VLOOKUP($B411,'Bang TPDD'!$A$6:$AA$2902,7, FALSE)*$E411/100</f>
        <v>7.9</v>
      </c>
      <c r="L411" s="91">
        <f>VLOOKUP($B411,'Bang TPDD'!$A$6:$AA$2902,8, FALSE)*$E411/100</f>
        <v>0</v>
      </c>
      <c r="M411" s="91">
        <f>VLOOKUP($B411,'Bang TPDD'!$A$6:$AA$2902,9, FALSE)*$E411/100</f>
        <v>0.8</v>
      </c>
      <c r="N411" s="91">
        <f>VLOOKUP($B411,'Bang TPDD'!$A$6:$AA$2902,10, FALSE)*$E411/100</f>
        <v>0.8</v>
      </c>
      <c r="O411" s="91">
        <f>VLOOKUP($B411,'Bang TPDD'!$A$6:$AA$2902,11, FALSE)*$E411/100</f>
        <v>52.6</v>
      </c>
      <c r="P411" s="91">
        <f>VLOOKUP($B411,'Bang TPDD'!$A$6:$AA$2902,12, FALSE)*$E411/100</f>
        <v>0.2</v>
      </c>
      <c r="Q411" s="91">
        <f>VLOOKUP($B411,'Bang TPDD'!$A$6:$AA$2902,13, FALSE)*$E411/100</f>
        <v>0</v>
      </c>
      <c r="R411" s="91">
        <f>VLOOKUP($B411,'Bang TPDD'!$A$6:$AA$2902,14, FALSE)*$E411/100</f>
        <v>28</v>
      </c>
      <c r="S411" s="91">
        <f>VLOOKUP($B411,'Bang TPDD'!$A$6:$AA$2902,15, FALSE)*$E411/100</f>
        <v>164</v>
      </c>
      <c r="T411" s="91">
        <f>VLOOKUP($B411,'Bang TPDD'!$A$6:$AA$2902,16, FALSE)*$E411/100</f>
        <v>2</v>
      </c>
      <c r="U411" s="91">
        <f>VLOOKUP($B411,'Bang TPDD'!$A$6:$AA$2902,17, FALSE)*$E411/100</f>
        <v>0</v>
      </c>
      <c r="V411" s="91">
        <f>VLOOKUP($B411,'Bang TPDD'!$A$6:$AA$2902,18, FALSE)*$E411/100</f>
        <v>0</v>
      </c>
      <c r="W411" s="91">
        <f>VLOOKUP($B411,'Bang TPDD'!$A$6:$AA$2902,19, FALSE)*$E411/100</f>
        <v>0</v>
      </c>
      <c r="X411" s="91">
        <f>VLOOKUP($B411,'Bang TPDD'!$A$6:$AA$2902,20, FALSE)*$E411/100</f>
        <v>0</v>
      </c>
      <c r="Y411" s="91">
        <f>VLOOKUP($B411,'Bang TPDD'!$A$6:$AA$2902,21, FALSE)*$E411/100</f>
        <v>0.1</v>
      </c>
      <c r="Z411" s="91">
        <f>VLOOKUP($B411,'Bang TPDD'!$A$6:$AA$2902,22, FALSE)*$E411/100</f>
        <v>0</v>
      </c>
    </row>
    <row r="412" spans="1:26" s="2" customFormat="1" x14ac:dyDescent="0.3">
      <c r="B412" s="92">
        <v>154</v>
      </c>
      <c r="C412" s="5" t="str">
        <f>VLOOKUP($B412,'Bang TPDD'!$A$6:$AA$2902,2, FALSE)</f>
        <v>Chả lụa</v>
      </c>
      <c r="D412" s="91">
        <v>50</v>
      </c>
      <c r="E412" s="91">
        <f t="shared" ref="E412:E426" si="51">D412-D412*F412/100</f>
        <v>50</v>
      </c>
      <c r="F412" s="91">
        <f>VLOOKUP($B412,'Bang TPDD'!$A$6:$AA$2902,3, FALSE)</f>
        <v>0</v>
      </c>
      <c r="G412" s="91">
        <f>VLOOKUP($B412,'Bang TPDD'!$A$6:$AA$2902,4, FALSE)*$D412/100</f>
        <v>68</v>
      </c>
      <c r="H412" s="91">
        <f>VLOOKUP($B412,'Bang TPDD'!$A$6:$AA$2902,23, FALSE)*$E412/100</f>
        <v>36</v>
      </c>
      <c r="I412" s="91">
        <f>VLOOKUP($B412,'Bang TPDD'!$A$6:$AA$2902,5, FALSE)*$E412/100</f>
        <v>10.75</v>
      </c>
      <c r="J412" s="91">
        <f>VLOOKUP($B412,'Bang TPDD'!$A$6:$AA$2902,6, FALSE)*$E412/100</f>
        <v>0</v>
      </c>
      <c r="K412" s="91">
        <f>VLOOKUP($B412,'Bang TPDD'!$A$6:$AA$2902,7, FALSE)*$E412/100</f>
        <v>10.75</v>
      </c>
      <c r="L412" s="91">
        <f>VLOOKUP($B412,'Bang TPDD'!$A$6:$AA$2902,8, FALSE)*$E412/100</f>
        <v>2.75</v>
      </c>
      <c r="M412" s="91">
        <f>VLOOKUP($B412,'Bang TPDD'!$A$6:$AA$2902,9, FALSE)*$E412/100</f>
        <v>0</v>
      </c>
      <c r="N412" s="91">
        <f>VLOOKUP($B412,'Bang TPDD'!$A$6:$AA$2902,10, FALSE)*$E412/100</f>
        <v>2.75</v>
      </c>
      <c r="O412" s="91">
        <f>VLOOKUP($B412,'Bang TPDD'!$A$6:$AA$2902,11, FALSE)*$E412/100</f>
        <v>0</v>
      </c>
      <c r="P412" s="91">
        <f>VLOOKUP($B412,'Bang TPDD'!$A$6:$AA$2902,12, FALSE)*$E412/100</f>
        <v>0</v>
      </c>
      <c r="Q412" s="91">
        <f>VLOOKUP($B412,'Bang TPDD'!$A$6:$AA$2902,13, FALSE)*$E412/100</f>
        <v>0</v>
      </c>
      <c r="R412" s="91">
        <f>VLOOKUP($B412,'Bang TPDD'!$A$6:$AA$2902,14, FALSE)*$E412/100</f>
        <v>0</v>
      </c>
      <c r="S412" s="91">
        <f>VLOOKUP($B412,'Bang TPDD'!$A$6:$AA$2902,15, FALSE)*$E412/100</f>
        <v>0</v>
      </c>
      <c r="T412" s="91">
        <f>VLOOKUP($B412,'Bang TPDD'!$A$6:$AA$2902,16, FALSE)*$E412/100</f>
        <v>0</v>
      </c>
      <c r="U412" s="91">
        <f>VLOOKUP($B412,'Bang TPDD'!$A$6:$AA$2902,17, FALSE)*$E412/100</f>
        <v>0</v>
      </c>
      <c r="V412" s="91">
        <f>VLOOKUP($B412,'Bang TPDD'!$A$6:$AA$2902,18, FALSE)*$E412/100</f>
        <v>0</v>
      </c>
      <c r="W412" s="91">
        <f>VLOOKUP($B412,'Bang TPDD'!$A$6:$AA$2902,19, FALSE)*$E412/100</f>
        <v>0</v>
      </c>
      <c r="X412" s="91">
        <f>VLOOKUP($B412,'Bang TPDD'!$A$6:$AA$2902,20, FALSE)*$E412/100</f>
        <v>0</v>
      </c>
      <c r="Y412" s="91">
        <f>VLOOKUP($B412,'Bang TPDD'!$A$6:$AA$2902,21, FALSE)*$E412/100</f>
        <v>0</v>
      </c>
      <c r="Z412" s="91">
        <f>VLOOKUP($B412,'Bang TPDD'!$A$6:$AA$2902,22, FALSE)*$E412/100</f>
        <v>0</v>
      </c>
    </row>
    <row r="413" spans="1:26" s="2" customFormat="1" x14ac:dyDescent="0.3">
      <c r="B413" s="92">
        <v>239</v>
      </c>
      <c r="C413" s="5" t="str">
        <f>VLOOKUP($B413,'Bang TPDD'!$A$6:$AA$2902,2, FALSE)</f>
        <v>Tương ớt</v>
      </c>
      <c r="D413" s="91">
        <v>5</v>
      </c>
      <c r="E413" s="91">
        <f t="shared" si="51"/>
        <v>5</v>
      </c>
      <c r="F413" s="91">
        <f>VLOOKUP($B413,'Bang TPDD'!$A$6:$AA$2902,3, FALSE)</f>
        <v>0</v>
      </c>
      <c r="G413" s="91">
        <f>VLOOKUP($B413,'Bang TPDD'!$A$6:$AA$2902,4, FALSE)*$D413/100</f>
        <v>1.85</v>
      </c>
      <c r="H413" s="91">
        <f>VLOOKUP($B413,'Bang TPDD'!$A$6:$AA$2902,23, FALSE)*$E413/100</f>
        <v>4.2</v>
      </c>
      <c r="I413" s="91">
        <f>VLOOKUP($B413,'Bang TPDD'!$A$6:$AA$2902,5, FALSE)*$E413/100</f>
        <v>0</v>
      </c>
      <c r="J413" s="91">
        <f>VLOOKUP($B413,'Bang TPDD'!$A$6:$AA$2902,6, FALSE)*$E413/100</f>
        <v>2.5000000000000001E-2</v>
      </c>
      <c r="K413" s="91">
        <f>VLOOKUP($B413,'Bang TPDD'!$A$6:$AA$2902,7, FALSE)*$E413/100</f>
        <v>2.5000000000000001E-2</v>
      </c>
      <c r="L413" s="91">
        <f>VLOOKUP($B413,'Bang TPDD'!$A$6:$AA$2902,8, FALSE)*$E413/100</f>
        <v>0</v>
      </c>
      <c r="M413" s="91">
        <f>VLOOKUP($B413,'Bang TPDD'!$A$6:$AA$2902,9, FALSE)*$E413/100</f>
        <v>2.5000000000000001E-2</v>
      </c>
      <c r="N413" s="91">
        <f>VLOOKUP($B413,'Bang TPDD'!$A$6:$AA$2902,10, FALSE)*$E413/100</f>
        <v>2.5000000000000001E-2</v>
      </c>
      <c r="O413" s="91">
        <f>VLOOKUP($B413,'Bang TPDD'!$A$6:$AA$2902,11, FALSE)*$E413/100</f>
        <v>0.38</v>
      </c>
      <c r="P413" s="91">
        <f>VLOOKUP($B413,'Bang TPDD'!$A$6:$AA$2902,12, FALSE)*$E413/100</f>
        <v>4.4999999999999998E-2</v>
      </c>
      <c r="Q413" s="91">
        <f>VLOOKUP($B413,'Bang TPDD'!$A$6:$AA$2902,13, FALSE)*$E413/100</f>
        <v>0</v>
      </c>
      <c r="R413" s="91">
        <f>VLOOKUP($B413,'Bang TPDD'!$A$6:$AA$2902,14, FALSE)*$E413/100</f>
        <v>1.8</v>
      </c>
      <c r="S413" s="91">
        <f>VLOOKUP($B413,'Bang TPDD'!$A$6:$AA$2902,15, FALSE)*$E413/100</f>
        <v>1.2</v>
      </c>
      <c r="T413" s="91">
        <f>VLOOKUP($B413,'Bang TPDD'!$A$6:$AA$2902,16, FALSE)*$E413/100</f>
        <v>0</v>
      </c>
      <c r="U413" s="91">
        <f>VLOOKUP($B413,'Bang TPDD'!$A$6:$AA$2902,17, FALSE)*$E413/100</f>
        <v>0</v>
      </c>
      <c r="V413" s="91">
        <f>VLOOKUP($B413,'Bang TPDD'!$A$6:$AA$2902,18, FALSE)*$E413/100</f>
        <v>0</v>
      </c>
      <c r="W413" s="91">
        <f>VLOOKUP($B413,'Bang TPDD'!$A$6:$AA$2902,19, FALSE)*$E413/100</f>
        <v>0</v>
      </c>
      <c r="X413" s="91">
        <f>VLOOKUP($B413,'Bang TPDD'!$A$6:$AA$2902,20, FALSE)*$E413/100</f>
        <v>0</v>
      </c>
      <c r="Y413" s="91">
        <f>VLOOKUP($B413,'Bang TPDD'!$A$6:$AA$2902,21, FALSE)*$E413/100</f>
        <v>0</v>
      </c>
      <c r="Z413" s="91">
        <f>VLOOKUP($B413,'Bang TPDD'!$A$6:$AA$2902,22, FALSE)*$E413/100</f>
        <v>0</v>
      </c>
    </row>
    <row r="414" spans="1:26" s="2" customFormat="1" x14ac:dyDescent="0.3">
      <c r="B414" s="92">
        <v>73</v>
      </c>
      <c r="C414" s="5" t="str">
        <f>VLOOKUP($B414,'Bang TPDD'!$A$6:$AA$2902,2, FALSE)</f>
        <v>Rau ngò</v>
      </c>
      <c r="D414" s="91">
        <v>10</v>
      </c>
      <c r="E414" s="91">
        <f t="shared" si="51"/>
        <v>8.5</v>
      </c>
      <c r="F414" s="91">
        <f>VLOOKUP($B414,'Bang TPDD'!$A$6:$AA$2902,3, FALSE)</f>
        <v>15</v>
      </c>
      <c r="G414" s="91">
        <f>VLOOKUP($B414,'Bang TPDD'!$A$6:$AA$2902,4, FALSE)*$D414/100</f>
        <v>1.3</v>
      </c>
      <c r="H414" s="91">
        <f>VLOOKUP($B414,'Bang TPDD'!$A$6:$AA$2902,23, FALSE)*$E414/100</f>
        <v>7.82</v>
      </c>
      <c r="I414" s="91">
        <f>VLOOKUP($B414,'Bang TPDD'!$A$6:$AA$2902,5, FALSE)*$E414/100</f>
        <v>0</v>
      </c>
      <c r="J414" s="91">
        <f>VLOOKUP($B414,'Bang TPDD'!$A$6:$AA$2902,6, FALSE)*$E414/100</f>
        <v>0.221</v>
      </c>
      <c r="K414" s="91">
        <f>VLOOKUP($B414,'Bang TPDD'!$A$6:$AA$2902,7, FALSE)*$E414/100</f>
        <v>0.221</v>
      </c>
      <c r="L414" s="91">
        <f>VLOOKUP($B414,'Bang TPDD'!$A$6:$AA$2902,8, FALSE)*$E414/100</f>
        <v>0</v>
      </c>
      <c r="M414" s="91">
        <f>VLOOKUP($B414,'Bang TPDD'!$A$6:$AA$2902,9, FALSE)*$E414/100</f>
        <v>0</v>
      </c>
      <c r="N414" s="91">
        <f>VLOOKUP($B414,'Bang TPDD'!$A$6:$AA$2902,10, FALSE)*$E414/100</f>
        <v>0</v>
      </c>
      <c r="O414" s="91">
        <f>VLOOKUP($B414,'Bang TPDD'!$A$6:$AA$2902,11, FALSE)*$E414/100</f>
        <v>5.949999999999999E-2</v>
      </c>
      <c r="P414" s="91">
        <f>VLOOKUP($B414,'Bang TPDD'!$A$6:$AA$2902,12, FALSE)*$E414/100</f>
        <v>0.153</v>
      </c>
      <c r="Q414" s="91">
        <f>VLOOKUP($B414,'Bang TPDD'!$A$6:$AA$2902,13, FALSE)*$E414/100</f>
        <v>0</v>
      </c>
      <c r="R414" s="91">
        <f>VLOOKUP($B414,'Bang TPDD'!$A$6:$AA$2902,14, FALSE)*$E414/100</f>
        <v>11.305</v>
      </c>
      <c r="S414" s="91">
        <f>VLOOKUP($B414,'Bang TPDD'!$A$6:$AA$2902,15, FALSE)*$E414/100</f>
        <v>6.8</v>
      </c>
      <c r="T414" s="91">
        <f>VLOOKUP($B414,'Bang TPDD'!$A$6:$AA$2902,16, FALSE)*$E414/100</f>
        <v>0.38250000000000001</v>
      </c>
      <c r="U414" s="91">
        <f>VLOOKUP($B414,'Bang TPDD'!$A$6:$AA$2902,17, FALSE)*$E414/100</f>
        <v>0</v>
      </c>
      <c r="V414" s="91">
        <f>VLOOKUP($B414,'Bang TPDD'!$A$6:$AA$2902,18, FALSE)*$E414/100</f>
        <v>0</v>
      </c>
      <c r="W414" s="91">
        <f>VLOOKUP($B414,'Bang TPDD'!$A$6:$AA$2902,19, FALSE)*$E414/100</f>
        <v>38.25</v>
      </c>
      <c r="X414" s="91">
        <f>VLOOKUP($B414,'Bang TPDD'!$A$6:$AA$2902,20, FALSE)*$E414/100</f>
        <v>0</v>
      </c>
      <c r="Y414" s="91">
        <f>VLOOKUP($B414,'Bang TPDD'!$A$6:$AA$2902,21, FALSE)*$E414/100</f>
        <v>9.3500000000000007E-3</v>
      </c>
      <c r="Z414" s="91">
        <f>VLOOKUP($B414,'Bang TPDD'!$A$6:$AA$2902,22, FALSE)*$E414/100</f>
        <v>11.9</v>
      </c>
    </row>
    <row r="415" spans="1:26" s="2" customFormat="1" x14ac:dyDescent="0.3">
      <c r="B415" s="92">
        <v>107</v>
      </c>
      <c r="C415" s="5" t="str">
        <f>VLOOKUP($B415,'Bang TPDD'!$A$6:$AA$2902,2, FALSE)</f>
        <v>Bơ</v>
      </c>
      <c r="D415" s="91">
        <v>15</v>
      </c>
      <c r="E415" s="91">
        <f t="shared" si="51"/>
        <v>15</v>
      </c>
      <c r="F415" s="91">
        <f>VLOOKUP($B415,'Bang TPDD'!$A$6:$AA$2902,3, FALSE)</f>
        <v>0</v>
      </c>
      <c r="G415" s="91">
        <f>VLOOKUP($B415,'Bang TPDD'!$A$6:$AA$2902,4, FALSE)*$D415/100</f>
        <v>113.4</v>
      </c>
      <c r="H415" s="91">
        <f>VLOOKUP($B415,'Bang TPDD'!$A$6:$AA$2902,23, FALSE)*$E415/100</f>
        <v>2.4</v>
      </c>
      <c r="I415" s="91">
        <f>VLOOKUP($B415,'Bang TPDD'!$A$6:$AA$2902,5, FALSE)*$E415/100</f>
        <v>0</v>
      </c>
      <c r="J415" s="91">
        <f>VLOOKUP($B415,'Bang TPDD'!$A$6:$AA$2902,6, FALSE)*$E415/100</f>
        <v>7.4999999999999997E-2</v>
      </c>
      <c r="K415" s="91">
        <f>VLOOKUP($B415,'Bang TPDD'!$A$6:$AA$2902,7, FALSE)*$E415/100</f>
        <v>7.4999999999999997E-2</v>
      </c>
      <c r="L415" s="91">
        <f>VLOOKUP($B415,'Bang TPDD'!$A$6:$AA$2902,8, FALSE)*$E415/100</f>
        <v>0</v>
      </c>
      <c r="M415" s="91">
        <f>VLOOKUP($B415,'Bang TPDD'!$A$6:$AA$2902,9, FALSE)*$E415/100</f>
        <v>12.525</v>
      </c>
      <c r="N415" s="91">
        <f>VLOOKUP($B415,'Bang TPDD'!$A$6:$AA$2902,10, FALSE)*$E415/100</f>
        <v>12.525</v>
      </c>
      <c r="O415" s="91">
        <f>VLOOKUP($B415,'Bang TPDD'!$A$6:$AA$2902,11, FALSE)*$E415/100</f>
        <v>7.4999999999999997E-2</v>
      </c>
      <c r="P415" s="91">
        <f>VLOOKUP($B415,'Bang TPDD'!$A$6:$AA$2902,12, FALSE)*$E415/100</f>
        <v>0</v>
      </c>
      <c r="Q415" s="91">
        <f>VLOOKUP($B415,'Bang TPDD'!$A$6:$AA$2902,13, FALSE)*$E415/100</f>
        <v>40.5</v>
      </c>
      <c r="R415" s="91">
        <f>VLOOKUP($B415,'Bang TPDD'!$A$6:$AA$2902,14, FALSE)*$E415/100</f>
        <v>1.8</v>
      </c>
      <c r="S415" s="91">
        <f>VLOOKUP($B415,'Bang TPDD'!$A$6:$AA$2902,15, FALSE)*$E415/100</f>
        <v>1.8</v>
      </c>
      <c r="T415" s="91">
        <f>VLOOKUP($B415,'Bang TPDD'!$A$6:$AA$2902,16, FALSE)*$E415/100</f>
        <v>1.4999999999999999E-2</v>
      </c>
      <c r="U415" s="91">
        <f>VLOOKUP($B415,'Bang TPDD'!$A$6:$AA$2902,17, FALSE)*$E415/100</f>
        <v>0</v>
      </c>
      <c r="V415" s="91">
        <f>VLOOKUP($B415,'Bang TPDD'!$A$6:$AA$2902,18, FALSE)*$E415/100</f>
        <v>0</v>
      </c>
      <c r="W415" s="91">
        <f>VLOOKUP($B415,'Bang TPDD'!$A$6:$AA$2902,19, FALSE)*$E415/100</f>
        <v>0</v>
      </c>
      <c r="X415" s="91">
        <f>VLOOKUP($B415,'Bang TPDD'!$A$6:$AA$2902,20, FALSE)*$E415/100</f>
        <v>90</v>
      </c>
      <c r="Y415" s="91">
        <f>VLOOKUP($B415,'Bang TPDD'!$A$6:$AA$2902,21, FALSE)*$E415/100</f>
        <v>1.5E-3</v>
      </c>
      <c r="Z415" s="91">
        <f>VLOOKUP($B415,'Bang TPDD'!$A$6:$AA$2902,22, FALSE)*$E415/100</f>
        <v>0</v>
      </c>
    </row>
    <row r="416" spans="1:26" s="2" customFormat="1" x14ac:dyDescent="0.3">
      <c r="B416" s="92" t="s">
        <v>338</v>
      </c>
      <c r="C416" s="5" t="str">
        <f>VLOOKUP($B416,'Bang TPDD'!$A$6:$AA$2902,2, FALSE)</f>
        <v>Chọn NL</v>
      </c>
      <c r="D416" s="91">
        <v>0</v>
      </c>
      <c r="E416" s="91">
        <f t="shared" si="51"/>
        <v>0</v>
      </c>
      <c r="F416" s="91">
        <f>VLOOKUP($B416,'Bang TPDD'!$A$6:$AA$2902,3, FALSE)</f>
        <v>0</v>
      </c>
      <c r="G416" s="91">
        <f>VLOOKUP($B416,'Bang TPDD'!$A$6:$AA$2902,4, FALSE)*$D416/100</f>
        <v>0</v>
      </c>
      <c r="H416" s="91">
        <f>VLOOKUP($B416,'Bang TPDD'!$A$6:$AA$2902,23, FALSE)*$E416/100</f>
        <v>0</v>
      </c>
      <c r="I416" s="91">
        <f>VLOOKUP($B416,'Bang TPDD'!$A$6:$AA$2902,5, FALSE)*$E416/100</f>
        <v>0</v>
      </c>
      <c r="J416" s="91">
        <f>VLOOKUP($B416,'Bang TPDD'!$A$6:$AA$2902,6, FALSE)*$E416/100</f>
        <v>0</v>
      </c>
      <c r="K416" s="91">
        <f>VLOOKUP($B416,'Bang TPDD'!$A$6:$AA$2902,7, FALSE)*$E416/100</f>
        <v>0</v>
      </c>
      <c r="L416" s="91">
        <f>VLOOKUP($B416,'Bang TPDD'!$A$6:$AA$2902,8, FALSE)*$E416/100</f>
        <v>0</v>
      </c>
      <c r="M416" s="91">
        <f>VLOOKUP($B416,'Bang TPDD'!$A$6:$AA$2902,9, FALSE)*$E416/100</f>
        <v>0</v>
      </c>
      <c r="N416" s="91">
        <f>VLOOKUP($B416,'Bang TPDD'!$A$6:$AA$2902,10, FALSE)*$E416/100</f>
        <v>0</v>
      </c>
      <c r="O416" s="91">
        <f>VLOOKUP($B416,'Bang TPDD'!$A$6:$AA$2902,11, FALSE)*$E416/100</f>
        <v>0</v>
      </c>
      <c r="P416" s="91">
        <f>VLOOKUP($B416,'Bang TPDD'!$A$6:$AA$2902,12, FALSE)*$E416/100</f>
        <v>0</v>
      </c>
      <c r="Q416" s="91">
        <f>VLOOKUP($B416,'Bang TPDD'!$A$6:$AA$2902,13, FALSE)*$E416/100</f>
        <v>0</v>
      </c>
      <c r="R416" s="91">
        <f>VLOOKUP($B416,'Bang TPDD'!$A$6:$AA$2902,14, FALSE)*$E416/100</f>
        <v>0</v>
      </c>
      <c r="S416" s="91">
        <f>VLOOKUP($B416,'Bang TPDD'!$A$6:$AA$2902,15, FALSE)*$E416/100</f>
        <v>0</v>
      </c>
      <c r="T416" s="91">
        <f>VLOOKUP($B416,'Bang TPDD'!$A$6:$AA$2902,16, FALSE)*$E416/100</f>
        <v>0</v>
      </c>
      <c r="U416" s="91">
        <f>VLOOKUP($B416,'Bang TPDD'!$A$6:$AA$2902,17, FALSE)*$E416/100</f>
        <v>0</v>
      </c>
      <c r="V416" s="91">
        <f>VLOOKUP($B416,'Bang TPDD'!$A$6:$AA$2902,18, FALSE)*$E416/100</f>
        <v>0</v>
      </c>
      <c r="W416" s="91">
        <f>VLOOKUP($B416,'Bang TPDD'!$A$6:$AA$2902,19, FALSE)*$E416/100</f>
        <v>0</v>
      </c>
      <c r="X416" s="91">
        <f>VLOOKUP($B416,'Bang TPDD'!$A$6:$AA$2902,20, FALSE)*$E416/100</f>
        <v>0</v>
      </c>
      <c r="Y416" s="91">
        <f>VLOOKUP($B416,'Bang TPDD'!$A$6:$AA$2902,21, FALSE)*$E416/100</f>
        <v>0</v>
      </c>
      <c r="Z416" s="91">
        <f>VLOOKUP($B416,'Bang TPDD'!$A$6:$AA$2902,22, FALSE)*$E416/100</f>
        <v>0</v>
      </c>
    </row>
    <row r="417" spans="1:26" s="2" customFormat="1" x14ac:dyDescent="0.3">
      <c r="B417" s="92" t="s">
        <v>338</v>
      </c>
      <c r="C417" s="5" t="str">
        <f>VLOOKUP($B417,'Bang TPDD'!$A$6:$AA$2902,2, FALSE)</f>
        <v>Chọn NL</v>
      </c>
      <c r="D417" s="91">
        <v>0</v>
      </c>
      <c r="E417" s="91">
        <f t="shared" si="51"/>
        <v>0</v>
      </c>
      <c r="F417" s="91">
        <f>VLOOKUP($B417,'Bang TPDD'!$A$6:$AA$2902,3, FALSE)</f>
        <v>0</v>
      </c>
      <c r="G417" s="91">
        <f>VLOOKUP($B417,'Bang TPDD'!$A$6:$AA$2902,4, FALSE)*$D417/100</f>
        <v>0</v>
      </c>
      <c r="H417" s="91">
        <f>VLOOKUP($B417,'Bang TPDD'!$A$6:$AA$2902,23, FALSE)*$E417/100</f>
        <v>0</v>
      </c>
      <c r="I417" s="91">
        <f>VLOOKUP($B417,'Bang TPDD'!$A$6:$AA$2902,5, FALSE)*$E417/100</f>
        <v>0</v>
      </c>
      <c r="J417" s="91">
        <f>VLOOKUP($B417,'Bang TPDD'!$A$6:$AA$2902,6, FALSE)*$E417/100</f>
        <v>0</v>
      </c>
      <c r="K417" s="91">
        <f>VLOOKUP($B417,'Bang TPDD'!$A$6:$AA$2902,7, FALSE)*$E417/100</f>
        <v>0</v>
      </c>
      <c r="L417" s="91">
        <f>VLOOKUP($B417,'Bang TPDD'!$A$6:$AA$2902,8, FALSE)*$E417/100</f>
        <v>0</v>
      </c>
      <c r="M417" s="91">
        <f>VLOOKUP($B417,'Bang TPDD'!$A$6:$AA$2902,9, FALSE)*$E417/100</f>
        <v>0</v>
      </c>
      <c r="N417" s="91">
        <f>VLOOKUP($B417,'Bang TPDD'!$A$6:$AA$2902,10, FALSE)*$E417/100</f>
        <v>0</v>
      </c>
      <c r="O417" s="91">
        <f>VLOOKUP($B417,'Bang TPDD'!$A$6:$AA$2902,11, FALSE)*$E417/100</f>
        <v>0</v>
      </c>
      <c r="P417" s="91">
        <f>VLOOKUP($B417,'Bang TPDD'!$A$6:$AA$2902,12, FALSE)*$E417/100</f>
        <v>0</v>
      </c>
      <c r="Q417" s="91">
        <f>VLOOKUP($B417,'Bang TPDD'!$A$6:$AA$2902,13, FALSE)*$E417/100</f>
        <v>0</v>
      </c>
      <c r="R417" s="91">
        <f>VLOOKUP($B417,'Bang TPDD'!$A$6:$AA$2902,14, FALSE)*$E417/100</f>
        <v>0</v>
      </c>
      <c r="S417" s="91">
        <f>VLOOKUP($B417,'Bang TPDD'!$A$6:$AA$2902,15, FALSE)*$E417/100</f>
        <v>0</v>
      </c>
      <c r="T417" s="91">
        <f>VLOOKUP($B417,'Bang TPDD'!$A$6:$AA$2902,16, FALSE)*$E417/100</f>
        <v>0</v>
      </c>
      <c r="U417" s="91">
        <f>VLOOKUP($B417,'Bang TPDD'!$A$6:$AA$2902,17, FALSE)*$E417/100</f>
        <v>0</v>
      </c>
      <c r="V417" s="91">
        <f>VLOOKUP($B417,'Bang TPDD'!$A$6:$AA$2902,18, FALSE)*$E417/100</f>
        <v>0</v>
      </c>
      <c r="W417" s="91">
        <f>VLOOKUP($B417,'Bang TPDD'!$A$6:$AA$2902,19, FALSE)*$E417/100</f>
        <v>0</v>
      </c>
      <c r="X417" s="91">
        <f>VLOOKUP($B417,'Bang TPDD'!$A$6:$AA$2902,20, FALSE)*$E417/100</f>
        <v>0</v>
      </c>
      <c r="Y417" s="91">
        <f>VLOOKUP($B417,'Bang TPDD'!$A$6:$AA$2902,21, FALSE)*$E417/100</f>
        <v>0</v>
      </c>
      <c r="Z417" s="91">
        <f>VLOOKUP($B417,'Bang TPDD'!$A$6:$AA$2902,22, FALSE)*$E417/100</f>
        <v>0</v>
      </c>
    </row>
    <row r="418" spans="1:26" s="2" customFormat="1" x14ac:dyDescent="0.3">
      <c r="B418" s="92" t="s">
        <v>338</v>
      </c>
      <c r="C418" s="5" t="str">
        <f>VLOOKUP($B418,'Bang TPDD'!$A$6:$AA$2902,2, FALSE)</f>
        <v>Chọn NL</v>
      </c>
      <c r="D418" s="91">
        <v>0</v>
      </c>
      <c r="E418" s="91">
        <f t="shared" si="51"/>
        <v>0</v>
      </c>
      <c r="F418" s="91">
        <f>VLOOKUP($B418,'Bang TPDD'!$A$6:$AA$2902,3, FALSE)</f>
        <v>0</v>
      </c>
      <c r="G418" s="91">
        <f>VLOOKUP($B418,'Bang TPDD'!$A$6:$AA$2902,4, FALSE)*$D418/100</f>
        <v>0</v>
      </c>
      <c r="H418" s="91">
        <f>VLOOKUP($B418,'Bang TPDD'!$A$6:$AA$2902,23, FALSE)*$E418/100</f>
        <v>0</v>
      </c>
      <c r="I418" s="91">
        <f>VLOOKUP($B418,'Bang TPDD'!$A$6:$AA$2902,5, FALSE)*$E418/100</f>
        <v>0</v>
      </c>
      <c r="J418" s="91">
        <f>VLOOKUP($B418,'Bang TPDD'!$A$6:$AA$2902,6, FALSE)*$E418/100</f>
        <v>0</v>
      </c>
      <c r="K418" s="91">
        <f>VLOOKUP($B418,'Bang TPDD'!$A$6:$AA$2902,7, FALSE)*$E418/100</f>
        <v>0</v>
      </c>
      <c r="L418" s="91">
        <f>VLOOKUP($B418,'Bang TPDD'!$A$6:$AA$2902,8, FALSE)*$E418/100</f>
        <v>0</v>
      </c>
      <c r="M418" s="91">
        <f>VLOOKUP($B418,'Bang TPDD'!$A$6:$AA$2902,9, FALSE)*$E418/100</f>
        <v>0</v>
      </c>
      <c r="N418" s="91">
        <f>VLOOKUP($B418,'Bang TPDD'!$A$6:$AA$2902,10, FALSE)*$E418/100</f>
        <v>0</v>
      </c>
      <c r="O418" s="91">
        <f>VLOOKUP($B418,'Bang TPDD'!$A$6:$AA$2902,11, FALSE)*$E418/100</f>
        <v>0</v>
      </c>
      <c r="P418" s="91">
        <f>VLOOKUP($B418,'Bang TPDD'!$A$6:$AA$2902,12, FALSE)*$E418/100</f>
        <v>0</v>
      </c>
      <c r="Q418" s="91">
        <f>VLOOKUP($B418,'Bang TPDD'!$A$6:$AA$2902,13, FALSE)*$E418/100</f>
        <v>0</v>
      </c>
      <c r="R418" s="91">
        <f>VLOOKUP($B418,'Bang TPDD'!$A$6:$AA$2902,14, FALSE)*$E418/100</f>
        <v>0</v>
      </c>
      <c r="S418" s="91">
        <f>VLOOKUP($B418,'Bang TPDD'!$A$6:$AA$2902,15, FALSE)*$E418/100</f>
        <v>0</v>
      </c>
      <c r="T418" s="91">
        <f>VLOOKUP($B418,'Bang TPDD'!$A$6:$AA$2902,16, FALSE)*$E418/100</f>
        <v>0</v>
      </c>
      <c r="U418" s="91">
        <f>VLOOKUP($B418,'Bang TPDD'!$A$6:$AA$2902,17, FALSE)*$E418/100</f>
        <v>0</v>
      </c>
      <c r="V418" s="91">
        <f>VLOOKUP($B418,'Bang TPDD'!$A$6:$AA$2902,18, FALSE)*$E418/100</f>
        <v>0</v>
      </c>
      <c r="W418" s="91">
        <f>VLOOKUP($B418,'Bang TPDD'!$A$6:$AA$2902,19, FALSE)*$E418/100</f>
        <v>0</v>
      </c>
      <c r="X418" s="91">
        <f>VLOOKUP($B418,'Bang TPDD'!$A$6:$AA$2902,20, FALSE)*$E418/100</f>
        <v>0</v>
      </c>
      <c r="Y418" s="91">
        <f>VLOOKUP($B418,'Bang TPDD'!$A$6:$AA$2902,21, FALSE)*$E418/100</f>
        <v>0</v>
      </c>
      <c r="Z418" s="91">
        <f>VLOOKUP($B418,'Bang TPDD'!$A$6:$AA$2902,22, FALSE)*$E418/100</f>
        <v>0</v>
      </c>
    </row>
    <row r="419" spans="1:26" s="2" customFormat="1" x14ac:dyDescent="0.3">
      <c r="B419" s="92" t="s">
        <v>338</v>
      </c>
      <c r="C419" s="5" t="str">
        <f>VLOOKUP($B419,'Bang TPDD'!$A$6:$AA$2902,2, FALSE)</f>
        <v>Chọn NL</v>
      </c>
      <c r="D419" s="91">
        <v>0</v>
      </c>
      <c r="E419" s="91">
        <f t="shared" si="51"/>
        <v>0</v>
      </c>
      <c r="F419" s="91">
        <f>VLOOKUP($B419,'Bang TPDD'!$A$6:$AA$2902,3, FALSE)</f>
        <v>0</v>
      </c>
      <c r="G419" s="91">
        <f>VLOOKUP($B419,'Bang TPDD'!$A$6:$AA$2902,4, FALSE)*$D419/100</f>
        <v>0</v>
      </c>
      <c r="H419" s="91">
        <f>VLOOKUP($B419,'Bang TPDD'!$A$6:$AA$2902,23, FALSE)*$E419/100</f>
        <v>0</v>
      </c>
      <c r="I419" s="91">
        <f>VLOOKUP($B419,'Bang TPDD'!$A$6:$AA$2902,5, FALSE)*$E419/100</f>
        <v>0</v>
      </c>
      <c r="J419" s="91">
        <f>VLOOKUP($B419,'Bang TPDD'!$A$6:$AA$2902,6, FALSE)*$E419/100</f>
        <v>0</v>
      </c>
      <c r="K419" s="91">
        <f>VLOOKUP($B419,'Bang TPDD'!$A$6:$AA$2902,7, FALSE)*$E419/100</f>
        <v>0</v>
      </c>
      <c r="L419" s="91">
        <f>VLOOKUP($B419,'Bang TPDD'!$A$6:$AA$2902,8, FALSE)*$E419/100</f>
        <v>0</v>
      </c>
      <c r="M419" s="91">
        <f>VLOOKUP($B419,'Bang TPDD'!$A$6:$AA$2902,9, FALSE)*$E419/100</f>
        <v>0</v>
      </c>
      <c r="N419" s="91">
        <f>VLOOKUP($B419,'Bang TPDD'!$A$6:$AA$2902,10, FALSE)*$E419/100</f>
        <v>0</v>
      </c>
      <c r="O419" s="91">
        <f>VLOOKUP($B419,'Bang TPDD'!$A$6:$AA$2902,11, FALSE)*$E419/100</f>
        <v>0</v>
      </c>
      <c r="P419" s="91">
        <f>VLOOKUP($B419,'Bang TPDD'!$A$6:$AA$2902,12, FALSE)*$E419/100</f>
        <v>0</v>
      </c>
      <c r="Q419" s="91">
        <f>VLOOKUP($B419,'Bang TPDD'!$A$6:$AA$2902,13, FALSE)*$E419/100</f>
        <v>0</v>
      </c>
      <c r="R419" s="91">
        <f>VLOOKUP($B419,'Bang TPDD'!$A$6:$AA$2902,14, FALSE)*$E419/100</f>
        <v>0</v>
      </c>
      <c r="S419" s="91">
        <f>VLOOKUP($B419,'Bang TPDD'!$A$6:$AA$2902,15, FALSE)*$E419/100</f>
        <v>0</v>
      </c>
      <c r="T419" s="91">
        <f>VLOOKUP($B419,'Bang TPDD'!$A$6:$AA$2902,16, FALSE)*$E419/100</f>
        <v>0</v>
      </c>
      <c r="U419" s="91">
        <f>VLOOKUP($B419,'Bang TPDD'!$A$6:$AA$2902,17, FALSE)*$E419/100</f>
        <v>0</v>
      </c>
      <c r="V419" s="91">
        <f>VLOOKUP($B419,'Bang TPDD'!$A$6:$AA$2902,18, FALSE)*$E419/100</f>
        <v>0</v>
      </c>
      <c r="W419" s="91">
        <f>VLOOKUP($B419,'Bang TPDD'!$A$6:$AA$2902,19, FALSE)*$E419/100</f>
        <v>0</v>
      </c>
      <c r="X419" s="91">
        <f>VLOOKUP($B419,'Bang TPDD'!$A$6:$AA$2902,20, FALSE)*$E419/100</f>
        <v>0</v>
      </c>
      <c r="Y419" s="91">
        <f>VLOOKUP($B419,'Bang TPDD'!$A$6:$AA$2902,21, FALSE)*$E419/100</f>
        <v>0</v>
      </c>
      <c r="Z419" s="91">
        <f>VLOOKUP($B419,'Bang TPDD'!$A$6:$AA$2902,22, FALSE)*$E419/100</f>
        <v>0</v>
      </c>
    </row>
    <row r="420" spans="1:26" s="2" customFormat="1" x14ac:dyDescent="0.3">
      <c r="B420" s="92" t="s">
        <v>338</v>
      </c>
      <c r="C420" s="5" t="str">
        <f>VLOOKUP($B420,'Bang TPDD'!$A$6:$AA$2902,2, FALSE)</f>
        <v>Chọn NL</v>
      </c>
      <c r="D420" s="91">
        <v>0</v>
      </c>
      <c r="E420" s="91">
        <f t="shared" si="51"/>
        <v>0</v>
      </c>
      <c r="F420" s="91">
        <f>VLOOKUP($B420,'Bang TPDD'!$A$6:$AA$2902,3, FALSE)</f>
        <v>0</v>
      </c>
      <c r="G420" s="91">
        <f>VLOOKUP($B420,'Bang TPDD'!$A$6:$AA$2902,4, FALSE)*$D420/100</f>
        <v>0</v>
      </c>
      <c r="H420" s="91">
        <f>VLOOKUP($B420,'Bang TPDD'!$A$6:$AA$2902,23, FALSE)*$E420/100</f>
        <v>0</v>
      </c>
      <c r="I420" s="91">
        <f>VLOOKUP($B420,'Bang TPDD'!$A$6:$AA$2902,5, FALSE)*$E420/100</f>
        <v>0</v>
      </c>
      <c r="J420" s="91">
        <f>VLOOKUP($B420,'Bang TPDD'!$A$6:$AA$2902,6, FALSE)*$E420/100</f>
        <v>0</v>
      </c>
      <c r="K420" s="91">
        <f>VLOOKUP($B420,'Bang TPDD'!$A$6:$AA$2902,7, FALSE)*$E420/100</f>
        <v>0</v>
      </c>
      <c r="L420" s="91">
        <f>VLOOKUP($B420,'Bang TPDD'!$A$6:$AA$2902,8, FALSE)*$E420/100</f>
        <v>0</v>
      </c>
      <c r="M420" s="91">
        <f>VLOOKUP($B420,'Bang TPDD'!$A$6:$AA$2902,9, FALSE)*$E420/100</f>
        <v>0</v>
      </c>
      <c r="N420" s="91">
        <f>VLOOKUP($B420,'Bang TPDD'!$A$6:$AA$2902,10, FALSE)*$E420/100</f>
        <v>0</v>
      </c>
      <c r="O420" s="91">
        <f>VLOOKUP($B420,'Bang TPDD'!$A$6:$AA$2902,11, FALSE)*$E420/100</f>
        <v>0</v>
      </c>
      <c r="P420" s="91">
        <f>VLOOKUP($B420,'Bang TPDD'!$A$6:$AA$2902,12, FALSE)*$E420/100</f>
        <v>0</v>
      </c>
      <c r="Q420" s="91">
        <f>VLOOKUP($B420,'Bang TPDD'!$A$6:$AA$2902,13, FALSE)*$E420/100</f>
        <v>0</v>
      </c>
      <c r="R420" s="91">
        <f>VLOOKUP($B420,'Bang TPDD'!$A$6:$AA$2902,14, FALSE)*$E420/100</f>
        <v>0</v>
      </c>
      <c r="S420" s="91">
        <f>VLOOKUP($B420,'Bang TPDD'!$A$6:$AA$2902,15, FALSE)*$E420/100</f>
        <v>0</v>
      </c>
      <c r="T420" s="91">
        <f>VLOOKUP($B420,'Bang TPDD'!$A$6:$AA$2902,16, FALSE)*$E420/100</f>
        <v>0</v>
      </c>
      <c r="U420" s="91">
        <f>VLOOKUP($B420,'Bang TPDD'!$A$6:$AA$2902,17, FALSE)*$E420/100</f>
        <v>0</v>
      </c>
      <c r="V420" s="91">
        <f>VLOOKUP($B420,'Bang TPDD'!$A$6:$AA$2902,18, FALSE)*$E420/100</f>
        <v>0</v>
      </c>
      <c r="W420" s="91">
        <f>VLOOKUP($B420,'Bang TPDD'!$A$6:$AA$2902,19, FALSE)*$E420/100</f>
        <v>0</v>
      </c>
      <c r="X420" s="91">
        <f>VLOOKUP($B420,'Bang TPDD'!$A$6:$AA$2902,20, FALSE)*$E420/100</f>
        <v>0</v>
      </c>
      <c r="Y420" s="91">
        <f>VLOOKUP($B420,'Bang TPDD'!$A$6:$AA$2902,21, FALSE)*$E420/100</f>
        <v>0</v>
      </c>
      <c r="Z420" s="91">
        <f>VLOOKUP($B420,'Bang TPDD'!$A$6:$AA$2902,22, FALSE)*$E420/100</f>
        <v>0</v>
      </c>
    </row>
    <row r="421" spans="1:26" s="2" customFormat="1" x14ac:dyDescent="0.3">
      <c r="B421" s="92" t="s">
        <v>338</v>
      </c>
      <c r="C421" s="5" t="str">
        <f>VLOOKUP($B421,'Bang TPDD'!$A$6:$AA$2902,2, FALSE)</f>
        <v>Chọn NL</v>
      </c>
      <c r="D421" s="91">
        <v>0</v>
      </c>
      <c r="E421" s="91">
        <f t="shared" si="51"/>
        <v>0</v>
      </c>
      <c r="F421" s="91">
        <f>VLOOKUP($B421,'Bang TPDD'!$A$6:$AA$2902,3, FALSE)</f>
        <v>0</v>
      </c>
      <c r="G421" s="91">
        <f>VLOOKUP($B421,'Bang TPDD'!$A$6:$AA$2902,4, FALSE)*$D421/100</f>
        <v>0</v>
      </c>
      <c r="H421" s="91">
        <f>VLOOKUP($B421,'Bang TPDD'!$A$6:$AA$2902,23, FALSE)*$E421/100</f>
        <v>0</v>
      </c>
      <c r="I421" s="91">
        <f>VLOOKUP($B421,'Bang TPDD'!$A$6:$AA$2902,5, FALSE)*$E421/100</f>
        <v>0</v>
      </c>
      <c r="J421" s="91">
        <f>VLOOKUP($B421,'Bang TPDD'!$A$6:$AA$2902,6, FALSE)*$E421/100</f>
        <v>0</v>
      </c>
      <c r="K421" s="91">
        <f>VLOOKUP($B421,'Bang TPDD'!$A$6:$AA$2902,7, FALSE)*$E421/100</f>
        <v>0</v>
      </c>
      <c r="L421" s="91">
        <f>VLOOKUP($B421,'Bang TPDD'!$A$6:$AA$2902,8, FALSE)*$E421/100</f>
        <v>0</v>
      </c>
      <c r="M421" s="91">
        <f>VLOOKUP($B421,'Bang TPDD'!$A$6:$AA$2902,9, FALSE)*$E421/100</f>
        <v>0</v>
      </c>
      <c r="N421" s="91">
        <f>VLOOKUP($B421,'Bang TPDD'!$A$6:$AA$2902,10, FALSE)*$E421/100</f>
        <v>0</v>
      </c>
      <c r="O421" s="91">
        <f>VLOOKUP($B421,'Bang TPDD'!$A$6:$AA$2902,11, FALSE)*$E421/100</f>
        <v>0</v>
      </c>
      <c r="P421" s="91">
        <f>VLOOKUP($B421,'Bang TPDD'!$A$6:$AA$2902,12, FALSE)*$E421/100</f>
        <v>0</v>
      </c>
      <c r="Q421" s="91">
        <f>VLOOKUP($B421,'Bang TPDD'!$A$6:$AA$2902,13, FALSE)*$E421/100</f>
        <v>0</v>
      </c>
      <c r="R421" s="91">
        <f>VLOOKUP($B421,'Bang TPDD'!$A$6:$AA$2902,14, FALSE)*$E421/100</f>
        <v>0</v>
      </c>
      <c r="S421" s="91">
        <f>VLOOKUP($B421,'Bang TPDD'!$A$6:$AA$2902,15, FALSE)*$E421/100</f>
        <v>0</v>
      </c>
      <c r="T421" s="91">
        <f>VLOOKUP($B421,'Bang TPDD'!$A$6:$AA$2902,16, FALSE)*$E421/100</f>
        <v>0</v>
      </c>
      <c r="U421" s="91">
        <f>VLOOKUP($B421,'Bang TPDD'!$A$6:$AA$2902,17, FALSE)*$E421/100</f>
        <v>0</v>
      </c>
      <c r="V421" s="91">
        <f>VLOOKUP($B421,'Bang TPDD'!$A$6:$AA$2902,18, FALSE)*$E421/100</f>
        <v>0</v>
      </c>
      <c r="W421" s="91">
        <f>VLOOKUP($B421,'Bang TPDD'!$A$6:$AA$2902,19, FALSE)*$E421/100</f>
        <v>0</v>
      </c>
      <c r="X421" s="91">
        <f>VLOOKUP($B421,'Bang TPDD'!$A$6:$AA$2902,20, FALSE)*$E421/100</f>
        <v>0</v>
      </c>
      <c r="Y421" s="91">
        <f>VLOOKUP($B421,'Bang TPDD'!$A$6:$AA$2902,21, FALSE)*$E421/100</f>
        <v>0</v>
      </c>
      <c r="Z421" s="91">
        <f>VLOOKUP($B421,'Bang TPDD'!$A$6:$AA$2902,22, FALSE)*$E421/100</f>
        <v>0</v>
      </c>
    </row>
    <row r="422" spans="1:26" s="2" customFormat="1" x14ac:dyDescent="0.3">
      <c r="B422" s="92" t="s">
        <v>338</v>
      </c>
      <c r="C422" s="5" t="str">
        <f>VLOOKUP($B422,'Bang TPDD'!$A$6:$AA$2902,2, FALSE)</f>
        <v>Chọn NL</v>
      </c>
      <c r="D422" s="91">
        <v>0</v>
      </c>
      <c r="E422" s="91">
        <f t="shared" si="51"/>
        <v>0</v>
      </c>
      <c r="F422" s="91">
        <f>VLOOKUP($B422,'Bang TPDD'!$A$6:$AA$2902,3, FALSE)</f>
        <v>0</v>
      </c>
      <c r="G422" s="91">
        <f>VLOOKUP($B422,'Bang TPDD'!$A$6:$AA$2902,4, FALSE)*$D422/100</f>
        <v>0</v>
      </c>
      <c r="H422" s="91">
        <f>VLOOKUP($B422,'Bang TPDD'!$A$6:$AA$2902,23, FALSE)*$E422/100</f>
        <v>0</v>
      </c>
      <c r="I422" s="91">
        <f>VLOOKUP($B422,'Bang TPDD'!$A$6:$AA$2902,5, FALSE)*$E422/100</f>
        <v>0</v>
      </c>
      <c r="J422" s="91">
        <f>VLOOKUP($B422,'Bang TPDD'!$A$6:$AA$2902,6, FALSE)*$E422/100</f>
        <v>0</v>
      </c>
      <c r="K422" s="91">
        <f>VLOOKUP($B422,'Bang TPDD'!$A$6:$AA$2902,7, FALSE)*$E422/100</f>
        <v>0</v>
      </c>
      <c r="L422" s="91">
        <f>VLOOKUP($B422,'Bang TPDD'!$A$6:$AA$2902,8, FALSE)*$E422/100</f>
        <v>0</v>
      </c>
      <c r="M422" s="91">
        <f>VLOOKUP($B422,'Bang TPDD'!$A$6:$AA$2902,9, FALSE)*$E422/100</f>
        <v>0</v>
      </c>
      <c r="N422" s="91">
        <f>VLOOKUP($B422,'Bang TPDD'!$A$6:$AA$2902,10, FALSE)*$E422/100</f>
        <v>0</v>
      </c>
      <c r="O422" s="91">
        <f>VLOOKUP($B422,'Bang TPDD'!$A$6:$AA$2902,11, FALSE)*$E422/100</f>
        <v>0</v>
      </c>
      <c r="P422" s="91">
        <f>VLOOKUP($B422,'Bang TPDD'!$A$6:$AA$2902,12, FALSE)*$E422/100</f>
        <v>0</v>
      </c>
      <c r="Q422" s="91">
        <f>VLOOKUP($B422,'Bang TPDD'!$A$6:$AA$2902,13, FALSE)*$E422/100</f>
        <v>0</v>
      </c>
      <c r="R422" s="91">
        <f>VLOOKUP($B422,'Bang TPDD'!$A$6:$AA$2902,14, FALSE)*$E422/100</f>
        <v>0</v>
      </c>
      <c r="S422" s="91">
        <f>VLOOKUP($B422,'Bang TPDD'!$A$6:$AA$2902,15, FALSE)*$E422/100</f>
        <v>0</v>
      </c>
      <c r="T422" s="91">
        <f>VLOOKUP($B422,'Bang TPDD'!$A$6:$AA$2902,16, FALSE)*$E422/100</f>
        <v>0</v>
      </c>
      <c r="U422" s="91">
        <f>VLOOKUP($B422,'Bang TPDD'!$A$6:$AA$2902,17, FALSE)*$E422/100</f>
        <v>0</v>
      </c>
      <c r="V422" s="91">
        <f>VLOOKUP($B422,'Bang TPDD'!$A$6:$AA$2902,18, FALSE)*$E422/100</f>
        <v>0</v>
      </c>
      <c r="W422" s="91">
        <f>VLOOKUP($B422,'Bang TPDD'!$A$6:$AA$2902,19, FALSE)*$E422/100</f>
        <v>0</v>
      </c>
      <c r="X422" s="91">
        <f>VLOOKUP($B422,'Bang TPDD'!$A$6:$AA$2902,20, FALSE)*$E422/100</f>
        <v>0</v>
      </c>
      <c r="Y422" s="91">
        <f>VLOOKUP($B422,'Bang TPDD'!$A$6:$AA$2902,21, FALSE)*$E422/100</f>
        <v>0</v>
      </c>
      <c r="Z422" s="91">
        <f>VLOOKUP($B422,'Bang TPDD'!$A$6:$AA$2902,22, FALSE)*$E422/100</f>
        <v>0</v>
      </c>
    </row>
    <row r="423" spans="1:26" s="2" customFormat="1" x14ac:dyDescent="0.3">
      <c r="B423" s="92" t="s">
        <v>338</v>
      </c>
      <c r="C423" s="5" t="str">
        <f>VLOOKUP($B423,'Bang TPDD'!$A$6:$AA$2902,2, FALSE)</f>
        <v>Chọn NL</v>
      </c>
      <c r="D423" s="91">
        <v>0</v>
      </c>
      <c r="E423" s="91">
        <f t="shared" si="51"/>
        <v>0</v>
      </c>
      <c r="F423" s="91">
        <f>VLOOKUP($B423,'Bang TPDD'!$A$6:$AA$2902,3, FALSE)</f>
        <v>0</v>
      </c>
      <c r="G423" s="91">
        <f>VLOOKUP($B423,'Bang TPDD'!$A$6:$AA$2902,4, FALSE)*$D423/100</f>
        <v>0</v>
      </c>
      <c r="H423" s="91">
        <f>VLOOKUP($B423,'Bang TPDD'!$A$6:$AA$2902,23, FALSE)*$E423/100</f>
        <v>0</v>
      </c>
      <c r="I423" s="91">
        <f>VLOOKUP($B423,'Bang TPDD'!$A$6:$AA$2902,5, FALSE)*$E423/100</f>
        <v>0</v>
      </c>
      <c r="J423" s="91">
        <f>VLOOKUP($B423,'Bang TPDD'!$A$6:$AA$2902,6, FALSE)*$E423/100</f>
        <v>0</v>
      </c>
      <c r="K423" s="91">
        <f>VLOOKUP($B423,'Bang TPDD'!$A$6:$AA$2902,7, FALSE)*$E423/100</f>
        <v>0</v>
      </c>
      <c r="L423" s="91">
        <f>VLOOKUP($B423,'Bang TPDD'!$A$6:$AA$2902,8, FALSE)*$E423/100</f>
        <v>0</v>
      </c>
      <c r="M423" s="91">
        <f>VLOOKUP($B423,'Bang TPDD'!$A$6:$AA$2902,9, FALSE)*$E423/100</f>
        <v>0</v>
      </c>
      <c r="N423" s="91">
        <f>VLOOKUP($B423,'Bang TPDD'!$A$6:$AA$2902,10, FALSE)*$E423/100</f>
        <v>0</v>
      </c>
      <c r="O423" s="91">
        <f>VLOOKUP($B423,'Bang TPDD'!$A$6:$AA$2902,11, FALSE)*$E423/100</f>
        <v>0</v>
      </c>
      <c r="P423" s="91">
        <f>VLOOKUP($B423,'Bang TPDD'!$A$6:$AA$2902,12, FALSE)*$E423/100</f>
        <v>0</v>
      </c>
      <c r="Q423" s="91">
        <f>VLOOKUP($B423,'Bang TPDD'!$A$6:$AA$2902,13, FALSE)*$E423/100</f>
        <v>0</v>
      </c>
      <c r="R423" s="91">
        <f>VLOOKUP($B423,'Bang TPDD'!$A$6:$AA$2902,14, FALSE)*$E423/100</f>
        <v>0</v>
      </c>
      <c r="S423" s="91">
        <f>VLOOKUP($B423,'Bang TPDD'!$A$6:$AA$2902,15, FALSE)*$E423/100</f>
        <v>0</v>
      </c>
      <c r="T423" s="91">
        <f>VLOOKUP($B423,'Bang TPDD'!$A$6:$AA$2902,16, FALSE)*$E423/100</f>
        <v>0</v>
      </c>
      <c r="U423" s="91">
        <f>VLOOKUP($B423,'Bang TPDD'!$A$6:$AA$2902,17, FALSE)*$E423/100</f>
        <v>0</v>
      </c>
      <c r="V423" s="91">
        <f>VLOOKUP($B423,'Bang TPDD'!$A$6:$AA$2902,18, FALSE)*$E423/100</f>
        <v>0</v>
      </c>
      <c r="W423" s="91">
        <f>VLOOKUP($B423,'Bang TPDD'!$A$6:$AA$2902,19, FALSE)*$E423/100</f>
        <v>0</v>
      </c>
      <c r="X423" s="91">
        <f>VLOOKUP($B423,'Bang TPDD'!$A$6:$AA$2902,20, FALSE)*$E423/100</f>
        <v>0</v>
      </c>
      <c r="Y423" s="91">
        <f>VLOOKUP($B423,'Bang TPDD'!$A$6:$AA$2902,21, FALSE)*$E423/100</f>
        <v>0</v>
      </c>
      <c r="Z423" s="91">
        <f>VLOOKUP($B423,'Bang TPDD'!$A$6:$AA$2902,22, FALSE)*$E423/100</f>
        <v>0</v>
      </c>
    </row>
    <row r="424" spans="1:26" s="2" customFormat="1" x14ac:dyDescent="0.3">
      <c r="B424" s="92" t="s">
        <v>338</v>
      </c>
      <c r="C424" s="5" t="str">
        <f>VLOOKUP($B424,'Bang TPDD'!$A$6:$AA$2902,2, FALSE)</f>
        <v>Chọn NL</v>
      </c>
      <c r="D424" s="91">
        <v>0</v>
      </c>
      <c r="E424" s="91">
        <f t="shared" si="51"/>
        <v>0</v>
      </c>
      <c r="F424" s="91">
        <f>VLOOKUP($B424,'Bang TPDD'!$A$6:$AA$2902,3, FALSE)</f>
        <v>0</v>
      </c>
      <c r="G424" s="91">
        <f>VLOOKUP($B424,'Bang TPDD'!$A$6:$AA$2902,4, FALSE)*$D424/100</f>
        <v>0</v>
      </c>
      <c r="H424" s="91">
        <f>VLOOKUP($B424,'Bang TPDD'!$A$6:$AA$2902,23, FALSE)*$E424/100</f>
        <v>0</v>
      </c>
      <c r="I424" s="91">
        <f>VLOOKUP($B424,'Bang TPDD'!$A$6:$AA$2902,5, FALSE)*$E424/100</f>
        <v>0</v>
      </c>
      <c r="J424" s="91">
        <f>VLOOKUP($B424,'Bang TPDD'!$A$6:$AA$2902,6, FALSE)*$E424/100</f>
        <v>0</v>
      </c>
      <c r="K424" s="91">
        <f>VLOOKUP($B424,'Bang TPDD'!$A$6:$AA$2902,7, FALSE)*$E424/100</f>
        <v>0</v>
      </c>
      <c r="L424" s="91">
        <f>VLOOKUP($B424,'Bang TPDD'!$A$6:$AA$2902,8, FALSE)*$E424/100</f>
        <v>0</v>
      </c>
      <c r="M424" s="91">
        <f>VLOOKUP($B424,'Bang TPDD'!$A$6:$AA$2902,9, FALSE)*$E424/100</f>
        <v>0</v>
      </c>
      <c r="N424" s="91">
        <f>VLOOKUP($B424,'Bang TPDD'!$A$6:$AA$2902,10, FALSE)*$E424/100</f>
        <v>0</v>
      </c>
      <c r="O424" s="91">
        <f>VLOOKUP($B424,'Bang TPDD'!$A$6:$AA$2902,11, FALSE)*$E424/100</f>
        <v>0</v>
      </c>
      <c r="P424" s="91">
        <f>VLOOKUP($B424,'Bang TPDD'!$A$6:$AA$2902,12, FALSE)*$E424/100</f>
        <v>0</v>
      </c>
      <c r="Q424" s="91">
        <f>VLOOKUP($B424,'Bang TPDD'!$A$6:$AA$2902,13, FALSE)*$E424/100</f>
        <v>0</v>
      </c>
      <c r="R424" s="91">
        <f>VLOOKUP($B424,'Bang TPDD'!$A$6:$AA$2902,14, FALSE)*$E424/100</f>
        <v>0</v>
      </c>
      <c r="S424" s="91">
        <f>VLOOKUP($B424,'Bang TPDD'!$A$6:$AA$2902,15, FALSE)*$E424/100</f>
        <v>0</v>
      </c>
      <c r="T424" s="91">
        <f>VLOOKUP($B424,'Bang TPDD'!$A$6:$AA$2902,16, FALSE)*$E424/100</f>
        <v>0</v>
      </c>
      <c r="U424" s="91">
        <f>VLOOKUP($B424,'Bang TPDD'!$A$6:$AA$2902,17, FALSE)*$E424/100</f>
        <v>0</v>
      </c>
      <c r="V424" s="91">
        <f>VLOOKUP($B424,'Bang TPDD'!$A$6:$AA$2902,18, FALSE)*$E424/100</f>
        <v>0</v>
      </c>
      <c r="W424" s="91">
        <f>VLOOKUP($B424,'Bang TPDD'!$A$6:$AA$2902,19, FALSE)*$E424/100</f>
        <v>0</v>
      </c>
      <c r="X424" s="91">
        <f>VLOOKUP($B424,'Bang TPDD'!$A$6:$AA$2902,20, FALSE)*$E424/100</f>
        <v>0</v>
      </c>
      <c r="Y424" s="91">
        <f>VLOOKUP($B424,'Bang TPDD'!$A$6:$AA$2902,21, FALSE)*$E424/100</f>
        <v>0</v>
      </c>
      <c r="Z424" s="91">
        <f>VLOOKUP($B424,'Bang TPDD'!$A$6:$AA$2902,22, FALSE)*$E424/100</f>
        <v>0</v>
      </c>
    </row>
    <row r="425" spans="1:26" s="2" customFormat="1" x14ac:dyDescent="0.3">
      <c r="B425" s="92" t="s">
        <v>338</v>
      </c>
      <c r="C425" s="5" t="str">
        <f>VLOOKUP($B425,'Bang TPDD'!$A$6:$AA$2902,2, FALSE)</f>
        <v>Chọn NL</v>
      </c>
      <c r="D425" s="91">
        <v>0</v>
      </c>
      <c r="E425" s="91">
        <f t="shared" si="51"/>
        <v>0</v>
      </c>
      <c r="F425" s="91">
        <f>VLOOKUP($B425,'Bang TPDD'!$A$6:$AA$2902,3, FALSE)</f>
        <v>0</v>
      </c>
      <c r="G425" s="91">
        <f>VLOOKUP($B425,'Bang TPDD'!$A$6:$AA$2902,4, FALSE)*$D425/100</f>
        <v>0</v>
      </c>
      <c r="H425" s="91">
        <f>VLOOKUP($B425,'Bang TPDD'!$A$6:$AA$2902,23, FALSE)*$E425/100</f>
        <v>0</v>
      </c>
      <c r="I425" s="91">
        <f>VLOOKUP($B425,'Bang TPDD'!$A$6:$AA$2902,5, FALSE)*$E425/100</f>
        <v>0</v>
      </c>
      <c r="J425" s="91">
        <f>VLOOKUP($B425,'Bang TPDD'!$A$6:$AA$2902,6, FALSE)*$E425/100</f>
        <v>0</v>
      </c>
      <c r="K425" s="91">
        <f>VLOOKUP($B425,'Bang TPDD'!$A$6:$AA$2902,7, FALSE)*$E425/100</f>
        <v>0</v>
      </c>
      <c r="L425" s="91">
        <f>VLOOKUP($B425,'Bang TPDD'!$A$6:$AA$2902,8, FALSE)*$E425/100</f>
        <v>0</v>
      </c>
      <c r="M425" s="91">
        <f>VLOOKUP($B425,'Bang TPDD'!$A$6:$AA$2902,9, FALSE)*$E425/100</f>
        <v>0</v>
      </c>
      <c r="N425" s="91">
        <f>VLOOKUP($B425,'Bang TPDD'!$A$6:$AA$2902,10, FALSE)*$E425/100</f>
        <v>0</v>
      </c>
      <c r="O425" s="91">
        <f>VLOOKUP($B425,'Bang TPDD'!$A$6:$AA$2902,11, FALSE)*$E425/100</f>
        <v>0</v>
      </c>
      <c r="P425" s="91">
        <f>VLOOKUP($B425,'Bang TPDD'!$A$6:$AA$2902,12, FALSE)*$E425/100</f>
        <v>0</v>
      </c>
      <c r="Q425" s="91">
        <f>VLOOKUP($B425,'Bang TPDD'!$A$6:$AA$2902,13, FALSE)*$E425/100</f>
        <v>0</v>
      </c>
      <c r="R425" s="91">
        <f>VLOOKUP($B425,'Bang TPDD'!$A$6:$AA$2902,14, FALSE)*$E425/100</f>
        <v>0</v>
      </c>
      <c r="S425" s="91">
        <f>VLOOKUP($B425,'Bang TPDD'!$A$6:$AA$2902,15, FALSE)*$E425/100</f>
        <v>0</v>
      </c>
      <c r="T425" s="91">
        <f>VLOOKUP($B425,'Bang TPDD'!$A$6:$AA$2902,16, FALSE)*$E425/100</f>
        <v>0</v>
      </c>
      <c r="U425" s="91">
        <f>VLOOKUP($B425,'Bang TPDD'!$A$6:$AA$2902,17, FALSE)*$E425/100</f>
        <v>0</v>
      </c>
      <c r="V425" s="91">
        <f>VLOOKUP($B425,'Bang TPDD'!$A$6:$AA$2902,18, FALSE)*$E425/100</f>
        <v>0</v>
      </c>
      <c r="W425" s="91">
        <f>VLOOKUP($B425,'Bang TPDD'!$A$6:$AA$2902,19, FALSE)*$E425/100</f>
        <v>0</v>
      </c>
      <c r="X425" s="91">
        <f>VLOOKUP($B425,'Bang TPDD'!$A$6:$AA$2902,20, FALSE)*$E425/100</f>
        <v>0</v>
      </c>
      <c r="Y425" s="91">
        <f>VLOOKUP($B425,'Bang TPDD'!$A$6:$AA$2902,21, FALSE)*$E425/100</f>
        <v>0</v>
      </c>
      <c r="Z425" s="91">
        <f>VLOOKUP($B425,'Bang TPDD'!$A$6:$AA$2902,22, FALSE)*$E425/100</f>
        <v>0</v>
      </c>
    </row>
    <row r="426" spans="1:26" s="2" customFormat="1" x14ac:dyDescent="0.3">
      <c r="B426" s="92" t="s">
        <v>338</v>
      </c>
      <c r="C426" s="5" t="str">
        <f>VLOOKUP($B426,'Bang TPDD'!$A$6:$AA$2902,2, FALSE)</f>
        <v>Chọn NL</v>
      </c>
      <c r="D426" s="91">
        <v>0</v>
      </c>
      <c r="E426" s="91">
        <f t="shared" si="51"/>
        <v>0</v>
      </c>
      <c r="F426" s="91">
        <f>VLOOKUP($B426,'Bang TPDD'!$A$6:$AA$2902,3, FALSE)</f>
        <v>0</v>
      </c>
      <c r="G426" s="91">
        <f>VLOOKUP($B426,'Bang TPDD'!$A$6:$AA$2902,4, FALSE)*$D426/100</f>
        <v>0</v>
      </c>
      <c r="H426" s="91">
        <f>VLOOKUP($B426,'Bang TPDD'!$A$6:$AA$2902,23, FALSE)*$E426/100</f>
        <v>0</v>
      </c>
      <c r="I426" s="91">
        <f>VLOOKUP($B426,'Bang TPDD'!$A$6:$AA$2902,5, FALSE)*$E426/100</f>
        <v>0</v>
      </c>
      <c r="J426" s="91">
        <f>VLOOKUP($B426,'Bang TPDD'!$A$6:$AA$2902,6, FALSE)*$E426/100</f>
        <v>0</v>
      </c>
      <c r="K426" s="91">
        <f>VLOOKUP($B426,'Bang TPDD'!$A$6:$AA$2902,7, FALSE)*$E426/100</f>
        <v>0</v>
      </c>
      <c r="L426" s="91">
        <f>VLOOKUP($B426,'Bang TPDD'!$A$6:$AA$2902,8, FALSE)*$E426/100</f>
        <v>0</v>
      </c>
      <c r="M426" s="91">
        <f>VLOOKUP($B426,'Bang TPDD'!$A$6:$AA$2902,9, FALSE)*$E426/100</f>
        <v>0</v>
      </c>
      <c r="N426" s="91">
        <f>VLOOKUP($B426,'Bang TPDD'!$A$6:$AA$2902,10, FALSE)*$E426/100</f>
        <v>0</v>
      </c>
      <c r="O426" s="91">
        <f>VLOOKUP($B426,'Bang TPDD'!$A$6:$AA$2902,11, FALSE)*$E426/100</f>
        <v>0</v>
      </c>
      <c r="P426" s="91">
        <f>VLOOKUP($B426,'Bang TPDD'!$A$6:$AA$2902,12, FALSE)*$E426/100</f>
        <v>0</v>
      </c>
      <c r="Q426" s="91">
        <f>VLOOKUP($B426,'Bang TPDD'!$A$6:$AA$2902,13, FALSE)*$E426/100</f>
        <v>0</v>
      </c>
      <c r="R426" s="91">
        <f>VLOOKUP($B426,'Bang TPDD'!$A$6:$AA$2902,14, FALSE)*$E426/100</f>
        <v>0</v>
      </c>
      <c r="S426" s="91">
        <f>VLOOKUP($B426,'Bang TPDD'!$A$6:$AA$2902,15, FALSE)*$E426/100</f>
        <v>0</v>
      </c>
      <c r="T426" s="91">
        <f>VLOOKUP($B426,'Bang TPDD'!$A$6:$AA$2902,16, FALSE)*$E426/100</f>
        <v>0</v>
      </c>
      <c r="U426" s="91">
        <f>VLOOKUP($B426,'Bang TPDD'!$A$6:$AA$2902,17, FALSE)*$E426/100</f>
        <v>0</v>
      </c>
      <c r="V426" s="91">
        <f>VLOOKUP($B426,'Bang TPDD'!$A$6:$AA$2902,18, FALSE)*$E426/100</f>
        <v>0</v>
      </c>
      <c r="W426" s="91">
        <f>VLOOKUP($B426,'Bang TPDD'!$A$6:$AA$2902,19, FALSE)*$E426/100</f>
        <v>0</v>
      </c>
      <c r="X426" s="91">
        <f>VLOOKUP($B426,'Bang TPDD'!$A$6:$AA$2902,20, FALSE)*$E426/100</f>
        <v>0</v>
      </c>
      <c r="Y426" s="91">
        <f>VLOOKUP($B426,'Bang TPDD'!$A$6:$AA$2902,21, FALSE)*$E426/100</f>
        <v>0</v>
      </c>
      <c r="Z426" s="91">
        <f>VLOOKUP($B426,'Bang TPDD'!$A$6:$AA$2902,22, FALSE)*$E426/100</f>
        <v>0</v>
      </c>
    </row>
    <row r="427" spans="1:26" ht="15" thickBot="1" x14ac:dyDescent="0.35"/>
    <row r="428" spans="1:26" s="89" customFormat="1" ht="27.6" x14ac:dyDescent="0.3">
      <c r="A428" s="412" t="s">
        <v>342</v>
      </c>
      <c r="B428" s="414" t="s">
        <v>292</v>
      </c>
      <c r="C428" s="410" t="s">
        <v>353</v>
      </c>
      <c r="D428" s="396" t="s">
        <v>272</v>
      </c>
      <c r="E428" s="397" t="s">
        <v>273</v>
      </c>
      <c r="F428" s="398" t="s">
        <v>300</v>
      </c>
      <c r="G428" s="398" t="s">
        <v>3</v>
      </c>
      <c r="H428" s="398" t="s">
        <v>296</v>
      </c>
      <c r="I428" s="399" t="s">
        <v>323</v>
      </c>
      <c r="J428" s="399" t="s">
        <v>324</v>
      </c>
      <c r="K428" s="399" t="s">
        <v>327</v>
      </c>
      <c r="L428" s="399" t="s">
        <v>325</v>
      </c>
      <c r="M428" s="399" t="s">
        <v>326</v>
      </c>
      <c r="N428" s="399" t="s">
        <v>329</v>
      </c>
      <c r="O428" s="399" t="s">
        <v>5</v>
      </c>
      <c r="P428" s="399" t="s">
        <v>304</v>
      </c>
      <c r="Q428" s="399" t="s">
        <v>313</v>
      </c>
      <c r="R428" s="399" t="s">
        <v>6</v>
      </c>
      <c r="S428" s="399" t="s">
        <v>7</v>
      </c>
      <c r="T428" s="399" t="s">
        <v>8</v>
      </c>
      <c r="U428" s="399" t="s">
        <v>9</v>
      </c>
      <c r="V428" s="399" t="s">
        <v>10</v>
      </c>
      <c r="W428" s="399" t="s">
        <v>291</v>
      </c>
      <c r="X428" s="399" t="s">
        <v>11</v>
      </c>
      <c r="Y428" s="399" t="s">
        <v>12</v>
      </c>
      <c r="Z428" s="399" t="s">
        <v>13</v>
      </c>
    </row>
    <row r="429" spans="1:26" s="89" customFormat="1" x14ac:dyDescent="0.3">
      <c r="A429" s="413"/>
      <c r="B429" s="415"/>
      <c r="C429" s="411"/>
      <c r="D429" s="400" t="s">
        <v>16</v>
      </c>
      <c r="E429" s="401" t="s">
        <v>16</v>
      </c>
      <c r="F429" s="401" t="s">
        <v>301</v>
      </c>
      <c r="G429" s="401" t="s">
        <v>15</v>
      </c>
      <c r="H429" s="401" t="s">
        <v>16</v>
      </c>
      <c r="I429" s="401" t="s">
        <v>16</v>
      </c>
      <c r="J429" s="401" t="s">
        <v>16</v>
      </c>
      <c r="K429" s="401" t="s">
        <v>328</v>
      </c>
      <c r="L429" s="401" t="s">
        <v>16</v>
      </c>
      <c r="M429" s="401" t="s">
        <v>16</v>
      </c>
      <c r="N429" s="401" t="s">
        <v>16</v>
      </c>
      <c r="O429" s="401" t="s">
        <v>16</v>
      </c>
      <c r="P429" s="401" t="s">
        <v>16</v>
      </c>
      <c r="Q429" s="401" t="s">
        <v>17</v>
      </c>
      <c r="R429" s="401" t="s">
        <v>17</v>
      </c>
      <c r="S429" s="401" t="s">
        <v>17</v>
      </c>
      <c r="T429" s="401" t="s">
        <v>17</v>
      </c>
      <c r="U429" s="401" t="s">
        <v>17</v>
      </c>
      <c r="V429" s="401" t="s">
        <v>17</v>
      </c>
      <c r="W429" s="401" t="s">
        <v>18</v>
      </c>
      <c r="X429" s="401" t="s">
        <v>18</v>
      </c>
      <c r="Y429" s="401" t="s">
        <v>17</v>
      </c>
      <c r="Z429" s="401" t="s">
        <v>17</v>
      </c>
    </row>
    <row r="430" spans="1:26" s="90" customFormat="1" ht="50.25" customHeight="1" thickBot="1" x14ac:dyDescent="0.4">
      <c r="A430" s="93">
        <f>A410+1</f>
        <v>28</v>
      </c>
      <c r="B430" s="94" t="s">
        <v>421</v>
      </c>
      <c r="C430" s="95" t="s">
        <v>401</v>
      </c>
      <c r="D430" s="402">
        <f>SUM(D431:D441)</f>
        <v>132</v>
      </c>
      <c r="E430" s="403">
        <f>SUM(E431:E441)</f>
        <v>130</v>
      </c>
      <c r="F430" s="403"/>
      <c r="G430" s="403">
        <f t="shared" ref="G430:Z430" si="52">SUM(G431:G441)</f>
        <v>203.54999999999998</v>
      </c>
      <c r="H430" s="403">
        <f t="shared" si="52"/>
        <v>89.892999999999986</v>
      </c>
      <c r="I430" s="404">
        <f t="shared" si="52"/>
        <v>15.63</v>
      </c>
      <c r="J430" s="404">
        <f t="shared" si="52"/>
        <v>4.6000000000000005</v>
      </c>
      <c r="K430" s="403">
        <f t="shared" si="52"/>
        <v>20.229999999999997</v>
      </c>
      <c r="L430" s="404">
        <f t="shared" si="52"/>
        <v>3.43</v>
      </c>
      <c r="M430" s="404">
        <f t="shared" si="52"/>
        <v>7.1450000000000005</v>
      </c>
      <c r="N430" s="403">
        <f t="shared" si="52"/>
        <v>10.574999999999999</v>
      </c>
      <c r="O430" s="403">
        <f t="shared" si="52"/>
        <v>11.149999999999999</v>
      </c>
      <c r="P430" s="403">
        <f t="shared" si="52"/>
        <v>0.3</v>
      </c>
      <c r="Q430" s="403">
        <f t="shared" si="52"/>
        <v>0</v>
      </c>
      <c r="R430" s="403">
        <f t="shared" si="52"/>
        <v>94.390000000000015</v>
      </c>
      <c r="S430" s="403">
        <f t="shared" si="52"/>
        <v>185.08</v>
      </c>
      <c r="T430" s="403">
        <f t="shared" si="52"/>
        <v>1.9860000000000002</v>
      </c>
      <c r="U430" s="403">
        <f t="shared" si="52"/>
        <v>1769.38</v>
      </c>
      <c r="V430" s="403">
        <f t="shared" si="52"/>
        <v>14.92</v>
      </c>
      <c r="W430" s="403">
        <f t="shared" si="52"/>
        <v>0</v>
      </c>
      <c r="X430" s="403">
        <f t="shared" si="52"/>
        <v>0</v>
      </c>
      <c r="Y430" s="403">
        <f t="shared" si="52"/>
        <v>0.46860000000000002</v>
      </c>
      <c r="Z430" s="403">
        <f t="shared" si="52"/>
        <v>0.4</v>
      </c>
    </row>
    <row r="431" spans="1:26" s="2" customFormat="1" x14ac:dyDescent="0.3">
      <c r="B431" s="92">
        <v>117</v>
      </c>
      <c r="C431" s="5" t="str">
        <f>VLOOKUP($B431,'Bang TPDD'!$A$6:$AA$2902,2, FALSE)</f>
        <v>Thịt heo nạc</v>
      </c>
      <c r="D431" s="91">
        <v>50</v>
      </c>
      <c r="E431" s="91">
        <f>D431-D431*F431/100</f>
        <v>49</v>
      </c>
      <c r="F431" s="91">
        <f>VLOOKUP($B431,'Bang TPDD'!$A$6:$AA$2902,3, FALSE)</f>
        <v>2</v>
      </c>
      <c r="G431" s="91">
        <f>VLOOKUP($B431,'Bang TPDD'!$A$6:$AA$2902,4, FALSE)*$D431/100</f>
        <v>69.5</v>
      </c>
      <c r="H431" s="91">
        <f>VLOOKUP($B431,'Bang TPDD'!$A$6:$AA$2902,23, FALSE)*$E431/100</f>
        <v>35.770000000000003</v>
      </c>
      <c r="I431" s="91">
        <f>VLOOKUP($B431,'Bang TPDD'!$A$6:$AA$2902,5, FALSE)*$E431/100</f>
        <v>14.21</v>
      </c>
      <c r="J431" s="91">
        <f>VLOOKUP($B431,'Bang TPDD'!$A$6:$AA$2902,6, FALSE)*$E431/100</f>
        <v>0</v>
      </c>
      <c r="K431" s="91">
        <f>VLOOKUP($B431,'Bang TPDD'!$A$6:$AA$2902,7, FALSE)*$E431/100</f>
        <v>14.21</v>
      </c>
      <c r="L431" s="91">
        <f>VLOOKUP($B431,'Bang TPDD'!$A$6:$AA$2902,8, FALSE)*$E431/100</f>
        <v>3.43</v>
      </c>
      <c r="M431" s="91">
        <f>VLOOKUP($B431,'Bang TPDD'!$A$6:$AA$2902,9, FALSE)*$E431/100</f>
        <v>0</v>
      </c>
      <c r="N431" s="91">
        <f>VLOOKUP($B431,'Bang TPDD'!$A$6:$AA$2902,10, FALSE)*$E431/100</f>
        <v>3.43</v>
      </c>
      <c r="O431" s="91">
        <f>VLOOKUP($B431,'Bang TPDD'!$A$6:$AA$2902,11, FALSE)*$E431/100</f>
        <v>0</v>
      </c>
      <c r="P431" s="91">
        <f>VLOOKUP($B431,'Bang TPDD'!$A$6:$AA$2902,12, FALSE)*$E431/100</f>
        <v>0</v>
      </c>
      <c r="Q431" s="91">
        <f>VLOOKUP($B431,'Bang TPDD'!$A$6:$AA$2902,13, FALSE)*$E431/100</f>
        <v>0</v>
      </c>
      <c r="R431" s="91">
        <f>VLOOKUP($B431,'Bang TPDD'!$A$6:$AA$2902,14, FALSE)*$E431/100</f>
        <v>3.43</v>
      </c>
      <c r="S431" s="91">
        <f>VLOOKUP($B431,'Bang TPDD'!$A$6:$AA$2902,15, FALSE)*$E431/100</f>
        <v>93.1</v>
      </c>
      <c r="T431" s="91">
        <f>VLOOKUP($B431,'Bang TPDD'!$A$6:$AA$2902,16, FALSE)*$E431/100</f>
        <v>0.49</v>
      </c>
      <c r="U431" s="91">
        <f>VLOOKUP($B431,'Bang TPDD'!$A$6:$AA$2902,17, FALSE)*$E431/100</f>
        <v>0</v>
      </c>
      <c r="V431" s="91">
        <f>VLOOKUP($B431,'Bang TPDD'!$A$6:$AA$2902,18, FALSE)*$E431/100</f>
        <v>0</v>
      </c>
      <c r="W431" s="91">
        <f>VLOOKUP($B431,'Bang TPDD'!$A$6:$AA$2902,19, FALSE)*$E431/100</f>
        <v>0</v>
      </c>
      <c r="X431" s="91">
        <f>VLOOKUP($B431,'Bang TPDD'!$A$6:$AA$2902,20, FALSE)*$E431/100</f>
        <v>0</v>
      </c>
      <c r="Y431" s="91">
        <f>VLOOKUP($B431,'Bang TPDD'!$A$6:$AA$2902,21, FALSE)*$E431/100</f>
        <v>0.441</v>
      </c>
      <c r="Z431" s="91">
        <f>VLOOKUP($B431,'Bang TPDD'!$A$6:$AA$2902,22, FALSE)*$E431/100</f>
        <v>0</v>
      </c>
    </row>
    <row r="432" spans="1:26" s="2" customFormat="1" x14ac:dyDescent="0.3">
      <c r="B432" s="92">
        <v>27</v>
      </c>
      <c r="C432" s="5" t="str">
        <f>VLOOKUP($B432,'Bang TPDD'!$A$6:$AA$2902,2, FALSE)</f>
        <v>Đậu phụ</v>
      </c>
      <c r="D432" s="91">
        <v>40</v>
      </c>
      <c r="E432" s="91">
        <f t="shared" ref="E432:E446" si="53">D432-D432*F432/100</f>
        <v>40</v>
      </c>
      <c r="F432" s="91">
        <f>VLOOKUP($B432,'Bang TPDD'!$A$6:$AA$2902,3, FALSE)</f>
        <v>0</v>
      </c>
      <c r="G432" s="91">
        <f>VLOOKUP($B432,'Bang TPDD'!$A$6:$AA$2902,4, FALSE)*$D432/100</f>
        <v>38</v>
      </c>
      <c r="H432" s="91">
        <f>VLOOKUP($B432,'Bang TPDD'!$A$6:$AA$2902,23, FALSE)*$E432/100</f>
        <v>32.799999999999997</v>
      </c>
      <c r="I432" s="91">
        <f>VLOOKUP($B432,'Bang TPDD'!$A$6:$AA$2902,5, FALSE)*$E432/100</f>
        <v>0</v>
      </c>
      <c r="J432" s="91">
        <f>VLOOKUP($B432,'Bang TPDD'!$A$6:$AA$2902,6, FALSE)*$E432/100</f>
        <v>4.3600000000000003</v>
      </c>
      <c r="K432" s="91">
        <f>VLOOKUP($B432,'Bang TPDD'!$A$6:$AA$2902,7, FALSE)*$E432/100</f>
        <v>4.3600000000000003</v>
      </c>
      <c r="L432" s="91">
        <f>VLOOKUP($B432,'Bang TPDD'!$A$6:$AA$2902,8, FALSE)*$E432/100</f>
        <v>0</v>
      </c>
      <c r="M432" s="91">
        <f>VLOOKUP($B432,'Bang TPDD'!$A$6:$AA$2902,9, FALSE)*$E432/100</f>
        <v>2.16</v>
      </c>
      <c r="N432" s="91">
        <f>VLOOKUP($B432,'Bang TPDD'!$A$6:$AA$2902,10, FALSE)*$E432/100</f>
        <v>2.16</v>
      </c>
      <c r="O432" s="91">
        <f>VLOOKUP($B432,'Bang TPDD'!$A$6:$AA$2902,11, FALSE)*$E432/100</f>
        <v>0.28000000000000003</v>
      </c>
      <c r="P432" s="91">
        <f>VLOOKUP($B432,'Bang TPDD'!$A$6:$AA$2902,12, FALSE)*$E432/100</f>
        <v>0.24</v>
      </c>
      <c r="Q432" s="91">
        <f>VLOOKUP($B432,'Bang TPDD'!$A$6:$AA$2902,13, FALSE)*$E432/100</f>
        <v>0</v>
      </c>
      <c r="R432" s="91">
        <f>VLOOKUP($B432,'Bang TPDD'!$A$6:$AA$2902,14, FALSE)*$E432/100</f>
        <v>9.6</v>
      </c>
      <c r="S432" s="91">
        <f>VLOOKUP($B432,'Bang TPDD'!$A$6:$AA$2902,15, FALSE)*$E432/100</f>
        <v>34</v>
      </c>
      <c r="T432" s="91">
        <f>VLOOKUP($B432,'Bang TPDD'!$A$6:$AA$2902,16, FALSE)*$E432/100</f>
        <v>0.88</v>
      </c>
      <c r="U432" s="91">
        <f>VLOOKUP($B432,'Bang TPDD'!$A$6:$AA$2902,17, FALSE)*$E432/100</f>
        <v>0</v>
      </c>
      <c r="V432" s="91">
        <f>VLOOKUP($B432,'Bang TPDD'!$A$6:$AA$2902,18, FALSE)*$E432/100</f>
        <v>0</v>
      </c>
      <c r="W432" s="91">
        <f>VLOOKUP($B432,'Bang TPDD'!$A$6:$AA$2902,19, FALSE)*$E432/100</f>
        <v>0</v>
      </c>
      <c r="X432" s="91">
        <f>VLOOKUP($B432,'Bang TPDD'!$A$6:$AA$2902,20, FALSE)*$E432/100</f>
        <v>0</v>
      </c>
      <c r="Y432" s="91">
        <f>VLOOKUP($B432,'Bang TPDD'!$A$6:$AA$2902,21, FALSE)*$E432/100</f>
        <v>1.2E-2</v>
      </c>
      <c r="Z432" s="91">
        <f>VLOOKUP($B432,'Bang TPDD'!$A$6:$AA$2902,22, FALSE)*$E432/100</f>
        <v>0</v>
      </c>
    </row>
    <row r="433" spans="1:26" s="2" customFormat="1" x14ac:dyDescent="0.3">
      <c r="B433" s="92">
        <v>233</v>
      </c>
      <c r="C433" s="5" t="str">
        <f>VLOOKUP($B433,'Bang TPDD'!$A$6:$AA$2902,2, FALSE)</f>
        <v>Muối</v>
      </c>
      <c r="D433" s="91">
        <v>2</v>
      </c>
      <c r="E433" s="91">
        <f t="shared" si="53"/>
        <v>2</v>
      </c>
      <c r="F433" s="91">
        <f>VLOOKUP($B433,'Bang TPDD'!$A$6:$AA$2902,3, FALSE)</f>
        <v>0</v>
      </c>
      <c r="G433" s="91">
        <f>VLOOKUP($B433,'Bang TPDD'!$A$6:$AA$2902,4, FALSE)*$D433/100</f>
        <v>0</v>
      </c>
      <c r="H433" s="91">
        <f>VLOOKUP($B433,'Bang TPDD'!$A$6:$AA$2902,23, FALSE)*$E433/100</f>
        <v>0.02</v>
      </c>
      <c r="I433" s="91">
        <f>VLOOKUP($B433,'Bang TPDD'!$A$6:$AA$2902,5, FALSE)*$E433/100</f>
        <v>0</v>
      </c>
      <c r="J433" s="91">
        <f>VLOOKUP($B433,'Bang TPDD'!$A$6:$AA$2902,6, FALSE)*$E433/100</f>
        <v>0</v>
      </c>
      <c r="K433" s="91">
        <f>VLOOKUP($B433,'Bang TPDD'!$A$6:$AA$2902,7, FALSE)*$E433/100</f>
        <v>0</v>
      </c>
      <c r="L433" s="91">
        <f>VLOOKUP($B433,'Bang TPDD'!$A$6:$AA$2902,8, FALSE)*$E433/100</f>
        <v>0</v>
      </c>
      <c r="M433" s="91">
        <f>VLOOKUP($B433,'Bang TPDD'!$A$6:$AA$2902,9, FALSE)*$E433/100</f>
        <v>0</v>
      </c>
      <c r="N433" s="91">
        <f>VLOOKUP($B433,'Bang TPDD'!$A$6:$AA$2902,10, FALSE)*$E433/100</f>
        <v>0</v>
      </c>
      <c r="O433" s="91">
        <f>VLOOKUP($B433,'Bang TPDD'!$A$6:$AA$2902,11, FALSE)*$E433/100</f>
        <v>0</v>
      </c>
      <c r="P433" s="91">
        <f>VLOOKUP($B433,'Bang TPDD'!$A$6:$AA$2902,12, FALSE)*$E433/100</f>
        <v>0</v>
      </c>
      <c r="Q433" s="91">
        <f>VLOOKUP($B433,'Bang TPDD'!$A$6:$AA$2902,13, FALSE)*$E433/100</f>
        <v>0</v>
      </c>
      <c r="R433" s="91">
        <f>VLOOKUP($B433,'Bang TPDD'!$A$6:$AA$2902,14, FALSE)*$E433/100</f>
        <v>3</v>
      </c>
      <c r="S433" s="91">
        <f>VLOOKUP($B433,'Bang TPDD'!$A$6:$AA$2902,15, FALSE)*$E433/100</f>
        <v>1.4</v>
      </c>
      <c r="T433" s="91">
        <f>VLOOKUP($B433,'Bang TPDD'!$A$6:$AA$2902,16, FALSE)*$E433/100</f>
        <v>1.6E-2</v>
      </c>
      <c r="U433" s="91">
        <f>VLOOKUP($B433,'Bang TPDD'!$A$6:$AA$2902,17, FALSE)*$E433/100</f>
        <v>783.46</v>
      </c>
      <c r="V433" s="91">
        <f>VLOOKUP($B433,'Bang TPDD'!$A$6:$AA$2902,18, FALSE)*$E433/100</f>
        <v>0</v>
      </c>
      <c r="W433" s="91">
        <f>VLOOKUP($B433,'Bang TPDD'!$A$6:$AA$2902,19, FALSE)*$E433/100</f>
        <v>0</v>
      </c>
      <c r="X433" s="91">
        <f>VLOOKUP($B433,'Bang TPDD'!$A$6:$AA$2902,20, FALSE)*$E433/100</f>
        <v>0</v>
      </c>
      <c r="Y433" s="91">
        <f>VLOOKUP($B433,'Bang TPDD'!$A$6:$AA$2902,21, FALSE)*$E433/100</f>
        <v>0</v>
      </c>
      <c r="Z433" s="91">
        <f>VLOOKUP($B433,'Bang TPDD'!$A$6:$AA$2902,22, FALSE)*$E433/100</f>
        <v>0</v>
      </c>
    </row>
    <row r="434" spans="1:26" s="2" customFormat="1" x14ac:dyDescent="0.3">
      <c r="B434" s="92">
        <v>223</v>
      </c>
      <c r="C434" s="5" t="str">
        <f>VLOOKUP($B434,'Bang TPDD'!$A$6:$AA$2902,2, FALSE)</f>
        <v>Đường cát trắng</v>
      </c>
      <c r="D434" s="91">
        <v>10</v>
      </c>
      <c r="E434" s="91">
        <f t="shared" si="53"/>
        <v>10</v>
      </c>
      <c r="F434" s="91">
        <f>VLOOKUP($B434,'Bang TPDD'!$A$6:$AA$2902,3, FALSE)</f>
        <v>0</v>
      </c>
      <c r="G434" s="91">
        <f>VLOOKUP($B434,'Bang TPDD'!$A$6:$AA$2902,4, FALSE)*$D434/100</f>
        <v>39.700000000000003</v>
      </c>
      <c r="H434" s="91">
        <f>VLOOKUP($B434,'Bang TPDD'!$A$6:$AA$2902,23, FALSE)*$E434/100</f>
        <v>0</v>
      </c>
      <c r="I434" s="91">
        <f>VLOOKUP($B434,'Bang TPDD'!$A$6:$AA$2902,5, FALSE)*$E434/100</f>
        <v>0</v>
      </c>
      <c r="J434" s="91">
        <f>VLOOKUP($B434,'Bang TPDD'!$A$6:$AA$2902,6, FALSE)*$E434/100</f>
        <v>0</v>
      </c>
      <c r="K434" s="91">
        <f>VLOOKUP($B434,'Bang TPDD'!$A$6:$AA$2902,7, FALSE)*$E434/100</f>
        <v>0</v>
      </c>
      <c r="L434" s="91">
        <f>VLOOKUP($B434,'Bang TPDD'!$A$6:$AA$2902,8, FALSE)*$E434/100</f>
        <v>0</v>
      </c>
      <c r="M434" s="91">
        <f>VLOOKUP($B434,'Bang TPDD'!$A$6:$AA$2902,9, FALSE)*$E434/100</f>
        <v>0</v>
      </c>
      <c r="N434" s="91">
        <f>VLOOKUP($B434,'Bang TPDD'!$A$6:$AA$2902,10, FALSE)*$E434/100</f>
        <v>0</v>
      </c>
      <c r="O434" s="91">
        <f>VLOOKUP($B434,'Bang TPDD'!$A$6:$AA$2902,11, FALSE)*$E434/100</f>
        <v>9.93</v>
      </c>
      <c r="P434" s="91">
        <f>VLOOKUP($B434,'Bang TPDD'!$A$6:$AA$2902,12, FALSE)*$E434/100</f>
        <v>0</v>
      </c>
      <c r="Q434" s="91">
        <f>VLOOKUP($B434,'Bang TPDD'!$A$6:$AA$2902,13, FALSE)*$E434/100</f>
        <v>0</v>
      </c>
      <c r="R434" s="91">
        <f>VLOOKUP($B434,'Bang TPDD'!$A$6:$AA$2902,14, FALSE)*$E434/100</f>
        <v>0</v>
      </c>
      <c r="S434" s="91">
        <f>VLOOKUP($B434,'Bang TPDD'!$A$6:$AA$2902,15, FALSE)*$E434/100</f>
        <v>0</v>
      </c>
      <c r="T434" s="91">
        <f>VLOOKUP($B434,'Bang TPDD'!$A$6:$AA$2902,16, FALSE)*$E434/100</f>
        <v>0</v>
      </c>
      <c r="U434" s="91">
        <f>VLOOKUP($B434,'Bang TPDD'!$A$6:$AA$2902,17, FALSE)*$E434/100</f>
        <v>0</v>
      </c>
      <c r="V434" s="91">
        <f>VLOOKUP($B434,'Bang TPDD'!$A$6:$AA$2902,18, FALSE)*$E434/100</f>
        <v>0</v>
      </c>
      <c r="W434" s="91">
        <f>VLOOKUP($B434,'Bang TPDD'!$A$6:$AA$2902,19, FALSE)*$E434/100</f>
        <v>0</v>
      </c>
      <c r="X434" s="91">
        <f>VLOOKUP($B434,'Bang TPDD'!$A$6:$AA$2902,20, FALSE)*$E434/100</f>
        <v>0</v>
      </c>
      <c r="Y434" s="91">
        <f>VLOOKUP($B434,'Bang TPDD'!$A$6:$AA$2902,21, FALSE)*$E434/100</f>
        <v>0</v>
      </c>
      <c r="Z434" s="91">
        <f>VLOOKUP($B434,'Bang TPDD'!$A$6:$AA$2902,22, FALSE)*$E434/100</f>
        <v>0</v>
      </c>
    </row>
    <row r="435" spans="1:26" s="2" customFormat="1" x14ac:dyDescent="0.3">
      <c r="B435" s="92">
        <v>108</v>
      </c>
      <c r="C435" s="5" t="str">
        <f>VLOOKUP($B435,'Bang TPDD'!$A$6:$AA$2902,2, FALSE)</f>
        <v>Dầu thực vật</v>
      </c>
      <c r="D435" s="91">
        <v>5</v>
      </c>
      <c r="E435" s="91">
        <f t="shared" si="53"/>
        <v>5</v>
      </c>
      <c r="F435" s="91">
        <f>VLOOKUP($B435,'Bang TPDD'!$A$6:$AA$2902,3, FALSE)</f>
        <v>0</v>
      </c>
      <c r="G435" s="91">
        <f>VLOOKUP($B435,'Bang TPDD'!$A$6:$AA$2902,4, FALSE)*$D435/100</f>
        <v>44.85</v>
      </c>
      <c r="H435" s="91">
        <f>VLOOKUP($B435,'Bang TPDD'!$A$6:$AA$2902,23, FALSE)*$E435/100</f>
        <v>1.4999999999999999E-2</v>
      </c>
      <c r="I435" s="91">
        <f>VLOOKUP($B435,'Bang TPDD'!$A$6:$AA$2902,5, FALSE)*$E435/100</f>
        <v>0</v>
      </c>
      <c r="J435" s="91">
        <f>VLOOKUP($B435,'Bang TPDD'!$A$6:$AA$2902,6, FALSE)*$E435/100</f>
        <v>0</v>
      </c>
      <c r="K435" s="91">
        <f>VLOOKUP($B435,'Bang TPDD'!$A$6:$AA$2902,7, FALSE)*$E435/100</f>
        <v>0</v>
      </c>
      <c r="L435" s="91">
        <f>VLOOKUP($B435,'Bang TPDD'!$A$6:$AA$2902,8, FALSE)*$E435/100</f>
        <v>0</v>
      </c>
      <c r="M435" s="91">
        <f>VLOOKUP($B435,'Bang TPDD'!$A$6:$AA$2902,9, FALSE)*$E435/100</f>
        <v>4.9850000000000003</v>
      </c>
      <c r="N435" s="91">
        <f>VLOOKUP($B435,'Bang TPDD'!$A$6:$AA$2902,10, FALSE)*$E435/100</f>
        <v>4.9850000000000003</v>
      </c>
      <c r="O435" s="91">
        <f>VLOOKUP($B435,'Bang TPDD'!$A$6:$AA$2902,11, FALSE)*$E435/100</f>
        <v>0</v>
      </c>
      <c r="P435" s="91">
        <f>VLOOKUP($B435,'Bang TPDD'!$A$6:$AA$2902,12, FALSE)*$E435/100</f>
        <v>0</v>
      </c>
      <c r="Q435" s="91">
        <f>VLOOKUP($B435,'Bang TPDD'!$A$6:$AA$2902,13, FALSE)*$E435/100</f>
        <v>0</v>
      </c>
      <c r="R435" s="91">
        <f>VLOOKUP($B435,'Bang TPDD'!$A$6:$AA$2902,14, FALSE)*$E435/100</f>
        <v>0</v>
      </c>
      <c r="S435" s="91">
        <f>VLOOKUP($B435,'Bang TPDD'!$A$6:$AA$2902,15, FALSE)*$E435/100</f>
        <v>0</v>
      </c>
      <c r="T435" s="91">
        <f>VLOOKUP($B435,'Bang TPDD'!$A$6:$AA$2902,16, FALSE)*$E435/100</f>
        <v>0</v>
      </c>
      <c r="U435" s="91">
        <f>VLOOKUP($B435,'Bang TPDD'!$A$6:$AA$2902,17, FALSE)*$E435/100</f>
        <v>0</v>
      </c>
      <c r="V435" s="91">
        <f>VLOOKUP($B435,'Bang TPDD'!$A$6:$AA$2902,18, FALSE)*$E435/100</f>
        <v>0</v>
      </c>
      <c r="W435" s="91">
        <f>VLOOKUP($B435,'Bang TPDD'!$A$6:$AA$2902,19, FALSE)*$E435/100</f>
        <v>0</v>
      </c>
      <c r="X435" s="91">
        <f>VLOOKUP($B435,'Bang TPDD'!$A$6:$AA$2902,20, FALSE)*$E435/100</f>
        <v>0</v>
      </c>
      <c r="Y435" s="91">
        <f>VLOOKUP($B435,'Bang TPDD'!$A$6:$AA$2902,21, FALSE)*$E435/100</f>
        <v>0</v>
      </c>
      <c r="Z435" s="91">
        <f>VLOOKUP($B435,'Bang TPDD'!$A$6:$AA$2902,22, FALSE)*$E435/100</f>
        <v>0</v>
      </c>
    </row>
    <row r="436" spans="1:26" s="2" customFormat="1" x14ac:dyDescent="0.3">
      <c r="B436" s="92">
        <v>85</v>
      </c>
      <c r="C436" s="5" t="str">
        <f>VLOOKUP($B436,'Bang TPDD'!$A$6:$AA$2902,2, FALSE)</f>
        <v>Tỏi ta</v>
      </c>
      <c r="D436" s="91">
        <v>5</v>
      </c>
      <c r="E436" s="91">
        <f t="shared" si="53"/>
        <v>4</v>
      </c>
      <c r="F436" s="91">
        <f>VLOOKUP($B436,'Bang TPDD'!$A$6:$AA$2902,3, FALSE)</f>
        <v>20</v>
      </c>
      <c r="G436" s="91">
        <f>VLOOKUP($B436,'Bang TPDD'!$A$6:$AA$2902,4, FALSE)*$D436/100</f>
        <v>5.9</v>
      </c>
      <c r="H436" s="91">
        <f>VLOOKUP($B436,'Bang TPDD'!$A$6:$AA$2902,23, FALSE)*$E436/100</f>
        <v>2.7080000000000002</v>
      </c>
      <c r="I436" s="91">
        <f>VLOOKUP($B436,'Bang TPDD'!$A$6:$AA$2902,5, FALSE)*$E436/100</f>
        <v>0</v>
      </c>
      <c r="J436" s="91">
        <f>VLOOKUP($B436,'Bang TPDD'!$A$6:$AA$2902,6, FALSE)*$E436/100</f>
        <v>0.24</v>
      </c>
      <c r="K436" s="91">
        <f>VLOOKUP($B436,'Bang TPDD'!$A$6:$AA$2902,7, FALSE)*$E436/100</f>
        <v>0.24</v>
      </c>
      <c r="L436" s="91">
        <f>VLOOKUP($B436,'Bang TPDD'!$A$6:$AA$2902,8, FALSE)*$E436/100</f>
        <v>0</v>
      </c>
      <c r="M436" s="91">
        <f>VLOOKUP($B436,'Bang TPDD'!$A$6:$AA$2902,9, FALSE)*$E436/100</f>
        <v>0</v>
      </c>
      <c r="N436" s="91">
        <f>VLOOKUP($B436,'Bang TPDD'!$A$6:$AA$2902,10, FALSE)*$E436/100</f>
        <v>0</v>
      </c>
      <c r="O436" s="91">
        <f>VLOOKUP($B436,'Bang TPDD'!$A$6:$AA$2902,11, FALSE)*$E436/100</f>
        <v>0.94</v>
      </c>
      <c r="P436" s="91">
        <f>VLOOKUP($B436,'Bang TPDD'!$A$6:$AA$2902,12, FALSE)*$E436/100</f>
        <v>0.06</v>
      </c>
      <c r="Q436" s="91">
        <f>VLOOKUP($B436,'Bang TPDD'!$A$6:$AA$2902,13, FALSE)*$E436/100</f>
        <v>0</v>
      </c>
      <c r="R436" s="91">
        <f>VLOOKUP($B436,'Bang TPDD'!$A$6:$AA$2902,14, FALSE)*$E436/100</f>
        <v>0.96</v>
      </c>
      <c r="S436" s="91">
        <f>VLOOKUP($B436,'Bang TPDD'!$A$6:$AA$2902,15, FALSE)*$E436/100</f>
        <v>7.24</v>
      </c>
      <c r="T436" s="91">
        <f>VLOOKUP($B436,'Bang TPDD'!$A$6:$AA$2902,16, FALSE)*$E436/100</f>
        <v>0.06</v>
      </c>
      <c r="U436" s="91">
        <f>VLOOKUP($B436,'Bang TPDD'!$A$6:$AA$2902,17, FALSE)*$E436/100</f>
        <v>0.72</v>
      </c>
      <c r="V436" s="91">
        <f>VLOOKUP($B436,'Bang TPDD'!$A$6:$AA$2902,18, FALSE)*$E436/100</f>
        <v>14.92</v>
      </c>
      <c r="W436" s="91">
        <f>VLOOKUP($B436,'Bang TPDD'!$A$6:$AA$2902,19, FALSE)*$E436/100</f>
        <v>0</v>
      </c>
      <c r="X436" s="91">
        <f>VLOOKUP($B436,'Bang TPDD'!$A$6:$AA$2902,20, FALSE)*$E436/100</f>
        <v>0</v>
      </c>
      <c r="Y436" s="91">
        <f>VLOOKUP($B436,'Bang TPDD'!$A$6:$AA$2902,21, FALSE)*$E436/100</f>
        <v>9.5999999999999992E-3</v>
      </c>
      <c r="Z436" s="91">
        <f>VLOOKUP($B436,'Bang TPDD'!$A$6:$AA$2902,22, FALSE)*$E436/100</f>
        <v>0.4</v>
      </c>
    </row>
    <row r="437" spans="1:26" s="2" customFormat="1" x14ac:dyDescent="0.3">
      <c r="B437" s="92">
        <v>238</v>
      </c>
      <c r="C437" s="5" t="str">
        <f>VLOOKUP($B437,'Bang TPDD'!$A$6:$AA$2902,2, FALSE)</f>
        <v>Nước mắm</v>
      </c>
      <c r="D437" s="91">
        <v>20</v>
      </c>
      <c r="E437" s="91">
        <f t="shared" si="53"/>
        <v>20</v>
      </c>
      <c r="F437" s="91">
        <f>VLOOKUP($B437,'Bang TPDD'!$A$6:$AA$2902,3, FALSE)</f>
        <v>0</v>
      </c>
      <c r="G437" s="91">
        <f>VLOOKUP($B437,'Bang TPDD'!$A$6:$AA$2902,4, FALSE)*$D437/100</f>
        <v>5.6</v>
      </c>
      <c r="H437" s="91">
        <f>VLOOKUP($B437,'Bang TPDD'!$A$6:$AA$2902,23, FALSE)*$E437/100</f>
        <v>18.579999999999998</v>
      </c>
      <c r="I437" s="91">
        <f>VLOOKUP($B437,'Bang TPDD'!$A$6:$AA$2902,5, FALSE)*$E437/100</f>
        <v>1.42</v>
      </c>
      <c r="J437" s="91">
        <f>VLOOKUP($B437,'Bang TPDD'!$A$6:$AA$2902,6, FALSE)*$E437/100</f>
        <v>0</v>
      </c>
      <c r="K437" s="91">
        <f>VLOOKUP($B437,'Bang TPDD'!$A$6:$AA$2902,7, FALSE)*$E437/100</f>
        <v>1.42</v>
      </c>
      <c r="L437" s="91">
        <f>VLOOKUP($B437,'Bang TPDD'!$A$6:$AA$2902,8, FALSE)*$E437/100</f>
        <v>0</v>
      </c>
      <c r="M437" s="91">
        <f>VLOOKUP($B437,'Bang TPDD'!$A$6:$AA$2902,9, FALSE)*$E437/100</f>
        <v>0</v>
      </c>
      <c r="N437" s="91">
        <f>VLOOKUP($B437,'Bang TPDD'!$A$6:$AA$2902,10, FALSE)*$E437/100</f>
        <v>0</v>
      </c>
      <c r="O437" s="91">
        <f>VLOOKUP($B437,'Bang TPDD'!$A$6:$AA$2902,11, FALSE)*$E437/100</f>
        <v>0</v>
      </c>
      <c r="P437" s="91">
        <f>VLOOKUP($B437,'Bang TPDD'!$A$6:$AA$2902,12, FALSE)*$E437/100</f>
        <v>0</v>
      </c>
      <c r="Q437" s="91">
        <f>VLOOKUP($B437,'Bang TPDD'!$A$6:$AA$2902,13, FALSE)*$E437/100</f>
        <v>0</v>
      </c>
      <c r="R437" s="91">
        <f>VLOOKUP($B437,'Bang TPDD'!$A$6:$AA$2902,14, FALSE)*$E437/100</f>
        <v>77.400000000000006</v>
      </c>
      <c r="S437" s="91">
        <f>VLOOKUP($B437,'Bang TPDD'!$A$6:$AA$2902,15, FALSE)*$E437/100</f>
        <v>49.34</v>
      </c>
      <c r="T437" s="91">
        <f>VLOOKUP($B437,'Bang TPDD'!$A$6:$AA$2902,16, FALSE)*$E437/100</f>
        <v>0.54</v>
      </c>
      <c r="U437" s="91">
        <f>VLOOKUP($B437,'Bang TPDD'!$A$6:$AA$2902,17, FALSE)*$E437/100</f>
        <v>985.2</v>
      </c>
      <c r="V437" s="91">
        <f>VLOOKUP($B437,'Bang TPDD'!$A$6:$AA$2902,18, FALSE)*$E437/100</f>
        <v>0</v>
      </c>
      <c r="W437" s="91">
        <f>VLOOKUP($B437,'Bang TPDD'!$A$6:$AA$2902,19, FALSE)*$E437/100</f>
        <v>0</v>
      </c>
      <c r="X437" s="91">
        <f>VLOOKUP($B437,'Bang TPDD'!$A$6:$AA$2902,20, FALSE)*$E437/100</f>
        <v>0</v>
      </c>
      <c r="Y437" s="91">
        <f>VLOOKUP($B437,'Bang TPDD'!$A$6:$AA$2902,21, FALSE)*$E437/100</f>
        <v>6.0000000000000001E-3</v>
      </c>
      <c r="Z437" s="91">
        <f>VLOOKUP($B437,'Bang TPDD'!$A$6:$AA$2902,22, FALSE)*$E437/100</f>
        <v>0</v>
      </c>
    </row>
    <row r="438" spans="1:26" s="2" customFormat="1" x14ac:dyDescent="0.3">
      <c r="B438" s="92">
        <v>116</v>
      </c>
      <c r="C438" s="5" t="str">
        <f>VLOOKUP($B438,'Bang TPDD'!$A$6:$AA$2902,2, FALSE)</f>
        <v>Thịt heo mỡ</v>
      </c>
      <c r="D438" s="91">
        <v>0</v>
      </c>
      <c r="E438" s="91">
        <f t="shared" si="53"/>
        <v>0</v>
      </c>
      <c r="F438" s="91">
        <f>VLOOKUP($B438,'Bang TPDD'!$A$6:$AA$2902,3, FALSE)</f>
        <v>2</v>
      </c>
      <c r="G438" s="91">
        <f>VLOOKUP($B438,'Bang TPDD'!$A$6:$AA$2902,4, FALSE)*$D438/100</f>
        <v>0</v>
      </c>
      <c r="H438" s="91">
        <f>VLOOKUP($B438,'Bang TPDD'!$A$6:$AA$2902,23, FALSE)*$E438/100</f>
        <v>0</v>
      </c>
      <c r="I438" s="91">
        <f>VLOOKUP($B438,'Bang TPDD'!$A$6:$AA$2902,5, FALSE)*$E438/100</f>
        <v>0</v>
      </c>
      <c r="J438" s="91">
        <f>VLOOKUP($B438,'Bang TPDD'!$A$6:$AA$2902,6, FALSE)*$E438/100</f>
        <v>0</v>
      </c>
      <c r="K438" s="91">
        <f>VLOOKUP($B438,'Bang TPDD'!$A$6:$AA$2902,7, FALSE)*$E438/100</f>
        <v>0</v>
      </c>
      <c r="L438" s="91">
        <f>VLOOKUP($B438,'Bang TPDD'!$A$6:$AA$2902,8, FALSE)*$E438/100</f>
        <v>0</v>
      </c>
      <c r="M438" s="91">
        <f>VLOOKUP($B438,'Bang TPDD'!$A$6:$AA$2902,9, FALSE)*$E438/100</f>
        <v>0</v>
      </c>
      <c r="N438" s="91">
        <f>VLOOKUP($B438,'Bang TPDD'!$A$6:$AA$2902,10, FALSE)*$E438/100</f>
        <v>0</v>
      </c>
      <c r="O438" s="91">
        <f>VLOOKUP($B438,'Bang TPDD'!$A$6:$AA$2902,11, FALSE)*$E438/100</f>
        <v>0</v>
      </c>
      <c r="P438" s="91">
        <f>VLOOKUP($B438,'Bang TPDD'!$A$6:$AA$2902,12, FALSE)*$E438/100</f>
        <v>0</v>
      </c>
      <c r="Q438" s="91">
        <f>VLOOKUP($B438,'Bang TPDD'!$A$6:$AA$2902,13, FALSE)*$E438/100</f>
        <v>0</v>
      </c>
      <c r="R438" s="91">
        <f>VLOOKUP($B438,'Bang TPDD'!$A$6:$AA$2902,14, FALSE)*$E438/100</f>
        <v>0</v>
      </c>
      <c r="S438" s="91">
        <f>VLOOKUP($B438,'Bang TPDD'!$A$6:$AA$2902,15, FALSE)*$E438/100</f>
        <v>0</v>
      </c>
      <c r="T438" s="91">
        <f>VLOOKUP($B438,'Bang TPDD'!$A$6:$AA$2902,16, FALSE)*$E438/100</f>
        <v>0</v>
      </c>
      <c r="U438" s="91">
        <f>VLOOKUP($B438,'Bang TPDD'!$A$6:$AA$2902,17, FALSE)*$E438/100</f>
        <v>0</v>
      </c>
      <c r="V438" s="91">
        <f>VLOOKUP($B438,'Bang TPDD'!$A$6:$AA$2902,18, FALSE)*$E438/100</f>
        <v>0</v>
      </c>
      <c r="W438" s="91">
        <f>VLOOKUP($B438,'Bang TPDD'!$A$6:$AA$2902,19, FALSE)*$E438/100</f>
        <v>0</v>
      </c>
      <c r="X438" s="91">
        <f>VLOOKUP($B438,'Bang TPDD'!$A$6:$AA$2902,20, FALSE)*$E438/100</f>
        <v>0</v>
      </c>
      <c r="Y438" s="91">
        <f>VLOOKUP($B438,'Bang TPDD'!$A$6:$AA$2902,21, FALSE)*$E438/100</f>
        <v>0</v>
      </c>
      <c r="Z438" s="91">
        <f>VLOOKUP($B438,'Bang TPDD'!$A$6:$AA$2902,22, FALSE)*$E438/100</f>
        <v>0</v>
      </c>
    </row>
    <row r="439" spans="1:26" s="2" customFormat="1" x14ac:dyDescent="0.3">
      <c r="B439" s="92" t="s">
        <v>338</v>
      </c>
      <c r="C439" s="5" t="str">
        <f>VLOOKUP($B439,'Bang TPDD'!$A$6:$AA$2902,2, FALSE)</f>
        <v>Chọn NL</v>
      </c>
      <c r="D439" s="91">
        <v>0</v>
      </c>
      <c r="E439" s="91">
        <f t="shared" si="53"/>
        <v>0</v>
      </c>
      <c r="F439" s="91">
        <f>VLOOKUP($B439,'Bang TPDD'!$A$6:$AA$2902,3, FALSE)</f>
        <v>0</v>
      </c>
      <c r="G439" s="91">
        <f>VLOOKUP($B439,'Bang TPDD'!$A$6:$AA$2902,4, FALSE)*$D439/100</f>
        <v>0</v>
      </c>
      <c r="H439" s="91">
        <f>VLOOKUP($B439,'Bang TPDD'!$A$6:$AA$2902,23, FALSE)*$E439/100</f>
        <v>0</v>
      </c>
      <c r="I439" s="91">
        <f>VLOOKUP($B439,'Bang TPDD'!$A$6:$AA$2902,5, FALSE)*$E439/100</f>
        <v>0</v>
      </c>
      <c r="J439" s="91">
        <f>VLOOKUP($B439,'Bang TPDD'!$A$6:$AA$2902,6, FALSE)*$E439/100</f>
        <v>0</v>
      </c>
      <c r="K439" s="91">
        <f>VLOOKUP($B439,'Bang TPDD'!$A$6:$AA$2902,7, FALSE)*$E439/100</f>
        <v>0</v>
      </c>
      <c r="L439" s="91">
        <f>VLOOKUP($B439,'Bang TPDD'!$A$6:$AA$2902,8, FALSE)*$E439/100</f>
        <v>0</v>
      </c>
      <c r="M439" s="91">
        <f>VLOOKUP($B439,'Bang TPDD'!$A$6:$AA$2902,9, FALSE)*$E439/100</f>
        <v>0</v>
      </c>
      <c r="N439" s="91">
        <f>VLOOKUP($B439,'Bang TPDD'!$A$6:$AA$2902,10, FALSE)*$E439/100</f>
        <v>0</v>
      </c>
      <c r="O439" s="91">
        <f>VLOOKUP($B439,'Bang TPDD'!$A$6:$AA$2902,11, FALSE)*$E439/100</f>
        <v>0</v>
      </c>
      <c r="P439" s="91">
        <f>VLOOKUP($B439,'Bang TPDD'!$A$6:$AA$2902,12, FALSE)*$E439/100</f>
        <v>0</v>
      </c>
      <c r="Q439" s="91">
        <f>VLOOKUP($B439,'Bang TPDD'!$A$6:$AA$2902,13, FALSE)*$E439/100</f>
        <v>0</v>
      </c>
      <c r="R439" s="91">
        <f>VLOOKUP($B439,'Bang TPDD'!$A$6:$AA$2902,14, FALSE)*$E439/100</f>
        <v>0</v>
      </c>
      <c r="S439" s="91">
        <f>VLOOKUP($B439,'Bang TPDD'!$A$6:$AA$2902,15, FALSE)*$E439/100</f>
        <v>0</v>
      </c>
      <c r="T439" s="91">
        <f>VLOOKUP($B439,'Bang TPDD'!$A$6:$AA$2902,16, FALSE)*$E439/100</f>
        <v>0</v>
      </c>
      <c r="U439" s="91">
        <f>VLOOKUP($B439,'Bang TPDD'!$A$6:$AA$2902,17, FALSE)*$E439/100</f>
        <v>0</v>
      </c>
      <c r="V439" s="91">
        <f>VLOOKUP($B439,'Bang TPDD'!$A$6:$AA$2902,18, FALSE)*$E439/100</f>
        <v>0</v>
      </c>
      <c r="W439" s="91">
        <f>VLOOKUP($B439,'Bang TPDD'!$A$6:$AA$2902,19, FALSE)*$E439/100</f>
        <v>0</v>
      </c>
      <c r="X439" s="91">
        <f>VLOOKUP($B439,'Bang TPDD'!$A$6:$AA$2902,20, FALSE)*$E439/100</f>
        <v>0</v>
      </c>
      <c r="Y439" s="91">
        <f>VLOOKUP($B439,'Bang TPDD'!$A$6:$AA$2902,21, FALSE)*$E439/100</f>
        <v>0</v>
      </c>
      <c r="Z439" s="91">
        <f>VLOOKUP($B439,'Bang TPDD'!$A$6:$AA$2902,22, FALSE)*$E439/100</f>
        <v>0</v>
      </c>
    </row>
    <row r="440" spans="1:26" s="2" customFormat="1" x14ac:dyDescent="0.3">
      <c r="B440" s="92" t="s">
        <v>338</v>
      </c>
      <c r="C440" s="5" t="str">
        <f>VLOOKUP($B440,'Bang TPDD'!$A$6:$AA$2902,2, FALSE)</f>
        <v>Chọn NL</v>
      </c>
      <c r="D440" s="91">
        <v>0</v>
      </c>
      <c r="E440" s="91">
        <f t="shared" si="53"/>
        <v>0</v>
      </c>
      <c r="F440" s="91">
        <f>VLOOKUP($B440,'Bang TPDD'!$A$6:$AA$2902,3, FALSE)</f>
        <v>0</v>
      </c>
      <c r="G440" s="91">
        <f>VLOOKUP($B440,'Bang TPDD'!$A$6:$AA$2902,4, FALSE)*$D440/100</f>
        <v>0</v>
      </c>
      <c r="H440" s="91">
        <f>VLOOKUP($B440,'Bang TPDD'!$A$6:$AA$2902,23, FALSE)*$E440/100</f>
        <v>0</v>
      </c>
      <c r="I440" s="91">
        <f>VLOOKUP($B440,'Bang TPDD'!$A$6:$AA$2902,5, FALSE)*$E440/100</f>
        <v>0</v>
      </c>
      <c r="J440" s="91">
        <f>VLOOKUP($B440,'Bang TPDD'!$A$6:$AA$2902,6, FALSE)*$E440/100</f>
        <v>0</v>
      </c>
      <c r="K440" s="91">
        <f>VLOOKUP($B440,'Bang TPDD'!$A$6:$AA$2902,7, FALSE)*$E440/100</f>
        <v>0</v>
      </c>
      <c r="L440" s="91">
        <f>VLOOKUP($B440,'Bang TPDD'!$A$6:$AA$2902,8, FALSE)*$E440/100</f>
        <v>0</v>
      </c>
      <c r="M440" s="91">
        <f>VLOOKUP($B440,'Bang TPDD'!$A$6:$AA$2902,9, FALSE)*$E440/100</f>
        <v>0</v>
      </c>
      <c r="N440" s="91">
        <f>VLOOKUP($B440,'Bang TPDD'!$A$6:$AA$2902,10, FALSE)*$E440/100</f>
        <v>0</v>
      </c>
      <c r="O440" s="91">
        <f>VLOOKUP($B440,'Bang TPDD'!$A$6:$AA$2902,11, FALSE)*$E440/100</f>
        <v>0</v>
      </c>
      <c r="P440" s="91">
        <f>VLOOKUP($B440,'Bang TPDD'!$A$6:$AA$2902,12, FALSE)*$E440/100</f>
        <v>0</v>
      </c>
      <c r="Q440" s="91">
        <f>VLOOKUP($B440,'Bang TPDD'!$A$6:$AA$2902,13, FALSE)*$E440/100</f>
        <v>0</v>
      </c>
      <c r="R440" s="91">
        <f>VLOOKUP($B440,'Bang TPDD'!$A$6:$AA$2902,14, FALSE)*$E440/100</f>
        <v>0</v>
      </c>
      <c r="S440" s="91">
        <f>VLOOKUP($B440,'Bang TPDD'!$A$6:$AA$2902,15, FALSE)*$E440/100</f>
        <v>0</v>
      </c>
      <c r="T440" s="91">
        <f>VLOOKUP($B440,'Bang TPDD'!$A$6:$AA$2902,16, FALSE)*$E440/100</f>
        <v>0</v>
      </c>
      <c r="U440" s="91">
        <f>VLOOKUP($B440,'Bang TPDD'!$A$6:$AA$2902,17, FALSE)*$E440/100</f>
        <v>0</v>
      </c>
      <c r="V440" s="91">
        <f>VLOOKUP($B440,'Bang TPDD'!$A$6:$AA$2902,18, FALSE)*$E440/100</f>
        <v>0</v>
      </c>
      <c r="W440" s="91">
        <f>VLOOKUP($B440,'Bang TPDD'!$A$6:$AA$2902,19, FALSE)*$E440/100</f>
        <v>0</v>
      </c>
      <c r="X440" s="91">
        <f>VLOOKUP($B440,'Bang TPDD'!$A$6:$AA$2902,20, FALSE)*$E440/100</f>
        <v>0</v>
      </c>
      <c r="Y440" s="91">
        <f>VLOOKUP($B440,'Bang TPDD'!$A$6:$AA$2902,21, FALSE)*$E440/100</f>
        <v>0</v>
      </c>
      <c r="Z440" s="91">
        <f>VLOOKUP($B440,'Bang TPDD'!$A$6:$AA$2902,22, FALSE)*$E440/100</f>
        <v>0</v>
      </c>
    </row>
    <row r="441" spans="1:26" s="2" customFormat="1" x14ac:dyDescent="0.3">
      <c r="B441" s="92" t="s">
        <v>338</v>
      </c>
      <c r="C441" s="5" t="str">
        <f>VLOOKUP($B441,'Bang TPDD'!$A$6:$AA$2902,2, FALSE)</f>
        <v>Chọn NL</v>
      </c>
      <c r="D441" s="91">
        <v>0</v>
      </c>
      <c r="E441" s="91">
        <f t="shared" si="53"/>
        <v>0</v>
      </c>
      <c r="F441" s="91">
        <f>VLOOKUP($B441,'Bang TPDD'!$A$6:$AA$2902,3, FALSE)</f>
        <v>0</v>
      </c>
      <c r="G441" s="91">
        <f>VLOOKUP($B441,'Bang TPDD'!$A$6:$AA$2902,4, FALSE)*$D441/100</f>
        <v>0</v>
      </c>
      <c r="H441" s="91">
        <f>VLOOKUP($B441,'Bang TPDD'!$A$6:$AA$2902,23, FALSE)*$E441/100</f>
        <v>0</v>
      </c>
      <c r="I441" s="91">
        <f>VLOOKUP($B441,'Bang TPDD'!$A$6:$AA$2902,5, FALSE)*$E441/100</f>
        <v>0</v>
      </c>
      <c r="J441" s="91">
        <f>VLOOKUP($B441,'Bang TPDD'!$A$6:$AA$2902,6, FALSE)*$E441/100</f>
        <v>0</v>
      </c>
      <c r="K441" s="91">
        <f>VLOOKUP($B441,'Bang TPDD'!$A$6:$AA$2902,7, FALSE)*$E441/100</f>
        <v>0</v>
      </c>
      <c r="L441" s="91">
        <f>VLOOKUP($B441,'Bang TPDD'!$A$6:$AA$2902,8, FALSE)*$E441/100</f>
        <v>0</v>
      </c>
      <c r="M441" s="91">
        <f>VLOOKUP($B441,'Bang TPDD'!$A$6:$AA$2902,9, FALSE)*$E441/100</f>
        <v>0</v>
      </c>
      <c r="N441" s="91">
        <f>VLOOKUP($B441,'Bang TPDD'!$A$6:$AA$2902,10, FALSE)*$E441/100</f>
        <v>0</v>
      </c>
      <c r="O441" s="91">
        <f>VLOOKUP($B441,'Bang TPDD'!$A$6:$AA$2902,11, FALSE)*$E441/100</f>
        <v>0</v>
      </c>
      <c r="P441" s="91">
        <f>VLOOKUP($B441,'Bang TPDD'!$A$6:$AA$2902,12, FALSE)*$E441/100</f>
        <v>0</v>
      </c>
      <c r="Q441" s="91">
        <f>VLOOKUP($B441,'Bang TPDD'!$A$6:$AA$2902,13, FALSE)*$E441/100</f>
        <v>0</v>
      </c>
      <c r="R441" s="91">
        <f>VLOOKUP($B441,'Bang TPDD'!$A$6:$AA$2902,14, FALSE)*$E441/100</f>
        <v>0</v>
      </c>
      <c r="S441" s="91">
        <f>VLOOKUP($B441,'Bang TPDD'!$A$6:$AA$2902,15, FALSE)*$E441/100</f>
        <v>0</v>
      </c>
      <c r="T441" s="91">
        <f>VLOOKUP($B441,'Bang TPDD'!$A$6:$AA$2902,16, FALSE)*$E441/100</f>
        <v>0</v>
      </c>
      <c r="U441" s="91">
        <f>VLOOKUP($B441,'Bang TPDD'!$A$6:$AA$2902,17, FALSE)*$E441/100</f>
        <v>0</v>
      </c>
      <c r="V441" s="91">
        <f>VLOOKUP($B441,'Bang TPDD'!$A$6:$AA$2902,18, FALSE)*$E441/100</f>
        <v>0</v>
      </c>
      <c r="W441" s="91">
        <f>VLOOKUP($B441,'Bang TPDD'!$A$6:$AA$2902,19, FALSE)*$E441/100</f>
        <v>0</v>
      </c>
      <c r="X441" s="91">
        <f>VLOOKUP($B441,'Bang TPDD'!$A$6:$AA$2902,20, FALSE)*$E441/100</f>
        <v>0</v>
      </c>
      <c r="Y441" s="91">
        <f>VLOOKUP($B441,'Bang TPDD'!$A$6:$AA$2902,21, FALSE)*$E441/100</f>
        <v>0</v>
      </c>
      <c r="Z441" s="91">
        <f>VLOOKUP($B441,'Bang TPDD'!$A$6:$AA$2902,22, FALSE)*$E441/100</f>
        <v>0</v>
      </c>
    </row>
    <row r="442" spans="1:26" s="2" customFormat="1" x14ac:dyDescent="0.3">
      <c r="B442" s="92" t="s">
        <v>338</v>
      </c>
      <c r="C442" s="5" t="str">
        <f>VLOOKUP($B442,'Bang TPDD'!$A$6:$AA$2902,2, FALSE)</f>
        <v>Chọn NL</v>
      </c>
      <c r="D442" s="91">
        <v>0</v>
      </c>
      <c r="E442" s="91">
        <f t="shared" si="53"/>
        <v>0</v>
      </c>
      <c r="F442" s="91">
        <f>VLOOKUP($B442,'Bang TPDD'!$A$6:$AA$2902,3, FALSE)</f>
        <v>0</v>
      </c>
      <c r="G442" s="91">
        <f>VLOOKUP($B442,'Bang TPDD'!$A$6:$AA$2902,4, FALSE)*$D442/100</f>
        <v>0</v>
      </c>
      <c r="H442" s="91">
        <f>VLOOKUP($B442,'Bang TPDD'!$A$6:$AA$2902,23, FALSE)*$E442/100</f>
        <v>0</v>
      </c>
      <c r="I442" s="91">
        <f>VLOOKUP($B442,'Bang TPDD'!$A$6:$AA$2902,5, FALSE)*$E442/100</f>
        <v>0</v>
      </c>
      <c r="J442" s="91">
        <f>VLOOKUP($B442,'Bang TPDD'!$A$6:$AA$2902,6, FALSE)*$E442/100</f>
        <v>0</v>
      </c>
      <c r="K442" s="91">
        <f>VLOOKUP($B442,'Bang TPDD'!$A$6:$AA$2902,7, FALSE)*$E442/100</f>
        <v>0</v>
      </c>
      <c r="L442" s="91">
        <f>VLOOKUP($B442,'Bang TPDD'!$A$6:$AA$2902,8, FALSE)*$E442/100</f>
        <v>0</v>
      </c>
      <c r="M442" s="91">
        <f>VLOOKUP($B442,'Bang TPDD'!$A$6:$AA$2902,9, FALSE)*$E442/100</f>
        <v>0</v>
      </c>
      <c r="N442" s="91">
        <f>VLOOKUP($B442,'Bang TPDD'!$A$6:$AA$2902,10, FALSE)*$E442/100</f>
        <v>0</v>
      </c>
      <c r="O442" s="91">
        <f>VLOOKUP($B442,'Bang TPDD'!$A$6:$AA$2902,11, FALSE)*$E442/100</f>
        <v>0</v>
      </c>
      <c r="P442" s="91">
        <f>VLOOKUP($B442,'Bang TPDD'!$A$6:$AA$2902,12, FALSE)*$E442/100</f>
        <v>0</v>
      </c>
      <c r="Q442" s="91">
        <f>VLOOKUP($B442,'Bang TPDD'!$A$6:$AA$2902,13, FALSE)*$E442/100</f>
        <v>0</v>
      </c>
      <c r="R442" s="91">
        <f>VLOOKUP($B442,'Bang TPDD'!$A$6:$AA$2902,14, FALSE)*$E442/100</f>
        <v>0</v>
      </c>
      <c r="S442" s="91">
        <f>VLOOKUP($B442,'Bang TPDD'!$A$6:$AA$2902,15, FALSE)*$E442/100</f>
        <v>0</v>
      </c>
      <c r="T442" s="91">
        <f>VLOOKUP($B442,'Bang TPDD'!$A$6:$AA$2902,16, FALSE)*$E442/100</f>
        <v>0</v>
      </c>
      <c r="U442" s="91">
        <f>VLOOKUP($B442,'Bang TPDD'!$A$6:$AA$2902,17, FALSE)*$E442/100</f>
        <v>0</v>
      </c>
      <c r="V442" s="91">
        <f>VLOOKUP($B442,'Bang TPDD'!$A$6:$AA$2902,18, FALSE)*$E442/100</f>
        <v>0</v>
      </c>
      <c r="W442" s="91">
        <f>VLOOKUP($B442,'Bang TPDD'!$A$6:$AA$2902,19, FALSE)*$E442/100</f>
        <v>0</v>
      </c>
      <c r="X442" s="91">
        <f>VLOOKUP($B442,'Bang TPDD'!$A$6:$AA$2902,20, FALSE)*$E442/100</f>
        <v>0</v>
      </c>
      <c r="Y442" s="91">
        <f>VLOOKUP($B442,'Bang TPDD'!$A$6:$AA$2902,21, FALSE)*$E442/100</f>
        <v>0</v>
      </c>
      <c r="Z442" s="91">
        <f>VLOOKUP($B442,'Bang TPDD'!$A$6:$AA$2902,22, FALSE)*$E442/100</f>
        <v>0</v>
      </c>
    </row>
    <row r="443" spans="1:26" s="2" customFormat="1" x14ac:dyDescent="0.3">
      <c r="B443" s="92" t="s">
        <v>338</v>
      </c>
      <c r="C443" s="5" t="str">
        <f>VLOOKUP($B443,'Bang TPDD'!$A$6:$AA$2902,2, FALSE)</f>
        <v>Chọn NL</v>
      </c>
      <c r="D443" s="91">
        <v>0</v>
      </c>
      <c r="E443" s="91">
        <f t="shared" si="53"/>
        <v>0</v>
      </c>
      <c r="F443" s="91">
        <f>VLOOKUP($B443,'Bang TPDD'!$A$6:$AA$2902,3, FALSE)</f>
        <v>0</v>
      </c>
      <c r="G443" s="91">
        <f>VLOOKUP($B443,'Bang TPDD'!$A$6:$AA$2902,4, FALSE)*$D443/100</f>
        <v>0</v>
      </c>
      <c r="H443" s="91">
        <f>VLOOKUP($B443,'Bang TPDD'!$A$6:$AA$2902,23, FALSE)*$E443/100</f>
        <v>0</v>
      </c>
      <c r="I443" s="91">
        <f>VLOOKUP($B443,'Bang TPDD'!$A$6:$AA$2902,5, FALSE)*$E443/100</f>
        <v>0</v>
      </c>
      <c r="J443" s="91">
        <f>VLOOKUP($B443,'Bang TPDD'!$A$6:$AA$2902,6, FALSE)*$E443/100</f>
        <v>0</v>
      </c>
      <c r="K443" s="91">
        <f>VLOOKUP($B443,'Bang TPDD'!$A$6:$AA$2902,7, FALSE)*$E443/100</f>
        <v>0</v>
      </c>
      <c r="L443" s="91">
        <f>VLOOKUP($B443,'Bang TPDD'!$A$6:$AA$2902,8, FALSE)*$E443/100</f>
        <v>0</v>
      </c>
      <c r="M443" s="91">
        <f>VLOOKUP($B443,'Bang TPDD'!$A$6:$AA$2902,9, FALSE)*$E443/100</f>
        <v>0</v>
      </c>
      <c r="N443" s="91">
        <f>VLOOKUP($B443,'Bang TPDD'!$A$6:$AA$2902,10, FALSE)*$E443/100</f>
        <v>0</v>
      </c>
      <c r="O443" s="91">
        <f>VLOOKUP($B443,'Bang TPDD'!$A$6:$AA$2902,11, FALSE)*$E443/100</f>
        <v>0</v>
      </c>
      <c r="P443" s="91">
        <f>VLOOKUP($B443,'Bang TPDD'!$A$6:$AA$2902,12, FALSE)*$E443/100</f>
        <v>0</v>
      </c>
      <c r="Q443" s="91">
        <f>VLOOKUP($B443,'Bang TPDD'!$A$6:$AA$2902,13, FALSE)*$E443/100</f>
        <v>0</v>
      </c>
      <c r="R443" s="91">
        <f>VLOOKUP($B443,'Bang TPDD'!$A$6:$AA$2902,14, FALSE)*$E443/100</f>
        <v>0</v>
      </c>
      <c r="S443" s="91">
        <f>VLOOKUP($B443,'Bang TPDD'!$A$6:$AA$2902,15, FALSE)*$E443/100</f>
        <v>0</v>
      </c>
      <c r="T443" s="91">
        <f>VLOOKUP($B443,'Bang TPDD'!$A$6:$AA$2902,16, FALSE)*$E443/100</f>
        <v>0</v>
      </c>
      <c r="U443" s="91">
        <f>VLOOKUP($B443,'Bang TPDD'!$A$6:$AA$2902,17, FALSE)*$E443/100</f>
        <v>0</v>
      </c>
      <c r="V443" s="91">
        <f>VLOOKUP($B443,'Bang TPDD'!$A$6:$AA$2902,18, FALSE)*$E443/100</f>
        <v>0</v>
      </c>
      <c r="W443" s="91">
        <f>VLOOKUP($B443,'Bang TPDD'!$A$6:$AA$2902,19, FALSE)*$E443/100</f>
        <v>0</v>
      </c>
      <c r="X443" s="91">
        <f>VLOOKUP($B443,'Bang TPDD'!$A$6:$AA$2902,20, FALSE)*$E443/100</f>
        <v>0</v>
      </c>
      <c r="Y443" s="91">
        <f>VLOOKUP($B443,'Bang TPDD'!$A$6:$AA$2902,21, FALSE)*$E443/100</f>
        <v>0</v>
      </c>
      <c r="Z443" s="91">
        <f>VLOOKUP($B443,'Bang TPDD'!$A$6:$AA$2902,22, FALSE)*$E443/100</f>
        <v>0</v>
      </c>
    </row>
    <row r="444" spans="1:26" s="2" customFormat="1" x14ac:dyDescent="0.3">
      <c r="B444" s="92" t="s">
        <v>338</v>
      </c>
      <c r="C444" s="5" t="str">
        <f>VLOOKUP($B444,'Bang TPDD'!$A$6:$AA$2902,2, FALSE)</f>
        <v>Chọn NL</v>
      </c>
      <c r="D444" s="91">
        <v>0</v>
      </c>
      <c r="E444" s="91">
        <f t="shared" si="53"/>
        <v>0</v>
      </c>
      <c r="F444" s="91">
        <f>VLOOKUP($B444,'Bang TPDD'!$A$6:$AA$2902,3, FALSE)</f>
        <v>0</v>
      </c>
      <c r="G444" s="91">
        <f>VLOOKUP($B444,'Bang TPDD'!$A$6:$AA$2902,4, FALSE)*$D444/100</f>
        <v>0</v>
      </c>
      <c r="H444" s="91">
        <f>VLOOKUP($B444,'Bang TPDD'!$A$6:$AA$2902,23, FALSE)*$E444/100</f>
        <v>0</v>
      </c>
      <c r="I444" s="91">
        <f>VLOOKUP($B444,'Bang TPDD'!$A$6:$AA$2902,5, FALSE)*$E444/100</f>
        <v>0</v>
      </c>
      <c r="J444" s="91">
        <f>VLOOKUP($B444,'Bang TPDD'!$A$6:$AA$2902,6, FALSE)*$E444/100</f>
        <v>0</v>
      </c>
      <c r="K444" s="91">
        <f>VLOOKUP($B444,'Bang TPDD'!$A$6:$AA$2902,7, FALSE)*$E444/100</f>
        <v>0</v>
      </c>
      <c r="L444" s="91">
        <f>VLOOKUP($B444,'Bang TPDD'!$A$6:$AA$2902,8, FALSE)*$E444/100</f>
        <v>0</v>
      </c>
      <c r="M444" s="91">
        <f>VLOOKUP($B444,'Bang TPDD'!$A$6:$AA$2902,9, FALSE)*$E444/100</f>
        <v>0</v>
      </c>
      <c r="N444" s="91">
        <f>VLOOKUP($B444,'Bang TPDD'!$A$6:$AA$2902,10, FALSE)*$E444/100</f>
        <v>0</v>
      </c>
      <c r="O444" s="91">
        <f>VLOOKUP($B444,'Bang TPDD'!$A$6:$AA$2902,11, FALSE)*$E444/100</f>
        <v>0</v>
      </c>
      <c r="P444" s="91">
        <f>VLOOKUP($B444,'Bang TPDD'!$A$6:$AA$2902,12, FALSE)*$E444/100</f>
        <v>0</v>
      </c>
      <c r="Q444" s="91">
        <f>VLOOKUP($B444,'Bang TPDD'!$A$6:$AA$2902,13, FALSE)*$E444/100</f>
        <v>0</v>
      </c>
      <c r="R444" s="91">
        <f>VLOOKUP($B444,'Bang TPDD'!$A$6:$AA$2902,14, FALSE)*$E444/100</f>
        <v>0</v>
      </c>
      <c r="S444" s="91">
        <f>VLOOKUP($B444,'Bang TPDD'!$A$6:$AA$2902,15, FALSE)*$E444/100</f>
        <v>0</v>
      </c>
      <c r="T444" s="91">
        <f>VLOOKUP($B444,'Bang TPDD'!$A$6:$AA$2902,16, FALSE)*$E444/100</f>
        <v>0</v>
      </c>
      <c r="U444" s="91">
        <f>VLOOKUP($B444,'Bang TPDD'!$A$6:$AA$2902,17, FALSE)*$E444/100</f>
        <v>0</v>
      </c>
      <c r="V444" s="91">
        <f>VLOOKUP($B444,'Bang TPDD'!$A$6:$AA$2902,18, FALSE)*$E444/100</f>
        <v>0</v>
      </c>
      <c r="W444" s="91">
        <f>VLOOKUP($B444,'Bang TPDD'!$A$6:$AA$2902,19, FALSE)*$E444/100</f>
        <v>0</v>
      </c>
      <c r="X444" s="91">
        <f>VLOOKUP($B444,'Bang TPDD'!$A$6:$AA$2902,20, FALSE)*$E444/100</f>
        <v>0</v>
      </c>
      <c r="Y444" s="91">
        <f>VLOOKUP($B444,'Bang TPDD'!$A$6:$AA$2902,21, FALSE)*$E444/100</f>
        <v>0</v>
      </c>
      <c r="Z444" s="91">
        <f>VLOOKUP($B444,'Bang TPDD'!$A$6:$AA$2902,22, FALSE)*$E444/100</f>
        <v>0</v>
      </c>
    </row>
    <row r="445" spans="1:26" s="2" customFormat="1" x14ac:dyDescent="0.3">
      <c r="B445" s="92" t="s">
        <v>338</v>
      </c>
      <c r="C445" s="5" t="str">
        <f>VLOOKUP($B445,'Bang TPDD'!$A$6:$AA$2902,2, FALSE)</f>
        <v>Chọn NL</v>
      </c>
      <c r="D445" s="91">
        <v>0</v>
      </c>
      <c r="E445" s="91">
        <f t="shared" si="53"/>
        <v>0</v>
      </c>
      <c r="F445" s="91">
        <f>VLOOKUP($B445,'Bang TPDD'!$A$6:$AA$2902,3, FALSE)</f>
        <v>0</v>
      </c>
      <c r="G445" s="91">
        <f>VLOOKUP($B445,'Bang TPDD'!$A$6:$AA$2902,4, FALSE)*$D445/100</f>
        <v>0</v>
      </c>
      <c r="H445" s="91">
        <f>VLOOKUP($B445,'Bang TPDD'!$A$6:$AA$2902,23, FALSE)*$E445/100</f>
        <v>0</v>
      </c>
      <c r="I445" s="91">
        <f>VLOOKUP($B445,'Bang TPDD'!$A$6:$AA$2902,5, FALSE)*$E445/100</f>
        <v>0</v>
      </c>
      <c r="J445" s="91">
        <f>VLOOKUP($B445,'Bang TPDD'!$A$6:$AA$2902,6, FALSE)*$E445/100</f>
        <v>0</v>
      </c>
      <c r="K445" s="91">
        <f>VLOOKUP($B445,'Bang TPDD'!$A$6:$AA$2902,7, FALSE)*$E445/100</f>
        <v>0</v>
      </c>
      <c r="L445" s="91">
        <f>VLOOKUP($B445,'Bang TPDD'!$A$6:$AA$2902,8, FALSE)*$E445/100</f>
        <v>0</v>
      </c>
      <c r="M445" s="91">
        <f>VLOOKUP($B445,'Bang TPDD'!$A$6:$AA$2902,9, FALSE)*$E445/100</f>
        <v>0</v>
      </c>
      <c r="N445" s="91">
        <f>VLOOKUP($B445,'Bang TPDD'!$A$6:$AA$2902,10, FALSE)*$E445/100</f>
        <v>0</v>
      </c>
      <c r="O445" s="91">
        <f>VLOOKUP($B445,'Bang TPDD'!$A$6:$AA$2902,11, FALSE)*$E445/100</f>
        <v>0</v>
      </c>
      <c r="P445" s="91">
        <f>VLOOKUP($B445,'Bang TPDD'!$A$6:$AA$2902,12, FALSE)*$E445/100</f>
        <v>0</v>
      </c>
      <c r="Q445" s="91">
        <f>VLOOKUP($B445,'Bang TPDD'!$A$6:$AA$2902,13, FALSE)*$E445/100</f>
        <v>0</v>
      </c>
      <c r="R445" s="91">
        <f>VLOOKUP($B445,'Bang TPDD'!$A$6:$AA$2902,14, FALSE)*$E445/100</f>
        <v>0</v>
      </c>
      <c r="S445" s="91">
        <f>VLOOKUP($B445,'Bang TPDD'!$A$6:$AA$2902,15, FALSE)*$E445/100</f>
        <v>0</v>
      </c>
      <c r="T445" s="91">
        <f>VLOOKUP($B445,'Bang TPDD'!$A$6:$AA$2902,16, FALSE)*$E445/100</f>
        <v>0</v>
      </c>
      <c r="U445" s="91">
        <f>VLOOKUP($B445,'Bang TPDD'!$A$6:$AA$2902,17, FALSE)*$E445/100</f>
        <v>0</v>
      </c>
      <c r="V445" s="91">
        <f>VLOOKUP($B445,'Bang TPDD'!$A$6:$AA$2902,18, FALSE)*$E445/100</f>
        <v>0</v>
      </c>
      <c r="W445" s="91">
        <f>VLOOKUP($B445,'Bang TPDD'!$A$6:$AA$2902,19, FALSE)*$E445/100</f>
        <v>0</v>
      </c>
      <c r="X445" s="91">
        <f>VLOOKUP($B445,'Bang TPDD'!$A$6:$AA$2902,20, FALSE)*$E445/100</f>
        <v>0</v>
      </c>
      <c r="Y445" s="91">
        <f>VLOOKUP($B445,'Bang TPDD'!$A$6:$AA$2902,21, FALSE)*$E445/100</f>
        <v>0</v>
      </c>
      <c r="Z445" s="91">
        <f>VLOOKUP($B445,'Bang TPDD'!$A$6:$AA$2902,22, FALSE)*$E445/100</f>
        <v>0</v>
      </c>
    </row>
    <row r="446" spans="1:26" s="2" customFormat="1" x14ac:dyDescent="0.3">
      <c r="B446" s="92" t="s">
        <v>338</v>
      </c>
      <c r="C446" s="5" t="str">
        <f>VLOOKUP($B446,'Bang TPDD'!$A$6:$AA$2902,2, FALSE)</f>
        <v>Chọn NL</v>
      </c>
      <c r="D446" s="91">
        <v>0</v>
      </c>
      <c r="E446" s="91">
        <f t="shared" si="53"/>
        <v>0</v>
      </c>
      <c r="F446" s="91">
        <f>VLOOKUP($B446,'Bang TPDD'!$A$6:$AA$2902,3, FALSE)</f>
        <v>0</v>
      </c>
      <c r="G446" s="91">
        <f>VLOOKUP($B446,'Bang TPDD'!$A$6:$AA$2902,4, FALSE)*$D446/100</f>
        <v>0</v>
      </c>
      <c r="H446" s="91">
        <f>VLOOKUP($B446,'Bang TPDD'!$A$6:$AA$2902,23, FALSE)*$E446/100</f>
        <v>0</v>
      </c>
      <c r="I446" s="91">
        <f>VLOOKUP($B446,'Bang TPDD'!$A$6:$AA$2902,5, FALSE)*$E446/100</f>
        <v>0</v>
      </c>
      <c r="J446" s="91">
        <f>VLOOKUP($B446,'Bang TPDD'!$A$6:$AA$2902,6, FALSE)*$E446/100</f>
        <v>0</v>
      </c>
      <c r="K446" s="91">
        <f>VLOOKUP($B446,'Bang TPDD'!$A$6:$AA$2902,7, FALSE)*$E446/100</f>
        <v>0</v>
      </c>
      <c r="L446" s="91">
        <f>VLOOKUP($B446,'Bang TPDD'!$A$6:$AA$2902,8, FALSE)*$E446/100</f>
        <v>0</v>
      </c>
      <c r="M446" s="91">
        <f>VLOOKUP($B446,'Bang TPDD'!$A$6:$AA$2902,9, FALSE)*$E446/100</f>
        <v>0</v>
      </c>
      <c r="N446" s="91">
        <f>VLOOKUP($B446,'Bang TPDD'!$A$6:$AA$2902,10, FALSE)*$E446/100</f>
        <v>0</v>
      </c>
      <c r="O446" s="91">
        <f>VLOOKUP($B446,'Bang TPDD'!$A$6:$AA$2902,11, FALSE)*$E446/100</f>
        <v>0</v>
      </c>
      <c r="P446" s="91">
        <f>VLOOKUP($B446,'Bang TPDD'!$A$6:$AA$2902,12, FALSE)*$E446/100</f>
        <v>0</v>
      </c>
      <c r="Q446" s="91">
        <f>VLOOKUP($B446,'Bang TPDD'!$A$6:$AA$2902,13, FALSE)*$E446/100</f>
        <v>0</v>
      </c>
      <c r="R446" s="91">
        <f>VLOOKUP($B446,'Bang TPDD'!$A$6:$AA$2902,14, FALSE)*$E446/100</f>
        <v>0</v>
      </c>
      <c r="S446" s="91">
        <f>VLOOKUP($B446,'Bang TPDD'!$A$6:$AA$2902,15, FALSE)*$E446/100</f>
        <v>0</v>
      </c>
      <c r="T446" s="91">
        <f>VLOOKUP($B446,'Bang TPDD'!$A$6:$AA$2902,16, FALSE)*$E446/100</f>
        <v>0</v>
      </c>
      <c r="U446" s="91">
        <f>VLOOKUP($B446,'Bang TPDD'!$A$6:$AA$2902,17, FALSE)*$E446/100</f>
        <v>0</v>
      </c>
      <c r="V446" s="91">
        <f>VLOOKUP($B446,'Bang TPDD'!$A$6:$AA$2902,18, FALSE)*$E446/100</f>
        <v>0</v>
      </c>
      <c r="W446" s="91">
        <f>VLOOKUP($B446,'Bang TPDD'!$A$6:$AA$2902,19, FALSE)*$E446/100</f>
        <v>0</v>
      </c>
      <c r="X446" s="91">
        <f>VLOOKUP($B446,'Bang TPDD'!$A$6:$AA$2902,20, FALSE)*$E446/100</f>
        <v>0</v>
      </c>
      <c r="Y446" s="91">
        <f>VLOOKUP($B446,'Bang TPDD'!$A$6:$AA$2902,21, FALSE)*$E446/100</f>
        <v>0</v>
      </c>
      <c r="Z446" s="91">
        <f>VLOOKUP($B446,'Bang TPDD'!$A$6:$AA$2902,22, FALSE)*$E446/100</f>
        <v>0</v>
      </c>
    </row>
    <row r="447" spans="1:26" ht="15" thickBot="1" x14ac:dyDescent="0.35"/>
    <row r="448" spans="1:26" s="89" customFormat="1" ht="27.6" x14ac:dyDescent="0.3">
      <c r="A448" s="412" t="s">
        <v>342</v>
      </c>
      <c r="B448" s="414" t="s">
        <v>292</v>
      </c>
      <c r="C448" s="410" t="s">
        <v>353</v>
      </c>
      <c r="D448" s="396" t="s">
        <v>272</v>
      </c>
      <c r="E448" s="397" t="s">
        <v>273</v>
      </c>
      <c r="F448" s="398" t="s">
        <v>300</v>
      </c>
      <c r="G448" s="398" t="s">
        <v>3</v>
      </c>
      <c r="H448" s="398" t="s">
        <v>296</v>
      </c>
      <c r="I448" s="399" t="s">
        <v>323</v>
      </c>
      <c r="J448" s="399" t="s">
        <v>324</v>
      </c>
      <c r="K448" s="399" t="s">
        <v>327</v>
      </c>
      <c r="L448" s="399" t="s">
        <v>325</v>
      </c>
      <c r="M448" s="399" t="s">
        <v>326</v>
      </c>
      <c r="N448" s="399" t="s">
        <v>329</v>
      </c>
      <c r="O448" s="399" t="s">
        <v>5</v>
      </c>
      <c r="P448" s="399" t="s">
        <v>304</v>
      </c>
      <c r="Q448" s="399" t="s">
        <v>313</v>
      </c>
      <c r="R448" s="399" t="s">
        <v>6</v>
      </c>
      <c r="S448" s="399" t="s">
        <v>7</v>
      </c>
      <c r="T448" s="399" t="s">
        <v>8</v>
      </c>
      <c r="U448" s="399" t="s">
        <v>9</v>
      </c>
      <c r="V448" s="399" t="s">
        <v>10</v>
      </c>
      <c r="W448" s="399" t="s">
        <v>291</v>
      </c>
      <c r="X448" s="399" t="s">
        <v>11</v>
      </c>
      <c r="Y448" s="399" t="s">
        <v>12</v>
      </c>
      <c r="Z448" s="399" t="s">
        <v>13</v>
      </c>
    </row>
    <row r="449" spans="1:26" s="89" customFormat="1" x14ac:dyDescent="0.3">
      <c r="A449" s="413"/>
      <c r="B449" s="415"/>
      <c r="C449" s="411"/>
      <c r="D449" s="400" t="s">
        <v>16</v>
      </c>
      <c r="E449" s="401" t="s">
        <v>16</v>
      </c>
      <c r="F449" s="401" t="s">
        <v>301</v>
      </c>
      <c r="G449" s="401" t="s">
        <v>15</v>
      </c>
      <c r="H449" s="401" t="s">
        <v>16</v>
      </c>
      <c r="I449" s="401" t="s">
        <v>16</v>
      </c>
      <c r="J449" s="401" t="s">
        <v>16</v>
      </c>
      <c r="K449" s="401" t="s">
        <v>328</v>
      </c>
      <c r="L449" s="401" t="s">
        <v>16</v>
      </c>
      <c r="M449" s="401" t="s">
        <v>16</v>
      </c>
      <c r="N449" s="401" t="s">
        <v>16</v>
      </c>
      <c r="O449" s="401" t="s">
        <v>16</v>
      </c>
      <c r="P449" s="401" t="s">
        <v>16</v>
      </c>
      <c r="Q449" s="401" t="s">
        <v>17</v>
      </c>
      <c r="R449" s="401" t="s">
        <v>17</v>
      </c>
      <c r="S449" s="401" t="s">
        <v>17</v>
      </c>
      <c r="T449" s="401" t="s">
        <v>17</v>
      </c>
      <c r="U449" s="401" t="s">
        <v>17</v>
      </c>
      <c r="V449" s="401" t="s">
        <v>17</v>
      </c>
      <c r="W449" s="401" t="s">
        <v>18</v>
      </c>
      <c r="X449" s="401" t="s">
        <v>18</v>
      </c>
      <c r="Y449" s="401" t="s">
        <v>17</v>
      </c>
      <c r="Z449" s="401" t="s">
        <v>17</v>
      </c>
    </row>
    <row r="450" spans="1:26" s="90" customFormat="1" ht="50.25" customHeight="1" thickBot="1" x14ac:dyDescent="0.4">
      <c r="A450" s="93">
        <f>A430+1</f>
        <v>29</v>
      </c>
      <c r="B450" s="94" t="s">
        <v>422</v>
      </c>
      <c r="C450" s="95" t="s">
        <v>423</v>
      </c>
      <c r="D450" s="402">
        <f>SUM(D451:D461)</f>
        <v>490</v>
      </c>
      <c r="E450" s="403">
        <f>SUM(E451:E461)</f>
        <v>454.4</v>
      </c>
      <c r="F450" s="403"/>
      <c r="G450" s="403">
        <f t="shared" ref="G450:Z450" si="54">SUM(G451:G461)</f>
        <v>194.45999999999998</v>
      </c>
      <c r="H450" s="403">
        <f t="shared" si="54"/>
        <v>408.29699999999997</v>
      </c>
      <c r="I450" s="404">
        <f t="shared" si="54"/>
        <v>8.5259999999999998</v>
      </c>
      <c r="J450" s="404">
        <f t="shared" si="54"/>
        <v>4.5150000000000006</v>
      </c>
      <c r="K450" s="403">
        <f t="shared" si="54"/>
        <v>13.041</v>
      </c>
      <c r="L450" s="404">
        <f t="shared" si="54"/>
        <v>2.0579999999999998</v>
      </c>
      <c r="M450" s="404">
        <f t="shared" si="54"/>
        <v>4.9850000000000003</v>
      </c>
      <c r="N450" s="403">
        <f t="shared" si="54"/>
        <v>7.0430000000000001</v>
      </c>
      <c r="O450" s="403">
        <f t="shared" si="54"/>
        <v>19.498999999999999</v>
      </c>
      <c r="P450" s="403">
        <f t="shared" si="54"/>
        <v>6.94</v>
      </c>
      <c r="Q450" s="403">
        <f t="shared" si="54"/>
        <v>0</v>
      </c>
      <c r="R450" s="403">
        <f t="shared" si="54"/>
        <v>128.00799999999998</v>
      </c>
      <c r="S450" s="403">
        <f t="shared" si="54"/>
        <v>146.21</v>
      </c>
      <c r="T450" s="403">
        <f t="shared" si="54"/>
        <v>2.97</v>
      </c>
      <c r="U450" s="403">
        <f t="shared" si="54"/>
        <v>878.06000000000006</v>
      </c>
      <c r="V450" s="403">
        <f t="shared" si="54"/>
        <v>568.1</v>
      </c>
      <c r="W450" s="403">
        <f t="shared" si="54"/>
        <v>4788</v>
      </c>
      <c r="X450" s="403">
        <f t="shared" si="54"/>
        <v>0</v>
      </c>
      <c r="Y450" s="403">
        <f t="shared" si="54"/>
        <v>0.42359999999999998</v>
      </c>
      <c r="Z450" s="403">
        <f t="shared" si="54"/>
        <v>60.8</v>
      </c>
    </row>
    <row r="451" spans="1:26" s="2" customFormat="1" x14ac:dyDescent="0.3">
      <c r="B451" s="190">
        <v>0</v>
      </c>
      <c r="C451" s="5" t="str">
        <f>VLOOKUP($B451,'Bang TPDD'!$A$6:$AA$2902,2, FALSE)</f>
        <v>Nước</v>
      </c>
      <c r="D451" s="371">
        <v>150</v>
      </c>
      <c r="E451" s="91">
        <f>D451-D451*F451/100</f>
        <v>150</v>
      </c>
      <c r="F451" s="91">
        <f>VLOOKUP($B451,'Bang TPDD'!$A$6:$AA$2902,3, FALSE)</f>
        <v>0</v>
      </c>
      <c r="G451" s="91">
        <f>VLOOKUP($B451,'Bang TPDD'!$A$6:$AA$2902,4, FALSE)*$D451/100</f>
        <v>0</v>
      </c>
      <c r="H451" s="91">
        <f>VLOOKUP($B451,'Bang TPDD'!$A$6:$AA$2902,23, FALSE)*$E451/100</f>
        <v>150</v>
      </c>
      <c r="I451" s="91">
        <f>VLOOKUP($B451,'Bang TPDD'!$A$6:$AA$2902,5, FALSE)*$E451/100</f>
        <v>0</v>
      </c>
      <c r="J451" s="91">
        <f>VLOOKUP($B451,'Bang TPDD'!$A$6:$AA$2902,6, FALSE)*$E451/100</f>
        <v>0</v>
      </c>
      <c r="K451" s="91">
        <f>VLOOKUP($B451,'Bang TPDD'!$A$6:$AA$2902,7, FALSE)*$E451/100</f>
        <v>0</v>
      </c>
      <c r="L451" s="91">
        <f>VLOOKUP($B451,'Bang TPDD'!$A$6:$AA$2902,8, FALSE)*$E451/100</f>
        <v>0</v>
      </c>
      <c r="M451" s="91">
        <f>VLOOKUP($B451,'Bang TPDD'!$A$6:$AA$2902,9, FALSE)*$E451/100</f>
        <v>0</v>
      </c>
      <c r="N451" s="91">
        <f>VLOOKUP($B451,'Bang TPDD'!$A$6:$AA$2902,10, FALSE)*$E451/100</f>
        <v>0</v>
      </c>
      <c r="O451" s="91">
        <f>VLOOKUP($B451,'Bang TPDD'!$A$6:$AA$2902,11, FALSE)*$E451/100</f>
        <v>0</v>
      </c>
      <c r="P451" s="91">
        <f>VLOOKUP($B451,'Bang TPDD'!$A$6:$AA$2902,12, FALSE)*$E451/100</f>
        <v>0</v>
      </c>
      <c r="Q451" s="91">
        <f>VLOOKUP($B451,'Bang TPDD'!$A$6:$AA$2902,13, FALSE)*$E451/100</f>
        <v>0</v>
      </c>
      <c r="R451" s="91">
        <f>VLOOKUP($B451,'Bang TPDD'!$A$6:$AA$2902,14, FALSE)*$E451/100</f>
        <v>0</v>
      </c>
      <c r="S451" s="91">
        <f>VLOOKUP($B451,'Bang TPDD'!$A$6:$AA$2902,15, FALSE)*$E451/100</f>
        <v>0</v>
      </c>
      <c r="T451" s="91">
        <f>VLOOKUP($B451,'Bang TPDD'!$A$6:$AA$2902,16, FALSE)*$E451/100</f>
        <v>0</v>
      </c>
      <c r="U451" s="91">
        <f>VLOOKUP($B451,'Bang TPDD'!$A$6:$AA$2902,17, FALSE)*$E451/100</f>
        <v>0</v>
      </c>
      <c r="V451" s="91">
        <f>VLOOKUP($B451,'Bang TPDD'!$A$6:$AA$2902,18, FALSE)*$E451/100</f>
        <v>0</v>
      </c>
      <c r="W451" s="91">
        <f>VLOOKUP($B451,'Bang TPDD'!$A$6:$AA$2902,19, FALSE)*$E451/100</f>
        <v>0</v>
      </c>
      <c r="X451" s="91">
        <f>VLOOKUP($B451,'Bang TPDD'!$A$6:$AA$2902,20, FALSE)*$E451/100</f>
        <v>0</v>
      </c>
      <c r="Y451" s="91">
        <f>VLOOKUP($B451,'Bang TPDD'!$A$6:$AA$2902,21, FALSE)*$E451/100</f>
        <v>0</v>
      </c>
      <c r="Z451" s="91">
        <f>VLOOKUP($B451,'Bang TPDD'!$A$6:$AA$2902,22, FALSE)*$E451/100</f>
        <v>0</v>
      </c>
    </row>
    <row r="452" spans="1:26" s="2" customFormat="1" x14ac:dyDescent="0.3">
      <c r="B452" s="190">
        <v>35</v>
      </c>
      <c r="C452" s="5" t="str">
        <f>VLOOKUP($B452,'Bang TPDD'!$A$6:$AA$2902,2, FALSE)</f>
        <v>Bắp cải</v>
      </c>
      <c r="D452" s="371">
        <v>200</v>
      </c>
      <c r="E452" s="91">
        <f t="shared" ref="E452:E466" si="55">D452-D452*F452/100</f>
        <v>180</v>
      </c>
      <c r="F452" s="91">
        <f>VLOOKUP($B452,'Bang TPDD'!$A$6:$AA$2902,3, FALSE)</f>
        <v>10</v>
      </c>
      <c r="G452" s="91">
        <f>VLOOKUP($B452,'Bang TPDD'!$A$6:$AA$2902,4, FALSE)*$D452/100</f>
        <v>58</v>
      </c>
      <c r="H452" s="91">
        <f>VLOOKUP($B452,'Bang TPDD'!$A$6:$AA$2902,23, FALSE)*$E452/100</f>
        <v>162</v>
      </c>
      <c r="I452" s="91">
        <f>VLOOKUP($B452,'Bang TPDD'!$A$6:$AA$2902,5, FALSE)*$E452/100</f>
        <v>0</v>
      </c>
      <c r="J452" s="91">
        <f>VLOOKUP($B452,'Bang TPDD'!$A$6:$AA$2902,6, FALSE)*$E452/100</f>
        <v>3.24</v>
      </c>
      <c r="K452" s="91">
        <f>VLOOKUP($B452,'Bang TPDD'!$A$6:$AA$2902,7, FALSE)*$E452/100</f>
        <v>3.24</v>
      </c>
      <c r="L452" s="91">
        <f>VLOOKUP($B452,'Bang TPDD'!$A$6:$AA$2902,8, FALSE)*$E452/100</f>
        <v>0</v>
      </c>
      <c r="M452" s="91">
        <f>VLOOKUP($B452,'Bang TPDD'!$A$6:$AA$2902,9, FALSE)*$E452/100</f>
        <v>0</v>
      </c>
      <c r="N452" s="91">
        <f>VLOOKUP($B452,'Bang TPDD'!$A$6:$AA$2902,10, FALSE)*$E452/100</f>
        <v>0</v>
      </c>
      <c r="O452" s="91">
        <f>VLOOKUP($B452,'Bang TPDD'!$A$6:$AA$2902,11, FALSE)*$E452/100</f>
        <v>9.7200000000000006</v>
      </c>
      <c r="P452" s="91">
        <f>VLOOKUP($B452,'Bang TPDD'!$A$6:$AA$2902,12, FALSE)*$E452/100</f>
        <v>5.58</v>
      </c>
      <c r="Q452" s="91">
        <f>VLOOKUP($B452,'Bang TPDD'!$A$6:$AA$2902,13, FALSE)*$E452/100</f>
        <v>0</v>
      </c>
      <c r="R452" s="91">
        <f>VLOOKUP($B452,'Bang TPDD'!$A$6:$AA$2902,14, FALSE)*$E452/100</f>
        <v>86.4</v>
      </c>
      <c r="S452" s="91">
        <f>VLOOKUP($B452,'Bang TPDD'!$A$6:$AA$2902,15, FALSE)*$E452/100</f>
        <v>55.8</v>
      </c>
      <c r="T452" s="91">
        <f>VLOOKUP($B452,'Bang TPDD'!$A$6:$AA$2902,16, FALSE)*$E452/100</f>
        <v>1.9800000000000002</v>
      </c>
      <c r="U452" s="91">
        <f>VLOOKUP($B452,'Bang TPDD'!$A$6:$AA$2902,17, FALSE)*$E452/100</f>
        <v>50.4</v>
      </c>
      <c r="V452" s="91">
        <f>VLOOKUP($B452,'Bang TPDD'!$A$6:$AA$2902,18, FALSE)*$E452/100</f>
        <v>342</v>
      </c>
      <c r="W452" s="91">
        <f>VLOOKUP($B452,'Bang TPDD'!$A$6:$AA$2902,19, FALSE)*$E452/100</f>
        <v>504</v>
      </c>
      <c r="X452" s="91">
        <f>VLOOKUP($B452,'Bang TPDD'!$A$6:$AA$2902,20, FALSE)*$E452/100</f>
        <v>0</v>
      </c>
      <c r="Y452" s="91">
        <f>VLOOKUP($B452,'Bang TPDD'!$A$6:$AA$2902,21, FALSE)*$E452/100</f>
        <v>0.10799999999999998</v>
      </c>
      <c r="Z452" s="91">
        <f>VLOOKUP($B452,'Bang TPDD'!$A$6:$AA$2902,22, FALSE)*$E452/100</f>
        <v>54</v>
      </c>
    </row>
    <row r="453" spans="1:26" s="2" customFormat="1" x14ac:dyDescent="0.3">
      <c r="B453" s="190">
        <v>233</v>
      </c>
      <c r="C453" s="5" t="str">
        <f>VLOOKUP($B453,'Bang TPDD'!$A$6:$AA$2902,2, FALSE)</f>
        <v>Muối</v>
      </c>
      <c r="D453" s="371">
        <v>2</v>
      </c>
      <c r="E453" s="91">
        <f t="shared" si="55"/>
        <v>2</v>
      </c>
      <c r="F453" s="91">
        <f>VLOOKUP($B453,'Bang TPDD'!$A$6:$AA$2902,3, FALSE)</f>
        <v>0</v>
      </c>
      <c r="G453" s="91">
        <f>VLOOKUP($B453,'Bang TPDD'!$A$6:$AA$2902,4, FALSE)*$D453/100</f>
        <v>0</v>
      </c>
      <c r="H453" s="91">
        <f>VLOOKUP($B453,'Bang TPDD'!$A$6:$AA$2902,23, FALSE)*$E453/100</f>
        <v>0.02</v>
      </c>
      <c r="I453" s="91">
        <f>VLOOKUP($B453,'Bang TPDD'!$A$6:$AA$2902,5, FALSE)*$E453/100</f>
        <v>0</v>
      </c>
      <c r="J453" s="91">
        <f>VLOOKUP($B453,'Bang TPDD'!$A$6:$AA$2902,6, FALSE)*$E453/100</f>
        <v>0</v>
      </c>
      <c r="K453" s="91">
        <f>VLOOKUP($B453,'Bang TPDD'!$A$6:$AA$2902,7, FALSE)*$E453/100</f>
        <v>0</v>
      </c>
      <c r="L453" s="91">
        <f>VLOOKUP($B453,'Bang TPDD'!$A$6:$AA$2902,8, FALSE)*$E453/100</f>
        <v>0</v>
      </c>
      <c r="M453" s="91">
        <f>VLOOKUP($B453,'Bang TPDD'!$A$6:$AA$2902,9, FALSE)*$E453/100</f>
        <v>0</v>
      </c>
      <c r="N453" s="91">
        <f>VLOOKUP($B453,'Bang TPDD'!$A$6:$AA$2902,10, FALSE)*$E453/100</f>
        <v>0</v>
      </c>
      <c r="O453" s="91">
        <f>VLOOKUP($B453,'Bang TPDD'!$A$6:$AA$2902,11, FALSE)*$E453/100</f>
        <v>0</v>
      </c>
      <c r="P453" s="91">
        <f>VLOOKUP($B453,'Bang TPDD'!$A$6:$AA$2902,12, FALSE)*$E453/100</f>
        <v>0</v>
      </c>
      <c r="Q453" s="91">
        <f>VLOOKUP($B453,'Bang TPDD'!$A$6:$AA$2902,13, FALSE)*$E453/100</f>
        <v>0</v>
      </c>
      <c r="R453" s="91">
        <f>VLOOKUP($B453,'Bang TPDD'!$A$6:$AA$2902,14, FALSE)*$E453/100</f>
        <v>3</v>
      </c>
      <c r="S453" s="91">
        <f>VLOOKUP($B453,'Bang TPDD'!$A$6:$AA$2902,15, FALSE)*$E453/100</f>
        <v>1.4</v>
      </c>
      <c r="T453" s="91">
        <f>VLOOKUP($B453,'Bang TPDD'!$A$6:$AA$2902,16, FALSE)*$E453/100</f>
        <v>1.6E-2</v>
      </c>
      <c r="U453" s="91">
        <f>VLOOKUP($B453,'Bang TPDD'!$A$6:$AA$2902,17, FALSE)*$E453/100</f>
        <v>783.46</v>
      </c>
      <c r="V453" s="91">
        <f>VLOOKUP($B453,'Bang TPDD'!$A$6:$AA$2902,18, FALSE)*$E453/100</f>
        <v>0</v>
      </c>
      <c r="W453" s="91">
        <f>VLOOKUP($B453,'Bang TPDD'!$A$6:$AA$2902,19, FALSE)*$E453/100</f>
        <v>0</v>
      </c>
      <c r="X453" s="91">
        <f>VLOOKUP($B453,'Bang TPDD'!$A$6:$AA$2902,20, FALSE)*$E453/100</f>
        <v>0</v>
      </c>
      <c r="Y453" s="91">
        <f>VLOOKUP($B453,'Bang TPDD'!$A$6:$AA$2902,21, FALSE)*$E453/100</f>
        <v>0</v>
      </c>
      <c r="Z453" s="91">
        <f>VLOOKUP($B453,'Bang TPDD'!$A$6:$AA$2902,22, FALSE)*$E453/100</f>
        <v>0</v>
      </c>
    </row>
    <row r="454" spans="1:26" s="2" customFormat="1" x14ac:dyDescent="0.3">
      <c r="B454" s="190">
        <v>223</v>
      </c>
      <c r="C454" s="5" t="str">
        <f>VLOOKUP($B454,'Bang TPDD'!$A$6:$AA$2902,2, FALSE)</f>
        <v>Đường cát trắng</v>
      </c>
      <c r="D454" s="371">
        <v>3</v>
      </c>
      <c r="E454" s="91">
        <f t="shared" si="55"/>
        <v>3</v>
      </c>
      <c r="F454" s="91">
        <f>VLOOKUP($B454,'Bang TPDD'!$A$6:$AA$2902,3, FALSE)</f>
        <v>0</v>
      </c>
      <c r="G454" s="91">
        <f>VLOOKUP($B454,'Bang TPDD'!$A$6:$AA$2902,4, FALSE)*$D454/100</f>
        <v>11.91</v>
      </c>
      <c r="H454" s="91">
        <f>VLOOKUP($B454,'Bang TPDD'!$A$6:$AA$2902,23, FALSE)*$E454/100</f>
        <v>0</v>
      </c>
      <c r="I454" s="91">
        <f>VLOOKUP($B454,'Bang TPDD'!$A$6:$AA$2902,5, FALSE)*$E454/100</f>
        <v>0</v>
      </c>
      <c r="J454" s="91">
        <f>VLOOKUP($B454,'Bang TPDD'!$A$6:$AA$2902,6, FALSE)*$E454/100</f>
        <v>0</v>
      </c>
      <c r="K454" s="91">
        <f>VLOOKUP($B454,'Bang TPDD'!$A$6:$AA$2902,7, FALSE)*$E454/100</f>
        <v>0</v>
      </c>
      <c r="L454" s="91">
        <f>VLOOKUP($B454,'Bang TPDD'!$A$6:$AA$2902,8, FALSE)*$E454/100</f>
        <v>0</v>
      </c>
      <c r="M454" s="91">
        <f>VLOOKUP($B454,'Bang TPDD'!$A$6:$AA$2902,9, FALSE)*$E454/100</f>
        <v>0</v>
      </c>
      <c r="N454" s="91">
        <f>VLOOKUP($B454,'Bang TPDD'!$A$6:$AA$2902,10, FALSE)*$E454/100</f>
        <v>0</v>
      </c>
      <c r="O454" s="91">
        <f>VLOOKUP($B454,'Bang TPDD'!$A$6:$AA$2902,11, FALSE)*$E454/100</f>
        <v>2.9789999999999996</v>
      </c>
      <c r="P454" s="91">
        <f>VLOOKUP($B454,'Bang TPDD'!$A$6:$AA$2902,12, FALSE)*$E454/100</f>
        <v>0</v>
      </c>
      <c r="Q454" s="91">
        <f>VLOOKUP($B454,'Bang TPDD'!$A$6:$AA$2902,13, FALSE)*$E454/100</f>
        <v>0</v>
      </c>
      <c r="R454" s="91">
        <f>VLOOKUP($B454,'Bang TPDD'!$A$6:$AA$2902,14, FALSE)*$E454/100</f>
        <v>0</v>
      </c>
      <c r="S454" s="91">
        <f>VLOOKUP($B454,'Bang TPDD'!$A$6:$AA$2902,15, FALSE)*$E454/100</f>
        <v>0</v>
      </c>
      <c r="T454" s="91">
        <f>VLOOKUP($B454,'Bang TPDD'!$A$6:$AA$2902,16, FALSE)*$E454/100</f>
        <v>0</v>
      </c>
      <c r="U454" s="91">
        <f>VLOOKUP($B454,'Bang TPDD'!$A$6:$AA$2902,17, FALSE)*$E454/100</f>
        <v>0</v>
      </c>
      <c r="V454" s="91">
        <f>VLOOKUP($B454,'Bang TPDD'!$A$6:$AA$2902,18, FALSE)*$E454/100</f>
        <v>0</v>
      </c>
      <c r="W454" s="91">
        <f>VLOOKUP($B454,'Bang TPDD'!$A$6:$AA$2902,19, FALSE)*$E454/100</f>
        <v>0</v>
      </c>
      <c r="X454" s="91">
        <f>VLOOKUP($B454,'Bang TPDD'!$A$6:$AA$2902,20, FALSE)*$E454/100</f>
        <v>0</v>
      </c>
      <c r="Y454" s="91">
        <f>VLOOKUP($B454,'Bang TPDD'!$A$6:$AA$2902,21, FALSE)*$E454/100</f>
        <v>0</v>
      </c>
      <c r="Z454" s="91">
        <f>VLOOKUP($B454,'Bang TPDD'!$A$6:$AA$2902,22, FALSE)*$E454/100</f>
        <v>0</v>
      </c>
    </row>
    <row r="455" spans="1:26" s="2" customFormat="1" x14ac:dyDescent="0.3">
      <c r="B455" s="190">
        <v>108</v>
      </c>
      <c r="C455" s="5" t="str">
        <f>VLOOKUP($B455,'Bang TPDD'!$A$6:$AA$2902,2, FALSE)</f>
        <v>Dầu thực vật</v>
      </c>
      <c r="D455" s="371">
        <v>5</v>
      </c>
      <c r="E455" s="91">
        <f t="shared" si="55"/>
        <v>5</v>
      </c>
      <c r="F455" s="91">
        <f>VLOOKUP($B455,'Bang TPDD'!$A$6:$AA$2902,3, FALSE)</f>
        <v>0</v>
      </c>
      <c r="G455" s="91">
        <f>VLOOKUP($B455,'Bang TPDD'!$A$6:$AA$2902,4, FALSE)*$D455/100</f>
        <v>44.85</v>
      </c>
      <c r="H455" s="91">
        <f>VLOOKUP($B455,'Bang TPDD'!$A$6:$AA$2902,23, FALSE)*$E455/100</f>
        <v>1.4999999999999999E-2</v>
      </c>
      <c r="I455" s="91">
        <f>VLOOKUP($B455,'Bang TPDD'!$A$6:$AA$2902,5, FALSE)*$E455/100</f>
        <v>0</v>
      </c>
      <c r="J455" s="91">
        <f>VLOOKUP($B455,'Bang TPDD'!$A$6:$AA$2902,6, FALSE)*$E455/100</f>
        <v>0</v>
      </c>
      <c r="K455" s="91">
        <f>VLOOKUP($B455,'Bang TPDD'!$A$6:$AA$2902,7, FALSE)*$E455/100</f>
        <v>0</v>
      </c>
      <c r="L455" s="91">
        <f>VLOOKUP($B455,'Bang TPDD'!$A$6:$AA$2902,8, FALSE)*$E455/100</f>
        <v>0</v>
      </c>
      <c r="M455" s="91">
        <f>VLOOKUP($B455,'Bang TPDD'!$A$6:$AA$2902,9, FALSE)*$E455/100</f>
        <v>4.9850000000000003</v>
      </c>
      <c r="N455" s="91">
        <f>VLOOKUP($B455,'Bang TPDD'!$A$6:$AA$2902,10, FALSE)*$E455/100</f>
        <v>4.9850000000000003</v>
      </c>
      <c r="O455" s="91">
        <f>VLOOKUP($B455,'Bang TPDD'!$A$6:$AA$2902,11, FALSE)*$E455/100</f>
        <v>0</v>
      </c>
      <c r="P455" s="91">
        <f>VLOOKUP($B455,'Bang TPDD'!$A$6:$AA$2902,12, FALSE)*$E455/100</f>
        <v>0</v>
      </c>
      <c r="Q455" s="91">
        <f>VLOOKUP($B455,'Bang TPDD'!$A$6:$AA$2902,13, FALSE)*$E455/100</f>
        <v>0</v>
      </c>
      <c r="R455" s="91">
        <f>VLOOKUP($B455,'Bang TPDD'!$A$6:$AA$2902,14, FALSE)*$E455/100</f>
        <v>0</v>
      </c>
      <c r="S455" s="91">
        <f>VLOOKUP($B455,'Bang TPDD'!$A$6:$AA$2902,15, FALSE)*$E455/100</f>
        <v>0</v>
      </c>
      <c r="T455" s="91">
        <f>VLOOKUP($B455,'Bang TPDD'!$A$6:$AA$2902,16, FALSE)*$E455/100</f>
        <v>0</v>
      </c>
      <c r="U455" s="91">
        <f>VLOOKUP($B455,'Bang TPDD'!$A$6:$AA$2902,17, FALSE)*$E455/100</f>
        <v>0</v>
      </c>
      <c r="V455" s="91">
        <f>VLOOKUP($B455,'Bang TPDD'!$A$6:$AA$2902,18, FALSE)*$E455/100</f>
        <v>0</v>
      </c>
      <c r="W455" s="91">
        <f>VLOOKUP($B455,'Bang TPDD'!$A$6:$AA$2902,19, FALSE)*$E455/100</f>
        <v>0</v>
      </c>
      <c r="X455" s="91">
        <f>VLOOKUP($B455,'Bang TPDD'!$A$6:$AA$2902,20, FALSE)*$E455/100</f>
        <v>0</v>
      </c>
      <c r="Y455" s="91">
        <f>VLOOKUP($B455,'Bang TPDD'!$A$6:$AA$2902,21, FALSE)*$E455/100</f>
        <v>0</v>
      </c>
      <c r="Z455" s="91">
        <f>VLOOKUP($B455,'Bang TPDD'!$A$6:$AA$2902,22, FALSE)*$E455/100</f>
        <v>0</v>
      </c>
    </row>
    <row r="456" spans="1:26" s="2" customFormat="1" x14ac:dyDescent="0.3">
      <c r="B456" s="190">
        <v>117</v>
      </c>
      <c r="C456" s="5" t="str">
        <f>VLOOKUP($B456,'Bang TPDD'!$A$6:$AA$2902,2, FALSE)</f>
        <v>Thịt heo nạc</v>
      </c>
      <c r="D456" s="371">
        <v>30</v>
      </c>
      <c r="E456" s="91">
        <f t="shared" si="55"/>
        <v>29.4</v>
      </c>
      <c r="F456" s="91">
        <f>VLOOKUP($B456,'Bang TPDD'!$A$6:$AA$2902,3, FALSE)</f>
        <v>2</v>
      </c>
      <c r="G456" s="91">
        <f>VLOOKUP($B456,'Bang TPDD'!$A$6:$AA$2902,4, FALSE)*$D456/100</f>
        <v>41.7</v>
      </c>
      <c r="H456" s="91">
        <f>VLOOKUP($B456,'Bang TPDD'!$A$6:$AA$2902,23, FALSE)*$E456/100</f>
        <v>21.462</v>
      </c>
      <c r="I456" s="91">
        <f>VLOOKUP($B456,'Bang TPDD'!$A$6:$AA$2902,5, FALSE)*$E456/100</f>
        <v>8.5259999999999998</v>
      </c>
      <c r="J456" s="91">
        <f>VLOOKUP($B456,'Bang TPDD'!$A$6:$AA$2902,6, FALSE)*$E456/100</f>
        <v>0</v>
      </c>
      <c r="K456" s="91">
        <f>VLOOKUP($B456,'Bang TPDD'!$A$6:$AA$2902,7, FALSE)*$E456/100</f>
        <v>8.5259999999999998</v>
      </c>
      <c r="L456" s="91">
        <f>VLOOKUP($B456,'Bang TPDD'!$A$6:$AA$2902,8, FALSE)*$E456/100</f>
        <v>2.0579999999999998</v>
      </c>
      <c r="M456" s="91">
        <f>VLOOKUP($B456,'Bang TPDD'!$A$6:$AA$2902,9, FALSE)*$E456/100</f>
        <v>0</v>
      </c>
      <c r="N456" s="91">
        <f>VLOOKUP($B456,'Bang TPDD'!$A$6:$AA$2902,10, FALSE)*$E456/100</f>
        <v>2.0579999999999998</v>
      </c>
      <c r="O456" s="91">
        <f>VLOOKUP($B456,'Bang TPDD'!$A$6:$AA$2902,11, FALSE)*$E456/100</f>
        <v>0</v>
      </c>
      <c r="P456" s="91">
        <f>VLOOKUP($B456,'Bang TPDD'!$A$6:$AA$2902,12, FALSE)*$E456/100</f>
        <v>0</v>
      </c>
      <c r="Q456" s="91">
        <f>VLOOKUP($B456,'Bang TPDD'!$A$6:$AA$2902,13, FALSE)*$E456/100</f>
        <v>0</v>
      </c>
      <c r="R456" s="91">
        <f>VLOOKUP($B456,'Bang TPDD'!$A$6:$AA$2902,14, FALSE)*$E456/100</f>
        <v>2.0579999999999998</v>
      </c>
      <c r="S456" s="91">
        <f>VLOOKUP($B456,'Bang TPDD'!$A$6:$AA$2902,15, FALSE)*$E456/100</f>
        <v>55.86</v>
      </c>
      <c r="T456" s="91">
        <f>VLOOKUP($B456,'Bang TPDD'!$A$6:$AA$2902,16, FALSE)*$E456/100</f>
        <v>0.29399999999999998</v>
      </c>
      <c r="U456" s="91">
        <f>VLOOKUP($B456,'Bang TPDD'!$A$6:$AA$2902,17, FALSE)*$E456/100</f>
        <v>0</v>
      </c>
      <c r="V456" s="91">
        <f>VLOOKUP($B456,'Bang TPDD'!$A$6:$AA$2902,18, FALSE)*$E456/100</f>
        <v>0</v>
      </c>
      <c r="W456" s="91">
        <f>VLOOKUP($B456,'Bang TPDD'!$A$6:$AA$2902,19, FALSE)*$E456/100</f>
        <v>0</v>
      </c>
      <c r="X456" s="91">
        <f>VLOOKUP($B456,'Bang TPDD'!$A$6:$AA$2902,20, FALSE)*$E456/100</f>
        <v>0</v>
      </c>
      <c r="Y456" s="91">
        <f>VLOOKUP($B456,'Bang TPDD'!$A$6:$AA$2902,21, FALSE)*$E456/100</f>
        <v>0.2646</v>
      </c>
      <c r="Z456" s="91">
        <f>VLOOKUP($B456,'Bang TPDD'!$A$6:$AA$2902,22, FALSE)*$E456/100</f>
        <v>0</v>
      </c>
    </row>
    <row r="457" spans="1:26" s="2" customFormat="1" x14ac:dyDescent="0.3">
      <c r="B457" s="190">
        <v>33</v>
      </c>
      <c r="C457" s="5" t="str">
        <f>VLOOKUP($B457,'Bang TPDD'!$A$6:$AA$2902,2, FALSE)</f>
        <v>Cà rốt</v>
      </c>
      <c r="D457" s="371">
        <v>100</v>
      </c>
      <c r="E457" s="91">
        <f t="shared" si="55"/>
        <v>85</v>
      </c>
      <c r="F457" s="91">
        <f>VLOOKUP($B457,'Bang TPDD'!$A$6:$AA$2902,3, FALSE)</f>
        <v>15</v>
      </c>
      <c r="G457" s="91">
        <f>VLOOKUP($B457,'Bang TPDD'!$A$6:$AA$2902,4, FALSE)*$D457/100</f>
        <v>38</v>
      </c>
      <c r="H457" s="91">
        <f>VLOOKUP($B457,'Bang TPDD'!$A$6:$AA$2902,23, FALSE)*$E457/100</f>
        <v>74.8</v>
      </c>
      <c r="I457" s="91">
        <f>VLOOKUP($B457,'Bang TPDD'!$A$6:$AA$2902,5, FALSE)*$E457/100</f>
        <v>0</v>
      </c>
      <c r="J457" s="91">
        <f>VLOOKUP($B457,'Bang TPDD'!$A$6:$AA$2902,6, FALSE)*$E457/100</f>
        <v>1.2749999999999999</v>
      </c>
      <c r="K457" s="91">
        <f>VLOOKUP($B457,'Bang TPDD'!$A$6:$AA$2902,7, FALSE)*$E457/100</f>
        <v>1.2749999999999999</v>
      </c>
      <c r="L457" s="91">
        <f>VLOOKUP($B457,'Bang TPDD'!$A$6:$AA$2902,8, FALSE)*$E457/100</f>
        <v>0</v>
      </c>
      <c r="M457" s="91">
        <f>VLOOKUP($B457,'Bang TPDD'!$A$6:$AA$2902,9, FALSE)*$E457/100</f>
        <v>0</v>
      </c>
      <c r="N457" s="91">
        <f>VLOOKUP($B457,'Bang TPDD'!$A$6:$AA$2902,10, FALSE)*$E457/100</f>
        <v>0</v>
      </c>
      <c r="O457" s="91">
        <f>VLOOKUP($B457,'Bang TPDD'!$A$6:$AA$2902,11, FALSE)*$E457/100</f>
        <v>6.8</v>
      </c>
      <c r="P457" s="91">
        <f>VLOOKUP($B457,'Bang TPDD'!$A$6:$AA$2902,12, FALSE)*$E457/100</f>
        <v>1.36</v>
      </c>
      <c r="Q457" s="91">
        <f>VLOOKUP($B457,'Bang TPDD'!$A$6:$AA$2902,13, FALSE)*$E457/100</f>
        <v>0</v>
      </c>
      <c r="R457" s="91">
        <f>VLOOKUP($B457,'Bang TPDD'!$A$6:$AA$2902,14, FALSE)*$E457/100</f>
        <v>36.549999999999997</v>
      </c>
      <c r="S457" s="91">
        <f>VLOOKUP($B457,'Bang TPDD'!$A$6:$AA$2902,15, FALSE)*$E457/100</f>
        <v>33.15</v>
      </c>
      <c r="T457" s="91">
        <f>VLOOKUP($B457,'Bang TPDD'!$A$6:$AA$2902,16, FALSE)*$E457/100</f>
        <v>0.68</v>
      </c>
      <c r="U457" s="91">
        <f>VLOOKUP($B457,'Bang TPDD'!$A$6:$AA$2902,17, FALSE)*$E457/100</f>
        <v>44.2</v>
      </c>
      <c r="V457" s="91">
        <f>VLOOKUP($B457,'Bang TPDD'!$A$6:$AA$2902,18, FALSE)*$E457/100</f>
        <v>226.1</v>
      </c>
      <c r="W457" s="91">
        <f>VLOOKUP($B457,'Bang TPDD'!$A$6:$AA$2902,19, FALSE)*$E457/100</f>
        <v>4284</v>
      </c>
      <c r="X457" s="91">
        <f>VLOOKUP($B457,'Bang TPDD'!$A$6:$AA$2902,20, FALSE)*$E457/100</f>
        <v>0</v>
      </c>
      <c r="Y457" s="91">
        <f>VLOOKUP($B457,'Bang TPDD'!$A$6:$AA$2902,21, FALSE)*$E457/100</f>
        <v>5.0999999999999997E-2</v>
      </c>
      <c r="Z457" s="91">
        <f>VLOOKUP($B457,'Bang TPDD'!$A$6:$AA$2902,22, FALSE)*$E457/100</f>
        <v>6.8</v>
      </c>
    </row>
    <row r="458" spans="1:26" s="2" customFormat="1" x14ac:dyDescent="0.3">
      <c r="B458" s="92" t="s">
        <v>338</v>
      </c>
      <c r="C458" s="5" t="str">
        <f>VLOOKUP($B458,'Bang TPDD'!$A$6:$AA$2902,2, FALSE)</f>
        <v>Chọn NL</v>
      </c>
      <c r="D458" s="91">
        <v>0</v>
      </c>
      <c r="E458" s="91">
        <f t="shared" si="55"/>
        <v>0</v>
      </c>
      <c r="F458" s="91">
        <f>VLOOKUP($B458,'Bang TPDD'!$A$6:$AA$2902,3, FALSE)</f>
        <v>0</v>
      </c>
      <c r="G458" s="91">
        <f>VLOOKUP($B458,'Bang TPDD'!$A$6:$AA$2902,4, FALSE)*$D458/100</f>
        <v>0</v>
      </c>
      <c r="H458" s="91">
        <f>VLOOKUP($B458,'Bang TPDD'!$A$6:$AA$2902,23, FALSE)*$E458/100</f>
        <v>0</v>
      </c>
      <c r="I458" s="91">
        <f>VLOOKUP($B458,'Bang TPDD'!$A$6:$AA$2902,5, FALSE)*$E458/100</f>
        <v>0</v>
      </c>
      <c r="J458" s="91">
        <f>VLOOKUP($B458,'Bang TPDD'!$A$6:$AA$2902,6, FALSE)*$E458/100</f>
        <v>0</v>
      </c>
      <c r="K458" s="91">
        <f>VLOOKUP($B458,'Bang TPDD'!$A$6:$AA$2902,7, FALSE)*$E458/100</f>
        <v>0</v>
      </c>
      <c r="L458" s="91">
        <f>VLOOKUP($B458,'Bang TPDD'!$A$6:$AA$2902,8, FALSE)*$E458/100</f>
        <v>0</v>
      </c>
      <c r="M458" s="91">
        <f>VLOOKUP($B458,'Bang TPDD'!$A$6:$AA$2902,9, FALSE)*$E458/100</f>
        <v>0</v>
      </c>
      <c r="N458" s="91">
        <f>VLOOKUP($B458,'Bang TPDD'!$A$6:$AA$2902,10, FALSE)*$E458/100</f>
        <v>0</v>
      </c>
      <c r="O458" s="91">
        <f>VLOOKUP($B458,'Bang TPDD'!$A$6:$AA$2902,11, FALSE)*$E458/100</f>
        <v>0</v>
      </c>
      <c r="P458" s="91">
        <f>VLOOKUP($B458,'Bang TPDD'!$A$6:$AA$2902,12, FALSE)*$E458/100</f>
        <v>0</v>
      </c>
      <c r="Q458" s="91">
        <f>VLOOKUP($B458,'Bang TPDD'!$A$6:$AA$2902,13, FALSE)*$E458/100</f>
        <v>0</v>
      </c>
      <c r="R458" s="91">
        <f>VLOOKUP($B458,'Bang TPDD'!$A$6:$AA$2902,14, FALSE)*$E458/100</f>
        <v>0</v>
      </c>
      <c r="S458" s="91">
        <f>VLOOKUP($B458,'Bang TPDD'!$A$6:$AA$2902,15, FALSE)*$E458/100</f>
        <v>0</v>
      </c>
      <c r="T458" s="91">
        <f>VLOOKUP($B458,'Bang TPDD'!$A$6:$AA$2902,16, FALSE)*$E458/100</f>
        <v>0</v>
      </c>
      <c r="U458" s="91">
        <f>VLOOKUP($B458,'Bang TPDD'!$A$6:$AA$2902,17, FALSE)*$E458/100</f>
        <v>0</v>
      </c>
      <c r="V458" s="91">
        <f>VLOOKUP($B458,'Bang TPDD'!$A$6:$AA$2902,18, FALSE)*$E458/100</f>
        <v>0</v>
      </c>
      <c r="W458" s="91">
        <f>VLOOKUP($B458,'Bang TPDD'!$A$6:$AA$2902,19, FALSE)*$E458/100</f>
        <v>0</v>
      </c>
      <c r="X458" s="91">
        <f>VLOOKUP($B458,'Bang TPDD'!$A$6:$AA$2902,20, FALSE)*$E458/100</f>
        <v>0</v>
      </c>
      <c r="Y458" s="91">
        <f>VLOOKUP($B458,'Bang TPDD'!$A$6:$AA$2902,21, FALSE)*$E458/100</f>
        <v>0</v>
      </c>
      <c r="Z458" s="91">
        <f>VLOOKUP($B458,'Bang TPDD'!$A$6:$AA$2902,22, FALSE)*$E458/100</f>
        <v>0</v>
      </c>
    </row>
    <row r="459" spans="1:26" s="2" customFormat="1" x14ac:dyDescent="0.3">
      <c r="B459" s="92" t="s">
        <v>338</v>
      </c>
      <c r="C459" s="5" t="str">
        <f>VLOOKUP($B459,'Bang TPDD'!$A$6:$AA$2902,2, FALSE)</f>
        <v>Chọn NL</v>
      </c>
      <c r="D459" s="91">
        <v>0</v>
      </c>
      <c r="E459" s="91">
        <f t="shared" si="55"/>
        <v>0</v>
      </c>
      <c r="F459" s="91">
        <f>VLOOKUP($B459,'Bang TPDD'!$A$6:$AA$2902,3, FALSE)</f>
        <v>0</v>
      </c>
      <c r="G459" s="91">
        <f>VLOOKUP($B459,'Bang TPDD'!$A$6:$AA$2902,4, FALSE)*$D459/100</f>
        <v>0</v>
      </c>
      <c r="H459" s="91">
        <f>VLOOKUP($B459,'Bang TPDD'!$A$6:$AA$2902,23, FALSE)*$E459/100</f>
        <v>0</v>
      </c>
      <c r="I459" s="91">
        <f>VLOOKUP($B459,'Bang TPDD'!$A$6:$AA$2902,5, FALSE)*$E459/100</f>
        <v>0</v>
      </c>
      <c r="J459" s="91">
        <f>VLOOKUP($B459,'Bang TPDD'!$A$6:$AA$2902,6, FALSE)*$E459/100</f>
        <v>0</v>
      </c>
      <c r="K459" s="91">
        <f>VLOOKUP($B459,'Bang TPDD'!$A$6:$AA$2902,7, FALSE)*$E459/100</f>
        <v>0</v>
      </c>
      <c r="L459" s="91">
        <f>VLOOKUP($B459,'Bang TPDD'!$A$6:$AA$2902,8, FALSE)*$E459/100</f>
        <v>0</v>
      </c>
      <c r="M459" s="91">
        <f>VLOOKUP($B459,'Bang TPDD'!$A$6:$AA$2902,9, FALSE)*$E459/100</f>
        <v>0</v>
      </c>
      <c r="N459" s="91">
        <f>VLOOKUP($B459,'Bang TPDD'!$A$6:$AA$2902,10, FALSE)*$E459/100</f>
        <v>0</v>
      </c>
      <c r="O459" s="91">
        <f>VLOOKUP($B459,'Bang TPDD'!$A$6:$AA$2902,11, FALSE)*$E459/100</f>
        <v>0</v>
      </c>
      <c r="P459" s="91">
        <f>VLOOKUP($B459,'Bang TPDD'!$A$6:$AA$2902,12, FALSE)*$E459/100</f>
        <v>0</v>
      </c>
      <c r="Q459" s="91">
        <f>VLOOKUP($B459,'Bang TPDD'!$A$6:$AA$2902,13, FALSE)*$E459/100</f>
        <v>0</v>
      </c>
      <c r="R459" s="91">
        <f>VLOOKUP($B459,'Bang TPDD'!$A$6:$AA$2902,14, FALSE)*$E459/100</f>
        <v>0</v>
      </c>
      <c r="S459" s="91">
        <f>VLOOKUP($B459,'Bang TPDD'!$A$6:$AA$2902,15, FALSE)*$E459/100</f>
        <v>0</v>
      </c>
      <c r="T459" s="91">
        <f>VLOOKUP($B459,'Bang TPDD'!$A$6:$AA$2902,16, FALSE)*$E459/100</f>
        <v>0</v>
      </c>
      <c r="U459" s="91">
        <f>VLOOKUP($B459,'Bang TPDD'!$A$6:$AA$2902,17, FALSE)*$E459/100</f>
        <v>0</v>
      </c>
      <c r="V459" s="91">
        <f>VLOOKUP($B459,'Bang TPDD'!$A$6:$AA$2902,18, FALSE)*$E459/100</f>
        <v>0</v>
      </c>
      <c r="W459" s="91">
        <f>VLOOKUP($B459,'Bang TPDD'!$A$6:$AA$2902,19, FALSE)*$E459/100</f>
        <v>0</v>
      </c>
      <c r="X459" s="91">
        <f>VLOOKUP($B459,'Bang TPDD'!$A$6:$AA$2902,20, FALSE)*$E459/100</f>
        <v>0</v>
      </c>
      <c r="Y459" s="91">
        <f>VLOOKUP($B459,'Bang TPDD'!$A$6:$AA$2902,21, FALSE)*$E459/100</f>
        <v>0</v>
      </c>
      <c r="Z459" s="91">
        <f>VLOOKUP($B459,'Bang TPDD'!$A$6:$AA$2902,22, FALSE)*$E459/100</f>
        <v>0</v>
      </c>
    </row>
    <row r="460" spans="1:26" s="2" customFormat="1" x14ac:dyDescent="0.3">
      <c r="B460" s="92" t="s">
        <v>338</v>
      </c>
      <c r="C460" s="5" t="str">
        <f>VLOOKUP($B460,'Bang TPDD'!$A$6:$AA$2902,2, FALSE)</f>
        <v>Chọn NL</v>
      </c>
      <c r="D460" s="91">
        <v>0</v>
      </c>
      <c r="E460" s="91">
        <f t="shared" si="55"/>
        <v>0</v>
      </c>
      <c r="F460" s="91">
        <f>VLOOKUP($B460,'Bang TPDD'!$A$6:$AA$2902,3, FALSE)</f>
        <v>0</v>
      </c>
      <c r="G460" s="91">
        <f>VLOOKUP($B460,'Bang TPDD'!$A$6:$AA$2902,4, FALSE)*$D460/100</f>
        <v>0</v>
      </c>
      <c r="H460" s="91">
        <f>VLOOKUP($B460,'Bang TPDD'!$A$6:$AA$2902,23, FALSE)*$E460/100</f>
        <v>0</v>
      </c>
      <c r="I460" s="91">
        <f>VLOOKUP($B460,'Bang TPDD'!$A$6:$AA$2902,5, FALSE)*$E460/100</f>
        <v>0</v>
      </c>
      <c r="J460" s="91">
        <f>VLOOKUP($B460,'Bang TPDD'!$A$6:$AA$2902,6, FALSE)*$E460/100</f>
        <v>0</v>
      </c>
      <c r="K460" s="91">
        <f>VLOOKUP($B460,'Bang TPDD'!$A$6:$AA$2902,7, FALSE)*$E460/100</f>
        <v>0</v>
      </c>
      <c r="L460" s="91">
        <f>VLOOKUP($B460,'Bang TPDD'!$A$6:$AA$2902,8, FALSE)*$E460/100</f>
        <v>0</v>
      </c>
      <c r="M460" s="91">
        <f>VLOOKUP($B460,'Bang TPDD'!$A$6:$AA$2902,9, FALSE)*$E460/100</f>
        <v>0</v>
      </c>
      <c r="N460" s="91">
        <f>VLOOKUP($B460,'Bang TPDD'!$A$6:$AA$2902,10, FALSE)*$E460/100</f>
        <v>0</v>
      </c>
      <c r="O460" s="91">
        <f>VLOOKUP($B460,'Bang TPDD'!$A$6:$AA$2902,11, FALSE)*$E460/100</f>
        <v>0</v>
      </c>
      <c r="P460" s="91">
        <f>VLOOKUP($B460,'Bang TPDD'!$A$6:$AA$2902,12, FALSE)*$E460/100</f>
        <v>0</v>
      </c>
      <c r="Q460" s="91">
        <f>VLOOKUP($B460,'Bang TPDD'!$A$6:$AA$2902,13, FALSE)*$E460/100</f>
        <v>0</v>
      </c>
      <c r="R460" s="91">
        <f>VLOOKUP($B460,'Bang TPDD'!$A$6:$AA$2902,14, FALSE)*$E460/100</f>
        <v>0</v>
      </c>
      <c r="S460" s="91">
        <f>VLOOKUP($B460,'Bang TPDD'!$A$6:$AA$2902,15, FALSE)*$E460/100</f>
        <v>0</v>
      </c>
      <c r="T460" s="91">
        <f>VLOOKUP($B460,'Bang TPDD'!$A$6:$AA$2902,16, FALSE)*$E460/100</f>
        <v>0</v>
      </c>
      <c r="U460" s="91">
        <f>VLOOKUP($B460,'Bang TPDD'!$A$6:$AA$2902,17, FALSE)*$E460/100</f>
        <v>0</v>
      </c>
      <c r="V460" s="91">
        <f>VLOOKUP($B460,'Bang TPDD'!$A$6:$AA$2902,18, FALSE)*$E460/100</f>
        <v>0</v>
      </c>
      <c r="W460" s="91">
        <f>VLOOKUP($B460,'Bang TPDD'!$A$6:$AA$2902,19, FALSE)*$E460/100</f>
        <v>0</v>
      </c>
      <c r="X460" s="91">
        <f>VLOOKUP($B460,'Bang TPDD'!$A$6:$AA$2902,20, FALSE)*$E460/100</f>
        <v>0</v>
      </c>
      <c r="Y460" s="91">
        <f>VLOOKUP($B460,'Bang TPDD'!$A$6:$AA$2902,21, FALSE)*$E460/100</f>
        <v>0</v>
      </c>
      <c r="Z460" s="91">
        <f>VLOOKUP($B460,'Bang TPDD'!$A$6:$AA$2902,22, FALSE)*$E460/100</f>
        <v>0</v>
      </c>
    </row>
    <row r="461" spans="1:26" s="2" customFormat="1" x14ac:dyDescent="0.3">
      <c r="B461" s="92" t="s">
        <v>338</v>
      </c>
      <c r="C461" s="5" t="str">
        <f>VLOOKUP($B461,'Bang TPDD'!$A$6:$AA$2902,2, FALSE)</f>
        <v>Chọn NL</v>
      </c>
      <c r="D461" s="91">
        <v>0</v>
      </c>
      <c r="E461" s="91">
        <f t="shared" si="55"/>
        <v>0</v>
      </c>
      <c r="F461" s="91">
        <f>VLOOKUP($B461,'Bang TPDD'!$A$6:$AA$2902,3, FALSE)</f>
        <v>0</v>
      </c>
      <c r="G461" s="91">
        <f>VLOOKUP($B461,'Bang TPDD'!$A$6:$AA$2902,4, FALSE)*$D461/100</f>
        <v>0</v>
      </c>
      <c r="H461" s="91">
        <f>VLOOKUP($B461,'Bang TPDD'!$A$6:$AA$2902,23, FALSE)*$E461/100</f>
        <v>0</v>
      </c>
      <c r="I461" s="91">
        <f>VLOOKUP($B461,'Bang TPDD'!$A$6:$AA$2902,5, FALSE)*$E461/100</f>
        <v>0</v>
      </c>
      <c r="J461" s="91">
        <f>VLOOKUP($B461,'Bang TPDD'!$A$6:$AA$2902,6, FALSE)*$E461/100</f>
        <v>0</v>
      </c>
      <c r="K461" s="91">
        <f>VLOOKUP($B461,'Bang TPDD'!$A$6:$AA$2902,7, FALSE)*$E461/100</f>
        <v>0</v>
      </c>
      <c r="L461" s="91">
        <f>VLOOKUP($B461,'Bang TPDD'!$A$6:$AA$2902,8, FALSE)*$E461/100</f>
        <v>0</v>
      </c>
      <c r="M461" s="91">
        <f>VLOOKUP($B461,'Bang TPDD'!$A$6:$AA$2902,9, FALSE)*$E461/100</f>
        <v>0</v>
      </c>
      <c r="N461" s="91">
        <f>VLOOKUP($B461,'Bang TPDD'!$A$6:$AA$2902,10, FALSE)*$E461/100</f>
        <v>0</v>
      </c>
      <c r="O461" s="91">
        <f>VLOOKUP($B461,'Bang TPDD'!$A$6:$AA$2902,11, FALSE)*$E461/100</f>
        <v>0</v>
      </c>
      <c r="P461" s="91">
        <f>VLOOKUP($B461,'Bang TPDD'!$A$6:$AA$2902,12, FALSE)*$E461/100</f>
        <v>0</v>
      </c>
      <c r="Q461" s="91">
        <f>VLOOKUP($B461,'Bang TPDD'!$A$6:$AA$2902,13, FALSE)*$E461/100</f>
        <v>0</v>
      </c>
      <c r="R461" s="91">
        <f>VLOOKUP($B461,'Bang TPDD'!$A$6:$AA$2902,14, FALSE)*$E461/100</f>
        <v>0</v>
      </c>
      <c r="S461" s="91">
        <f>VLOOKUP($B461,'Bang TPDD'!$A$6:$AA$2902,15, FALSE)*$E461/100</f>
        <v>0</v>
      </c>
      <c r="T461" s="91">
        <f>VLOOKUP($B461,'Bang TPDD'!$A$6:$AA$2902,16, FALSE)*$E461/100</f>
        <v>0</v>
      </c>
      <c r="U461" s="91">
        <f>VLOOKUP($B461,'Bang TPDD'!$A$6:$AA$2902,17, FALSE)*$E461/100</f>
        <v>0</v>
      </c>
      <c r="V461" s="91">
        <f>VLOOKUP($B461,'Bang TPDD'!$A$6:$AA$2902,18, FALSE)*$E461/100</f>
        <v>0</v>
      </c>
      <c r="W461" s="91">
        <f>VLOOKUP($B461,'Bang TPDD'!$A$6:$AA$2902,19, FALSE)*$E461/100</f>
        <v>0</v>
      </c>
      <c r="X461" s="91">
        <f>VLOOKUP($B461,'Bang TPDD'!$A$6:$AA$2902,20, FALSE)*$E461/100</f>
        <v>0</v>
      </c>
      <c r="Y461" s="91">
        <f>VLOOKUP($B461,'Bang TPDD'!$A$6:$AA$2902,21, FALSE)*$E461/100</f>
        <v>0</v>
      </c>
      <c r="Z461" s="91">
        <f>VLOOKUP($B461,'Bang TPDD'!$A$6:$AA$2902,22, FALSE)*$E461/100</f>
        <v>0</v>
      </c>
    </row>
    <row r="462" spans="1:26" s="2" customFormat="1" x14ac:dyDescent="0.3">
      <c r="B462" s="92" t="s">
        <v>338</v>
      </c>
      <c r="C462" s="5" t="str">
        <f>VLOOKUP($B462,'Bang TPDD'!$A$6:$AA$2902,2, FALSE)</f>
        <v>Chọn NL</v>
      </c>
      <c r="D462" s="91">
        <v>0</v>
      </c>
      <c r="E462" s="91">
        <f t="shared" si="55"/>
        <v>0</v>
      </c>
      <c r="F462" s="91">
        <f>VLOOKUP($B462,'Bang TPDD'!$A$6:$AA$2902,3, FALSE)</f>
        <v>0</v>
      </c>
      <c r="G462" s="91">
        <f>VLOOKUP($B462,'Bang TPDD'!$A$6:$AA$2902,4, FALSE)*$D462/100</f>
        <v>0</v>
      </c>
      <c r="H462" s="91">
        <f>VLOOKUP($B462,'Bang TPDD'!$A$6:$AA$2902,23, FALSE)*$E462/100</f>
        <v>0</v>
      </c>
      <c r="I462" s="91">
        <f>VLOOKUP($B462,'Bang TPDD'!$A$6:$AA$2902,5, FALSE)*$E462/100</f>
        <v>0</v>
      </c>
      <c r="J462" s="91">
        <f>VLOOKUP($B462,'Bang TPDD'!$A$6:$AA$2902,6, FALSE)*$E462/100</f>
        <v>0</v>
      </c>
      <c r="K462" s="91">
        <f>VLOOKUP($B462,'Bang TPDD'!$A$6:$AA$2902,7, FALSE)*$E462/100</f>
        <v>0</v>
      </c>
      <c r="L462" s="91">
        <f>VLOOKUP($B462,'Bang TPDD'!$A$6:$AA$2902,8, FALSE)*$E462/100</f>
        <v>0</v>
      </c>
      <c r="M462" s="91">
        <f>VLOOKUP($B462,'Bang TPDD'!$A$6:$AA$2902,9, FALSE)*$E462/100</f>
        <v>0</v>
      </c>
      <c r="N462" s="91">
        <f>VLOOKUP($B462,'Bang TPDD'!$A$6:$AA$2902,10, FALSE)*$E462/100</f>
        <v>0</v>
      </c>
      <c r="O462" s="91">
        <f>VLOOKUP($B462,'Bang TPDD'!$A$6:$AA$2902,11, FALSE)*$E462/100</f>
        <v>0</v>
      </c>
      <c r="P462" s="91">
        <f>VLOOKUP($B462,'Bang TPDD'!$A$6:$AA$2902,12, FALSE)*$E462/100</f>
        <v>0</v>
      </c>
      <c r="Q462" s="91">
        <f>VLOOKUP($B462,'Bang TPDD'!$A$6:$AA$2902,13, FALSE)*$E462/100</f>
        <v>0</v>
      </c>
      <c r="R462" s="91">
        <f>VLOOKUP($B462,'Bang TPDD'!$A$6:$AA$2902,14, FALSE)*$E462/100</f>
        <v>0</v>
      </c>
      <c r="S462" s="91">
        <f>VLOOKUP($B462,'Bang TPDD'!$A$6:$AA$2902,15, FALSE)*$E462/100</f>
        <v>0</v>
      </c>
      <c r="T462" s="91">
        <f>VLOOKUP($B462,'Bang TPDD'!$A$6:$AA$2902,16, FALSE)*$E462/100</f>
        <v>0</v>
      </c>
      <c r="U462" s="91">
        <f>VLOOKUP($B462,'Bang TPDD'!$A$6:$AA$2902,17, FALSE)*$E462/100</f>
        <v>0</v>
      </c>
      <c r="V462" s="91">
        <f>VLOOKUP($B462,'Bang TPDD'!$A$6:$AA$2902,18, FALSE)*$E462/100</f>
        <v>0</v>
      </c>
      <c r="W462" s="91">
        <f>VLOOKUP($B462,'Bang TPDD'!$A$6:$AA$2902,19, FALSE)*$E462/100</f>
        <v>0</v>
      </c>
      <c r="X462" s="91">
        <f>VLOOKUP($B462,'Bang TPDD'!$A$6:$AA$2902,20, FALSE)*$E462/100</f>
        <v>0</v>
      </c>
      <c r="Y462" s="91">
        <f>VLOOKUP($B462,'Bang TPDD'!$A$6:$AA$2902,21, FALSE)*$E462/100</f>
        <v>0</v>
      </c>
      <c r="Z462" s="91">
        <f>VLOOKUP($B462,'Bang TPDD'!$A$6:$AA$2902,22, FALSE)*$E462/100</f>
        <v>0</v>
      </c>
    </row>
    <row r="463" spans="1:26" s="2" customFormat="1" x14ac:dyDescent="0.3">
      <c r="B463" s="92" t="s">
        <v>338</v>
      </c>
      <c r="C463" s="5" t="str">
        <f>VLOOKUP($B463,'Bang TPDD'!$A$6:$AA$2902,2, FALSE)</f>
        <v>Chọn NL</v>
      </c>
      <c r="D463" s="91">
        <v>0</v>
      </c>
      <c r="E463" s="91">
        <f t="shared" si="55"/>
        <v>0</v>
      </c>
      <c r="F463" s="91">
        <f>VLOOKUP($B463,'Bang TPDD'!$A$6:$AA$2902,3, FALSE)</f>
        <v>0</v>
      </c>
      <c r="G463" s="91">
        <f>VLOOKUP($B463,'Bang TPDD'!$A$6:$AA$2902,4, FALSE)*$D463/100</f>
        <v>0</v>
      </c>
      <c r="H463" s="91">
        <f>VLOOKUP($B463,'Bang TPDD'!$A$6:$AA$2902,23, FALSE)*$E463/100</f>
        <v>0</v>
      </c>
      <c r="I463" s="91">
        <f>VLOOKUP($B463,'Bang TPDD'!$A$6:$AA$2902,5, FALSE)*$E463/100</f>
        <v>0</v>
      </c>
      <c r="J463" s="91">
        <f>VLOOKUP($B463,'Bang TPDD'!$A$6:$AA$2902,6, FALSE)*$E463/100</f>
        <v>0</v>
      </c>
      <c r="K463" s="91">
        <f>VLOOKUP($B463,'Bang TPDD'!$A$6:$AA$2902,7, FALSE)*$E463/100</f>
        <v>0</v>
      </c>
      <c r="L463" s="91">
        <f>VLOOKUP($B463,'Bang TPDD'!$A$6:$AA$2902,8, FALSE)*$E463/100</f>
        <v>0</v>
      </c>
      <c r="M463" s="91">
        <f>VLOOKUP($B463,'Bang TPDD'!$A$6:$AA$2902,9, FALSE)*$E463/100</f>
        <v>0</v>
      </c>
      <c r="N463" s="91">
        <f>VLOOKUP($B463,'Bang TPDD'!$A$6:$AA$2902,10, FALSE)*$E463/100</f>
        <v>0</v>
      </c>
      <c r="O463" s="91">
        <f>VLOOKUP($B463,'Bang TPDD'!$A$6:$AA$2902,11, FALSE)*$E463/100</f>
        <v>0</v>
      </c>
      <c r="P463" s="91">
        <f>VLOOKUP($B463,'Bang TPDD'!$A$6:$AA$2902,12, FALSE)*$E463/100</f>
        <v>0</v>
      </c>
      <c r="Q463" s="91">
        <f>VLOOKUP($B463,'Bang TPDD'!$A$6:$AA$2902,13, FALSE)*$E463/100</f>
        <v>0</v>
      </c>
      <c r="R463" s="91">
        <f>VLOOKUP($B463,'Bang TPDD'!$A$6:$AA$2902,14, FALSE)*$E463/100</f>
        <v>0</v>
      </c>
      <c r="S463" s="91">
        <f>VLOOKUP($B463,'Bang TPDD'!$A$6:$AA$2902,15, FALSE)*$E463/100</f>
        <v>0</v>
      </c>
      <c r="T463" s="91">
        <f>VLOOKUP($B463,'Bang TPDD'!$A$6:$AA$2902,16, FALSE)*$E463/100</f>
        <v>0</v>
      </c>
      <c r="U463" s="91">
        <f>VLOOKUP($B463,'Bang TPDD'!$A$6:$AA$2902,17, FALSE)*$E463/100</f>
        <v>0</v>
      </c>
      <c r="V463" s="91">
        <f>VLOOKUP($B463,'Bang TPDD'!$A$6:$AA$2902,18, FALSE)*$E463/100</f>
        <v>0</v>
      </c>
      <c r="W463" s="91">
        <f>VLOOKUP($B463,'Bang TPDD'!$A$6:$AA$2902,19, FALSE)*$E463/100</f>
        <v>0</v>
      </c>
      <c r="X463" s="91">
        <f>VLOOKUP($B463,'Bang TPDD'!$A$6:$AA$2902,20, FALSE)*$E463/100</f>
        <v>0</v>
      </c>
      <c r="Y463" s="91">
        <f>VLOOKUP($B463,'Bang TPDD'!$A$6:$AA$2902,21, FALSE)*$E463/100</f>
        <v>0</v>
      </c>
      <c r="Z463" s="91">
        <f>VLOOKUP($B463,'Bang TPDD'!$A$6:$AA$2902,22, FALSE)*$E463/100</f>
        <v>0</v>
      </c>
    </row>
    <row r="464" spans="1:26" s="2" customFormat="1" x14ac:dyDescent="0.3">
      <c r="B464" s="92" t="s">
        <v>338</v>
      </c>
      <c r="C464" s="5" t="str">
        <f>VLOOKUP($B464,'Bang TPDD'!$A$6:$AA$2902,2, FALSE)</f>
        <v>Chọn NL</v>
      </c>
      <c r="D464" s="91">
        <v>0</v>
      </c>
      <c r="E464" s="91">
        <f t="shared" si="55"/>
        <v>0</v>
      </c>
      <c r="F464" s="91">
        <f>VLOOKUP($B464,'Bang TPDD'!$A$6:$AA$2902,3, FALSE)</f>
        <v>0</v>
      </c>
      <c r="G464" s="91">
        <f>VLOOKUP($B464,'Bang TPDD'!$A$6:$AA$2902,4, FALSE)*$D464/100</f>
        <v>0</v>
      </c>
      <c r="H464" s="91">
        <f>VLOOKUP($B464,'Bang TPDD'!$A$6:$AA$2902,23, FALSE)*$E464/100</f>
        <v>0</v>
      </c>
      <c r="I464" s="91">
        <f>VLOOKUP($B464,'Bang TPDD'!$A$6:$AA$2902,5, FALSE)*$E464/100</f>
        <v>0</v>
      </c>
      <c r="J464" s="91">
        <f>VLOOKUP($B464,'Bang TPDD'!$A$6:$AA$2902,6, FALSE)*$E464/100</f>
        <v>0</v>
      </c>
      <c r="K464" s="91">
        <f>VLOOKUP($B464,'Bang TPDD'!$A$6:$AA$2902,7, FALSE)*$E464/100</f>
        <v>0</v>
      </c>
      <c r="L464" s="91">
        <f>VLOOKUP($B464,'Bang TPDD'!$A$6:$AA$2902,8, FALSE)*$E464/100</f>
        <v>0</v>
      </c>
      <c r="M464" s="91">
        <f>VLOOKUP($B464,'Bang TPDD'!$A$6:$AA$2902,9, FALSE)*$E464/100</f>
        <v>0</v>
      </c>
      <c r="N464" s="91">
        <f>VLOOKUP($B464,'Bang TPDD'!$A$6:$AA$2902,10, FALSE)*$E464/100</f>
        <v>0</v>
      </c>
      <c r="O464" s="91">
        <f>VLOOKUP($B464,'Bang TPDD'!$A$6:$AA$2902,11, FALSE)*$E464/100</f>
        <v>0</v>
      </c>
      <c r="P464" s="91">
        <f>VLOOKUP($B464,'Bang TPDD'!$A$6:$AA$2902,12, FALSE)*$E464/100</f>
        <v>0</v>
      </c>
      <c r="Q464" s="91">
        <f>VLOOKUP($B464,'Bang TPDD'!$A$6:$AA$2902,13, FALSE)*$E464/100</f>
        <v>0</v>
      </c>
      <c r="R464" s="91">
        <f>VLOOKUP($B464,'Bang TPDD'!$A$6:$AA$2902,14, FALSE)*$E464/100</f>
        <v>0</v>
      </c>
      <c r="S464" s="91">
        <f>VLOOKUP($B464,'Bang TPDD'!$A$6:$AA$2902,15, FALSE)*$E464/100</f>
        <v>0</v>
      </c>
      <c r="T464" s="91">
        <f>VLOOKUP($B464,'Bang TPDD'!$A$6:$AA$2902,16, FALSE)*$E464/100</f>
        <v>0</v>
      </c>
      <c r="U464" s="91">
        <f>VLOOKUP($B464,'Bang TPDD'!$A$6:$AA$2902,17, FALSE)*$E464/100</f>
        <v>0</v>
      </c>
      <c r="V464" s="91">
        <f>VLOOKUP($B464,'Bang TPDD'!$A$6:$AA$2902,18, FALSE)*$E464/100</f>
        <v>0</v>
      </c>
      <c r="W464" s="91">
        <f>VLOOKUP($B464,'Bang TPDD'!$A$6:$AA$2902,19, FALSE)*$E464/100</f>
        <v>0</v>
      </c>
      <c r="X464" s="91">
        <f>VLOOKUP($B464,'Bang TPDD'!$A$6:$AA$2902,20, FALSE)*$E464/100</f>
        <v>0</v>
      </c>
      <c r="Y464" s="91">
        <f>VLOOKUP($B464,'Bang TPDD'!$A$6:$AA$2902,21, FALSE)*$E464/100</f>
        <v>0</v>
      </c>
      <c r="Z464" s="91">
        <f>VLOOKUP($B464,'Bang TPDD'!$A$6:$AA$2902,22, FALSE)*$E464/100</f>
        <v>0</v>
      </c>
    </row>
    <row r="465" spans="1:26" s="2" customFormat="1" x14ac:dyDescent="0.3">
      <c r="B465" s="92" t="s">
        <v>338</v>
      </c>
      <c r="C465" s="5" t="str">
        <f>VLOOKUP($B465,'Bang TPDD'!$A$6:$AA$2902,2, FALSE)</f>
        <v>Chọn NL</v>
      </c>
      <c r="D465" s="91">
        <v>0</v>
      </c>
      <c r="E465" s="91">
        <f t="shared" si="55"/>
        <v>0</v>
      </c>
      <c r="F465" s="91">
        <f>VLOOKUP($B465,'Bang TPDD'!$A$6:$AA$2902,3, FALSE)</f>
        <v>0</v>
      </c>
      <c r="G465" s="91">
        <f>VLOOKUP($B465,'Bang TPDD'!$A$6:$AA$2902,4, FALSE)*$D465/100</f>
        <v>0</v>
      </c>
      <c r="H465" s="91">
        <f>VLOOKUP($B465,'Bang TPDD'!$A$6:$AA$2902,23, FALSE)*$E465/100</f>
        <v>0</v>
      </c>
      <c r="I465" s="91">
        <f>VLOOKUP($B465,'Bang TPDD'!$A$6:$AA$2902,5, FALSE)*$E465/100</f>
        <v>0</v>
      </c>
      <c r="J465" s="91">
        <f>VLOOKUP($B465,'Bang TPDD'!$A$6:$AA$2902,6, FALSE)*$E465/100</f>
        <v>0</v>
      </c>
      <c r="K465" s="91">
        <f>VLOOKUP($B465,'Bang TPDD'!$A$6:$AA$2902,7, FALSE)*$E465/100</f>
        <v>0</v>
      </c>
      <c r="L465" s="91">
        <f>VLOOKUP($B465,'Bang TPDD'!$A$6:$AA$2902,8, FALSE)*$E465/100</f>
        <v>0</v>
      </c>
      <c r="M465" s="91">
        <f>VLOOKUP($B465,'Bang TPDD'!$A$6:$AA$2902,9, FALSE)*$E465/100</f>
        <v>0</v>
      </c>
      <c r="N465" s="91">
        <f>VLOOKUP($B465,'Bang TPDD'!$A$6:$AA$2902,10, FALSE)*$E465/100</f>
        <v>0</v>
      </c>
      <c r="O465" s="91">
        <f>VLOOKUP($B465,'Bang TPDD'!$A$6:$AA$2902,11, FALSE)*$E465/100</f>
        <v>0</v>
      </c>
      <c r="P465" s="91">
        <f>VLOOKUP($B465,'Bang TPDD'!$A$6:$AA$2902,12, FALSE)*$E465/100</f>
        <v>0</v>
      </c>
      <c r="Q465" s="91">
        <f>VLOOKUP($B465,'Bang TPDD'!$A$6:$AA$2902,13, FALSE)*$E465/100</f>
        <v>0</v>
      </c>
      <c r="R465" s="91">
        <f>VLOOKUP($B465,'Bang TPDD'!$A$6:$AA$2902,14, FALSE)*$E465/100</f>
        <v>0</v>
      </c>
      <c r="S465" s="91">
        <f>VLOOKUP($B465,'Bang TPDD'!$A$6:$AA$2902,15, FALSE)*$E465/100</f>
        <v>0</v>
      </c>
      <c r="T465" s="91">
        <f>VLOOKUP($B465,'Bang TPDD'!$A$6:$AA$2902,16, FALSE)*$E465/100</f>
        <v>0</v>
      </c>
      <c r="U465" s="91">
        <f>VLOOKUP($B465,'Bang TPDD'!$A$6:$AA$2902,17, FALSE)*$E465/100</f>
        <v>0</v>
      </c>
      <c r="V465" s="91">
        <f>VLOOKUP($B465,'Bang TPDD'!$A$6:$AA$2902,18, FALSE)*$E465/100</f>
        <v>0</v>
      </c>
      <c r="W465" s="91">
        <f>VLOOKUP($B465,'Bang TPDD'!$A$6:$AA$2902,19, FALSE)*$E465/100</f>
        <v>0</v>
      </c>
      <c r="X465" s="91">
        <f>VLOOKUP($B465,'Bang TPDD'!$A$6:$AA$2902,20, FALSE)*$E465/100</f>
        <v>0</v>
      </c>
      <c r="Y465" s="91">
        <f>VLOOKUP($B465,'Bang TPDD'!$A$6:$AA$2902,21, FALSE)*$E465/100</f>
        <v>0</v>
      </c>
      <c r="Z465" s="91">
        <f>VLOOKUP($B465,'Bang TPDD'!$A$6:$AA$2902,22, FALSE)*$E465/100</f>
        <v>0</v>
      </c>
    </row>
    <row r="466" spans="1:26" s="2" customFormat="1" x14ac:dyDescent="0.3">
      <c r="B466" s="92" t="s">
        <v>338</v>
      </c>
      <c r="C466" s="5" t="str">
        <f>VLOOKUP($B466,'Bang TPDD'!$A$6:$AA$2902,2, FALSE)</f>
        <v>Chọn NL</v>
      </c>
      <c r="D466" s="91">
        <v>0</v>
      </c>
      <c r="E466" s="91">
        <f t="shared" si="55"/>
        <v>0</v>
      </c>
      <c r="F466" s="91">
        <f>VLOOKUP($B466,'Bang TPDD'!$A$6:$AA$2902,3, FALSE)</f>
        <v>0</v>
      </c>
      <c r="G466" s="91">
        <f>VLOOKUP($B466,'Bang TPDD'!$A$6:$AA$2902,4, FALSE)*$D466/100</f>
        <v>0</v>
      </c>
      <c r="H466" s="91">
        <f>VLOOKUP($B466,'Bang TPDD'!$A$6:$AA$2902,23, FALSE)*$E466/100</f>
        <v>0</v>
      </c>
      <c r="I466" s="91">
        <f>VLOOKUP($B466,'Bang TPDD'!$A$6:$AA$2902,5, FALSE)*$E466/100</f>
        <v>0</v>
      </c>
      <c r="J466" s="91">
        <f>VLOOKUP($B466,'Bang TPDD'!$A$6:$AA$2902,6, FALSE)*$E466/100</f>
        <v>0</v>
      </c>
      <c r="K466" s="91">
        <f>VLOOKUP($B466,'Bang TPDD'!$A$6:$AA$2902,7, FALSE)*$E466/100</f>
        <v>0</v>
      </c>
      <c r="L466" s="91">
        <f>VLOOKUP($B466,'Bang TPDD'!$A$6:$AA$2902,8, FALSE)*$E466/100</f>
        <v>0</v>
      </c>
      <c r="M466" s="91">
        <f>VLOOKUP($B466,'Bang TPDD'!$A$6:$AA$2902,9, FALSE)*$E466/100</f>
        <v>0</v>
      </c>
      <c r="N466" s="91">
        <f>VLOOKUP($B466,'Bang TPDD'!$A$6:$AA$2902,10, FALSE)*$E466/100</f>
        <v>0</v>
      </c>
      <c r="O466" s="91">
        <f>VLOOKUP($B466,'Bang TPDD'!$A$6:$AA$2902,11, FALSE)*$E466/100</f>
        <v>0</v>
      </c>
      <c r="P466" s="91">
        <f>VLOOKUP($B466,'Bang TPDD'!$A$6:$AA$2902,12, FALSE)*$E466/100</f>
        <v>0</v>
      </c>
      <c r="Q466" s="91">
        <f>VLOOKUP($B466,'Bang TPDD'!$A$6:$AA$2902,13, FALSE)*$E466/100</f>
        <v>0</v>
      </c>
      <c r="R466" s="91">
        <f>VLOOKUP($B466,'Bang TPDD'!$A$6:$AA$2902,14, FALSE)*$E466/100</f>
        <v>0</v>
      </c>
      <c r="S466" s="91">
        <f>VLOOKUP($B466,'Bang TPDD'!$A$6:$AA$2902,15, FALSE)*$E466/100</f>
        <v>0</v>
      </c>
      <c r="T466" s="91">
        <f>VLOOKUP($B466,'Bang TPDD'!$A$6:$AA$2902,16, FALSE)*$E466/100</f>
        <v>0</v>
      </c>
      <c r="U466" s="91">
        <f>VLOOKUP($B466,'Bang TPDD'!$A$6:$AA$2902,17, FALSE)*$E466/100</f>
        <v>0</v>
      </c>
      <c r="V466" s="91">
        <f>VLOOKUP($B466,'Bang TPDD'!$A$6:$AA$2902,18, FALSE)*$E466/100</f>
        <v>0</v>
      </c>
      <c r="W466" s="91">
        <f>VLOOKUP($B466,'Bang TPDD'!$A$6:$AA$2902,19, FALSE)*$E466/100</f>
        <v>0</v>
      </c>
      <c r="X466" s="91">
        <f>VLOOKUP($B466,'Bang TPDD'!$A$6:$AA$2902,20, FALSE)*$E466/100</f>
        <v>0</v>
      </c>
      <c r="Y466" s="91">
        <f>VLOOKUP($B466,'Bang TPDD'!$A$6:$AA$2902,21, FALSE)*$E466/100</f>
        <v>0</v>
      </c>
      <c r="Z466" s="91">
        <f>VLOOKUP($B466,'Bang TPDD'!$A$6:$AA$2902,22, FALSE)*$E466/100</f>
        <v>0</v>
      </c>
    </row>
    <row r="467" spans="1:26" ht="15" thickBot="1" x14ac:dyDescent="0.35"/>
    <row r="468" spans="1:26" s="89" customFormat="1" ht="27.6" x14ac:dyDescent="0.3">
      <c r="A468" s="412" t="s">
        <v>342</v>
      </c>
      <c r="B468" s="414" t="s">
        <v>292</v>
      </c>
      <c r="C468" s="410" t="s">
        <v>353</v>
      </c>
      <c r="D468" s="396" t="s">
        <v>272</v>
      </c>
      <c r="E468" s="397" t="s">
        <v>273</v>
      </c>
      <c r="F468" s="398" t="s">
        <v>300</v>
      </c>
      <c r="G468" s="398" t="s">
        <v>3</v>
      </c>
      <c r="H468" s="398" t="s">
        <v>296</v>
      </c>
      <c r="I468" s="399" t="s">
        <v>323</v>
      </c>
      <c r="J468" s="399" t="s">
        <v>324</v>
      </c>
      <c r="K468" s="399" t="s">
        <v>327</v>
      </c>
      <c r="L468" s="399" t="s">
        <v>325</v>
      </c>
      <c r="M468" s="399" t="s">
        <v>326</v>
      </c>
      <c r="N468" s="399" t="s">
        <v>329</v>
      </c>
      <c r="O468" s="399" t="s">
        <v>5</v>
      </c>
      <c r="P468" s="399" t="s">
        <v>304</v>
      </c>
      <c r="Q468" s="399" t="s">
        <v>313</v>
      </c>
      <c r="R468" s="399" t="s">
        <v>6</v>
      </c>
      <c r="S468" s="399" t="s">
        <v>7</v>
      </c>
      <c r="T468" s="399" t="s">
        <v>8</v>
      </c>
      <c r="U468" s="399" t="s">
        <v>9</v>
      </c>
      <c r="V468" s="399" t="s">
        <v>10</v>
      </c>
      <c r="W468" s="399" t="s">
        <v>291</v>
      </c>
      <c r="X468" s="399" t="s">
        <v>11</v>
      </c>
      <c r="Y468" s="399" t="s">
        <v>12</v>
      </c>
      <c r="Z468" s="399" t="s">
        <v>13</v>
      </c>
    </row>
    <row r="469" spans="1:26" s="89" customFormat="1" x14ac:dyDescent="0.3">
      <c r="A469" s="413"/>
      <c r="B469" s="415"/>
      <c r="C469" s="411"/>
      <c r="D469" s="400" t="s">
        <v>16</v>
      </c>
      <c r="E469" s="401" t="s">
        <v>16</v>
      </c>
      <c r="F469" s="401" t="s">
        <v>301</v>
      </c>
      <c r="G469" s="401" t="s">
        <v>15</v>
      </c>
      <c r="H469" s="401" t="s">
        <v>16</v>
      </c>
      <c r="I469" s="401" t="s">
        <v>16</v>
      </c>
      <c r="J469" s="401" t="s">
        <v>16</v>
      </c>
      <c r="K469" s="401" t="s">
        <v>328</v>
      </c>
      <c r="L469" s="401" t="s">
        <v>16</v>
      </c>
      <c r="M469" s="401" t="s">
        <v>16</v>
      </c>
      <c r="N469" s="401" t="s">
        <v>16</v>
      </c>
      <c r="O469" s="401" t="s">
        <v>16</v>
      </c>
      <c r="P469" s="401" t="s">
        <v>16</v>
      </c>
      <c r="Q469" s="401" t="s">
        <v>17</v>
      </c>
      <c r="R469" s="401" t="s">
        <v>17</v>
      </c>
      <c r="S469" s="401" t="s">
        <v>17</v>
      </c>
      <c r="T469" s="401" t="s">
        <v>17</v>
      </c>
      <c r="U469" s="401" t="s">
        <v>17</v>
      </c>
      <c r="V469" s="401" t="s">
        <v>17</v>
      </c>
      <c r="W469" s="401" t="s">
        <v>18</v>
      </c>
      <c r="X469" s="401" t="s">
        <v>18</v>
      </c>
      <c r="Y469" s="401" t="s">
        <v>17</v>
      </c>
      <c r="Z469" s="401" t="s">
        <v>17</v>
      </c>
    </row>
    <row r="470" spans="1:26" s="90" customFormat="1" ht="50.25" customHeight="1" thickBot="1" x14ac:dyDescent="0.4">
      <c r="A470" s="93">
        <f>A450+1</f>
        <v>30</v>
      </c>
      <c r="B470" s="94" t="s">
        <v>424</v>
      </c>
      <c r="C470" s="95" t="s">
        <v>401</v>
      </c>
      <c r="D470" s="402">
        <f>SUM(D471:D481)</f>
        <v>183.2</v>
      </c>
      <c r="E470" s="403">
        <f>SUM(E471:E481)</f>
        <v>125.89999999999999</v>
      </c>
      <c r="F470" s="403"/>
      <c r="G470" s="403">
        <f t="shared" ref="G470:Z470" si="56">SUM(G471:G481)</f>
        <v>229.72500000000005</v>
      </c>
      <c r="H470" s="403">
        <f t="shared" si="56"/>
        <v>92.086999999999989</v>
      </c>
      <c r="I470" s="404">
        <f t="shared" si="56"/>
        <v>13.65</v>
      </c>
      <c r="J470" s="404">
        <f t="shared" si="56"/>
        <v>0.18709999999999999</v>
      </c>
      <c r="K470" s="403">
        <f t="shared" si="56"/>
        <v>13.837100000000001</v>
      </c>
      <c r="L470" s="404">
        <f t="shared" si="56"/>
        <v>0.46799999999999997</v>
      </c>
      <c r="M470" s="404">
        <f t="shared" si="56"/>
        <v>9.9700000000000006</v>
      </c>
      <c r="N470" s="403">
        <f t="shared" si="56"/>
        <v>10.438000000000001</v>
      </c>
      <c r="O470" s="403">
        <f t="shared" si="56"/>
        <v>6.7501000000000007</v>
      </c>
      <c r="P470" s="403">
        <f t="shared" si="56"/>
        <v>0.1651</v>
      </c>
      <c r="Q470" s="403">
        <f t="shared" si="56"/>
        <v>0</v>
      </c>
      <c r="R470" s="403">
        <f t="shared" si="56"/>
        <v>117.742</v>
      </c>
      <c r="S470" s="403">
        <f t="shared" si="56"/>
        <v>155.5</v>
      </c>
      <c r="T470" s="403">
        <f t="shared" si="56"/>
        <v>3.1141999999999999</v>
      </c>
      <c r="U470" s="403">
        <f t="shared" si="56"/>
        <v>520.947</v>
      </c>
      <c r="V470" s="403">
        <f t="shared" si="56"/>
        <v>253.12799999999999</v>
      </c>
      <c r="W470" s="403">
        <f t="shared" si="56"/>
        <v>23.060000000000002</v>
      </c>
      <c r="X470" s="403">
        <f t="shared" si="56"/>
        <v>27.923999999999996</v>
      </c>
      <c r="Y470" s="403">
        <f t="shared" si="56"/>
        <v>2.9159999999999998E-2</v>
      </c>
      <c r="Z470" s="403">
        <f t="shared" si="56"/>
        <v>4.72</v>
      </c>
    </row>
    <row r="471" spans="1:26" s="2" customFormat="1" x14ac:dyDescent="0.3">
      <c r="B471" s="92">
        <v>180</v>
      </c>
      <c r="C471" s="5" t="str">
        <f>VLOOKUP($B471,'Bang TPDD'!$A$6:$AA$2902,2, FALSE)</f>
        <v>Cua biển</v>
      </c>
      <c r="D471" s="406">
        <v>130</v>
      </c>
      <c r="E471" s="91">
        <f>D471-D471*F471/100</f>
        <v>78</v>
      </c>
      <c r="F471" s="91">
        <f>VLOOKUP($B471,'Bang TPDD'!$A$6:$AA$2902,3, FALSE)</f>
        <v>40</v>
      </c>
      <c r="G471" s="91">
        <f>VLOOKUP($B471,'Bang TPDD'!$A$6:$AA$2902,4, FALSE)*$D471/100</f>
        <v>133.9</v>
      </c>
      <c r="H471" s="91">
        <f>VLOOKUP($B471,'Bang TPDD'!$A$6:$AA$2902,23, FALSE)*$E471/100</f>
        <v>56.94</v>
      </c>
      <c r="I471" s="91">
        <f>VLOOKUP($B471,'Bang TPDD'!$A$6:$AA$2902,5, FALSE)*$E471/100</f>
        <v>13.65</v>
      </c>
      <c r="J471" s="91">
        <f>VLOOKUP($B471,'Bang TPDD'!$A$6:$AA$2902,6, FALSE)*$E471/100</f>
        <v>0</v>
      </c>
      <c r="K471" s="91">
        <f>VLOOKUP($B471,'Bang TPDD'!$A$6:$AA$2902,7, FALSE)*$E471/100</f>
        <v>13.65</v>
      </c>
      <c r="L471" s="91">
        <f>VLOOKUP($B471,'Bang TPDD'!$A$6:$AA$2902,8, FALSE)*$E471/100</f>
        <v>0.46799999999999997</v>
      </c>
      <c r="M471" s="91">
        <f>VLOOKUP($B471,'Bang TPDD'!$A$6:$AA$2902,9, FALSE)*$E471/100</f>
        <v>0</v>
      </c>
      <c r="N471" s="91">
        <f>VLOOKUP($B471,'Bang TPDD'!$A$6:$AA$2902,10, FALSE)*$E471/100</f>
        <v>0.46799999999999997</v>
      </c>
      <c r="O471" s="91">
        <f>VLOOKUP($B471,'Bang TPDD'!$A$6:$AA$2902,11, FALSE)*$E471/100</f>
        <v>5.46</v>
      </c>
      <c r="P471" s="91">
        <f>VLOOKUP($B471,'Bang TPDD'!$A$6:$AA$2902,12, FALSE)*$E471/100</f>
        <v>0</v>
      </c>
      <c r="Q471" s="91">
        <f>VLOOKUP($B471,'Bang TPDD'!$A$6:$AA$2902,13, FALSE)*$E471/100</f>
        <v>0</v>
      </c>
      <c r="R471" s="91">
        <f>VLOOKUP($B471,'Bang TPDD'!$A$6:$AA$2902,14, FALSE)*$E471/100</f>
        <v>109.98</v>
      </c>
      <c r="S471" s="91">
        <f>VLOOKUP($B471,'Bang TPDD'!$A$6:$AA$2902,15, FALSE)*$E471/100</f>
        <v>148.97999999999999</v>
      </c>
      <c r="T471" s="91">
        <f>VLOOKUP($B471,'Bang TPDD'!$A$6:$AA$2902,16, FALSE)*$E471/100</f>
        <v>2.964</v>
      </c>
      <c r="U471" s="91">
        <f>VLOOKUP($B471,'Bang TPDD'!$A$6:$AA$2902,17, FALSE)*$E471/100</f>
        <v>246.48</v>
      </c>
      <c r="V471" s="91">
        <f>VLOOKUP($B471,'Bang TPDD'!$A$6:$AA$2902,18, FALSE)*$E471/100</f>
        <v>251.16</v>
      </c>
      <c r="W471" s="91">
        <f>VLOOKUP($B471,'Bang TPDD'!$A$6:$AA$2902,19, FALSE)*$E471/100</f>
        <v>0</v>
      </c>
      <c r="X471" s="91">
        <f>VLOOKUP($B471,'Bang TPDD'!$A$6:$AA$2902,20, FALSE)*$E471/100</f>
        <v>27.923999999999996</v>
      </c>
      <c r="Y471" s="91">
        <f>VLOOKUP($B471,'Bang TPDD'!$A$6:$AA$2902,21, FALSE)*$E471/100</f>
        <v>2.3399999999999997E-2</v>
      </c>
      <c r="Z471" s="91">
        <f>VLOOKUP($B471,'Bang TPDD'!$A$6:$AA$2902,22, FALSE)*$E471/100</f>
        <v>0</v>
      </c>
    </row>
    <row r="472" spans="1:26" s="2" customFormat="1" x14ac:dyDescent="0.3">
      <c r="B472" s="92">
        <v>54</v>
      </c>
      <c r="C472" s="5" t="str">
        <f>VLOOKUP($B472,'Bang TPDD'!$A$6:$AA$2902,2, FALSE)</f>
        <v>Hành lá</v>
      </c>
      <c r="D472" s="406">
        <v>2</v>
      </c>
      <c r="E472" s="91">
        <f t="shared" ref="E472:E486" si="57">D472-D472*F472/100</f>
        <v>1.6</v>
      </c>
      <c r="F472" s="91">
        <f>VLOOKUP($B472,'Bang TPDD'!$A$6:$AA$2902,3, FALSE)</f>
        <v>20</v>
      </c>
      <c r="G472" s="91">
        <f>VLOOKUP($B472,'Bang TPDD'!$A$6:$AA$2902,4, FALSE)*$D472/100</f>
        <v>0.44</v>
      </c>
      <c r="H472" s="91">
        <f>VLOOKUP($B472,'Bang TPDD'!$A$6:$AA$2902,23, FALSE)*$E472/100</f>
        <v>1.48</v>
      </c>
      <c r="I472" s="91">
        <f>VLOOKUP($B472,'Bang TPDD'!$A$6:$AA$2902,5, FALSE)*$E472/100</f>
        <v>0</v>
      </c>
      <c r="J472" s="91">
        <f>VLOOKUP($B472,'Bang TPDD'!$A$6:$AA$2902,6, FALSE)*$E472/100</f>
        <v>2.0799999999999999E-2</v>
      </c>
      <c r="K472" s="91">
        <f>VLOOKUP($B472,'Bang TPDD'!$A$6:$AA$2902,7, FALSE)*$E472/100</f>
        <v>2.0799999999999999E-2</v>
      </c>
      <c r="L472" s="91">
        <f>VLOOKUP($B472,'Bang TPDD'!$A$6:$AA$2902,8, FALSE)*$E472/100</f>
        <v>0</v>
      </c>
      <c r="M472" s="91">
        <f>VLOOKUP($B472,'Bang TPDD'!$A$6:$AA$2902,9, FALSE)*$E472/100</f>
        <v>0</v>
      </c>
      <c r="N472" s="91">
        <f>VLOOKUP($B472,'Bang TPDD'!$A$6:$AA$2902,10, FALSE)*$E472/100</f>
        <v>0</v>
      </c>
      <c r="O472" s="91">
        <f>VLOOKUP($B472,'Bang TPDD'!$A$6:$AA$2902,11, FALSE)*$E472/100</f>
        <v>6.88E-2</v>
      </c>
      <c r="P472" s="91">
        <f>VLOOKUP($B472,'Bang TPDD'!$A$6:$AA$2902,12, FALSE)*$E472/100</f>
        <v>1.4400000000000001E-2</v>
      </c>
      <c r="Q472" s="91">
        <f>VLOOKUP($B472,'Bang TPDD'!$A$6:$AA$2902,13, FALSE)*$E472/100</f>
        <v>0</v>
      </c>
      <c r="R472" s="91">
        <f>VLOOKUP($B472,'Bang TPDD'!$A$6:$AA$2902,14, FALSE)*$E472/100</f>
        <v>1.28</v>
      </c>
      <c r="S472" s="91">
        <f>VLOOKUP($B472,'Bang TPDD'!$A$6:$AA$2902,15, FALSE)*$E472/100</f>
        <v>0.65600000000000014</v>
      </c>
      <c r="T472" s="91">
        <f>VLOOKUP($B472,'Bang TPDD'!$A$6:$AA$2902,16, FALSE)*$E472/100</f>
        <v>1.6E-2</v>
      </c>
      <c r="U472" s="91">
        <f>VLOOKUP($B472,'Bang TPDD'!$A$6:$AA$2902,17, FALSE)*$E472/100</f>
        <v>0.25600000000000001</v>
      </c>
      <c r="V472" s="91">
        <f>VLOOKUP($B472,'Bang TPDD'!$A$6:$AA$2902,18, FALSE)*$E472/100</f>
        <v>1.9680000000000002</v>
      </c>
      <c r="W472" s="91">
        <f>VLOOKUP($B472,'Bang TPDD'!$A$6:$AA$2902,19, FALSE)*$E472/100</f>
        <v>21.92</v>
      </c>
      <c r="X472" s="91">
        <f>VLOOKUP($B472,'Bang TPDD'!$A$6:$AA$2902,20, FALSE)*$E472/100</f>
        <v>0</v>
      </c>
      <c r="Y472" s="91">
        <f>VLOOKUP($B472,'Bang TPDD'!$A$6:$AA$2902,21, FALSE)*$E472/100</f>
        <v>4.8000000000000001E-4</v>
      </c>
      <c r="Z472" s="91">
        <f>VLOOKUP($B472,'Bang TPDD'!$A$6:$AA$2902,22, FALSE)*$E472/100</f>
        <v>0.96</v>
      </c>
    </row>
    <row r="473" spans="1:26" s="2" customFormat="1" x14ac:dyDescent="0.3">
      <c r="B473" s="92">
        <v>233</v>
      </c>
      <c r="C473" s="5" t="str">
        <f>VLOOKUP($B473,'Bang TPDD'!$A$6:$AA$2902,2, FALSE)</f>
        <v>Muối</v>
      </c>
      <c r="D473" s="406">
        <v>0.7</v>
      </c>
      <c r="E473" s="91">
        <f t="shared" si="57"/>
        <v>0.7</v>
      </c>
      <c r="F473" s="91">
        <f>VLOOKUP($B473,'Bang TPDD'!$A$6:$AA$2902,3, FALSE)</f>
        <v>0</v>
      </c>
      <c r="G473" s="91">
        <f>VLOOKUP($B473,'Bang TPDD'!$A$6:$AA$2902,4, FALSE)*$D473/100</f>
        <v>0</v>
      </c>
      <c r="H473" s="91">
        <f>VLOOKUP($B473,'Bang TPDD'!$A$6:$AA$2902,23, FALSE)*$E473/100</f>
        <v>6.9999999999999993E-3</v>
      </c>
      <c r="I473" s="91">
        <f>VLOOKUP($B473,'Bang TPDD'!$A$6:$AA$2902,5, FALSE)*$E473/100</f>
        <v>0</v>
      </c>
      <c r="J473" s="91">
        <f>VLOOKUP($B473,'Bang TPDD'!$A$6:$AA$2902,6, FALSE)*$E473/100</f>
        <v>0</v>
      </c>
      <c r="K473" s="91">
        <f>VLOOKUP($B473,'Bang TPDD'!$A$6:$AA$2902,7, FALSE)*$E473/100</f>
        <v>0</v>
      </c>
      <c r="L473" s="91">
        <f>VLOOKUP($B473,'Bang TPDD'!$A$6:$AA$2902,8, FALSE)*$E473/100</f>
        <v>0</v>
      </c>
      <c r="M473" s="91">
        <f>VLOOKUP($B473,'Bang TPDD'!$A$6:$AA$2902,9, FALSE)*$E473/100</f>
        <v>0</v>
      </c>
      <c r="N473" s="91">
        <f>VLOOKUP($B473,'Bang TPDD'!$A$6:$AA$2902,10, FALSE)*$E473/100</f>
        <v>0</v>
      </c>
      <c r="O473" s="91">
        <f>VLOOKUP($B473,'Bang TPDD'!$A$6:$AA$2902,11, FALSE)*$E473/100</f>
        <v>0</v>
      </c>
      <c r="P473" s="91">
        <f>VLOOKUP($B473,'Bang TPDD'!$A$6:$AA$2902,12, FALSE)*$E473/100</f>
        <v>0</v>
      </c>
      <c r="Q473" s="91">
        <f>VLOOKUP($B473,'Bang TPDD'!$A$6:$AA$2902,13, FALSE)*$E473/100</f>
        <v>0</v>
      </c>
      <c r="R473" s="91">
        <f>VLOOKUP($B473,'Bang TPDD'!$A$6:$AA$2902,14, FALSE)*$E473/100</f>
        <v>1.05</v>
      </c>
      <c r="S473" s="91">
        <f>VLOOKUP($B473,'Bang TPDD'!$A$6:$AA$2902,15, FALSE)*$E473/100</f>
        <v>0.49</v>
      </c>
      <c r="T473" s="91">
        <f>VLOOKUP($B473,'Bang TPDD'!$A$6:$AA$2902,16, FALSE)*$E473/100</f>
        <v>5.5999999999999991E-3</v>
      </c>
      <c r="U473" s="91">
        <f>VLOOKUP($B473,'Bang TPDD'!$A$6:$AA$2902,17, FALSE)*$E473/100</f>
        <v>274.21100000000001</v>
      </c>
      <c r="V473" s="91">
        <f>VLOOKUP($B473,'Bang TPDD'!$A$6:$AA$2902,18, FALSE)*$E473/100</f>
        <v>0</v>
      </c>
      <c r="W473" s="91">
        <f>VLOOKUP($B473,'Bang TPDD'!$A$6:$AA$2902,19, FALSE)*$E473/100</f>
        <v>0</v>
      </c>
      <c r="X473" s="91">
        <f>VLOOKUP($B473,'Bang TPDD'!$A$6:$AA$2902,20, FALSE)*$E473/100</f>
        <v>0</v>
      </c>
      <c r="Y473" s="91">
        <f>VLOOKUP($B473,'Bang TPDD'!$A$6:$AA$2902,21, FALSE)*$E473/100</f>
        <v>0</v>
      </c>
      <c r="Z473" s="91">
        <f>VLOOKUP($B473,'Bang TPDD'!$A$6:$AA$2902,22, FALSE)*$E473/100</f>
        <v>0</v>
      </c>
    </row>
    <row r="474" spans="1:26" s="2" customFormat="1" x14ac:dyDescent="0.3">
      <c r="B474" s="92">
        <v>108</v>
      </c>
      <c r="C474" s="5" t="str">
        <f>VLOOKUP($B474,'Bang TPDD'!$A$6:$AA$2902,2, FALSE)</f>
        <v>Dầu thực vật</v>
      </c>
      <c r="D474" s="406">
        <v>10</v>
      </c>
      <c r="E474" s="91">
        <f t="shared" si="57"/>
        <v>10</v>
      </c>
      <c r="F474" s="91">
        <f>VLOOKUP($B474,'Bang TPDD'!$A$6:$AA$2902,3, FALSE)</f>
        <v>0</v>
      </c>
      <c r="G474" s="91">
        <f>VLOOKUP($B474,'Bang TPDD'!$A$6:$AA$2902,4, FALSE)*$D474/100</f>
        <v>89.7</v>
      </c>
      <c r="H474" s="91">
        <f>VLOOKUP($B474,'Bang TPDD'!$A$6:$AA$2902,23, FALSE)*$E474/100</f>
        <v>0.03</v>
      </c>
      <c r="I474" s="91">
        <f>VLOOKUP($B474,'Bang TPDD'!$A$6:$AA$2902,5, FALSE)*$E474/100</f>
        <v>0</v>
      </c>
      <c r="J474" s="91">
        <f>VLOOKUP($B474,'Bang TPDD'!$A$6:$AA$2902,6, FALSE)*$E474/100</f>
        <v>0</v>
      </c>
      <c r="K474" s="91">
        <f>VLOOKUP($B474,'Bang TPDD'!$A$6:$AA$2902,7, FALSE)*$E474/100</f>
        <v>0</v>
      </c>
      <c r="L474" s="91">
        <f>VLOOKUP($B474,'Bang TPDD'!$A$6:$AA$2902,8, FALSE)*$E474/100</f>
        <v>0</v>
      </c>
      <c r="M474" s="91">
        <f>VLOOKUP($B474,'Bang TPDD'!$A$6:$AA$2902,9, FALSE)*$E474/100</f>
        <v>9.9700000000000006</v>
      </c>
      <c r="N474" s="91">
        <f>VLOOKUP($B474,'Bang TPDD'!$A$6:$AA$2902,10, FALSE)*$E474/100</f>
        <v>9.9700000000000006</v>
      </c>
      <c r="O474" s="91">
        <f>VLOOKUP($B474,'Bang TPDD'!$A$6:$AA$2902,11, FALSE)*$E474/100</f>
        <v>0</v>
      </c>
      <c r="P474" s="91">
        <f>VLOOKUP($B474,'Bang TPDD'!$A$6:$AA$2902,12, FALSE)*$E474/100</f>
        <v>0</v>
      </c>
      <c r="Q474" s="91">
        <f>VLOOKUP($B474,'Bang TPDD'!$A$6:$AA$2902,13, FALSE)*$E474/100</f>
        <v>0</v>
      </c>
      <c r="R474" s="91">
        <f>VLOOKUP($B474,'Bang TPDD'!$A$6:$AA$2902,14, FALSE)*$E474/100</f>
        <v>0</v>
      </c>
      <c r="S474" s="91">
        <f>VLOOKUP($B474,'Bang TPDD'!$A$6:$AA$2902,15, FALSE)*$E474/100</f>
        <v>0</v>
      </c>
      <c r="T474" s="91">
        <f>VLOOKUP($B474,'Bang TPDD'!$A$6:$AA$2902,16, FALSE)*$E474/100</f>
        <v>0</v>
      </c>
      <c r="U474" s="91">
        <f>VLOOKUP($B474,'Bang TPDD'!$A$6:$AA$2902,17, FALSE)*$E474/100</f>
        <v>0</v>
      </c>
      <c r="V474" s="91">
        <f>VLOOKUP($B474,'Bang TPDD'!$A$6:$AA$2902,18, FALSE)*$E474/100</f>
        <v>0</v>
      </c>
      <c r="W474" s="91">
        <f>VLOOKUP($B474,'Bang TPDD'!$A$6:$AA$2902,19, FALSE)*$E474/100</f>
        <v>0</v>
      </c>
      <c r="X474" s="91">
        <f>VLOOKUP($B474,'Bang TPDD'!$A$6:$AA$2902,20, FALSE)*$E474/100</f>
        <v>0</v>
      </c>
      <c r="Y474" s="91">
        <f>VLOOKUP($B474,'Bang TPDD'!$A$6:$AA$2902,21, FALSE)*$E474/100</f>
        <v>0</v>
      </c>
      <c r="Z474" s="91">
        <f>VLOOKUP($B474,'Bang TPDD'!$A$6:$AA$2902,22, FALSE)*$E474/100</f>
        <v>0</v>
      </c>
    </row>
    <row r="475" spans="1:26" s="2" customFormat="1" x14ac:dyDescent="0.3">
      <c r="B475" s="92">
        <v>53</v>
      </c>
      <c r="C475" s="5" t="str">
        <f>VLOOKUP($B475,'Bang TPDD'!$A$6:$AA$2902,2, FALSE)</f>
        <v>Hành củ tươi</v>
      </c>
      <c r="D475" s="406">
        <v>10</v>
      </c>
      <c r="E475" s="91">
        <f t="shared" si="57"/>
        <v>7.6</v>
      </c>
      <c r="F475" s="91">
        <f>VLOOKUP($B475,'Bang TPDD'!$A$6:$AA$2902,3, FALSE)</f>
        <v>24</v>
      </c>
      <c r="G475" s="91">
        <f>VLOOKUP($B475,'Bang TPDD'!$A$6:$AA$2902,4, FALSE)*$D475/100</f>
        <v>1.4</v>
      </c>
      <c r="H475" s="91">
        <f>VLOOKUP($B475,'Bang TPDD'!$A$6:$AA$2902,23, FALSE)*$E475/100</f>
        <v>7.03</v>
      </c>
      <c r="I475" s="91">
        <f>VLOOKUP($B475,'Bang TPDD'!$A$6:$AA$2902,5, FALSE)*$E475/100</f>
        <v>0</v>
      </c>
      <c r="J475" s="91">
        <f>VLOOKUP($B475,'Bang TPDD'!$A$6:$AA$2902,6, FALSE)*$E475/100</f>
        <v>9.8799999999999985E-2</v>
      </c>
      <c r="K475" s="91">
        <f>VLOOKUP($B475,'Bang TPDD'!$A$6:$AA$2902,7, FALSE)*$E475/100</f>
        <v>9.8799999999999985E-2</v>
      </c>
      <c r="L475" s="91">
        <f>VLOOKUP($B475,'Bang TPDD'!$A$6:$AA$2902,8, FALSE)*$E475/100</f>
        <v>0</v>
      </c>
      <c r="M475" s="91">
        <f>VLOOKUP($B475,'Bang TPDD'!$A$6:$AA$2902,9, FALSE)*$E475/100</f>
        <v>0</v>
      </c>
      <c r="N475" s="91">
        <f>VLOOKUP($B475,'Bang TPDD'!$A$6:$AA$2902,10, FALSE)*$E475/100</f>
        <v>0</v>
      </c>
      <c r="O475" s="91">
        <f>VLOOKUP($B475,'Bang TPDD'!$A$6:$AA$2902,11, FALSE)*$E475/100</f>
        <v>0.36479999999999996</v>
      </c>
      <c r="P475" s="91">
        <f>VLOOKUP($B475,'Bang TPDD'!$A$6:$AA$2902,12, FALSE)*$E475/100</f>
        <v>5.3199999999999997E-2</v>
      </c>
      <c r="Q475" s="91">
        <f>VLOOKUP($B475,'Bang TPDD'!$A$6:$AA$2902,13, FALSE)*$E475/100</f>
        <v>0</v>
      </c>
      <c r="R475" s="91">
        <f>VLOOKUP($B475,'Bang TPDD'!$A$6:$AA$2902,14, FALSE)*$E475/100</f>
        <v>2.4319999999999999</v>
      </c>
      <c r="S475" s="91">
        <f>VLOOKUP($B475,'Bang TPDD'!$A$6:$AA$2902,15, FALSE)*$E475/100</f>
        <v>3.7239999999999998</v>
      </c>
      <c r="T475" s="91">
        <f>VLOOKUP($B475,'Bang TPDD'!$A$6:$AA$2902,16, FALSE)*$E475/100</f>
        <v>8.3599999999999994E-2</v>
      </c>
      <c r="U475" s="91">
        <f>VLOOKUP($B475,'Bang TPDD'!$A$6:$AA$2902,17, FALSE)*$E475/100</f>
        <v>0</v>
      </c>
      <c r="V475" s="91">
        <f>VLOOKUP($B475,'Bang TPDD'!$A$6:$AA$2902,18, FALSE)*$E475/100</f>
        <v>0</v>
      </c>
      <c r="W475" s="91">
        <f>VLOOKUP($B475,'Bang TPDD'!$A$6:$AA$2902,19, FALSE)*$E475/100</f>
        <v>1.1399999999999999</v>
      </c>
      <c r="X475" s="91">
        <f>VLOOKUP($B475,'Bang TPDD'!$A$6:$AA$2902,20, FALSE)*$E475/100</f>
        <v>0</v>
      </c>
      <c r="Y475" s="91">
        <f>VLOOKUP($B475,'Bang TPDD'!$A$6:$AA$2902,21, FALSE)*$E475/100</f>
        <v>2.2799999999999999E-3</v>
      </c>
      <c r="Z475" s="91">
        <f>VLOOKUP($B475,'Bang TPDD'!$A$6:$AA$2902,22, FALSE)*$E475/100</f>
        <v>0.76</v>
      </c>
    </row>
    <row r="476" spans="1:26" s="2" customFormat="1" x14ac:dyDescent="0.3">
      <c r="B476" s="92">
        <v>223</v>
      </c>
      <c r="C476" s="5" t="str">
        <f>VLOOKUP($B476,'Bang TPDD'!$A$6:$AA$2902,2, FALSE)</f>
        <v>Đường cát trắng</v>
      </c>
      <c r="D476" s="406">
        <v>0.5</v>
      </c>
      <c r="E476" s="91">
        <f t="shared" si="57"/>
        <v>0.5</v>
      </c>
      <c r="F476" s="91">
        <f>VLOOKUP($B476,'Bang TPDD'!$A$6:$AA$2902,3, FALSE)</f>
        <v>0</v>
      </c>
      <c r="G476" s="91">
        <f>VLOOKUP($B476,'Bang TPDD'!$A$6:$AA$2902,4, FALSE)*$D476/100</f>
        <v>1.9850000000000001</v>
      </c>
      <c r="H476" s="91">
        <f>VLOOKUP($B476,'Bang TPDD'!$A$6:$AA$2902,23, FALSE)*$E476/100</f>
        <v>0</v>
      </c>
      <c r="I476" s="91">
        <f>VLOOKUP($B476,'Bang TPDD'!$A$6:$AA$2902,5, FALSE)*$E476/100</f>
        <v>0</v>
      </c>
      <c r="J476" s="91">
        <f>VLOOKUP($B476,'Bang TPDD'!$A$6:$AA$2902,6, FALSE)*$E476/100</f>
        <v>0</v>
      </c>
      <c r="K476" s="91">
        <f>VLOOKUP($B476,'Bang TPDD'!$A$6:$AA$2902,7, FALSE)*$E476/100</f>
        <v>0</v>
      </c>
      <c r="L476" s="91">
        <f>VLOOKUP($B476,'Bang TPDD'!$A$6:$AA$2902,8, FALSE)*$E476/100</f>
        <v>0</v>
      </c>
      <c r="M476" s="91">
        <f>VLOOKUP($B476,'Bang TPDD'!$A$6:$AA$2902,9, FALSE)*$E476/100</f>
        <v>0</v>
      </c>
      <c r="N476" s="91">
        <f>VLOOKUP($B476,'Bang TPDD'!$A$6:$AA$2902,10, FALSE)*$E476/100</f>
        <v>0</v>
      </c>
      <c r="O476" s="91">
        <f>VLOOKUP($B476,'Bang TPDD'!$A$6:$AA$2902,11, FALSE)*$E476/100</f>
        <v>0.4965</v>
      </c>
      <c r="P476" s="91">
        <f>VLOOKUP($B476,'Bang TPDD'!$A$6:$AA$2902,12, FALSE)*$E476/100</f>
        <v>0</v>
      </c>
      <c r="Q476" s="91">
        <f>VLOOKUP($B476,'Bang TPDD'!$A$6:$AA$2902,13, FALSE)*$E476/100</f>
        <v>0</v>
      </c>
      <c r="R476" s="91">
        <f>VLOOKUP($B476,'Bang TPDD'!$A$6:$AA$2902,14, FALSE)*$E476/100</f>
        <v>0</v>
      </c>
      <c r="S476" s="91">
        <f>VLOOKUP($B476,'Bang TPDD'!$A$6:$AA$2902,15, FALSE)*$E476/100</f>
        <v>0</v>
      </c>
      <c r="T476" s="91">
        <f>VLOOKUP($B476,'Bang TPDD'!$A$6:$AA$2902,16, FALSE)*$E476/100</f>
        <v>0</v>
      </c>
      <c r="U476" s="91">
        <f>VLOOKUP($B476,'Bang TPDD'!$A$6:$AA$2902,17, FALSE)*$E476/100</f>
        <v>0</v>
      </c>
      <c r="V476" s="91">
        <f>VLOOKUP($B476,'Bang TPDD'!$A$6:$AA$2902,18, FALSE)*$E476/100</f>
        <v>0</v>
      </c>
      <c r="W476" s="91">
        <f>VLOOKUP($B476,'Bang TPDD'!$A$6:$AA$2902,19, FALSE)*$E476/100</f>
        <v>0</v>
      </c>
      <c r="X476" s="91">
        <f>VLOOKUP($B476,'Bang TPDD'!$A$6:$AA$2902,20, FALSE)*$E476/100</f>
        <v>0</v>
      </c>
      <c r="Y476" s="91">
        <f>VLOOKUP($B476,'Bang TPDD'!$A$6:$AA$2902,21, FALSE)*$E476/100</f>
        <v>0</v>
      </c>
      <c r="Z476" s="91">
        <f>VLOOKUP($B476,'Bang TPDD'!$A$6:$AA$2902,22, FALSE)*$E476/100</f>
        <v>0</v>
      </c>
    </row>
    <row r="477" spans="1:26" s="2" customFormat="1" x14ac:dyDescent="0.3">
      <c r="B477" s="92">
        <v>95</v>
      </c>
      <c r="C477" s="5" t="str">
        <f>VLOOKUP($B477,'Bang TPDD'!$A$6:$AA$2902,2, FALSE)</f>
        <v>Chanh</v>
      </c>
      <c r="D477" s="406">
        <v>10</v>
      </c>
      <c r="E477" s="91">
        <f t="shared" si="57"/>
        <v>7.5</v>
      </c>
      <c r="F477" s="91">
        <f>VLOOKUP($B477,'Bang TPDD'!$A$6:$AA$2902,3, FALSE)</f>
        <v>25</v>
      </c>
      <c r="G477" s="91">
        <f>VLOOKUP($B477,'Bang TPDD'!$A$6:$AA$2902,4, FALSE)*$D477/100</f>
        <v>2.2999999999999998</v>
      </c>
      <c r="H477" s="91">
        <f>VLOOKUP($B477,'Bang TPDD'!$A$6:$AA$2902,23, FALSE)*$E477/100</f>
        <v>6.6</v>
      </c>
      <c r="I477" s="91">
        <f>VLOOKUP($B477,'Bang TPDD'!$A$6:$AA$2902,5, FALSE)*$E477/100</f>
        <v>0</v>
      </c>
      <c r="J477" s="91">
        <f>VLOOKUP($B477,'Bang TPDD'!$A$6:$AA$2902,6, FALSE)*$E477/100</f>
        <v>6.7500000000000004E-2</v>
      </c>
      <c r="K477" s="91">
        <f>VLOOKUP($B477,'Bang TPDD'!$A$6:$AA$2902,7, FALSE)*$E477/100</f>
        <v>6.7500000000000004E-2</v>
      </c>
      <c r="L477" s="91">
        <f>VLOOKUP($B477,'Bang TPDD'!$A$6:$AA$2902,8, FALSE)*$E477/100</f>
        <v>0</v>
      </c>
      <c r="M477" s="91">
        <f>VLOOKUP($B477,'Bang TPDD'!$A$6:$AA$2902,9, FALSE)*$E477/100</f>
        <v>0</v>
      </c>
      <c r="N477" s="91">
        <f>VLOOKUP($B477,'Bang TPDD'!$A$6:$AA$2902,10, FALSE)*$E477/100</f>
        <v>0</v>
      </c>
      <c r="O477" s="91">
        <f>VLOOKUP($B477,'Bang TPDD'!$A$6:$AA$2902,11, FALSE)*$E477/100</f>
        <v>0.36</v>
      </c>
      <c r="P477" s="91">
        <f>VLOOKUP($B477,'Bang TPDD'!$A$6:$AA$2902,12, FALSE)*$E477/100</f>
        <v>9.7500000000000003E-2</v>
      </c>
      <c r="Q477" s="91">
        <f>VLOOKUP($B477,'Bang TPDD'!$A$6:$AA$2902,13, FALSE)*$E477/100</f>
        <v>0</v>
      </c>
      <c r="R477" s="91">
        <f>VLOOKUP($B477,'Bang TPDD'!$A$6:$AA$2902,14, FALSE)*$E477/100</f>
        <v>3</v>
      </c>
      <c r="S477" s="91">
        <f>VLOOKUP($B477,'Bang TPDD'!$A$6:$AA$2902,15, FALSE)*$E477/100</f>
        <v>1.65</v>
      </c>
      <c r="T477" s="91">
        <f>VLOOKUP($B477,'Bang TPDD'!$A$6:$AA$2902,16, FALSE)*$E477/100</f>
        <v>4.4999999999999998E-2</v>
      </c>
      <c r="U477" s="91">
        <f>VLOOKUP($B477,'Bang TPDD'!$A$6:$AA$2902,17, FALSE)*$E477/100</f>
        <v>0</v>
      </c>
      <c r="V477" s="91">
        <f>VLOOKUP($B477,'Bang TPDD'!$A$6:$AA$2902,18, FALSE)*$E477/100</f>
        <v>0</v>
      </c>
      <c r="W477" s="91">
        <f>VLOOKUP($B477,'Bang TPDD'!$A$6:$AA$2902,19, FALSE)*$E477/100</f>
        <v>0</v>
      </c>
      <c r="X477" s="91">
        <f>VLOOKUP($B477,'Bang TPDD'!$A$6:$AA$2902,20, FALSE)*$E477/100</f>
        <v>0</v>
      </c>
      <c r="Y477" s="91">
        <f>VLOOKUP($B477,'Bang TPDD'!$A$6:$AA$2902,21, FALSE)*$E477/100</f>
        <v>3.0000000000000001E-3</v>
      </c>
      <c r="Z477" s="91">
        <f>VLOOKUP($B477,'Bang TPDD'!$A$6:$AA$2902,22, FALSE)*$E477/100</f>
        <v>3</v>
      </c>
    </row>
    <row r="478" spans="1:26" s="2" customFormat="1" x14ac:dyDescent="0.3">
      <c r="B478" s="92">
        <v>0</v>
      </c>
      <c r="C478" s="5" t="str">
        <f>VLOOKUP($B478,'Bang TPDD'!$A$6:$AA$2902,2, FALSE)</f>
        <v>Nước</v>
      </c>
      <c r="D478" s="406">
        <v>20</v>
      </c>
      <c r="E478" s="91">
        <f t="shared" si="57"/>
        <v>20</v>
      </c>
      <c r="F478" s="91">
        <f>VLOOKUP($B478,'Bang TPDD'!$A$6:$AA$2902,3, FALSE)</f>
        <v>0</v>
      </c>
      <c r="G478" s="91">
        <f>VLOOKUP($B478,'Bang TPDD'!$A$6:$AA$2902,4, FALSE)*$D478/100</f>
        <v>0</v>
      </c>
      <c r="H478" s="91">
        <f>VLOOKUP($B478,'Bang TPDD'!$A$6:$AA$2902,23, FALSE)*$E478/100</f>
        <v>20</v>
      </c>
      <c r="I478" s="91">
        <f>VLOOKUP($B478,'Bang TPDD'!$A$6:$AA$2902,5, FALSE)*$E478/100</f>
        <v>0</v>
      </c>
      <c r="J478" s="91">
        <f>VLOOKUP($B478,'Bang TPDD'!$A$6:$AA$2902,6, FALSE)*$E478/100</f>
        <v>0</v>
      </c>
      <c r="K478" s="91">
        <f>VLOOKUP($B478,'Bang TPDD'!$A$6:$AA$2902,7, FALSE)*$E478/100</f>
        <v>0</v>
      </c>
      <c r="L478" s="91">
        <f>VLOOKUP($B478,'Bang TPDD'!$A$6:$AA$2902,8, FALSE)*$E478/100</f>
        <v>0</v>
      </c>
      <c r="M478" s="91">
        <f>VLOOKUP($B478,'Bang TPDD'!$A$6:$AA$2902,9, FALSE)*$E478/100</f>
        <v>0</v>
      </c>
      <c r="N478" s="91">
        <f>VLOOKUP($B478,'Bang TPDD'!$A$6:$AA$2902,10, FALSE)*$E478/100</f>
        <v>0</v>
      </c>
      <c r="O478" s="91">
        <f>VLOOKUP($B478,'Bang TPDD'!$A$6:$AA$2902,11, FALSE)*$E478/100</f>
        <v>0</v>
      </c>
      <c r="P478" s="91">
        <f>VLOOKUP($B478,'Bang TPDD'!$A$6:$AA$2902,12, FALSE)*$E478/100</f>
        <v>0</v>
      </c>
      <c r="Q478" s="91">
        <f>VLOOKUP($B478,'Bang TPDD'!$A$6:$AA$2902,13, FALSE)*$E478/100</f>
        <v>0</v>
      </c>
      <c r="R478" s="91">
        <f>VLOOKUP($B478,'Bang TPDD'!$A$6:$AA$2902,14, FALSE)*$E478/100</f>
        <v>0</v>
      </c>
      <c r="S478" s="91">
        <f>VLOOKUP($B478,'Bang TPDD'!$A$6:$AA$2902,15, FALSE)*$E478/100</f>
        <v>0</v>
      </c>
      <c r="T478" s="91">
        <f>VLOOKUP($B478,'Bang TPDD'!$A$6:$AA$2902,16, FALSE)*$E478/100</f>
        <v>0</v>
      </c>
      <c r="U478" s="91">
        <f>VLOOKUP($B478,'Bang TPDD'!$A$6:$AA$2902,17, FALSE)*$E478/100</f>
        <v>0</v>
      </c>
      <c r="V478" s="91">
        <f>VLOOKUP($B478,'Bang TPDD'!$A$6:$AA$2902,18, FALSE)*$E478/100</f>
        <v>0</v>
      </c>
      <c r="W478" s="91">
        <f>VLOOKUP($B478,'Bang TPDD'!$A$6:$AA$2902,19, FALSE)*$E478/100</f>
        <v>0</v>
      </c>
      <c r="X478" s="91">
        <f>VLOOKUP($B478,'Bang TPDD'!$A$6:$AA$2902,20, FALSE)*$E478/100</f>
        <v>0</v>
      </c>
      <c r="Y478" s="91">
        <f>VLOOKUP($B478,'Bang TPDD'!$A$6:$AA$2902,21, FALSE)*$E478/100</f>
        <v>0</v>
      </c>
      <c r="Z478" s="91">
        <f>VLOOKUP($B478,'Bang TPDD'!$A$6:$AA$2902,22, FALSE)*$E478/100</f>
        <v>0</v>
      </c>
    </row>
    <row r="479" spans="1:26" s="2" customFormat="1" x14ac:dyDescent="0.3">
      <c r="B479" s="92" t="s">
        <v>338</v>
      </c>
      <c r="C479" s="5" t="str">
        <f>VLOOKUP($B479,'Bang TPDD'!$A$6:$AA$2902,2, FALSE)</f>
        <v>Chọn NL</v>
      </c>
      <c r="D479" s="91">
        <v>0</v>
      </c>
      <c r="E479" s="91">
        <f t="shared" si="57"/>
        <v>0</v>
      </c>
      <c r="F479" s="91">
        <f>VLOOKUP($B479,'Bang TPDD'!$A$6:$AA$2902,3, FALSE)</f>
        <v>0</v>
      </c>
      <c r="G479" s="91">
        <f>VLOOKUP($B479,'Bang TPDD'!$A$6:$AA$2902,4, FALSE)*$D479/100</f>
        <v>0</v>
      </c>
      <c r="H479" s="91">
        <f>VLOOKUP($B479,'Bang TPDD'!$A$6:$AA$2902,23, FALSE)*$E479/100</f>
        <v>0</v>
      </c>
      <c r="I479" s="91">
        <f>VLOOKUP($B479,'Bang TPDD'!$A$6:$AA$2902,5, FALSE)*$E479/100</f>
        <v>0</v>
      </c>
      <c r="J479" s="91">
        <f>VLOOKUP($B479,'Bang TPDD'!$A$6:$AA$2902,6, FALSE)*$E479/100</f>
        <v>0</v>
      </c>
      <c r="K479" s="91">
        <f>VLOOKUP($B479,'Bang TPDD'!$A$6:$AA$2902,7, FALSE)*$E479/100</f>
        <v>0</v>
      </c>
      <c r="L479" s="91">
        <f>VLOOKUP($B479,'Bang TPDD'!$A$6:$AA$2902,8, FALSE)*$E479/100</f>
        <v>0</v>
      </c>
      <c r="M479" s="91">
        <f>VLOOKUP($B479,'Bang TPDD'!$A$6:$AA$2902,9, FALSE)*$E479/100</f>
        <v>0</v>
      </c>
      <c r="N479" s="91">
        <f>VLOOKUP($B479,'Bang TPDD'!$A$6:$AA$2902,10, FALSE)*$E479/100</f>
        <v>0</v>
      </c>
      <c r="O479" s="91">
        <f>VLOOKUP($B479,'Bang TPDD'!$A$6:$AA$2902,11, FALSE)*$E479/100</f>
        <v>0</v>
      </c>
      <c r="P479" s="91">
        <f>VLOOKUP($B479,'Bang TPDD'!$A$6:$AA$2902,12, FALSE)*$E479/100</f>
        <v>0</v>
      </c>
      <c r="Q479" s="91">
        <f>VLOOKUP($B479,'Bang TPDD'!$A$6:$AA$2902,13, FALSE)*$E479/100</f>
        <v>0</v>
      </c>
      <c r="R479" s="91">
        <f>VLOOKUP($B479,'Bang TPDD'!$A$6:$AA$2902,14, FALSE)*$E479/100</f>
        <v>0</v>
      </c>
      <c r="S479" s="91">
        <f>VLOOKUP($B479,'Bang TPDD'!$A$6:$AA$2902,15, FALSE)*$E479/100</f>
        <v>0</v>
      </c>
      <c r="T479" s="91">
        <f>VLOOKUP($B479,'Bang TPDD'!$A$6:$AA$2902,16, FALSE)*$E479/100</f>
        <v>0</v>
      </c>
      <c r="U479" s="91">
        <f>VLOOKUP($B479,'Bang TPDD'!$A$6:$AA$2902,17, FALSE)*$E479/100</f>
        <v>0</v>
      </c>
      <c r="V479" s="91">
        <f>VLOOKUP($B479,'Bang TPDD'!$A$6:$AA$2902,18, FALSE)*$E479/100</f>
        <v>0</v>
      </c>
      <c r="W479" s="91">
        <f>VLOOKUP($B479,'Bang TPDD'!$A$6:$AA$2902,19, FALSE)*$E479/100</f>
        <v>0</v>
      </c>
      <c r="X479" s="91">
        <f>VLOOKUP($B479,'Bang TPDD'!$A$6:$AA$2902,20, FALSE)*$E479/100</f>
        <v>0</v>
      </c>
      <c r="Y479" s="91">
        <f>VLOOKUP($B479,'Bang TPDD'!$A$6:$AA$2902,21, FALSE)*$E479/100</f>
        <v>0</v>
      </c>
      <c r="Z479" s="91">
        <f>VLOOKUP($B479,'Bang TPDD'!$A$6:$AA$2902,22, FALSE)*$E479/100</f>
        <v>0</v>
      </c>
    </row>
    <row r="480" spans="1:26" s="2" customFormat="1" x14ac:dyDescent="0.3">
      <c r="B480" s="92" t="s">
        <v>338</v>
      </c>
      <c r="C480" s="5" t="str">
        <f>VLOOKUP($B480,'Bang TPDD'!$A$6:$AA$2902,2, FALSE)</f>
        <v>Chọn NL</v>
      </c>
      <c r="D480" s="91">
        <v>0</v>
      </c>
      <c r="E480" s="91">
        <f t="shared" si="57"/>
        <v>0</v>
      </c>
      <c r="F480" s="91">
        <f>VLOOKUP($B480,'Bang TPDD'!$A$6:$AA$2902,3, FALSE)</f>
        <v>0</v>
      </c>
      <c r="G480" s="91">
        <f>VLOOKUP($B480,'Bang TPDD'!$A$6:$AA$2902,4, FALSE)*$D480/100</f>
        <v>0</v>
      </c>
      <c r="H480" s="91">
        <f>VLOOKUP($B480,'Bang TPDD'!$A$6:$AA$2902,23, FALSE)*$E480/100</f>
        <v>0</v>
      </c>
      <c r="I480" s="91">
        <f>VLOOKUP($B480,'Bang TPDD'!$A$6:$AA$2902,5, FALSE)*$E480/100</f>
        <v>0</v>
      </c>
      <c r="J480" s="91">
        <f>VLOOKUP($B480,'Bang TPDD'!$A$6:$AA$2902,6, FALSE)*$E480/100</f>
        <v>0</v>
      </c>
      <c r="K480" s="91">
        <f>VLOOKUP($B480,'Bang TPDD'!$A$6:$AA$2902,7, FALSE)*$E480/100</f>
        <v>0</v>
      </c>
      <c r="L480" s="91">
        <f>VLOOKUP($B480,'Bang TPDD'!$A$6:$AA$2902,8, FALSE)*$E480/100</f>
        <v>0</v>
      </c>
      <c r="M480" s="91">
        <f>VLOOKUP($B480,'Bang TPDD'!$A$6:$AA$2902,9, FALSE)*$E480/100</f>
        <v>0</v>
      </c>
      <c r="N480" s="91">
        <f>VLOOKUP($B480,'Bang TPDD'!$A$6:$AA$2902,10, FALSE)*$E480/100</f>
        <v>0</v>
      </c>
      <c r="O480" s="91">
        <f>VLOOKUP($B480,'Bang TPDD'!$A$6:$AA$2902,11, FALSE)*$E480/100</f>
        <v>0</v>
      </c>
      <c r="P480" s="91">
        <f>VLOOKUP($B480,'Bang TPDD'!$A$6:$AA$2902,12, FALSE)*$E480/100</f>
        <v>0</v>
      </c>
      <c r="Q480" s="91">
        <f>VLOOKUP($B480,'Bang TPDD'!$A$6:$AA$2902,13, FALSE)*$E480/100</f>
        <v>0</v>
      </c>
      <c r="R480" s="91">
        <f>VLOOKUP($B480,'Bang TPDD'!$A$6:$AA$2902,14, FALSE)*$E480/100</f>
        <v>0</v>
      </c>
      <c r="S480" s="91">
        <f>VLOOKUP($B480,'Bang TPDD'!$A$6:$AA$2902,15, FALSE)*$E480/100</f>
        <v>0</v>
      </c>
      <c r="T480" s="91">
        <f>VLOOKUP($B480,'Bang TPDD'!$A$6:$AA$2902,16, FALSE)*$E480/100</f>
        <v>0</v>
      </c>
      <c r="U480" s="91">
        <f>VLOOKUP($B480,'Bang TPDD'!$A$6:$AA$2902,17, FALSE)*$E480/100</f>
        <v>0</v>
      </c>
      <c r="V480" s="91">
        <f>VLOOKUP($B480,'Bang TPDD'!$A$6:$AA$2902,18, FALSE)*$E480/100</f>
        <v>0</v>
      </c>
      <c r="W480" s="91">
        <f>VLOOKUP($B480,'Bang TPDD'!$A$6:$AA$2902,19, FALSE)*$E480/100</f>
        <v>0</v>
      </c>
      <c r="X480" s="91">
        <f>VLOOKUP($B480,'Bang TPDD'!$A$6:$AA$2902,20, FALSE)*$E480/100</f>
        <v>0</v>
      </c>
      <c r="Y480" s="91">
        <f>VLOOKUP($B480,'Bang TPDD'!$A$6:$AA$2902,21, FALSE)*$E480/100</f>
        <v>0</v>
      </c>
      <c r="Z480" s="91">
        <f>VLOOKUP($B480,'Bang TPDD'!$A$6:$AA$2902,22, FALSE)*$E480/100</f>
        <v>0</v>
      </c>
    </row>
    <row r="481" spans="1:26" s="2" customFormat="1" x14ac:dyDescent="0.3">
      <c r="B481" s="92" t="s">
        <v>338</v>
      </c>
      <c r="C481" s="5" t="str">
        <f>VLOOKUP($B481,'Bang TPDD'!$A$6:$AA$2902,2, FALSE)</f>
        <v>Chọn NL</v>
      </c>
      <c r="D481" s="91">
        <v>0</v>
      </c>
      <c r="E481" s="91">
        <f t="shared" si="57"/>
        <v>0</v>
      </c>
      <c r="F481" s="91">
        <f>VLOOKUP($B481,'Bang TPDD'!$A$6:$AA$2902,3, FALSE)</f>
        <v>0</v>
      </c>
      <c r="G481" s="91">
        <f>VLOOKUP($B481,'Bang TPDD'!$A$6:$AA$2902,4, FALSE)*$D481/100</f>
        <v>0</v>
      </c>
      <c r="H481" s="91">
        <f>VLOOKUP($B481,'Bang TPDD'!$A$6:$AA$2902,23, FALSE)*$E481/100</f>
        <v>0</v>
      </c>
      <c r="I481" s="91">
        <f>VLOOKUP($B481,'Bang TPDD'!$A$6:$AA$2902,5, FALSE)*$E481/100</f>
        <v>0</v>
      </c>
      <c r="J481" s="91">
        <f>VLOOKUP($B481,'Bang TPDD'!$A$6:$AA$2902,6, FALSE)*$E481/100</f>
        <v>0</v>
      </c>
      <c r="K481" s="91">
        <f>VLOOKUP($B481,'Bang TPDD'!$A$6:$AA$2902,7, FALSE)*$E481/100</f>
        <v>0</v>
      </c>
      <c r="L481" s="91">
        <f>VLOOKUP($B481,'Bang TPDD'!$A$6:$AA$2902,8, FALSE)*$E481/100</f>
        <v>0</v>
      </c>
      <c r="M481" s="91">
        <f>VLOOKUP($B481,'Bang TPDD'!$A$6:$AA$2902,9, FALSE)*$E481/100</f>
        <v>0</v>
      </c>
      <c r="N481" s="91">
        <f>VLOOKUP($B481,'Bang TPDD'!$A$6:$AA$2902,10, FALSE)*$E481/100</f>
        <v>0</v>
      </c>
      <c r="O481" s="91">
        <f>VLOOKUP($B481,'Bang TPDD'!$A$6:$AA$2902,11, FALSE)*$E481/100</f>
        <v>0</v>
      </c>
      <c r="P481" s="91">
        <f>VLOOKUP($B481,'Bang TPDD'!$A$6:$AA$2902,12, FALSE)*$E481/100</f>
        <v>0</v>
      </c>
      <c r="Q481" s="91">
        <f>VLOOKUP($B481,'Bang TPDD'!$A$6:$AA$2902,13, FALSE)*$E481/100</f>
        <v>0</v>
      </c>
      <c r="R481" s="91">
        <f>VLOOKUP($B481,'Bang TPDD'!$A$6:$AA$2902,14, FALSE)*$E481/100</f>
        <v>0</v>
      </c>
      <c r="S481" s="91">
        <f>VLOOKUP($B481,'Bang TPDD'!$A$6:$AA$2902,15, FALSE)*$E481/100</f>
        <v>0</v>
      </c>
      <c r="T481" s="91">
        <f>VLOOKUP($B481,'Bang TPDD'!$A$6:$AA$2902,16, FALSE)*$E481/100</f>
        <v>0</v>
      </c>
      <c r="U481" s="91">
        <f>VLOOKUP($B481,'Bang TPDD'!$A$6:$AA$2902,17, FALSE)*$E481/100</f>
        <v>0</v>
      </c>
      <c r="V481" s="91">
        <f>VLOOKUP($B481,'Bang TPDD'!$A$6:$AA$2902,18, FALSE)*$E481/100</f>
        <v>0</v>
      </c>
      <c r="W481" s="91">
        <f>VLOOKUP($B481,'Bang TPDD'!$A$6:$AA$2902,19, FALSE)*$E481/100</f>
        <v>0</v>
      </c>
      <c r="X481" s="91">
        <f>VLOOKUP($B481,'Bang TPDD'!$A$6:$AA$2902,20, FALSE)*$E481/100</f>
        <v>0</v>
      </c>
      <c r="Y481" s="91">
        <f>VLOOKUP($B481,'Bang TPDD'!$A$6:$AA$2902,21, FALSE)*$E481/100</f>
        <v>0</v>
      </c>
      <c r="Z481" s="91">
        <f>VLOOKUP($B481,'Bang TPDD'!$A$6:$AA$2902,22, FALSE)*$E481/100</f>
        <v>0</v>
      </c>
    </row>
    <row r="482" spans="1:26" s="2" customFormat="1" x14ac:dyDescent="0.3">
      <c r="B482" s="92" t="s">
        <v>338</v>
      </c>
      <c r="C482" s="5" t="str">
        <f>VLOOKUP($B482,'Bang TPDD'!$A$6:$AA$2902,2, FALSE)</f>
        <v>Chọn NL</v>
      </c>
      <c r="D482" s="91">
        <v>0</v>
      </c>
      <c r="E482" s="91">
        <f t="shared" si="57"/>
        <v>0</v>
      </c>
      <c r="F482" s="91">
        <f>VLOOKUP($B482,'Bang TPDD'!$A$6:$AA$2902,3, FALSE)</f>
        <v>0</v>
      </c>
      <c r="G482" s="91">
        <f>VLOOKUP($B482,'Bang TPDD'!$A$6:$AA$2902,4, FALSE)*$D482/100</f>
        <v>0</v>
      </c>
      <c r="H482" s="91">
        <f>VLOOKUP($B482,'Bang TPDD'!$A$6:$AA$2902,23, FALSE)*$E482/100</f>
        <v>0</v>
      </c>
      <c r="I482" s="91">
        <f>VLOOKUP($B482,'Bang TPDD'!$A$6:$AA$2902,5, FALSE)*$E482/100</f>
        <v>0</v>
      </c>
      <c r="J482" s="91">
        <f>VLOOKUP($B482,'Bang TPDD'!$A$6:$AA$2902,6, FALSE)*$E482/100</f>
        <v>0</v>
      </c>
      <c r="K482" s="91">
        <f>VLOOKUP($B482,'Bang TPDD'!$A$6:$AA$2902,7, FALSE)*$E482/100</f>
        <v>0</v>
      </c>
      <c r="L482" s="91">
        <f>VLOOKUP($B482,'Bang TPDD'!$A$6:$AA$2902,8, FALSE)*$E482/100</f>
        <v>0</v>
      </c>
      <c r="M482" s="91">
        <f>VLOOKUP($B482,'Bang TPDD'!$A$6:$AA$2902,9, FALSE)*$E482/100</f>
        <v>0</v>
      </c>
      <c r="N482" s="91">
        <f>VLOOKUP($B482,'Bang TPDD'!$A$6:$AA$2902,10, FALSE)*$E482/100</f>
        <v>0</v>
      </c>
      <c r="O482" s="91">
        <f>VLOOKUP($B482,'Bang TPDD'!$A$6:$AA$2902,11, FALSE)*$E482/100</f>
        <v>0</v>
      </c>
      <c r="P482" s="91">
        <f>VLOOKUP($B482,'Bang TPDD'!$A$6:$AA$2902,12, FALSE)*$E482/100</f>
        <v>0</v>
      </c>
      <c r="Q482" s="91">
        <f>VLOOKUP($B482,'Bang TPDD'!$A$6:$AA$2902,13, FALSE)*$E482/100</f>
        <v>0</v>
      </c>
      <c r="R482" s="91">
        <f>VLOOKUP($B482,'Bang TPDD'!$A$6:$AA$2902,14, FALSE)*$E482/100</f>
        <v>0</v>
      </c>
      <c r="S482" s="91">
        <f>VLOOKUP($B482,'Bang TPDD'!$A$6:$AA$2902,15, FALSE)*$E482/100</f>
        <v>0</v>
      </c>
      <c r="T482" s="91">
        <f>VLOOKUP($B482,'Bang TPDD'!$A$6:$AA$2902,16, FALSE)*$E482/100</f>
        <v>0</v>
      </c>
      <c r="U482" s="91">
        <f>VLOOKUP($B482,'Bang TPDD'!$A$6:$AA$2902,17, FALSE)*$E482/100</f>
        <v>0</v>
      </c>
      <c r="V482" s="91">
        <f>VLOOKUP($B482,'Bang TPDD'!$A$6:$AA$2902,18, FALSE)*$E482/100</f>
        <v>0</v>
      </c>
      <c r="W482" s="91">
        <f>VLOOKUP($B482,'Bang TPDD'!$A$6:$AA$2902,19, FALSE)*$E482/100</f>
        <v>0</v>
      </c>
      <c r="X482" s="91">
        <f>VLOOKUP($B482,'Bang TPDD'!$A$6:$AA$2902,20, FALSE)*$E482/100</f>
        <v>0</v>
      </c>
      <c r="Y482" s="91">
        <f>VLOOKUP($B482,'Bang TPDD'!$A$6:$AA$2902,21, FALSE)*$E482/100</f>
        <v>0</v>
      </c>
      <c r="Z482" s="91">
        <f>VLOOKUP($B482,'Bang TPDD'!$A$6:$AA$2902,22, FALSE)*$E482/100</f>
        <v>0</v>
      </c>
    </row>
    <row r="483" spans="1:26" s="2" customFormat="1" x14ac:dyDescent="0.3">
      <c r="B483" s="92" t="s">
        <v>338</v>
      </c>
      <c r="C483" s="5" t="str">
        <f>VLOOKUP($B483,'Bang TPDD'!$A$6:$AA$2902,2, FALSE)</f>
        <v>Chọn NL</v>
      </c>
      <c r="D483" s="91">
        <v>0</v>
      </c>
      <c r="E483" s="91">
        <f t="shared" si="57"/>
        <v>0</v>
      </c>
      <c r="F483" s="91">
        <f>VLOOKUP($B483,'Bang TPDD'!$A$6:$AA$2902,3, FALSE)</f>
        <v>0</v>
      </c>
      <c r="G483" s="91">
        <f>VLOOKUP($B483,'Bang TPDD'!$A$6:$AA$2902,4, FALSE)*$D483/100</f>
        <v>0</v>
      </c>
      <c r="H483" s="91">
        <f>VLOOKUP($B483,'Bang TPDD'!$A$6:$AA$2902,23, FALSE)*$E483/100</f>
        <v>0</v>
      </c>
      <c r="I483" s="91">
        <f>VLOOKUP($B483,'Bang TPDD'!$A$6:$AA$2902,5, FALSE)*$E483/100</f>
        <v>0</v>
      </c>
      <c r="J483" s="91">
        <f>VLOOKUP($B483,'Bang TPDD'!$A$6:$AA$2902,6, FALSE)*$E483/100</f>
        <v>0</v>
      </c>
      <c r="K483" s="91">
        <f>VLOOKUP($B483,'Bang TPDD'!$A$6:$AA$2902,7, FALSE)*$E483/100</f>
        <v>0</v>
      </c>
      <c r="L483" s="91">
        <f>VLOOKUP($B483,'Bang TPDD'!$A$6:$AA$2902,8, FALSE)*$E483/100</f>
        <v>0</v>
      </c>
      <c r="M483" s="91">
        <f>VLOOKUP($B483,'Bang TPDD'!$A$6:$AA$2902,9, FALSE)*$E483/100</f>
        <v>0</v>
      </c>
      <c r="N483" s="91">
        <f>VLOOKUP($B483,'Bang TPDD'!$A$6:$AA$2902,10, FALSE)*$E483/100</f>
        <v>0</v>
      </c>
      <c r="O483" s="91">
        <f>VLOOKUP($B483,'Bang TPDD'!$A$6:$AA$2902,11, FALSE)*$E483/100</f>
        <v>0</v>
      </c>
      <c r="P483" s="91">
        <f>VLOOKUP($B483,'Bang TPDD'!$A$6:$AA$2902,12, FALSE)*$E483/100</f>
        <v>0</v>
      </c>
      <c r="Q483" s="91">
        <f>VLOOKUP($B483,'Bang TPDD'!$A$6:$AA$2902,13, FALSE)*$E483/100</f>
        <v>0</v>
      </c>
      <c r="R483" s="91">
        <f>VLOOKUP($B483,'Bang TPDD'!$A$6:$AA$2902,14, FALSE)*$E483/100</f>
        <v>0</v>
      </c>
      <c r="S483" s="91">
        <f>VLOOKUP($B483,'Bang TPDD'!$A$6:$AA$2902,15, FALSE)*$E483/100</f>
        <v>0</v>
      </c>
      <c r="T483" s="91">
        <f>VLOOKUP($B483,'Bang TPDD'!$A$6:$AA$2902,16, FALSE)*$E483/100</f>
        <v>0</v>
      </c>
      <c r="U483" s="91">
        <f>VLOOKUP($B483,'Bang TPDD'!$A$6:$AA$2902,17, FALSE)*$E483/100</f>
        <v>0</v>
      </c>
      <c r="V483" s="91">
        <f>VLOOKUP($B483,'Bang TPDD'!$A$6:$AA$2902,18, FALSE)*$E483/100</f>
        <v>0</v>
      </c>
      <c r="W483" s="91">
        <f>VLOOKUP($B483,'Bang TPDD'!$A$6:$AA$2902,19, FALSE)*$E483/100</f>
        <v>0</v>
      </c>
      <c r="X483" s="91">
        <f>VLOOKUP($B483,'Bang TPDD'!$A$6:$AA$2902,20, FALSE)*$E483/100</f>
        <v>0</v>
      </c>
      <c r="Y483" s="91">
        <f>VLOOKUP($B483,'Bang TPDD'!$A$6:$AA$2902,21, FALSE)*$E483/100</f>
        <v>0</v>
      </c>
      <c r="Z483" s="91">
        <f>VLOOKUP($B483,'Bang TPDD'!$A$6:$AA$2902,22, FALSE)*$E483/100</f>
        <v>0</v>
      </c>
    </row>
    <row r="484" spans="1:26" s="2" customFormat="1" x14ac:dyDescent="0.3">
      <c r="B484" s="92" t="s">
        <v>338</v>
      </c>
      <c r="C484" s="5" t="str">
        <f>VLOOKUP($B484,'Bang TPDD'!$A$6:$AA$2902,2, FALSE)</f>
        <v>Chọn NL</v>
      </c>
      <c r="D484" s="91">
        <v>0</v>
      </c>
      <c r="E484" s="91">
        <f t="shared" si="57"/>
        <v>0</v>
      </c>
      <c r="F484" s="91">
        <f>VLOOKUP($B484,'Bang TPDD'!$A$6:$AA$2902,3, FALSE)</f>
        <v>0</v>
      </c>
      <c r="G484" s="91">
        <f>VLOOKUP($B484,'Bang TPDD'!$A$6:$AA$2902,4, FALSE)*$D484/100</f>
        <v>0</v>
      </c>
      <c r="H484" s="91">
        <f>VLOOKUP($B484,'Bang TPDD'!$A$6:$AA$2902,23, FALSE)*$E484/100</f>
        <v>0</v>
      </c>
      <c r="I484" s="91">
        <f>VLOOKUP($B484,'Bang TPDD'!$A$6:$AA$2902,5, FALSE)*$E484/100</f>
        <v>0</v>
      </c>
      <c r="J484" s="91">
        <f>VLOOKUP($B484,'Bang TPDD'!$A$6:$AA$2902,6, FALSE)*$E484/100</f>
        <v>0</v>
      </c>
      <c r="K484" s="91">
        <f>VLOOKUP($B484,'Bang TPDD'!$A$6:$AA$2902,7, FALSE)*$E484/100</f>
        <v>0</v>
      </c>
      <c r="L484" s="91">
        <f>VLOOKUP($B484,'Bang TPDD'!$A$6:$AA$2902,8, FALSE)*$E484/100</f>
        <v>0</v>
      </c>
      <c r="M484" s="91">
        <f>VLOOKUP($B484,'Bang TPDD'!$A$6:$AA$2902,9, FALSE)*$E484/100</f>
        <v>0</v>
      </c>
      <c r="N484" s="91">
        <f>VLOOKUP($B484,'Bang TPDD'!$A$6:$AA$2902,10, FALSE)*$E484/100</f>
        <v>0</v>
      </c>
      <c r="O484" s="91">
        <f>VLOOKUP($B484,'Bang TPDD'!$A$6:$AA$2902,11, FALSE)*$E484/100</f>
        <v>0</v>
      </c>
      <c r="P484" s="91">
        <f>VLOOKUP($B484,'Bang TPDD'!$A$6:$AA$2902,12, FALSE)*$E484/100</f>
        <v>0</v>
      </c>
      <c r="Q484" s="91">
        <f>VLOOKUP($B484,'Bang TPDD'!$A$6:$AA$2902,13, FALSE)*$E484/100</f>
        <v>0</v>
      </c>
      <c r="R484" s="91">
        <f>VLOOKUP($B484,'Bang TPDD'!$A$6:$AA$2902,14, FALSE)*$E484/100</f>
        <v>0</v>
      </c>
      <c r="S484" s="91">
        <f>VLOOKUP($B484,'Bang TPDD'!$A$6:$AA$2902,15, FALSE)*$E484/100</f>
        <v>0</v>
      </c>
      <c r="T484" s="91">
        <f>VLOOKUP($B484,'Bang TPDD'!$A$6:$AA$2902,16, FALSE)*$E484/100</f>
        <v>0</v>
      </c>
      <c r="U484" s="91">
        <f>VLOOKUP($B484,'Bang TPDD'!$A$6:$AA$2902,17, FALSE)*$E484/100</f>
        <v>0</v>
      </c>
      <c r="V484" s="91">
        <f>VLOOKUP($B484,'Bang TPDD'!$A$6:$AA$2902,18, FALSE)*$E484/100</f>
        <v>0</v>
      </c>
      <c r="W484" s="91">
        <f>VLOOKUP($B484,'Bang TPDD'!$A$6:$AA$2902,19, FALSE)*$E484/100</f>
        <v>0</v>
      </c>
      <c r="X484" s="91">
        <f>VLOOKUP($B484,'Bang TPDD'!$A$6:$AA$2902,20, FALSE)*$E484/100</f>
        <v>0</v>
      </c>
      <c r="Y484" s="91">
        <f>VLOOKUP($B484,'Bang TPDD'!$A$6:$AA$2902,21, FALSE)*$E484/100</f>
        <v>0</v>
      </c>
      <c r="Z484" s="91">
        <f>VLOOKUP($B484,'Bang TPDD'!$A$6:$AA$2902,22, FALSE)*$E484/100</f>
        <v>0</v>
      </c>
    </row>
    <row r="485" spans="1:26" s="2" customFormat="1" x14ac:dyDescent="0.3">
      <c r="B485" s="92" t="s">
        <v>338</v>
      </c>
      <c r="C485" s="5" t="str">
        <f>VLOOKUP($B485,'Bang TPDD'!$A$6:$AA$2902,2, FALSE)</f>
        <v>Chọn NL</v>
      </c>
      <c r="D485" s="91">
        <v>0</v>
      </c>
      <c r="E485" s="91">
        <f t="shared" si="57"/>
        <v>0</v>
      </c>
      <c r="F485" s="91">
        <f>VLOOKUP($B485,'Bang TPDD'!$A$6:$AA$2902,3, FALSE)</f>
        <v>0</v>
      </c>
      <c r="G485" s="91">
        <f>VLOOKUP($B485,'Bang TPDD'!$A$6:$AA$2902,4, FALSE)*$D485/100</f>
        <v>0</v>
      </c>
      <c r="H485" s="91">
        <f>VLOOKUP($B485,'Bang TPDD'!$A$6:$AA$2902,23, FALSE)*$E485/100</f>
        <v>0</v>
      </c>
      <c r="I485" s="91">
        <f>VLOOKUP($B485,'Bang TPDD'!$A$6:$AA$2902,5, FALSE)*$E485/100</f>
        <v>0</v>
      </c>
      <c r="J485" s="91">
        <f>VLOOKUP($B485,'Bang TPDD'!$A$6:$AA$2902,6, FALSE)*$E485/100</f>
        <v>0</v>
      </c>
      <c r="K485" s="91">
        <f>VLOOKUP($B485,'Bang TPDD'!$A$6:$AA$2902,7, FALSE)*$E485/100</f>
        <v>0</v>
      </c>
      <c r="L485" s="91">
        <f>VLOOKUP($B485,'Bang TPDD'!$A$6:$AA$2902,8, FALSE)*$E485/100</f>
        <v>0</v>
      </c>
      <c r="M485" s="91">
        <f>VLOOKUP($B485,'Bang TPDD'!$A$6:$AA$2902,9, FALSE)*$E485/100</f>
        <v>0</v>
      </c>
      <c r="N485" s="91">
        <f>VLOOKUP($B485,'Bang TPDD'!$A$6:$AA$2902,10, FALSE)*$E485/100</f>
        <v>0</v>
      </c>
      <c r="O485" s="91">
        <f>VLOOKUP($B485,'Bang TPDD'!$A$6:$AA$2902,11, FALSE)*$E485/100</f>
        <v>0</v>
      </c>
      <c r="P485" s="91">
        <f>VLOOKUP($B485,'Bang TPDD'!$A$6:$AA$2902,12, FALSE)*$E485/100</f>
        <v>0</v>
      </c>
      <c r="Q485" s="91">
        <f>VLOOKUP($B485,'Bang TPDD'!$A$6:$AA$2902,13, FALSE)*$E485/100</f>
        <v>0</v>
      </c>
      <c r="R485" s="91">
        <f>VLOOKUP($B485,'Bang TPDD'!$A$6:$AA$2902,14, FALSE)*$E485/100</f>
        <v>0</v>
      </c>
      <c r="S485" s="91">
        <f>VLOOKUP($B485,'Bang TPDD'!$A$6:$AA$2902,15, FALSE)*$E485/100</f>
        <v>0</v>
      </c>
      <c r="T485" s="91">
        <f>VLOOKUP($B485,'Bang TPDD'!$A$6:$AA$2902,16, FALSE)*$E485/100</f>
        <v>0</v>
      </c>
      <c r="U485" s="91">
        <f>VLOOKUP($B485,'Bang TPDD'!$A$6:$AA$2902,17, FALSE)*$E485/100</f>
        <v>0</v>
      </c>
      <c r="V485" s="91">
        <f>VLOOKUP($B485,'Bang TPDD'!$A$6:$AA$2902,18, FALSE)*$E485/100</f>
        <v>0</v>
      </c>
      <c r="W485" s="91">
        <f>VLOOKUP($B485,'Bang TPDD'!$A$6:$AA$2902,19, FALSE)*$E485/100</f>
        <v>0</v>
      </c>
      <c r="X485" s="91">
        <f>VLOOKUP($B485,'Bang TPDD'!$A$6:$AA$2902,20, FALSE)*$E485/100</f>
        <v>0</v>
      </c>
      <c r="Y485" s="91">
        <f>VLOOKUP($B485,'Bang TPDD'!$A$6:$AA$2902,21, FALSE)*$E485/100</f>
        <v>0</v>
      </c>
      <c r="Z485" s="91">
        <f>VLOOKUP($B485,'Bang TPDD'!$A$6:$AA$2902,22, FALSE)*$E485/100</f>
        <v>0</v>
      </c>
    </row>
    <row r="486" spans="1:26" s="2" customFormat="1" x14ac:dyDescent="0.3">
      <c r="B486" s="92" t="s">
        <v>338</v>
      </c>
      <c r="C486" s="5" t="str">
        <f>VLOOKUP($B486,'Bang TPDD'!$A$6:$AA$2902,2, FALSE)</f>
        <v>Chọn NL</v>
      </c>
      <c r="D486" s="91">
        <v>0</v>
      </c>
      <c r="E486" s="91">
        <f t="shared" si="57"/>
        <v>0</v>
      </c>
      <c r="F486" s="91">
        <f>VLOOKUP($B486,'Bang TPDD'!$A$6:$AA$2902,3, FALSE)</f>
        <v>0</v>
      </c>
      <c r="G486" s="91">
        <f>VLOOKUP($B486,'Bang TPDD'!$A$6:$AA$2902,4, FALSE)*$D486/100</f>
        <v>0</v>
      </c>
      <c r="H486" s="91">
        <f>VLOOKUP($B486,'Bang TPDD'!$A$6:$AA$2902,23, FALSE)*$E486/100</f>
        <v>0</v>
      </c>
      <c r="I486" s="91">
        <f>VLOOKUP($B486,'Bang TPDD'!$A$6:$AA$2902,5, FALSE)*$E486/100</f>
        <v>0</v>
      </c>
      <c r="J486" s="91">
        <f>VLOOKUP($B486,'Bang TPDD'!$A$6:$AA$2902,6, FALSE)*$E486/100</f>
        <v>0</v>
      </c>
      <c r="K486" s="91">
        <f>VLOOKUP($B486,'Bang TPDD'!$A$6:$AA$2902,7, FALSE)*$E486/100</f>
        <v>0</v>
      </c>
      <c r="L486" s="91">
        <f>VLOOKUP($B486,'Bang TPDD'!$A$6:$AA$2902,8, FALSE)*$E486/100</f>
        <v>0</v>
      </c>
      <c r="M486" s="91">
        <f>VLOOKUP($B486,'Bang TPDD'!$A$6:$AA$2902,9, FALSE)*$E486/100</f>
        <v>0</v>
      </c>
      <c r="N486" s="91">
        <f>VLOOKUP($B486,'Bang TPDD'!$A$6:$AA$2902,10, FALSE)*$E486/100</f>
        <v>0</v>
      </c>
      <c r="O486" s="91">
        <f>VLOOKUP($B486,'Bang TPDD'!$A$6:$AA$2902,11, FALSE)*$E486/100</f>
        <v>0</v>
      </c>
      <c r="P486" s="91">
        <f>VLOOKUP($B486,'Bang TPDD'!$A$6:$AA$2902,12, FALSE)*$E486/100</f>
        <v>0</v>
      </c>
      <c r="Q486" s="91">
        <f>VLOOKUP($B486,'Bang TPDD'!$A$6:$AA$2902,13, FALSE)*$E486/100</f>
        <v>0</v>
      </c>
      <c r="R486" s="91">
        <f>VLOOKUP($B486,'Bang TPDD'!$A$6:$AA$2902,14, FALSE)*$E486/100</f>
        <v>0</v>
      </c>
      <c r="S486" s="91">
        <f>VLOOKUP($B486,'Bang TPDD'!$A$6:$AA$2902,15, FALSE)*$E486/100</f>
        <v>0</v>
      </c>
      <c r="T486" s="91">
        <f>VLOOKUP($B486,'Bang TPDD'!$A$6:$AA$2902,16, FALSE)*$E486/100</f>
        <v>0</v>
      </c>
      <c r="U486" s="91">
        <f>VLOOKUP($B486,'Bang TPDD'!$A$6:$AA$2902,17, FALSE)*$E486/100</f>
        <v>0</v>
      </c>
      <c r="V486" s="91">
        <f>VLOOKUP($B486,'Bang TPDD'!$A$6:$AA$2902,18, FALSE)*$E486/100</f>
        <v>0</v>
      </c>
      <c r="W486" s="91">
        <f>VLOOKUP($B486,'Bang TPDD'!$A$6:$AA$2902,19, FALSE)*$E486/100</f>
        <v>0</v>
      </c>
      <c r="X486" s="91">
        <f>VLOOKUP($B486,'Bang TPDD'!$A$6:$AA$2902,20, FALSE)*$E486/100</f>
        <v>0</v>
      </c>
      <c r="Y486" s="91">
        <f>VLOOKUP($B486,'Bang TPDD'!$A$6:$AA$2902,21, FALSE)*$E486/100</f>
        <v>0</v>
      </c>
      <c r="Z486" s="91">
        <f>VLOOKUP($B486,'Bang TPDD'!$A$6:$AA$2902,22, FALSE)*$E486/100</f>
        <v>0</v>
      </c>
    </row>
    <row r="487" spans="1:26" ht="15" thickBot="1" x14ac:dyDescent="0.35"/>
    <row r="488" spans="1:26" s="89" customFormat="1" ht="27.6" x14ac:dyDescent="0.3">
      <c r="A488" s="412" t="s">
        <v>342</v>
      </c>
      <c r="B488" s="414" t="s">
        <v>292</v>
      </c>
      <c r="C488" s="410" t="s">
        <v>353</v>
      </c>
      <c r="D488" s="396" t="s">
        <v>272</v>
      </c>
      <c r="E488" s="397" t="s">
        <v>273</v>
      </c>
      <c r="F488" s="398" t="s">
        <v>300</v>
      </c>
      <c r="G488" s="398" t="s">
        <v>3</v>
      </c>
      <c r="H488" s="398" t="s">
        <v>296</v>
      </c>
      <c r="I488" s="399" t="s">
        <v>323</v>
      </c>
      <c r="J488" s="399" t="s">
        <v>324</v>
      </c>
      <c r="K488" s="399" t="s">
        <v>327</v>
      </c>
      <c r="L488" s="399" t="s">
        <v>325</v>
      </c>
      <c r="M488" s="399" t="s">
        <v>326</v>
      </c>
      <c r="N488" s="399" t="s">
        <v>329</v>
      </c>
      <c r="O488" s="399" t="s">
        <v>5</v>
      </c>
      <c r="P488" s="399" t="s">
        <v>304</v>
      </c>
      <c r="Q488" s="399" t="s">
        <v>313</v>
      </c>
      <c r="R488" s="399" t="s">
        <v>6</v>
      </c>
      <c r="S488" s="399" t="s">
        <v>7</v>
      </c>
      <c r="T488" s="399" t="s">
        <v>8</v>
      </c>
      <c r="U488" s="399" t="s">
        <v>9</v>
      </c>
      <c r="V488" s="399" t="s">
        <v>10</v>
      </c>
      <c r="W488" s="399" t="s">
        <v>291</v>
      </c>
      <c r="X488" s="399" t="s">
        <v>11</v>
      </c>
      <c r="Y488" s="399" t="s">
        <v>12</v>
      </c>
      <c r="Z488" s="399" t="s">
        <v>13</v>
      </c>
    </row>
    <row r="489" spans="1:26" s="89" customFormat="1" x14ac:dyDescent="0.3">
      <c r="A489" s="413"/>
      <c r="B489" s="415"/>
      <c r="C489" s="411"/>
      <c r="D489" s="400" t="s">
        <v>16</v>
      </c>
      <c r="E489" s="401" t="s">
        <v>16</v>
      </c>
      <c r="F489" s="401" t="s">
        <v>301</v>
      </c>
      <c r="G489" s="401" t="s">
        <v>15</v>
      </c>
      <c r="H489" s="401" t="s">
        <v>16</v>
      </c>
      <c r="I489" s="401" t="s">
        <v>16</v>
      </c>
      <c r="J489" s="401" t="s">
        <v>16</v>
      </c>
      <c r="K489" s="401" t="s">
        <v>328</v>
      </c>
      <c r="L489" s="401" t="s">
        <v>16</v>
      </c>
      <c r="M489" s="401" t="s">
        <v>16</v>
      </c>
      <c r="N489" s="401" t="s">
        <v>16</v>
      </c>
      <c r="O489" s="401" t="s">
        <v>16</v>
      </c>
      <c r="P489" s="401" t="s">
        <v>16</v>
      </c>
      <c r="Q489" s="401" t="s">
        <v>17</v>
      </c>
      <c r="R489" s="401" t="s">
        <v>17</v>
      </c>
      <c r="S489" s="401" t="s">
        <v>17</v>
      </c>
      <c r="T489" s="401" t="s">
        <v>17</v>
      </c>
      <c r="U489" s="401" t="s">
        <v>17</v>
      </c>
      <c r="V489" s="401" t="s">
        <v>17</v>
      </c>
      <c r="W489" s="401" t="s">
        <v>18</v>
      </c>
      <c r="X489" s="401" t="s">
        <v>18</v>
      </c>
      <c r="Y489" s="401" t="s">
        <v>17</v>
      </c>
      <c r="Z489" s="401" t="s">
        <v>17</v>
      </c>
    </row>
    <row r="490" spans="1:26" s="90" customFormat="1" ht="50.25" customHeight="1" thickBot="1" x14ac:dyDescent="0.4">
      <c r="A490" s="93">
        <f>A470+1</f>
        <v>31</v>
      </c>
      <c r="B490" s="94" t="s">
        <v>1156</v>
      </c>
      <c r="C490" s="95"/>
      <c r="D490" s="402">
        <f>SUM(D491:D501)</f>
        <v>50</v>
      </c>
      <c r="E490" s="403">
        <f>SUM(E491:E501)</f>
        <v>50</v>
      </c>
      <c r="F490" s="403"/>
      <c r="G490" s="403">
        <f t="shared" ref="G490:Z490" si="58">SUM(G491:G501)</f>
        <v>142.5</v>
      </c>
      <c r="H490" s="403">
        <f t="shared" si="58"/>
        <v>43.5</v>
      </c>
      <c r="I490" s="404">
        <f t="shared" si="58"/>
        <v>0</v>
      </c>
      <c r="J490" s="404">
        <f t="shared" si="58"/>
        <v>2.15</v>
      </c>
      <c r="K490" s="403">
        <f t="shared" si="58"/>
        <v>2.15</v>
      </c>
      <c r="L490" s="404">
        <f t="shared" si="58"/>
        <v>0</v>
      </c>
      <c r="M490" s="404">
        <f t="shared" si="58"/>
        <v>0.25</v>
      </c>
      <c r="N490" s="403">
        <f t="shared" si="58"/>
        <v>0.25</v>
      </c>
      <c r="O490" s="403">
        <f t="shared" si="58"/>
        <v>32.950000000000003</v>
      </c>
      <c r="P490" s="403">
        <f t="shared" si="58"/>
        <v>0.85</v>
      </c>
      <c r="Q490" s="403">
        <f t="shared" si="58"/>
        <v>0</v>
      </c>
      <c r="R490" s="403">
        <f t="shared" si="58"/>
        <v>16</v>
      </c>
      <c r="S490" s="403">
        <f t="shared" si="58"/>
        <v>58.5</v>
      </c>
      <c r="T490" s="403">
        <f t="shared" si="58"/>
        <v>2.2000000000000002</v>
      </c>
      <c r="U490" s="403">
        <f t="shared" si="58"/>
        <v>0</v>
      </c>
      <c r="V490" s="403">
        <f t="shared" si="58"/>
        <v>0</v>
      </c>
      <c r="W490" s="403">
        <f t="shared" si="58"/>
        <v>0</v>
      </c>
      <c r="X490" s="403">
        <f t="shared" si="58"/>
        <v>0</v>
      </c>
      <c r="Y490" s="403">
        <f t="shared" si="58"/>
        <v>0.01</v>
      </c>
      <c r="Z490" s="403">
        <f t="shared" si="58"/>
        <v>17</v>
      </c>
    </row>
    <row r="491" spans="1:26" s="2" customFormat="1" x14ac:dyDescent="0.3">
      <c r="B491" s="92">
        <v>102</v>
      </c>
      <c r="C491" s="5" t="str">
        <f>VLOOKUP($B491,'Bang TPDD'!$A$6:$AA$2902,2, FALSE)</f>
        <v>Nhãn nhục</v>
      </c>
      <c r="D491" s="91">
        <v>50</v>
      </c>
      <c r="E491" s="91">
        <f>D491-D491*F491/100</f>
        <v>50</v>
      </c>
      <c r="F491" s="91">
        <f>VLOOKUP($B491,'Bang TPDD'!$A$6:$AA$2902,3, FALSE)</f>
        <v>0</v>
      </c>
      <c r="G491" s="91">
        <f>VLOOKUP($B491,'Bang TPDD'!$A$6:$AA$2902,4, FALSE)*$D491/100</f>
        <v>142.5</v>
      </c>
      <c r="H491" s="91">
        <f>VLOOKUP($B491,'Bang TPDD'!$A$6:$AA$2902,23, FALSE)*$E491/100</f>
        <v>43.5</v>
      </c>
      <c r="I491" s="91">
        <f>VLOOKUP($B491,'Bang TPDD'!$A$6:$AA$2902,5, FALSE)*$E491/100</f>
        <v>0</v>
      </c>
      <c r="J491" s="91">
        <f>VLOOKUP($B491,'Bang TPDD'!$A$6:$AA$2902,6, FALSE)*$E491/100</f>
        <v>2.15</v>
      </c>
      <c r="K491" s="91">
        <f>VLOOKUP($B491,'Bang TPDD'!$A$6:$AA$2902,7, FALSE)*$E491/100</f>
        <v>2.15</v>
      </c>
      <c r="L491" s="91">
        <f>VLOOKUP($B491,'Bang TPDD'!$A$6:$AA$2902,8, FALSE)*$E491/100</f>
        <v>0</v>
      </c>
      <c r="M491" s="91">
        <f>VLOOKUP($B491,'Bang TPDD'!$A$6:$AA$2902,9, FALSE)*$E491/100</f>
        <v>0.25</v>
      </c>
      <c r="N491" s="91">
        <f>VLOOKUP($B491,'Bang TPDD'!$A$6:$AA$2902,10, FALSE)*$E491/100</f>
        <v>0.25</v>
      </c>
      <c r="O491" s="91">
        <f>VLOOKUP($B491,'Bang TPDD'!$A$6:$AA$2902,11, FALSE)*$E491/100</f>
        <v>32.950000000000003</v>
      </c>
      <c r="P491" s="91">
        <f>VLOOKUP($B491,'Bang TPDD'!$A$6:$AA$2902,12, FALSE)*$E491/100</f>
        <v>0.85</v>
      </c>
      <c r="Q491" s="91">
        <f>VLOOKUP($B491,'Bang TPDD'!$A$6:$AA$2902,13, FALSE)*$E491/100</f>
        <v>0</v>
      </c>
      <c r="R491" s="91">
        <f>VLOOKUP($B491,'Bang TPDD'!$A$6:$AA$2902,14, FALSE)*$E491/100</f>
        <v>16</v>
      </c>
      <c r="S491" s="91">
        <f>VLOOKUP($B491,'Bang TPDD'!$A$6:$AA$2902,15, FALSE)*$E491/100</f>
        <v>58.5</v>
      </c>
      <c r="T491" s="91">
        <f>VLOOKUP($B491,'Bang TPDD'!$A$6:$AA$2902,16, FALSE)*$E491/100</f>
        <v>2.2000000000000002</v>
      </c>
      <c r="U491" s="91">
        <f>VLOOKUP($B491,'Bang TPDD'!$A$6:$AA$2902,17, FALSE)*$E491/100</f>
        <v>0</v>
      </c>
      <c r="V491" s="91">
        <f>VLOOKUP($B491,'Bang TPDD'!$A$6:$AA$2902,18, FALSE)*$E491/100</f>
        <v>0</v>
      </c>
      <c r="W491" s="91">
        <f>VLOOKUP($B491,'Bang TPDD'!$A$6:$AA$2902,19, FALSE)*$E491/100</f>
        <v>0</v>
      </c>
      <c r="X491" s="91">
        <f>VLOOKUP($B491,'Bang TPDD'!$A$6:$AA$2902,20, FALSE)*$E491/100</f>
        <v>0</v>
      </c>
      <c r="Y491" s="91">
        <f>VLOOKUP($B491,'Bang TPDD'!$A$6:$AA$2902,21, FALSE)*$E491/100</f>
        <v>0.01</v>
      </c>
      <c r="Z491" s="91">
        <f>VLOOKUP($B491,'Bang TPDD'!$A$6:$AA$2902,22, FALSE)*$E491/100</f>
        <v>17</v>
      </c>
    </row>
    <row r="492" spans="1:26" s="2" customFormat="1" x14ac:dyDescent="0.3">
      <c r="B492" s="92" t="s">
        <v>338</v>
      </c>
      <c r="C492" s="5" t="str">
        <f>VLOOKUP($B492,'Bang TPDD'!$A$6:$AA$2902,2, FALSE)</f>
        <v>Chọn NL</v>
      </c>
      <c r="D492" s="91">
        <v>0</v>
      </c>
      <c r="E492" s="91">
        <f t="shared" ref="E492:E506" si="59">D492-D492*F492/100</f>
        <v>0</v>
      </c>
      <c r="F492" s="91">
        <f>VLOOKUP($B492,'Bang TPDD'!$A$6:$AA$2902,3, FALSE)</f>
        <v>0</v>
      </c>
      <c r="G492" s="91">
        <f>VLOOKUP($B492,'Bang TPDD'!$A$6:$AA$2902,4, FALSE)*$D492/100</f>
        <v>0</v>
      </c>
      <c r="H492" s="91">
        <f>VLOOKUP($B492,'Bang TPDD'!$A$6:$AA$2902,23, FALSE)*$E492/100</f>
        <v>0</v>
      </c>
      <c r="I492" s="91">
        <f>VLOOKUP($B492,'Bang TPDD'!$A$6:$AA$2902,5, FALSE)*$E492/100</f>
        <v>0</v>
      </c>
      <c r="J492" s="91">
        <f>VLOOKUP($B492,'Bang TPDD'!$A$6:$AA$2902,6, FALSE)*$E492/100</f>
        <v>0</v>
      </c>
      <c r="K492" s="91">
        <f>VLOOKUP($B492,'Bang TPDD'!$A$6:$AA$2902,7, FALSE)*$E492/100</f>
        <v>0</v>
      </c>
      <c r="L492" s="91">
        <f>VLOOKUP($B492,'Bang TPDD'!$A$6:$AA$2902,8, FALSE)*$E492/100</f>
        <v>0</v>
      </c>
      <c r="M492" s="91">
        <f>VLOOKUP($B492,'Bang TPDD'!$A$6:$AA$2902,9, FALSE)*$E492/100</f>
        <v>0</v>
      </c>
      <c r="N492" s="91">
        <f>VLOOKUP($B492,'Bang TPDD'!$A$6:$AA$2902,10, FALSE)*$E492/100</f>
        <v>0</v>
      </c>
      <c r="O492" s="91">
        <f>VLOOKUP($B492,'Bang TPDD'!$A$6:$AA$2902,11, FALSE)*$E492/100</f>
        <v>0</v>
      </c>
      <c r="P492" s="91">
        <f>VLOOKUP($B492,'Bang TPDD'!$A$6:$AA$2902,12, FALSE)*$E492/100</f>
        <v>0</v>
      </c>
      <c r="Q492" s="91">
        <f>VLOOKUP($B492,'Bang TPDD'!$A$6:$AA$2902,13, FALSE)*$E492/100</f>
        <v>0</v>
      </c>
      <c r="R492" s="91">
        <f>VLOOKUP($B492,'Bang TPDD'!$A$6:$AA$2902,14, FALSE)*$E492/100</f>
        <v>0</v>
      </c>
      <c r="S492" s="91">
        <f>VLOOKUP($B492,'Bang TPDD'!$A$6:$AA$2902,15, FALSE)*$E492/100</f>
        <v>0</v>
      </c>
      <c r="T492" s="91">
        <f>VLOOKUP($B492,'Bang TPDD'!$A$6:$AA$2902,16, FALSE)*$E492/100</f>
        <v>0</v>
      </c>
      <c r="U492" s="91">
        <f>VLOOKUP($B492,'Bang TPDD'!$A$6:$AA$2902,17, FALSE)*$E492/100</f>
        <v>0</v>
      </c>
      <c r="V492" s="91">
        <f>VLOOKUP($B492,'Bang TPDD'!$A$6:$AA$2902,18, FALSE)*$E492/100</f>
        <v>0</v>
      </c>
      <c r="W492" s="91">
        <f>VLOOKUP($B492,'Bang TPDD'!$A$6:$AA$2902,19, FALSE)*$E492/100</f>
        <v>0</v>
      </c>
      <c r="X492" s="91">
        <f>VLOOKUP($B492,'Bang TPDD'!$A$6:$AA$2902,20, FALSE)*$E492/100</f>
        <v>0</v>
      </c>
      <c r="Y492" s="91">
        <f>VLOOKUP($B492,'Bang TPDD'!$A$6:$AA$2902,21, FALSE)*$E492/100</f>
        <v>0</v>
      </c>
      <c r="Z492" s="91">
        <f>VLOOKUP($B492,'Bang TPDD'!$A$6:$AA$2902,22, FALSE)*$E492/100</f>
        <v>0</v>
      </c>
    </row>
    <row r="493" spans="1:26" s="2" customFormat="1" x14ac:dyDescent="0.3">
      <c r="B493" s="92" t="s">
        <v>338</v>
      </c>
      <c r="C493" s="5" t="str">
        <f>VLOOKUP($B493,'Bang TPDD'!$A$6:$AA$2902,2, FALSE)</f>
        <v>Chọn NL</v>
      </c>
      <c r="D493" s="91">
        <v>0</v>
      </c>
      <c r="E493" s="91">
        <f t="shared" si="59"/>
        <v>0</v>
      </c>
      <c r="F493" s="91">
        <f>VLOOKUP($B493,'Bang TPDD'!$A$6:$AA$2902,3, FALSE)</f>
        <v>0</v>
      </c>
      <c r="G493" s="91">
        <f>VLOOKUP($B493,'Bang TPDD'!$A$6:$AA$2902,4, FALSE)*$D493/100</f>
        <v>0</v>
      </c>
      <c r="H493" s="91">
        <f>VLOOKUP($B493,'Bang TPDD'!$A$6:$AA$2902,23, FALSE)*$E493/100</f>
        <v>0</v>
      </c>
      <c r="I493" s="91">
        <f>VLOOKUP($B493,'Bang TPDD'!$A$6:$AA$2902,5, FALSE)*$E493/100</f>
        <v>0</v>
      </c>
      <c r="J493" s="91">
        <f>VLOOKUP($B493,'Bang TPDD'!$A$6:$AA$2902,6, FALSE)*$E493/100</f>
        <v>0</v>
      </c>
      <c r="K493" s="91">
        <f>VLOOKUP($B493,'Bang TPDD'!$A$6:$AA$2902,7, FALSE)*$E493/100</f>
        <v>0</v>
      </c>
      <c r="L493" s="91">
        <f>VLOOKUP($B493,'Bang TPDD'!$A$6:$AA$2902,8, FALSE)*$E493/100</f>
        <v>0</v>
      </c>
      <c r="M493" s="91">
        <f>VLOOKUP($B493,'Bang TPDD'!$A$6:$AA$2902,9, FALSE)*$E493/100</f>
        <v>0</v>
      </c>
      <c r="N493" s="91">
        <f>VLOOKUP($B493,'Bang TPDD'!$A$6:$AA$2902,10, FALSE)*$E493/100</f>
        <v>0</v>
      </c>
      <c r="O493" s="91">
        <f>VLOOKUP($B493,'Bang TPDD'!$A$6:$AA$2902,11, FALSE)*$E493/100</f>
        <v>0</v>
      </c>
      <c r="P493" s="91">
        <f>VLOOKUP($B493,'Bang TPDD'!$A$6:$AA$2902,12, FALSE)*$E493/100</f>
        <v>0</v>
      </c>
      <c r="Q493" s="91">
        <f>VLOOKUP($B493,'Bang TPDD'!$A$6:$AA$2902,13, FALSE)*$E493/100</f>
        <v>0</v>
      </c>
      <c r="R493" s="91">
        <f>VLOOKUP($B493,'Bang TPDD'!$A$6:$AA$2902,14, FALSE)*$E493/100</f>
        <v>0</v>
      </c>
      <c r="S493" s="91">
        <f>VLOOKUP($B493,'Bang TPDD'!$A$6:$AA$2902,15, FALSE)*$E493/100</f>
        <v>0</v>
      </c>
      <c r="T493" s="91">
        <f>VLOOKUP($B493,'Bang TPDD'!$A$6:$AA$2902,16, FALSE)*$E493/100</f>
        <v>0</v>
      </c>
      <c r="U493" s="91">
        <f>VLOOKUP($B493,'Bang TPDD'!$A$6:$AA$2902,17, FALSE)*$E493/100</f>
        <v>0</v>
      </c>
      <c r="V493" s="91">
        <f>VLOOKUP($B493,'Bang TPDD'!$A$6:$AA$2902,18, FALSE)*$E493/100</f>
        <v>0</v>
      </c>
      <c r="W493" s="91">
        <f>VLOOKUP($B493,'Bang TPDD'!$A$6:$AA$2902,19, FALSE)*$E493/100</f>
        <v>0</v>
      </c>
      <c r="X493" s="91">
        <f>VLOOKUP($B493,'Bang TPDD'!$A$6:$AA$2902,20, FALSE)*$E493/100</f>
        <v>0</v>
      </c>
      <c r="Y493" s="91">
        <f>VLOOKUP($B493,'Bang TPDD'!$A$6:$AA$2902,21, FALSE)*$E493/100</f>
        <v>0</v>
      </c>
      <c r="Z493" s="91">
        <f>VLOOKUP($B493,'Bang TPDD'!$A$6:$AA$2902,22, FALSE)*$E493/100</f>
        <v>0</v>
      </c>
    </row>
    <row r="494" spans="1:26" s="2" customFormat="1" x14ac:dyDescent="0.3">
      <c r="B494" s="92" t="s">
        <v>338</v>
      </c>
      <c r="C494" s="5" t="str">
        <f>VLOOKUP($B494,'Bang TPDD'!$A$6:$AA$2902,2, FALSE)</f>
        <v>Chọn NL</v>
      </c>
      <c r="D494" s="91">
        <v>0</v>
      </c>
      <c r="E494" s="91">
        <f t="shared" si="59"/>
        <v>0</v>
      </c>
      <c r="F494" s="91">
        <f>VLOOKUP($B494,'Bang TPDD'!$A$6:$AA$2902,3, FALSE)</f>
        <v>0</v>
      </c>
      <c r="G494" s="91">
        <f>VLOOKUP($B494,'Bang TPDD'!$A$6:$AA$2902,4, FALSE)*$D494/100</f>
        <v>0</v>
      </c>
      <c r="H494" s="91">
        <f>VLOOKUP($B494,'Bang TPDD'!$A$6:$AA$2902,23, FALSE)*$E494/100</f>
        <v>0</v>
      </c>
      <c r="I494" s="91">
        <f>VLOOKUP($B494,'Bang TPDD'!$A$6:$AA$2902,5, FALSE)*$E494/100</f>
        <v>0</v>
      </c>
      <c r="J494" s="91">
        <f>VLOOKUP($B494,'Bang TPDD'!$A$6:$AA$2902,6, FALSE)*$E494/100</f>
        <v>0</v>
      </c>
      <c r="K494" s="91">
        <f>VLOOKUP($B494,'Bang TPDD'!$A$6:$AA$2902,7, FALSE)*$E494/100</f>
        <v>0</v>
      </c>
      <c r="L494" s="91">
        <f>VLOOKUP($B494,'Bang TPDD'!$A$6:$AA$2902,8, FALSE)*$E494/100</f>
        <v>0</v>
      </c>
      <c r="M494" s="91">
        <f>VLOOKUP($B494,'Bang TPDD'!$A$6:$AA$2902,9, FALSE)*$E494/100</f>
        <v>0</v>
      </c>
      <c r="N494" s="91">
        <f>VLOOKUP($B494,'Bang TPDD'!$A$6:$AA$2902,10, FALSE)*$E494/100</f>
        <v>0</v>
      </c>
      <c r="O494" s="91">
        <f>VLOOKUP($B494,'Bang TPDD'!$A$6:$AA$2902,11, FALSE)*$E494/100</f>
        <v>0</v>
      </c>
      <c r="P494" s="91">
        <f>VLOOKUP($B494,'Bang TPDD'!$A$6:$AA$2902,12, FALSE)*$E494/100</f>
        <v>0</v>
      </c>
      <c r="Q494" s="91">
        <f>VLOOKUP($B494,'Bang TPDD'!$A$6:$AA$2902,13, FALSE)*$E494/100</f>
        <v>0</v>
      </c>
      <c r="R494" s="91">
        <f>VLOOKUP($B494,'Bang TPDD'!$A$6:$AA$2902,14, FALSE)*$E494/100</f>
        <v>0</v>
      </c>
      <c r="S494" s="91">
        <f>VLOOKUP($B494,'Bang TPDD'!$A$6:$AA$2902,15, FALSE)*$E494/100</f>
        <v>0</v>
      </c>
      <c r="T494" s="91">
        <f>VLOOKUP($B494,'Bang TPDD'!$A$6:$AA$2902,16, FALSE)*$E494/100</f>
        <v>0</v>
      </c>
      <c r="U494" s="91">
        <f>VLOOKUP($B494,'Bang TPDD'!$A$6:$AA$2902,17, FALSE)*$E494/100</f>
        <v>0</v>
      </c>
      <c r="V494" s="91">
        <f>VLOOKUP($B494,'Bang TPDD'!$A$6:$AA$2902,18, FALSE)*$E494/100</f>
        <v>0</v>
      </c>
      <c r="W494" s="91">
        <f>VLOOKUP($B494,'Bang TPDD'!$A$6:$AA$2902,19, FALSE)*$E494/100</f>
        <v>0</v>
      </c>
      <c r="X494" s="91">
        <f>VLOOKUP($B494,'Bang TPDD'!$A$6:$AA$2902,20, FALSE)*$E494/100</f>
        <v>0</v>
      </c>
      <c r="Y494" s="91">
        <f>VLOOKUP($B494,'Bang TPDD'!$A$6:$AA$2902,21, FALSE)*$E494/100</f>
        <v>0</v>
      </c>
      <c r="Z494" s="91">
        <f>VLOOKUP($B494,'Bang TPDD'!$A$6:$AA$2902,22, FALSE)*$E494/100</f>
        <v>0</v>
      </c>
    </row>
    <row r="495" spans="1:26" s="2" customFormat="1" x14ac:dyDescent="0.3">
      <c r="B495" s="92" t="s">
        <v>338</v>
      </c>
      <c r="C495" s="5" t="str">
        <f>VLOOKUP($B495,'Bang TPDD'!$A$6:$AA$2902,2, FALSE)</f>
        <v>Chọn NL</v>
      </c>
      <c r="D495" s="91">
        <v>0</v>
      </c>
      <c r="E495" s="91">
        <f t="shared" si="59"/>
        <v>0</v>
      </c>
      <c r="F495" s="91">
        <f>VLOOKUP($B495,'Bang TPDD'!$A$6:$AA$2902,3, FALSE)</f>
        <v>0</v>
      </c>
      <c r="G495" s="91">
        <f>VLOOKUP($B495,'Bang TPDD'!$A$6:$AA$2902,4, FALSE)*$D495/100</f>
        <v>0</v>
      </c>
      <c r="H495" s="91">
        <f>VLOOKUP($B495,'Bang TPDD'!$A$6:$AA$2902,23, FALSE)*$E495/100</f>
        <v>0</v>
      </c>
      <c r="I495" s="91">
        <f>VLOOKUP($B495,'Bang TPDD'!$A$6:$AA$2902,5, FALSE)*$E495/100</f>
        <v>0</v>
      </c>
      <c r="J495" s="91">
        <f>VLOOKUP($B495,'Bang TPDD'!$A$6:$AA$2902,6, FALSE)*$E495/100</f>
        <v>0</v>
      </c>
      <c r="K495" s="91">
        <f>VLOOKUP($B495,'Bang TPDD'!$A$6:$AA$2902,7, FALSE)*$E495/100</f>
        <v>0</v>
      </c>
      <c r="L495" s="91">
        <f>VLOOKUP($B495,'Bang TPDD'!$A$6:$AA$2902,8, FALSE)*$E495/100</f>
        <v>0</v>
      </c>
      <c r="M495" s="91">
        <f>VLOOKUP($B495,'Bang TPDD'!$A$6:$AA$2902,9, FALSE)*$E495/100</f>
        <v>0</v>
      </c>
      <c r="N495" s="91">
        <f>VLOOKUP($B495,'Bang TPDD'!$A$6:$AA$2902,10, FALSE)*$E495/100</f>
        <v>0</v>
      </c>
      <c r="O495" s="91">
        <f>VLOOKUP($B495,'Bang TPDD'!$A$6:$AA$2902,11, FALSE)*$E495/100</f>
        <v>0</v>
      </c>
      <c r="P495" s="91">
        <f>VLOOKUP($B495,'Bang TPDD'!$A$6:$AA$2902,12, FALSE)*$E495/100</f>
        <v>0</v>
      </c>
      <c r="Q495" s="91">
        <f>VLOOKUP($B495,'Bang TPDD'!$A$6:$AA$2902,13, FALSE)*$E495/100</f>
        <v>0</v>
      </c>
      <c r="R495" s="91">
        <f>VLOOKUP($B495,'Bang TPDD'!$A$6:$AA$2902,14, FALSE)*$E495/100</f>
        <v>0</v>
      </c>
      <c r="S495" s="91">
        <f>VLOOKUP($B495,'Bang TPDD'!$A$6:$AA$2902,15, FALSE)*$E495/100</f>
        <v>0</v>
      </c>
      <c r="T495" s="91">
        <f>VLOOKUP($B495,'Bang TPDD'!$A$6:$AA$2902,16, FALSE)*$E495/100</f>
        <v>0</v>
      </c>
      <c r="U495" s="91">
        <f>VLOOKUP($B495,'Bang TPDD'!$A$6:$AA$2902,17, FALSE)*$E495/100</f>
        <v>0</v>
      </c>
      <c r="V495" s="91">
        <f>VLOOKUP($B495,'Bang TPDD'!$A$6:$AA$2902,18, FALSE)*$E495/100</f>
        <v>0</v>
      </c>
      <c r="W495" s="91">
        <f>VLOOKUP($B495,'Bang TPDD'!$A$6:$AA$2902,19, FALSE)*$E495/100</f>
        <v>0</v>
      </c>
      <c r="X495" s="91">
        <f>VLOOKUP($B495,'Bang TPDD'!$A$6:$AA$2902,20, FALSE)*$E495/100</f>
        <v>0</v>
      </c>
      <c r="Y495" s="91">
        <f>VLOOKUP($B495,'Bang TPDD'!$A$6:$AA$2902,21, FALSE)*$E495/100</f>
        <v>0</v>
      </c>
      <c r="Z495" s="91">
        <f>VLOOKUP($B495,'Bang TPDD'!$A$6:$AA$2902,22, FALSE)*$E495/100</f>
        <v>0</v>
      </c>
    </row>
    <row r="496" spans="1:26" s="2" customFormat="1" x14ac:dyDescent="0.3">
      <c r="B496" s="92" t="s">
        <v>338</v>
      </c>
      <c r="C496" s="5" t="str">
        <f>VLOOKUP($B496,'Bang TPDD'!$A$6:$AA$2902,2, FALSE)</f>
        <v>Chọn NL</v>
      </c>
      <c r="D496" s="91">
        <v>0</v>
      </c>
      <c r="E496" s="91">
        <f t="shared" si="59"/>
        <v>0</v>
      </c>
      <c r="F496" s="91">
        <f>VLOOKUP($B496,'Bang TPDD'!$A$6:$AA$2902,3, FALSE)</f>
        <v>0</v>
      </c>
      <c r="G496" s="91">
        <f>VLOOKUP($B496,'Bang TPDD'!$A$6:$AA$2902,4, FALSE)*$D496/100</f>
        <v>0</v>
      </c>
      <c r="H496" s="91">
        <f>VLOOKUP($B496,'Bang TPDD'!$A$6:$AA$2902,23, FALSE)*$E496/100</f>
        <v>0</v>
      </c>
      <c r="I496" s="91">
        <f>VLOOKUP($B496,'Bang TPDD'!$A$6:$AA$2902,5, FALSE)*$E496/100</f>
        <v>0</v>
      </c>
      <c r="J496" s="91">
        <f>VLOOKUP($B496,'Bang TPDD'!$A$6:$AA$2902,6, FALSE)*$E496/100</f>
        <v>0</v>
      </c>
      <c r="K496" s="91">
        <f>VLOOKUP($B496,'Bang TPDD'!$A$6:$AA$2902,7, FALSE)*$E496/100</f>
        <v>0</v>
      </c>
      <c r="L496" s="91">
        <f>VLOOKUP($B496,'Bang TPDD'!$A$6:$AA$2902,8, FALSE)*$E496/100</f>
        <v>0</v>
      </c>
      <c r="M496" s="91">
        <f>VLOOKUP($B496,'Bang TPDD'!$A$6:$AA$2902,9, FALSE)*$E496/100</f>
        <v>0</v>
      </c>
      <c r="N496" s="91">
        <f>VLOOKUP($B496,'Bang TPDD'!$A$6:$AA$2902,10, FALSE)*$E496/100</f>
        <v>0</v>
      </c>
      <c r="O496" s="91">
        <f>VLOOKUP($B496,'Bang TPDD'!$A$6:$AA$2902,11, FALSE)*$E496/100</f>
        <v>0</v>
      </c>
      <c r="P496" s="91">
        <f>VLOOKUP($B496,'Bang TPDD'!$A$6:$AA$2902,12, FALSE)*$E496/100</f>
        <v>0</v>
      </c>
      <c r="Q496" s="91">
        <f>VLOOKUP($B496,'Bang TPDD'!$A$6:$AA$2902,13, FALSE)*$E496/100</f>
        <v>0</v>
      </c>
      <c r="R496" s="91">
        <f>VLOOKUP($B496,'Bang TPDD'!$A$6:$AA$2902,14, FALSE)*$E496/100</f>
        <v>0</v>
      </c>
      <c r="S496" s="91">
        <f>VLOOKUP($B496,'Bang TPDD'!$A$6:$AA$2902,15, FALSE)*$E496/100</f>
        <v>0</v>
      </c>
      <c r="T496" s="91">
        <f>VLOOKUP($B496,'Bang TPDD'!$A$6:$AA$2902,16, FALSE)*$E496/100</f>
        <v>0</v>
      </c>
      <c r="U496" s="91">
        <f>VLOOKUP($B496,'Bang TPDD'!$A$6:$AA$2902,17, FALSE)*$E496/100</f>
        <v>0</v>
      </c>
      <c r="V496" s="91">
        <f>VLOOKUP($B496,'Bang TPDD'!$A$6:$AA$2902,18, FALSE)*$E496/100</f>
        <v>0</v>
      </c>
      <c r="W496" s="91">
        <f>VLOOKUP($B496,'Bang TPDD'!$A$6:$AA$2902,19, FALSE)*$E496/100</f>
        <v>0</v>
      </c>
      <c r="X496" s="91">
        <f>VLOOKUP($B496,'Bang TPDD'!$A$6:$AA$2902,20, FALSE)*$E496/100</f>
        <v>0</v>
      </c>
      <c r="Y496" s="91">
        <f>VLOOKUP($B496,'Bang TPDD'!$A$6:$AA$2902,21, FALSE)*$E496/100</f>
        <v>0</v>
      </c>
      <c r="Z496" s="91">
        <f>VLOOKUP($B496,'Bang TPDD'!$A$6:$AA$2902,22, FALSE)*$E496/100</f>
        <v>0</v>
      </c>
    </row>
    <row r="497" spans="1:26" s="2" customFormat="1" x14ac:dyDescent="0.3">
      <c r="B497" s="92" t="s">
        <v>338</v>
      </c>
      <c r="C497" s="5" t="str">
        <f>VLOOKUP($B497,'Bang TPDD'!$A$6:$AA$2902,2, FALSE)</f>
        <v>Chọn NL</v>
      </c>
      <c r="D497" s="91">
        <v>0</v>
      </c>
      <c r="E497" s="91">
        <f t="shared" si="59"/>
        <v>0</v>
      </c>
      <c r="F497" s="91">
        <f>VLOOKUP($B497,'Bang TPDD'!$A$6:$AA$2902,3, FALSE)</f>
        <v>0</v>
      </c>
      <c r="G497" s="91">
        <f>VLOOKUP($B497,'Bang TPDD'!$A$6:$AA$2902,4, FALSE)*$D497/100</f>
        <v>0</v>
      </c>
      <c r="H497" s="91">
        <f>VLOOKUP($B497,'Bang TPDD'!$A$6:$AA$2902,23, FALSE)*$E497/100</f>
        <v>0</v>
      </c>
      <c r="I497" s="91">
        <f>VLOOKUP($B497,'Bang TPDD'!$A$6:$AA$2902,5, FALSE)*$E497/100</f>
        <v>0</v>
      </c>
      <c r="J497" s="91">
        <f>VLOOKUP($B497,'Bang TPDD'!$A$6:$AA$2902,6, FALSE)*$E497/100</f>
        <v>0</v>
      </c>
      <c r="K497" s="91">
        <f>VLOOKUP($B497,'Bang TPDD'!$A$6:$AA$2902,7, FALSE)*$E497/100</f>
        <v>0</v>
      </c>
      <c r="L497" s="91">
        <f>VLOOKUP($B497,'Bang TPDD'!$A$6:$AA$2902,8, FALSE)*$E497/100</f>
        <v>0</v>
      </c>
      <c r="M497" s="91">
        <f>VLOOKUP($B497,'Bang TPDD'!$A$6:$AA$2902,9, FALSE)*$E497/100</f>
        <v>0</v>
      </c>
      <c r="N497" s="91">
        <f>VLOOKUP($B497,'Bang TPDD'!$A$6:$AA$2902,10, FALSE)*$E497/100</f>
        <v>0</v>
      </c>
      <c r="O497" s="91">
        <f>VLOOKUP($B497,'Bang TPDD'!$A$6:$AA$2902,11, FALSE)*$E497/100</f>
        <v>0</v>
      </c>
      <c r="P497" s="91">
        <f>VLOOKUP($B497,'Bang TPDD'!$A$6:$AA$2902,12, FALSE)*$E497/100</f>
        <v>0</v>
      </c>
      <c r="Q497" s="91">
        <f>VLOOKUP($B497,'Bang TPDD'!$A$6:$AA$2902,13, FALSE)*$E497/100</f>
        <v>0</v>
      </c>
      <c r="R497" s="91">
        <f>VLOOKUP($B497,'Bang TPDD'!$A$6:$AA$2902,14, FALSE)*$E497/100</f>
        <v>0</v>
      </c>
      <c r="S497" s="91">
        <f>VLOOKUP($B497,'Bang TPDD'!$A$6:$AA$2902,15, FALSE)*$E497/100</f>
        <v>0</v>
      </c>
      <c r="T497" s="91">
        <f>VLOOKUP($B497,'Bang TPDD'!$A$6:$AA$2902,16, FALSE)*$E497/100</f>
        <v>0</v>
      </c>
      <c r="U497" s="91">
        <f>VLOOKUP($B497,'Bang TPDD'!$A$6:$AA$2902,17, FALSE)*$E497/100</f>
        <v>0</v>
      </c>
      <c r="V497" s="91">
        <f>VLOOKUP($B497,'Bang TPDD'!$A$6:$AA$2902,18, FALSE)*$E497/100</f>
        <v>0</v>
      </c>
      <c r="W497" s="91">
        <f>VLOOKUP($B497,'Bang TPDD'!$A$6:$AA$2902,19, FALSE)*$E497/100</f>
        <v>0</v>
      </c>
      <c r="X497" s="91">
        <f>VLOOKUP($B497,'Bang TPDD'!$A$6:$AA$2902,20, FALSE)*$E497/100</f>
        <v>0</v>
      </c>
      <c r="Y497" s="91">
        <f>VLOOKUP($B497,'Bang TPDD'!$A$6:$AA$2902,21, FALSE)*$E497/100</f>
        <v>0</v>
      </c>
      <c r="Z497" s="91">
        <f>VLOOKUP($B497,'Bang TPDD'!$A$6:$AA$2902,22, FALSE)*$E497/100</f>
        <v>0</v>
      </c>
    </row>
    <row r="498" spans="1:26" s="2" customFormat="1" x14ac:dyDescent="0.3">
      <c r="B498" s="92" t="s">
        <v>338</v>
      </c>
      <c r="C498" s="5" t="str">
        <f>VLOOKUP($B498,'Bang TPDD'!$A$6:$AA$2902,2, FALSE)</f>
        <v>Chọn NL</v>
      </c>
      <c r="D498" s="91">
        <v>0</v>
      </c>
      <c r="E498" s="91">
        <f t="shared" si="59"/>
        <v>0</v>
      </c>
      <c r="F498" s="91">
        <f>VLOOKUP($B498,'Bang TPDD'!$A$6:$AA$2902,3, FALSE)</f>
        <v>0</v>
      </c>
      <c r="G498" s="91">
        <f>VLOOKUP($B498,'Bang TPDD'!$A$6:$AA$2902,4, FALSE)*$D498/100</f>
        <v>0</v>
      </c>
      <c r="H498" s="91">
        <f>VLOOKUP($B498,'Bang TPDD'!$A$6:$AA$2902,23, FALSE)*$E498/100</f>
        <v>0</v>
      </c>
      <c r="I498" s="91">
        <f>VLOOKUP($B498,'Bang TPDD'!$A$6:$AA$2902,5, FALSE)*$E498/100</f>
        <v>0</v>
      </c>
      <c r="J498" s="91">
        <f>VLOOKUP($B498,'Bang TPDD'!$A$6:$AA$2902,6, FALSE)*$E498/100</f>
        <v>0</v>
      </c>
      <c r="K498" s="91">
        <f>VLOOKUP($B498,'Bang TPDD'!$A$6:$AA$2902,7, FALSE)*$E498/100</f>
        <v>0</v>
      </c>
      <c r="L498" s="91">
        <f>VLOOKUP($B498,'Bang TPDD'!$A$6:$AA$2902,8, FALSE)*$E498/100</f>
        <v>0</v>
      </c>
      <c r="M498" s="91">
        <f>VLOOKUP($B498,'Bang TPDD'!$A$6:$AA$2902,9, FALSE)*$E498/100</f>
        <v>0</v>
      </c>
      <c r="N498" s="91">
        <f>VLOOKUP($B498,'Bang TPDD'!$A$6:$AA$2902,10, FALSE)*$E498/100</f>
        <v>0</v>
      </c>
      <c r="O498" s="91">
        <f>VLOOKUP($B498,'Bang TPDD'!$A$6:$AA$2902,11, FALSE)*$E498/100</f>
        <v>0</v>
      </c>
      <c r="P498" s="91">
        <f>VLOOKUP($B498,'Bang TPDD'!$A$6:$AA$2902,12, FALSE)*$E498/100</f>
        <v>0</v>
      </c>
      <c r="Q498" s="91">
        <f>VLOOKUP($B498,'Bang TPDD'!$A$6:$AA$2902,13, FALSE)*$E498/100</f>
        <v>0</v>
      </c>
      <c r="R498" s="91">
        <f>VLOOKUP($B498,'Bang TPDD'!$A$6:$AA$2902,14, FALSE)*$E498/100</f>
        <v>0</v>
      </c>
      <c r="S498" s="91">
        <f>VLOOKUP($B498,'Bang TPDD'!$A$6:$AA$2902,15, FALSE)*$E498/100</f>
        <v>0</v>
      </c>
      <c r="T498" s="91">
        <f>VLOOKUP($B498,'Bang TPDD'!$A$6:$AA$2902,16, FALSE)*$E498/100</f>
        <v>0</v>
      </c>
      <c r="U498" s="91">
        <f>VLOOKUP($B498,'Bang TPDD'!$A$6:$AA$2902,17, FALSE)*$E498/100</f>
        <v>0</v>
      </c>
      <c r="V498" s="91">
        <f>VLOOKUP($B498,'Bang TPDD'!$A$6:$AA$2902,18, FALSE)*$E498/100</f>
        <v>0</v>
      </c>
      <c r="W498" s="91">
        <f>VLOOKUP($B498,'Bang TPDD'!$A$6:$AA$2902,19, FALSE)*$E498/100</f>
        <v>0</v>
      </c>
      <c r="X498" s="91">
        <f>VLOOKUP($B498,'Bang TPDD'!$A$6:$AA$2902,20, FALSE)*$E498/100</f>
        <v>0</v>
      </c>
      <c r="Y498" s="91">
        <f>VLOOKUP($B498,'Bang TPDD'!$A$6:$AA$2902,21, FALSE)*$E498/100</f>
        <v>0</v>
      </c>
      <c r="Z498" s="91">
        <f>VLOOKUP($B498,'Bang TPDD'!$A$6:$AA$2902,22, FALSE)*$E498/100</f>
        <v>0</v>
      </c>
    </row>
    <row r="499" spans="1:26" s="2" customFormat="1" x14ac:dyDescent="0.3">
      <c r="B499" s="92" t="s">
        <v>338</v>
      </c>
      <c r="C499" s="5" t="str">
        <f>VLOOKUP($B499,'Bang TPDD'!$A$6:$AA$2902,2, FALSE)</f>
        <v>Chọn NL</v>
      </c>
      <c r="D499" s="91">
        <v>0</v>
      </c>
      <c r="E499" s="91">
        <f t="shared" si="59"/>
        <v>0</v>
      </c>
      <c r="F499" s="91">
        <f>VLOOKUP($B499,'Bang TPDD'!$A$6:$AA$2902,3, FALSE)</f>
        <v>0</v>
      </c>
      <c r="G499" s="91">
        <f>VLOOKUP($B499,'Bang TPDD'!$A$6:$AA$2902,4, FALSE)*$D499/100</f>
        <v>0</v>
      </c>
      <c r="H499" s="91">
        <f>VLOOKUP($B499,'Bang TPDD'!$A$6:$AA$2902,23, FALSE)*$E499/100</f>
        <v>0</v>
      </c>
      <c r="I499" s="91">
        <f>VLOOKUP($B499,'Bang TPDD'!$A$6:$AA$2902,5, FALSE)*$E499/100</f>
        <v>0</v>
      </c>
      <c r="J499" s="91">
        <f>VLOOKUP($B499,'Bang TPDD'!$A$6:$AA$2902,6, FALSE)*$E499/100</f>
        <v>0</v>
      </c>
      <c r="K499" s="91">
        <f>VLOOKUP($B499,'Bang TPDD'!$A$6:$AA$2902,7, FALSE)*$E499/100</f>
        <v>0</v>
      </c>
      <c r="L499" s="91">
        <f>VLOOKUP($B499,'Bang TPDD'!$A$6:$AA$2902,8, FALSE)*$E499/100</f>
        <v>0</v>
      </c>
      <c r="M499" s="91">
        <f>VLOOKUP($B499,'Bang TPDD'!$A$6:$AA$2902,9, FALSE)*$E499/100</f>
        <v>0</v>
      </c>
      <c r="N499" s="91">
        <f>VLOOKUP($B499,'Bang TPDD'!$A$6:$AA$2902,10, FALSE)*$E499/100</f>
        <v>0</v>
      </c>
      <c r="O499" s="91">
        <f>VLOOKUP($B499,'Bang TPDD'!$A$6:$AA$2902,11, FALSE)*$E499/100</f>
        <v>0</v>
      </c>
      <c r="P499" s="91">
        <f>VLOOKUP($B499,'Bang TPDD'!$A$6:$AA$2902,12, FALSE)*$E499/100</f>
        <v>0</v>
      </c>
      <c r="Q499" s="91">
        <f>VLOOKUP($B499,'Bang TPDD'!$A$6:$AA$2902,13, FALSE)*$E499/100</f>
        <v>0</v>
      </c>
      <c r="R499" s="91">
        <f>VLOOKUP($B499,'Bang TPDD'!$A$6:$AA$2902,14, FALSE)*$E499/100</f>
        <v>0</v>
      </c>
      <c r="S499" s="91">
        <f>VLOOKUP($B499,'Bang TPDD'!$A$6:$AA$2902,15, FALSE)*$E499/100</f>
        <v>0</v>
      </c>
      <c r="T499" s="91">
        <f>VLOOKUP($B499,'Bang TPDD'!$A$6:$AA$2902,16, FALSE)*$E499/100</f>
        <v>0</v>
      </c>
      <c r="U499" s="91">
        <f>VLOOKUP($B499,'Bang TPDD'!$A$6:$AA$2902,17, FALSE)*$E499/100</f>
        <v>0</v>
      </c>
      <c r="V499" s="91">
        <f>VLOOKUP($B499,'Bang TPDD'!$A$6:$AA$2902,18, FALSE)*$E499/100</f>
        <v>0</v>
      </c>
      <c r="W499" s="91">
        <f>VLOOKUP($B499,'Bang TPDD'!$A$6:$AA$2902,19, FALSE)*$E499/100</f>
        <v>0</v>
      </c>
      <c r="X499" s="91">
        <f>VLOOKUP($B499,'Bang TPDD'!$A$6:$AA$2902,20, FALSE)*$E499/100</f>
        <v>0</v>
      </c>
      <c r="Y499" s="91">
        <f>VLOOKUP($B499,'Bang TPDD'!$A$6:$AA$2902,21, FALSE)*$E499/100</f>
        <v>0</v>
      </c>
      <c r="Z499" s="91">
        <f>VLOOKUP($B499,'Bang TPDD'!$A$6:$AA$2902,22, FALSE)*$E499/100</f>
        <v>0</v>
      </c>
    </row>
    <row r="500" spans="1:26" s="2" customFormat="1" x14ac:dyDescent="0.3">
      <c r="B500" s="92" t="s">
        <v>338</v>
      </c>
      <c r="C500" s="5" t="str">
        <f>VLOOKUP($B500,'Bang TPDD'!$A$6:$AA$2902,2, FALSE)</f>
        <v>Chọn NL</v>
      </c>
      <c r="D500" s="91">
        <v>0</v>
      </c>
      <c r="E500" s="91">
        <f t="shared" si="59"/>
        <v>0</v>
      </c>
      <c r="F500" s="91">
        <f>VLOOKUP($B500,'Bang TPDD'!$A$6:$AA$2902,3, FALSE)</f>
        <v>0</v>
      </c>
      <c r="G500" s="91">
        <f>VLOOKUP($B500,'Bang TPDD'!$A$6:$AA$2902,4, FALSE)*$D500/100</f>
        <v>0</v>
      </c>
      <c r="H500" s="91">
        <f>VLOOKUP($B500,'Bang TPDD'!$A$6:$AA$2902,23, FALSE)*$E500/100</f>
        <v>0</v>
      </c>
      <c r="I500" s="91">
        <f>VLOOKUP($B500,'Bang TPDD'!$A$6:$AA$2902,5, FALSE)*$E500/100</f>
        <v>0</v>
      </c>
      <c r="J500" s="91">
        <f>VLOOKUP($B500,'Bang TPDD'!$A$6:$AA$2902,6, FALSE)*$E500/100</f>
        <v>0</v>
      </c>
      <c r="K500" s="91">
        <f>VLOOKUP($B500,'Bang TPDD'!$A$6:$AA$2902,7, FALSE)*$E500/100</f>
        <v>0</v>
      </c>
      <c r="L500" s="91">
        <f>VLOOKUP($B500,'Bang TPDD'!$A$6:$AA$2902,8, FALSE)*$E500/100</f>
        <v>0</v>
      </c>
      <c r="M500" s="91">
        <f>VLOOKUP($B500,'Bang TPDD'!$A$6:$AA$2902,9, FALSE)*$E500/100</f>
        <v>0</v>
      </c>
      <c r="N500" s="91">
        <f>VLOOKUP($B500,'Bang TPDD'!$A$6:$AA$2902,10, FALSE)*$E500/100</f>
        <v>0</v>
      </c>
      <c r="O500" s="91">
        <f>VLOOKUP($B500,'Bang TPDD'!$A$6:$AA$2902,11, FALSE)*$E500/100</f>
        <v>0</v>
      </c>
      <c r="P500" s="91">
        <f>VLOOKUP($B500,'Bang TPDD'!$A$6:$AA$2902,12, FALSE)*$E500/100</f>
        <v>0</v>
      </c>
      <c r="Q500" s="91">
        <f>VLOOKUP($B500,'Bang TPDD'!$A$6:$AA$2902,13, FALSE)*$E500/100</f>
        <v>0</v>
      </c>
      <c r="R500" s="91">
        <f>VLOOKUP($B500,'Bang TPDD'!$A$6:$AA$2902,14, FALSE)*$E500/100</f>
        <v>0</v>
      </c>
      <c r="S500" s="91">
        <f>VLOOKUP($B500,'Bang TPDD'!$A$6:$AA$2902,15, FALSE)*$E500/100</f>
        <v>0</v>
      </c>
      <c r="T500" s="91">
        <f>VLOOKUP($B500,'Bang TPDD'!$A$6:$AA$2902,16, FALSE)*$E500/100</f>
        <v>0</v>
      </c>
      <c r="U500" s="91">
        <f>VLOOKUP($B500,'Bang TPDD'!$A$6:$AA$2902,17, FALSE)*$E500/100</f>
        <v>0</v>
      </c>
      <c r="V500" s="91">
        <f>VLOOKUP($B500,'Bang TPDD'!$A$6:$AA$2902,18, FALSE)*$E500/100</f>
        <v>0</v>
      </c>
      <c r="W500" s="91">
        <f>VLOOKUP($B500,'Bang TPDD'!$A$6:$AA$2902,19, FALSE)*$E500/100</f>
        <v>0</v>
      </c>
      <c r="X500" s="91">
        <f>VLOOKUP($B500,'Bang TPDD'!$A$6:$AA$2902,20, FALSE)*$E500/100</f>
        <v>0</v>
      </c>
      <c r="Y500" s="91">
        <f>VLOOKUP($B500,'Bang TPDD'!$A$6:$AA$2902,21, FALSE)*$E500/100</f>
        <v>0</v>
      </c>
      <c r="Z500" s="91">
        <f>VLOOKUP($B500,'Bang TPDD'!$A$6:$AA$2902,22, FALSE)*$E500/100</f>
        <v>0</v>
      </c>
    </row>
    <row r="501" spans="1:26" s="2" customFormat="1" x14ac:dyDescent="0.3">
      <c r="B501" s="92" t="s">
        <v>338</v>
      </c>
      <c r="C501" s="5" t="str">
        <f>VLOOKUP($B501,'Bang TPDD'!$A$6:$AA$2902,2, FALSE)</f>
        <v>Chọn NL</v>
      </c>
      <c r="D501" s="91">
        <v>0</v>
      </c>
      <c r="E501" s="91">
        <f t="shared" si="59"/>
        <v>0</v>
      </c>
      <c r="F501" s="91">
        <f>VLOOKUP($B501,'Bang TPDD'!$A$6:$AA$2902,3, FALSE)</f>
        <v>0</v>
      </c>
      <c r="G501" s="91">
        <f>VLOOKUP($B501,'Bang TPDD'!$A$6:$AA$2902,4, FALSE)*$D501/100</f>
        <v>0</v>
      </c>
      <c r="H501" s="91">
        <f>VLOOKUP($B501,'Bang TPDD'!$A$6:$AA$2902,23, FALSE)*$E501/100</f>
        <v>0</v>
      </c>
      <c r="I501" s="91">
        <f>VLOOKUP($B501,'Bang TPDD'!$A$6:$AA$2902,5, FALSE)*$E501/100</f>
        <v>0</v>
      </c>
      <c r="J501" s="91">
        <f>VLOOKUP($B501,'Bang TPDD'!$A$6:$AA$2902,6, FALSE)*$E501/100</f>
        <v>0</v>
      </c>
      <c r="K501" s="91">
        <f>VLOOKUP($B501,'Bang TPDD'!$A$6:$AA$2902,7, FALSE)*$E501/100</f>
        <v>0</v>
      </c>
      <c r="L501" s="91">
        <f>VLOOKUP($B501,'Bang TPDD'!$A$6:$AA$2902,8, FALSE)*$E501/100</f>
        <v>0</v>
      </c>
      <c r="M501" s="91">
        <f>VLOOKUP($B501,'Bang TPDD'!$A$6:$AA$2902,9, FALSE)*$E501/100</f>
        <v>0</v>
      </c>
      <c r="N501" s="91">
        <f>VLOOKUP($B501,'Bang TPDD'!$A$6:$AA$2902,10, FALSE)*$E501/100</f>
        <v>0</v>
      </c>
      <c r="O501" s="91">
        <f>VLOOKUP($B501,'Bang TPDD'!$A$6:$AA$2902,11, FALSE)*$E501/100</f>
        <v>0</v>
      </c>
      <c r="P501" s="91">
        <f>VLOOKUP($B501,'Bang TPDD'!$A$6:$AA$2902,12, FALSE)*$E501/100</f>
        <v>0</v>
      </c>
      <c r="Q501" s="91">
        <f>VLOOKUP($B501,'Bang TPDD'!$A$6:$AA$2902,13, FALSE)*$E501/100</f>
        <v>0</v>
      </c>
      <c r="R501" s="91">
        <f>VLOOKUP($B501,'Bang TPDD'!$A$6:$AA$2902,14, FALSE)*$E501/100</f>
        <v>0</v>
      </c>
      <c r="S501" s="91">
        <f>VLOOKUP($B501,'Bang TPDD'!$A$6:$AA$2902,15, FALSE)*$E501/100</f>
        <v>0</v>
      </c>
      <c r="T501" s="91">
        <f>VLOOKUP($B501,'Bang TPDD'!$A$6:$AA$2902,16, FALSE)*$E501/100</f>
        <v>0</v>
      </c>
      <c r="U501" s="91">
        <f>VLOOKUP($B501,'Bang TPDD'!$A$6:$AA$2902,17, FALSE)*$E501/100</f>
        <v>0</v>
      </c>
      <c r="V501" s="91">
        <f>VLOOKUP($B501,'Bang TPDD'!$A$6:$AA$2902,18, FALSE)*$E501/100</f>
        <v>0</v>
      </c>
      <c r="W501" s="91">
        <f>VLOOKUP($B501,'Bang TPDD'!$A$6:$AA$2902,19, FALSE)*$E501/100</f>
        <v>0</v>
      </c>
      <c r="X501" s="91">
        <f>VLOOKUP($B501,'Bang TPDD'!$A$6:$AA$2902,20, FALSE)*$E501/100</f>
        <v>0</v>
      </c>
      <c r="Y501" s="91">
        <f>VLOOKUP($B501,'Bang TPDD'!$A$6:$AA$2902,21, FALSE)*$E501/100</f>
        <v>0</v>
      </c>
      <c r="Z501" s="91">
        <f>VLOOKUP($B501,'Bang TPDD'!$A$6:$AA$2902,22, FALSE)*$E501/100</f>
        <v>0</v>
      </c>
    </row>
    <row r="502" spans="1:26" s="2" customFormat="1" x14ac:dyDescent="0.3">
      <c r="B502" s="92" t="s">
        <v>338</v>
      </c>
      <c r="C502" s="5" t="str">
        <f>VLOOKUP($B502,'Bang TPDD'!$A$6:$AA$2902,2, FALSE)</f>
        <v>Chọn NL</v>
      </c>
      <c r="D502" s="91">
        <v>0</v>
      </c>
      <c r="E502" s="91">
        <f t="shared" si="59"/>
        <v>0</v>
      </c>
      <c r="F502" s="91">
        <f>VLOOKUP($B502,'Bang TPDD'!$A$6:$AA$2902,3, FALSE)</f>
        <v>0</v>
      </c>
      <c r="G502" s="91">
        <f>VLOOKUP($B502,'Bang TPDD'!$A$6:$AA$2902,4, FALSE)*$D502/100</f>
        <v>0</v>
      </c>
      <c r="H502" s="91">
        <f>VLOOKUP($B502,'Bang TPDD'!$A$6:$AA$2902,23, FALSE)*$E502/100</f>
        <v>0</v>
      </c>
      <c r="I502" s="91">
        <f>VLOOKUP($B502,'Bang TPDD'!$A$6:$AA$2902,5, FALSE)*$E502/100</f>
        <v>0</v>
      </c>
      <c r="J502" s="91">
        <f>VLOOKUP($B502,'Bang TPDD'!$A$6:$AA$2902,6, FALSE)*$E502/100</f>
        <v>0</v>
      </c>
      <c r="K502" s="91">
        <f>VLOOKUP($B502,'Bang TPDD'!$A$6:$AA$2902,7, FALSE)*$E502/100</f>
        <v>0</v>
      </c>
      <c r="L502" s="91">
        <f>VLOOKUP($B502,'Bang TPDD'!$A$6:$AA$2902,8, FALSE)*$E502/100</f>
        <v>0</v>
      </c>
      <c r="M502" s="91">
        <f>VLOOKUP($B502,'Bang TPDD'!$A$6:$AA$2902,9, FALSE)*$E502/100</f>
        <v>0</v>
      </c>
      <c r="N502" s="91">
        <f>VLOOKUP($B502,'Bang TPDD'!$A$6:$AA$2902,10, FALSE)*$E502/100</f>
        <v>0</v>
      </c>
      <c r="O502" s="91">
        <f>VLOOKUP($B502,'Bang TPDD'!$A$6:$AA$2902,11, FALSE)*$E502/100</f>
        <v>0</v>
      </c>
      <c r="P502" s="91">
        <f>VLOOKUP($B502,'Bang TPDD'!$A$6:$AA$2902,12, FALSE)*$E502/100</f>
        <v>0</v>
      </c>
      <c r="Q502" s="91">
        <f>VLOOKUP($B502,'Bang TPDD'!$A$6:$AA$2902,13, FALSE)*$E502/100</f>
        <v>0</v>
      </c>
      <c r="R502" s="91">
        <f>VLOOKUP($B502,'Bang TPDD'!$A$6:$AA$2902,14, FALSE)*$E502/100</f>
        <v>0</v>
      </c>
      <c r="S502" s="91">
        <f>VLOOKUP($B502,'Bang TPDD'!$A$6:$AA$2902,15, FALSE)*$E502/100</f>
        <v>0</v>
      </c>
      <c r="T502" s="91">
        <f>VLOOKUP($B502,'Bang TPDD'!$A$6:$AA$2902,16, FALSE)*$E502/100</f>
        <v>0</v>
      </c>
      <c r="U502" s="91">
        <f>VLOOKUP($B502,'Bang TPDD'!$A$6:$AA$2902,17, FALSE)*$E502/100</f>
        <v>0</v>
      </c>
      <c r="V502" s="91">
        <f>VLOOKUP($B502,'Bang TPDD'!$A$6:$AA$2902,18, FALSE)*$E502/100</f>
        <v>0</v>
      </c>
      <c r="W502" s="91">
        <f>VLOOKUP($B502,'Bang TPDD'!$A$6:$AA$2902,19, FALSE)*$E502/100</f>
        <v>0</v>
      </c>
      <c r="X502" s="91">
        <f>VLOOKUP($B502,'Bang TPDD'!$A$6:$AA$2902,20, FALSE)*$E502/100</f>
        <v>0</v>
      </c>
      <c r="Y502" s="91">
        <f>VLOOKUP($B502,'Bang TPDD'!$A$6:$AA$2902,21, FALSE)*$E502/100</f>
        <v>0</v>
      </c>
      <c r="Z502" s="91">
        <f>VLOOKUP($B502,'Bang TPDD'!$A$6:$AA$2902,22, FALSE)*$E502/100</f>
        <v>0</v>
      </c>
    </row>
    <row r="503" spans="1:26" s="2" customFormat="1" x14ac:dyDescent="0.3">
      <c r="B503" s="92" t="s">
        <v>338</v>
      </c>
      <c r="C503" s="5" t="str">
        <f>VLOOKUP($B503,'Bang TPDD'!$A$6:$AA$2902,2, FALSE)</f>
        <v>Chọn NL</v>
      </c>
      <c r="D503" s="91">
        <v>0</v>
      </c>
      <c r="E503" s="91">
        <f t="shared" si="59"/>
        <v>0</v>
      </c>
      <c r="F503" s="91">
        <f>VLOOKUP($B503,'Bang TPDD'!$A$6:$AA$2902,3, FALSE)</f>
        <v>0</v>
      </c>
      <c r="G503" s="91">
        <f>VLOOKUP($B503,'Bang TPDD'!$A$6:$AA$2902,4, FALSE)*$D503/100</f>
        <v>0</v>
      </c>
      <c r="H503" s="91">
        <f>VLOOKUP($B503,'Bang TPDD'!$A$6:$AA$2902,23, FALSE)*$E503/100</f>
        <v>0</v>
      </c>
      <c r="I503" s="91">
        <f>VLOOKUP($B503,'Bang TPDD'!$A$6:$AA$2902,5, FALSE)*$E503/100</f>
        <v>0</v>
      </c>
      <c r="J503" s="91">
        <f>VLOOKUP($B503,'Bang TPDD'!$A$6:$AA$2902,6, FALSE)*$E503/100</f>
        <v>0</v>
      </c>
      <c r="K503" s="91">
        <f>VLOOKUP($B503,'Bang TPDD'!$A$6:$AA$2902,7, FALSE)*$E503/100</f>
        <v>0</v>
      </c>
      <c r="L503" s="91">
        <f>VLOOKUP($B503,'Bang TPDD'!$A$6:$AA$2902,8, FALSE)*$E503/100</f>
        <v>0</v>
      </c>
      <c r="M503" s="91">
        <f>VLOOKUP($B503,'Bang TPDD'!$A$6:$AA$2902,9, FALSE)*$E503/100</f>
        <v>0</v>
      </c>
      <c r="N503" s="91">
        <f>VLOOKUP($B503,'Bang TPDD'!$A$6:$AA$2902,10, FALSE)*$E503/100</f>
        <v>0</v>
      </c>
      <c r="O503" s="91">
        <f>VLOOKUP($B503,'Bang TPDD'!$A$6:$AA$2902,11, FALSE)*$E503/100</f>
        <v>0</v>
      </c>
      <c r="P503" s="91">
        <f>VLOOKUP($B503,'Bang TPDD'!$A$6:$AA$2902,12, FALSE)*$E503/100</f>
        <v>0</v>
      </c>
      <c r="Q503" s="91">
        <f>VLOOKUP($B503,'Bang TPDD'!$A$6:$AA$2902,13, FALSE)*$E503/100</f>
        <v>0</v>
      </c>
      <c r="R503" s="91">
        <f>VLOOKUP($B503,'Bang TPDD'!$A$6:$AA$2902,14, FALSE)*$E503/100</f>
        <v>0</v>
      </c>
      <c r="S503" s="91">
        <f>VLOOKUP($B503,'Bang TPDD'!$A$6:$AA$2902,15, FALSE)*$E503/100</f>
        <v>0</v>
      </c>
      <c r="T503" s="91">
        <f>VLOOKUP($B503,'Bang TPDD'!$A$6:$AA$2902,16, FALSE)*$E503/100</f>
        <v>0</v>
      </c>
      <c r="U503" s="91">
        <f>VLOOKUP($B503,'Bang TPDD'!$A$6:$AA$2902,17, FALSE)*$E503/100</f>
        <v>0</v>
      </c>
      <c r="V503" s="91">
        <f>VLOOKUP($B503,'Bang TPDD'!$A$6:$AA$2902,18, FALSE)*$E503/100</f>
        <v>0</v>
      </c>
      <c r="W503" s="91">
        <f>VLOOKUP($B503,'Bang TPDD'!$A$6:$AA$2902,19, FALSE)*$E503/100</f>
        <v>0</v>
      </c>
      <c r="X503" s="91">
        <f>VLOOKUP($B503,'Bang TPDD'!$A$6:$AA$2902,20, FALSE)*$E503/100</f>
        <v>0</v>
      </c>
      <c r="Y503" s="91">
        <f>VLOOKUP($B503,'Bang TPDD'!$A$6:$AA$2902,21, FALSE)*$E503/100</f>
        <v>0</v>
      </c>
      <c r="Z503" s="91">
        <f>VLOOKUP($B503,'Bang TPDD'!$A$6:$AA$2902,22, FALSE)*$E503/100</f>
        <v>0</v>
      </c>
    </row>
    <row r="504" spans="1:26" s="2" customFormat="1" x14ac:dyDescent="0.3">
      <c r="B504" s="92" t="s">
        <v>338</v>
      </c>
      <c r="C504" s="5" t="str">
        <f>VLOOKUP($B504,'Bang TPDD'!$A$6:$AA$2902,2, FALSE)</f>
        <v>Chọn NL</v>
      </c>
      <c r="D504" s="91">
        <v>0</v>
      </c>
      <c r="E504" s="91">
        <f t="shared" si="59"/>
        <v>0</v>
      </c>
      <c r="F504" s="91">
        <f>VLOOKUP($B504,'Bang TPDD'!$A$6:$AA$2902,3, FALSE)</f>
        <v>0</v>
      </c>
      <c r="G504" s="91">
        <f>VLOOKUP($B504,'Bang TPDD'!$A$6:$AA$2902,4, FALSE)*$D504/100</f>
        <v>0</v>
      </c>
      <c r="H504" s="91">
        <f>VLOOKUP($B504,'Bang TPDD'!$A$6:$AA$2902,23, FALSE)*$E504/100</f>
        <v>0</v>
      </c>
      <c r="I504" s="91">
        <f>VLOOKUP($B504,'Bang TPDD'!$A$6:$AA$2902,5, FALSE)*$E504/100</f>
        <v>0</v>
      </c>
      <c r="J504" s="91">
        <f>VLOOKUP($B504,'Bang TPDD'!$A$6:$AA$2902,6, FALSE)*$E504/100</f>
        <v>0</v>
      </c>
      <c r="K504" s="91">
        <f>VLOOKUP($B504,'Bang TPDD'!$A$6:$AA$2902,7, FALSE)*$E504/100</f>
        <v>0</v>
      </c>
      <c r="L504" s="91">
        <f>VLOOKUP($B504,'Bang TPDD'!$A$6:$AA$2902,8, FALSE)*$E504/100</f>
        <v>0</v>
      </c>
      <c r="M504" s="91">
        <f>VLOOKUP($B504,'Bang TPDD'!$A$6:$AA$2902,9, FALSE)*$E504/100</f>
        <v>0</v>
      </c>
      <c r="N504" s="91">
        <f>VLOOKUP($B504,'Bang TPDD'!$A$6:$AA$2902,10, FALSE)*$E504/100</f>
        <v>0</v>
      </c>
      <c r="O504" s="91">
        <f>VLOOKUP($B504,'Bang TPDD'!$A$6:$AA$2902,11, FALSE)*$E504/100</f>
        <v>0</v>
      </c>
      <c r="P504" s="91">
        <f>VLOOKUP($B504,'Bang TPDD'!$A$6:$AA$2902,12, FALSE)*$E504/100</f>
        <v>0</v>
      </c>
      <c r="Q504" s="91">
        <f>VLOOKUP($B504,'Bang TPDD'!$A$6:$AA$2902,13, FALSE)*$E504/100</f>
        <v>0</v>
      </c>
      <c r="R504" s="91">
        <f>VLOOKUP($B504,'Bang TPDD'!$A$6:$AA$2902,14, FALSE)*$E504/100</f>
        <v>0</v>
      </c>
      <c r="S504" s="91">
        <f>VLOOKUP($B504,'Bang TPDD'!$A$6:$AA$2902,15, FALSE)*$E504/100</f>
        <v>0</v>
      </c>
      <c r="T504" s="91">
        <f>VLOOKUP($B504,'Bang TPDD'!$A$6:$AA$2902,16, FALSE)*$E504/100</f>
        <v>0</v>
      </c>
      <c r="U504" s="91">
        <f>VLOOKUP($B504,'Bang TPDD'!$A$6:$AA$2902,17, FALSE)*$E504/100</f>
        <v>0</v>
      </c>
      <c r="V504" s="91">
        <f>VLOOKUP($B504,'Bang TPDD'!$A$6:$AA$2902,18, FALSE)*$E504/100</f>
        <v>0</v>
      </c>
      <c r="W504" s="91">
        <f>VLOOKUP($B504,'Bang TPDD'!$A$6:$AA$2902,19, FALSE)*$E504/100</f>
        <v>0</v>
      </c>
      <c r="X504" s="91">
        <f>VLOOKUP($B504,'Bang TPDD'!$A$6:$AA$2902,20, FALSE)*$E504/100</f>
        <v>0</v>
      </c>
      <c r="Y504" s="91">
        <f>VLOOKUP($B504,'Bang TPDD'!$A$6:$AA$2902,21, FALSE)*$E504/100</f>
        <v>0</v>
      </c>
      <c r="Z504" s="91">
        <f>VLOOKUP($B504,'Bang TPDD'!$A$6:$AA$2902,22, FALSE)*$E504/100</f>
        <v>0</v>
      </c>
    </row>
    <row r="505" spans="1:26" s="2" customFormat="1" x14ac:dyDescent="0.3">
      <c r="B505" s="92" t="s">
        <v>338</v>
      </c>
      <c r="C505" s="5" t="str">
        <f>VLOOKUP($B505,'Bang TPDD'!$A$6:$AA$2902,2, FALSE)</f>
        <v>Chọn NL</v>
      </c>
      <c r="D505" s="91">
        <v>0</v>
      </c>
      <c r="E505" s="91">
        <f t="shared" si="59"/>
        <v>0</v>
      </c>
      <c r="F505" s="91">
        <f>VLOOKUP($B505,'Bang TPDD'!$A$6:$AA$2902,3, FALSE)</f>
        <v>0</v>
      </c>
      <c r="G505" s="91">
        <f>VLOOKUP($B505,'Bang TPDD'!$A$6:$AA$2902,4, FALSE)*$D505/100</f>
        <v>0</v>
      </c>
      <c r="H505" s="91">
        <f>VLOOKUP($B505,'Bang TPDD'!$A$6:$AA$2902,23, FALSE)*$E505/100</f>
        <v>0</v>
      </c>
      <c r="I505" s="91">
        <f>VLOOKUP($B505,'Bang TPDD'!$A$6:$AA$2902,5, FALSE)*$E505/100</f>
        <v>0</v>
      </c>
      <c r="J505" s="91">
        <f>VLOOKUP($B505,'Bang TPDD'!$A$6:$AA$2902,6, FALSE)*$E505/100</f>
        <v>0</v>
      </c>
      <c r="K505" s="91">
        <f>VLOOKUP($B505,'Bang TPDD'!$A$6:$AA$2902,7, FALSE)*$E505/100</f>
        <v>0</v>
      </c>
      <c r="L505" s="91">
        <f>VLOOKUP($B505,'Bang TPDD'!$A$6:$AA$2902,8, FALSE)*$E505/100</f>
        <v>0</v>
      </c>
      <c r="M505" s="91">
        <f>VLOOKUP($B505,'Bang TPDD'!$A$6:$AA$2902,9, FALSE)*$E505/100</f>
        <v>0</v>
      </c>
      <c r="N505" s="91">
        <f>VLOOKUP($B505,'Bang TPDD'!$A$6:$AA$2902,10, FALSE)*$E505/100</f>
        <v>0</v>
      </c>
      <c r="O505" s="91">
        <f>VLOOKUP($B505,'Bang TPDD'!$A$6:$AA$2902,11, FALSE)*$E505/100</f>
        <v>0</v>
      </c>
      <c r="P505" s="91">
        <f>VLOOKUP($B505,'Bang TPDD'!$A$6:$AA$2902,12, FALSE)*$E505/100</f>
        <v>0</v>
      </c>
      <c r="Q505" s="91">
        <f>VLOOKUP($B505,'Bang TPDD'!$A$6:$AA$2902,13, FALSE)*$E505/100</f>
        <v>0</v>
      </c>
      <c r="R505" s="91">
        <f>VLOOKUP($B505,'Bang TPDD'!$A$6:$AA$2902,14, FALSE)*$E505/100</f>
        <v>0</v>
      </c>
      <c r="S505" s="91">
        <f>VLOOKUP($B505,'Bang TPDD'!$A$6:$AA$2902,15, FALSE)*$E505/100</f>
        <v>0</v>
      </c>
      <c r="T505" s="91">
        <f>VLOOKUP($B505,'Bang TPDD'!$A$6:$AA$2902,16, FALSE)*$E505/100</f>
        <v>0</v>
      </c>
      <c r="U505" s="91">
        <f>VLOOKUP($B505,'Bang TPDD'!$A$6:$AA$2902,17, FALSE)*$E505/100</f>
        <v>0</v>
      </c>
      <c r="V505" s="91">
        <f>VLOOKUP($B505,'Bang TPDD'!$A$6:$AA$2902,18, FALSE)*$E505/100</f>
        <v>0</v>
      </c>
      <c r="W505" s="91">
        <f>VLOOKUP($B505,'Bang TPDD'!$A$6:$AA$2902,19, FALSE)*$E505/100</f>
        <v>0</v>
      </c>
      <c r="X505" s="91">
        <f>VLOOKUP($B505,'Bang TPDD'!$A$6:$AA$2902,20, FALSE)*$E505/100</f>
        <v>0</v>
      </c>
      <c r="Y505" s="91">
        <f>VLOOKUP($B505,'Bang TPDD'!$A$6:$AA$2902,21, FALSE)*$E505/100</f>
        <v>0</v>
      </c>
      <c r="Z505" s="91">
        <f>VLOOKUP($B505,'Bang TPDD'!$A$6:$AA$2902,22, FALSE)*$E505/100</f>
        <v>0</v>
      </c>
    </row>
    <row r="506" spans="1:26" s="2" customFormat="1" x14ac:dyDescent="0.3">
      <c r="B506" s="92" t="s">
        <v>338</v>
      </c>
      <c r="C506" s="5" t="str">
        <f>VLOOKUP($B506,'Bang TPDD'!$A$6:$AA$2902,2, FALSE)</f>
        <v>Chọn NL</v>
      </c>
      <c r="D506" s="91">
        <v>0</v>
      </c>
      <c r="E506" s="91">
        <f t="shared" si="59"/>
        <v>0</v>
      </c>
      <c r="F506" s="91">
        <f>VLOOKUP($B506,'Bang TPDD'!$A$6:$AA$2902,3, FALSE)</f>
        <v>0</v>
      </c>
      <c r="G506" s="91">
        <f>VLOOKUP($B506,'Bang TPDD'!$A$6:$AA$2902,4, FALSE)*$D506/100</f>
        <v>0</v>
      </c>
      <c r="H506" s="91">
        <f>VLOOKUP($B506,'Bang TPDD'!$A$6:$AA$2902,23, FALSE)*$E506/100</f>
        <v>0</v>
      </c>
      <c r="I506" s="91">
        <f>VLOOKUP($B506,'Bang TPDD'!$A$6:$AA$2902,5, FALSE)*$E506/100</f>
        <v>0</v>
      </c>
      <c r="J506" s="91">
        <f>VLOOKUP($B506,'Bang TPDD'!$A$6:$AA$2902,6, FALSE)*$E506/100</f>
        <v>0</v>
      </c>
      <c r="K506" s="91">
        <f>VLOOKUP($B506,'Bang TPDD'!$A$6:$AA$2902,7, FALSE)*$E506/100</f>
        <v>0</v>
      </c>
      <c r="L506" s="91">
        <f>VLOOKUP($B506,'Bang TPDD'!$A$6:$AA$2902,8, FALSE)*$E506/100</f>
        <v>0</v>
      </c>
      <c r="M506" s="91">
        <f>VLOOKUP($B506,'Bang TPDD'!$A$6:$AA$2902,9, FALSE)*$E506/100</f>
        <v>0</v>
      </c>
      <c r="N506" s="91">
        <f>VLOOKUP($B506,'Bang TPDD'!$A$6:$AA$2902,10, FALSE)*$E506/100</f>
        <v>0</v>
      </c>
      <c r="O506" s="91">
        <f>VLOOKUP($B506,'Bang TPDD'!$A$6:$AA$2902,11, FALSE)*$E506/100</f>
        <v>0</v>
      </c>
      <c r="P506" s="91">
        <f>VLOOKUP($B506,'Bang TPDD'!$A$6:$AA$2902,12, FALSE)*$E506/100</f>
        <v>0</v>
      </c>
      <c r="Q506" s="91">
        <f>VLOOKUP($B506,'Bang TPDD'!$A$6:$AA$2902,13, FALSE)*$E506/100</f>
        <v>0</v>
      </c>
      <c r="R506" s="91">
        <f>VLOOKUP($B506,'Bang TPDD'!$A$6:$AA$2902,14, FALSE)*$E506/100</f>
        <v>0</v>
      </c>
      <c r="S506" s="91">
        <f>VLOOKUP($B506,'Bang TPDD'!$A$6:$AA$2902,15, FALSE)*$E506/100</f>
        <v>0</v>
      </c>
      <c r="T506" s="91">
        <f>VLOOKUP($B506,'Bang TPDD'!$A$6:$AA$2902,16, FALSE)*$E506/100</f>
        <v>0</v>
      </c>
      <c r="U506" s="91">
        <f>VLOOKUP($B506,'Bang TPDD'!$A$6:$AA$2902,17, FALSE)*$E506/100</f>
        <v>0</v>
      </c>
      <c r="V506" s="91">
        <f>VLOOKUP($B506,'Bang TPDD'!$A$6:$AA$2902,18, FALSE)*$E506/100</f>
        <v>0</v>
      </c>
      <c r="W506" s="91">
        <f>VLOOKUP($B506,'Bang TPDD'!$A$6:$AA$2902,19, FALSE)*$E506/100</f>
        <v>0</v>
      </c>
      <c r="X506" s="91">
        <f>VLOOKUP($B506,'Bang TPDD'!$A$6:$AA$2902,20, FALSE)*$E506/100</f>
        <v>0</v>
      </c>
      <c r="Y506" s="91">
        <f>VLOOKUP($B506,'Bang TPDD'!$A$6:$AA$2902,21, FALSE)*$E506/100</f>
        <v>0</v>
      </c>
      <c r="Z506" s="91">
        <f>VLOOKUP($B506,'Bang TPDD'!$A$6:$AA$2902,22, FALSE)*$E506/100</f>
        <v>0</v>
      </c>
    </row>
    <row r="507" spans="1:26" ht="15" thickBot="1" x14ac:dyDescent="0.35"/>
    <row r="508" spans="1:26" s="89" customFormat="1" ht="27.6" x14ac:dyDescent="0.3">
      <c r="A508" s="412" t="s">
        <v>342</v>
      </c>
      <c r="B508" s="414" t="s">
        <v>292</v>
      </c>
      <c r="C508" s="410" t="s">
        <v>353</v>
      </c>
      <c r="D508" s="396" t="s">
        <v>272</v>
      </c>
      <c r="E508" s="397" t="s">
        <v>273</v>
      </c>
      <c r="F508" s="398" t="s">
        <v>300</v>
      </c>
      <c r="G508" s="398" t="s">
        <v>3</v>
      </c>
      <c r="H508" s="398" t="s">
        <v>296</v>
      </c>
      <c r="I508" s="399" t="s">
        <v>323</v>
      </c>
      <c r="J508" s="399" t="s">
        <v>324</v>
      </c>
      <c r="K508" s="399" t="s">
        <v>327</v>
      </c>
      <c r="L508" s="399" t="s">
        <v>325</v>
      </c>
      <c r="M508" s="399" t="s">
        <v>326</v>
      </c>
      <c r="N508" s="399" t="s">
        <v>329</v>
      </c>
      <c r="O508" s="399" t="s">
        <v>5</v>
      </c>
      <c r="P508" s="399" t="s">
        <v>304</v>
      </c>
      <c r="Q508" s="399" t="s">
        <v>313</v>
      </c>
      <c r="R508" s="399" t="s">
        <v>6</v>
      </c>
      <c r="S508" s="399" t="s">
        <v>7</v>
      </c>
      <c r="T508" s="399" t="s">
        <v>8</v>
      </c>
      <c r="U508" s="399" t="s">
        <v>9</v>
      </c>
      <c r="V508" s="399" t="s">
        <v>10</v>
      </c>
      <c r="W508" s="399" t="s">
        <v>291</v>
      </c>
      <c r="X508" s="399" t="s">
        <v>11</v>
      </c>
      <c r="Y508" s="399" t="s">
        <v>12</v>
      </c>
      <c r="Z508" s="399" t="s">
        <v>13</v>
      </c>
    </row>
    <row r="509" spans="1:26" s="89" customFormat="1" x14ac:dyDescent="0.3">
      <c r="A509" s="413"/>
      <c r="B509" s="415"/>
      <c r="C509" s="411"/>
      <c r="D509" s="400" t="s">
        <v>16</v>
      </c>
      <c r="E509" s="401" t="s">
        <v>16</v>
      </c>
      <c r="F509" s="401" t="s">
        <v>301</v>
      </c>
      <c r="G509" s="401" t="s">
        <v>15</v>
      </c>
      <c r="H509" s="401" t="s">
        <v>16</v>
      </c>
      <c r="I509" s="401" t="s">
        <v>16</v>
      </c>
      <c r="J509" s="401" t="s">
        <v>16</v>
      </c>
      <c r="K509" s="401" t="s">
        <v>328</v>
      </c>
      <c r="L509" s="401" t="s">
        <v>16</v>
      </c>
      <c r="M509" s="401" t="s">
        <v>16</v>
      </c>
      <c r="N509" s="401" t="s">
        <v>16</v>
      </c>
      <c r="O509" s="401" t="s">
        <v>16</v>
      </c>
      <c r="P509" s="401" t="s">
        <v>16</v>
      </c>
      <c r="Q509" s="401" t="s">
        <v>17</v>
      </c>
      <c r="R509" s="401" t="s">
        <v>17</v>
      </c>
      <c r="S509" s="401" t="s">
        <v>17</v>
      </c>
      <c r="T509" s="401" t="s">
        <v>17</v>
      </c>
      <c r="U509" s="401" t="s">
        <v>17</v>
      </c>
      <c r="V509" s="401" t="s">
        <v>17</v>
      </c>
      <c r="W509" s="401" t="s">
        <v>18</v>
      </c>
      <c r="X509" s="401" t="s">
        <v>18</v>
      </c>
      <c r="Y509" s="401" t="s">
        <v>17</v>
      </c>
      <c r="Z509" s="401" t="s">
        <v>17</v>
      </c>
    </row>
    <row r="510" spans="1:26" s="90" customFormat="1" ht="50.25" customHeight="1" thickBot="1" x14ac:dyDescent="0.4">
      <c r="A510" s="93">
        <f>A490+1</f>
        <v>32</v>
      </c>
      <c r="B510" s="94" t="s">
        <v>1157</v>
      </c>
      <c r="C510" s="95" t="s">
        <v>1172</v>
      </c>
      <c r="D510" s="402">
        <f>SUM(D511:D526)</f>
        <v>155</v>
      </c>
      <c r="E510" s="403">
        <f>SUM(E511:E521)</f>
        <v>122.69999999999999</v>
      </c>
      <c r="F510" s="403"/>
      <c r="G510" s="403">
        <f t="shared" ref="G510:Z510" si="60">SUM(G511:G521)</f>
        <v>98.81</v>
      </c>
      <c r="H510" s="403">
        <f t="shared" si="60"/>
        <v>106.06620000000001</v>
      </c>
      <c r="I510" s="404">
        <f t="shared" si="60"/>
        <v>4.8740000000000006</v>
      </c>
      <c r="J510" s="404">
        <f t="shared" si="60"/>
        <v>1.0496000000000001</v>
      </c>
      <c r="K510" s="403">
        <f t="shared" si="60"/>
        <v>5.9236000000000004</v>
      </c>
      <c r="L510" s="404">
        <f t="shared" si="60"/>
        <v>2.6779999999999999</v>
      </c>
      <c r="M510" s="404">
        <f t="shared" si="60"/>
        <v>0.37</v>
      </c>
      <c r="N510" s="403">
        <f t="shared" si="60"/>
        <v>3.048</v>
      </c>
      <c r="O510" s="403">
        <f t="shared" si="60"/>
        <v>5.7752999999999997</v>
      </c>
      <c r="P510" s="403">
        <f t="shared" si="60"/>
        <v>2.7518000000000002</v>
      </c>
      <c r="Q510" s="403">
        <f t="shared" si="60"/>
        <v>0</v>
      </c>
      <c r="R510" s="403">
        <f t="shared" si="60"/>
        <v>76.839999999999989</v>
      </c>
      <c r="S510" s="403">
        <f t="shared" si="60"/>
        <v>57.719000000000001</v>
      </c>
      <c r="T510" s="403">
        <f t="shared" si="60"/>
        <v>1.8628</v>
      </c>
      <c r="U510" s="403">
        <f t="shared" si="60"/>
        <v>531.94399999999996</v>
      </c>
      <c r="V510" s="403">
        <f t="shared" si="60"/>
        <v>420.30100000000004</v>
      </c>
      <c r="W510" s="403">
        <f t="shared" si="60"/>
        <v>953.31999999999994</v>
      </c>
      <c r="X510" s="403">
        <f t="shared" si="60"/>
        <v>2.6</v>
      </c>
      <c r="Y510" s="403">
        <f t="shared" si="60"/>
        <v>7.4550000000000005E-2</v>
      </c>
      <c r="Z510" s="403">
        <f t="shared" si="60"/>
        <v>34.380400000000002</v>
      </c>
    </row>
    <row r="511" spans="1:26" s="2" customFormat="1" x14ac:dyDescent="0.3">
      <c r="B511" s="92">
        <v>178</v>
      </c>
      <c r="C511" s="5" t="str">
        <f>VLOOKUP($B511,'Bang TPDD'!$A$6:$AA$2902,2, FALSE)</f>
        <v>Cá thu</v>
      </c>
      <c r="D511" s="91">
        <v>40</v>
      </c>
      <c r="E511" s="91">
        <f>D511-D511*F511/100</f>
        <v>26</v>
      </c>
      <c r="F511" s="91">
        <f>VLOOKUP($B511,'Bang TPDD'!$A$6:$AA$2902,3, FALSE)</f>
        <v>35</v>
      </c>
      <c r="G511" s="91">
        <f>VLOOKUP($B511,'Bang TPDD'!$A$6:$AA$2902,4, FALSE)*$D511/100</f>
        <v>66.400000000000006</v>
      </c>
      <c r="H511" s="91">
        <f>VLOOKUP($B511,'Bang TPDD'!$A$6:$AA$2902,23, FALSE)*$E511/100</f>
        <v>20.8</v>
      </c>
      <c r="I511" s="91">
        <f>VLOOKUP($B511,'Bang TPDD'!$A$6:$AA$2902,5, FALSE)*$E511/100</f>
        <v>4.7320000000000002</v>
      </c>
      <c r="J511" s="91">
        <f>VLOOKUP($B511,'Bang TPDD'!$A$6:$AA$2902,6, FALSE)*$E511/100</f>
        <v>0</v>
      </c>
      <c r="K511" s="91">
        <f>VLOOKUP($B511,'Bang TPDD'!$A$6:$AA$2902,7, FALSE)*$E511/100</f>
        <v>4.7320000000000002</v>
      </c>
      <c r="L511" s="91">
        <f>VLOOKUP($B511,'Bang TPDD'!$A$6:$AA$2902,8, FALSE)*$E511/100</f>
        <v>2.6779999999999999</v>
      </c>
      <c r="M511" s="91">
        <f>VLOOKUP($B511,'Bang TPDD'!$A$6:$AA$2902,9, FALSE)*$E511/100</f>
        <v>0</v>
      </c>
      <c r="N511" s="91">
        <f>VLOOKUP($B511,'Bang TPDD'!$A$6:$AA$2902,10, FALSE)*$E511/100</f>
        <v>2.6779999999999999</v>
      </c>
      <c r="O511" s="91">
        <f>VLOOKUP($B511,'Bang TPDD'!$A$6:$AA$2902,11, FALSE)*$E511/100</f>
        <v>0</v>
      </c>
      <c r="P511" s="91">
        <f>VLOOKUP($B511,'Bang TPDD'!$A$6:$AA$2902,12, FALSE)*$E511/100</f>
        <v>0</v>
      </c>
      <c r="Q511" s="91">
        <f>VLOOKUP($B511,'Bang TPDD'!$A$6:$AA$2902,13, FALSE)*$E511/100</f>
        <v>0</v>
      </c>
      <c r="R511" s="91">
        <f>VLOOKUP($B511,'Bang TPDD'!$A$6:$AA$2902,14, FALSE)*$E511/100</f>
        <v>13</v>
      </c>
      <c r="S511" s="91">
        <f>VLOOKUP($B511,'Bang TPDD'!$A$6:$AA$2902,15, FALSE)*$E511/100</f>
        <v>23.4</v>
      </c>
      <c r="T511" s="91">
        <f>VLOOKUP($B511,'Bang TPDD'!$A$6:$AA$2902,16, FALSE)*$E511/100</f>
        <v>0.33800000000000002</v>
      </c>
      <c r="U511" s="91">
        <f>VLOOKUP($B511,'Bang TPDD'!$A$6:$AA$2902,17, FALSE)*$E511/100</f>
        <v>28.6</v>
      </c>
      <c r="V511" s="91">
        <f>VLOOKUP($B511,'Bang TPDD'!$A$6:$AA$2902,18, FALSE)*$E511/100</f>
        <v>126.36</v>
      </c>
      <c r="W511" s="91">
        <f>VLOOKUP($B511,'Bang TPDD'!$A$6:$AA$2902,19, FALSE)*$E511/100</f>
        <v>0</v>
      </c>
      <c r="X511" s="91">
        <f>VLOOKUP($B511,'Bang TPDD'!$A$6:$AA$2902,20, FALSE)*$E511/100</f>
        <v>2.6</v>
      </c>
      <c r="Y511" s="91">
        <f>VLOOKUP($B511,'Bang TPDD'!$A$6:$AA$2902,21, FALSE)*$E511/100</f>
        <v>1.8200000000000004E-2</v>
      </c>
      <c r="Z511" s="91">
        <f>VLOOKUP($B511,'Bang TPDD'!$A$6:$AA$2902,22, FALSE)*$E511/100</f>
        <v>0</v>
      </c>
    </row>
    <row r="512" spans="1:26" s="2" customFormat="1" x14ac:dyDescent="0.3">
      <c r="B512" s="92">
        <v>32</v>
      </c>
      <c r="C512" s="5" t="str">
        <f>VLOOKUP($B512,'Bang TPDD'!$A$6:$AA$2902,2, FALSE)</f>
        <v>Cà chua</v>
      </c>
      <c r="D512" s="91">
        <v>80</v>
      </c>
      <c r="E512" s="91">
        <f t="shared" ref="E512:E526" si="61">D512-D512*F512/100</f>
        <v>76</v>
      </c>
      <c r="F512" s="91">
        <f>VLOOKUP($B512,'Bang TPDD'!$A$6:$AA$2902,3, FALSE)</f>
        <v>5</v>
      </c>
      <c r="G512" s="91">
        <f>VLOOKUP($B512,'Bang TPDD'!$A$6:$AA$2902,4, FALSE)*$D512/100</f>
        <v>15.2</v>
      </c>
      <c r="H512" s="91">
        <f>VLOOKUP($B512,'Bang TPDD'!$A$6:$AA$2902,23, FALSE)*$E512/100</f>
        <v>71.44</v>
      </c>
      <c r="I512" s="91">
        <f>VLOOKUP($B512,'Bang TPDD'!$A$6:$AA$2902,5, FALSE)*$E512/100</f>
        <v>0</v>
      </c>
      <c r="J512" s="91">
        <f>VLOOKUP($B512,'Bang TPDD'!$A$6:$AA$2902,6, FALSE)*$E512/100</f>
        <v>0.45600000000000002</v>
      </c>
      <c r="K512" s="91">
        <f>VLOOKUP($B512,'Bang TPDD'!$A$6:$AA$2902,7, FALSE)*$E512/100</f>
        <v>0.45600000000000002</v>
      </c>
      <c r="L512" s="91">
        <f>VLOOKUP($B512,'Bang TPDD'!$A$6:$AA$2902,8, FALSE)*$E512/100</f>
        <v>0</v>
      </c>
      <c r="M512" s="91">
        <f>VLOOKUP($B512,'Bang TPDD'!$A$6:$AA$2902,9, FALSE)*$E512/100</f>
        <v>0</v>
      </c>
      <c r="N512" s="91">
        <f>VLOOKUP($B512,'Bang TPDD'!$A$6:$AA$2902,10, FALSE)*$E512/100</f>
        <v>0</v>
      </c>
      <c r="O512" s="91">
        <f>VLOOKUP($B512,'Bang TPDD'!$A$6:$AA$2902,11, FALSE)*$E512/100</f>
        <v>3.1919999999999997</v>
      </c>
      <c r="P512" s="91">
        <f>VLOOKUP($B512,'Bang TPDD'!$A$6:$AA$2902,12, FALSE)*$E512/100</f>
        <v>0.83600000000000008</v>
      </c>
      <c r="Q512" s="91">
        <f>VLOOKUP($B512,'Bang TPDD'!$A$6:$AA$2902,13, FALSE)*$E512/100</f>
        <v>0</v>
      </c>
      <c r="R512" s="91">
        <f>VLOOKUP($B512,'Bang TPDD'!$A$6:$AA$2902,14, FALSE)*$E512/100</f>
        <v>9.1199999999999992</v>
      </c>
      <c r="S512" s="91">
        <f>VLOOKUP($B512,'Bang TPDD'!$A$6:$AA$2902,15, FALSE)*$E512/100</f>
        <v>19.760000000000002</v>
      </c>
      <c r="T512" s="91">
        <f>VLOOKUP($B512,'Bang TPDD'!$A$6:$AA$2902,16, FALSE)*$E512/100</f>
        <v>1.0639999999999998</v>
      </c>
      <c r="U512" s="91">
        <f>VLOOKUP($B512,'Bang TPDD'!$A$6:$AA$2902,17, FALSE)*$E512/100</f>
        <v>9.1199999999999992</v>
      </c>
      <c r="V512" s="91">
        <f>VLOOKUP($B512,'Bang TPDD'!$A$6:$AA$2902,18, FALSE)*$E512/100</f>
        <v>209</v>
      </c>
      <c r="W512" s="91">
        <f>VLOOKUP($B512,'Bang TPDD'!$A$6:$AA$2902,19, FALSE)*$E512/100</f>
        <v>847.4</v>
      </c>
      <c r="X512" s="91">
        <f>VLOOKUP($B512,'Bang TPDD'!$A$6:$AA$2902,20, FALSE)*$E512/100</f>
        <v>0</v>
      </c>
      <c r="Y512" s="91">
        <f>VLOOKUP($B512,'Bang TPDD'!$A$6:$AA$2902,21, FALSE)*$E512/100</f>
        <v>4.5599999999999995E-2</v>
      </c>
      <c r="Z512" s="91">
        <f>VLOOKUP($B512,'Bang TPDD'!$A$6:$AA$2902,22, FALSE)*$E512/100</f>
        <v>30.4</v>
      </c>
    </row>
    <row r="513" spans="1:26" s="2" customFormat="1" x14ac:dyDescent="0.3">
      <c r="B513" s="92">
        <v>85</v>
      </c>
      <c r="C513" s="5" t="str">
        <f>VLOOKUP($B513,'Bang TPDD'!$A$6:$AA$2902,2, FALSE)</f>
        <v>Tỏi ta</v>
      </c>
      <c r="D513" s="91">
        <v>2</v>
      </c>
      <c r="E513" s="91">
        <f t="shared" si="61"/>
        <v>1.6</v>
      </c>
      <c r="F513" s="91">
        <f>VLOOKUP($B513,'Bang TPDD'!$A$6:$AA$2902,3, FALSE)</f>
        <v>20</v>
      </c>
      <c r="G513" s="91">
        <f>VLOOKUP($B513,'Bang TPDD'!$A$6:$AA$2902,4, FALSE)*$D513/100</f>
        <v>2.36</v>
      </c>
      <c r="H513" s="91">
        <f>VLOOKUP($B513,'Bang TPDD'!$A$6:$AA$2902,23, FALSE)*$E513/100</f>
        <v>1.0832000000000002</v>
      </c>
      <c r="I513" s="91">
        <f>VLOOKUP($B513,'Bang TPDD'!$A$6:$AA$2902,5, FALSE)*$E513/100</f>
        <v>0</v>
      </c>
      <c r="J513" s="91">
        <f>VLOOKUP($B513,'Bang TPDD'!$A$6:$AA$2902,6, FALSE)*$E513/100</f>
        <v>9.6000000000000016E-2</v>
      </c>
      <c r="K513" s="91">
        <f>VLOOKUP($B513,'Bang TPDD'!$A$6:$AA$2902,7, FALSE)*$E513/100</f>
        <v>9.6000000000000016E-2</v>
      </c>
      <c r="L513" s="91">
        <f>VLOOKUP($B513,'Bang TPDD'!$A$6:$AA$2902,8, FALSE)*$E513/100</f>
        <v>0</v>
      </c>
      <c r="M513" s="91">
        <f>VLOOKUP($B513,'Bang TPDD'!$A$6:$AA$2902,9, FALSE)*$E513/100</f>
        <v>0</v>
      </c>
      <c r="N513" s="91">
        <f>VLOOKUP($B513,'Bang TPDD'!$A$6:$AA$2902,10, FALSE)*$E513/100</f>
        <v>0</v>
      </c>
      <c r="O513" s="91">
        <f>VLOOKUP($B513,'Bang TPDD'!$A$6:$AA$2902,11, FALSE)*$E513/100</f>
        <v>0.376</v>
      </c>
      <c r="P513" s="91">
        <f>VLOOKUP($B513,'Bang TPDD'!$A$6:$AA$2902,12, FALSE)*$E513/100</f>
        <v>2.4000000000000004E-2</v>
      </c>
      <c r="Q513" s="91">
        <f>VLOOKUP($B513,'Bang TPDD'!$A$6:$AA$2902,13, FALSE)*$E513/100</f>
        <v>0</v>
      </c>
      <c r="R513" s="91">
        <f>VLOOKUP($B513,'Bang TPDD'!$A$6:$AA$2902,14, FALSE)*$E513/100</f>
        <v>0.38400000000000006</v>
      </c>
      <c r="S513" s="91">
        <f>VLOOKUP($B513,'Bang TPDD'!$A$6:$AA$2902,15, FALSE)*$E513/100</f>
        <v>2.8960000000000004</v>
      </c>
      <c r="T513" s="91">
        <f>VLOOKUP($B513,'Bang TPDD'!$A$6:$AA$2902,16, FALSE)*$E513/100</f>
        <v>2.4000000000000004E-2</v>
      </c>
      <c r="U513" s="91">
        <f>VLOOKUP($B513,'Bang TPDD'!$A$6:$AA$2902,17, FALSE)*$E513/100</f>
        <v>0.28800000000000003</v>
      </c>
      <c r="V513" s="91">
        <f>VLOOKUP($B513,'Bang TPDD'!$A$6:$AA$2902,18, FALSE)*$E513/100</f>
        <v>5.9680000000000009</v>
      </c>
      <c r="W513" s="91">
        <f>VLOOKUP($B513,'Bang TPDD'!$A$6:$AA$2902,19, FALSE)*$E513/100</f>
        <v>0</v>
      </c>
      <c r="X513" s="91">
        <f>VLOOKUP($B513,'Bang TPDD'!$A$6:$AA$2902,20, FALSE)*$E513/100</f>
        <v>0</v>
      </c>
      <c r="Y513" s="91">
        <f>VLOOKUP($B513,'Bang TPDD'!$A$6:$AA$2902,21, FALSE)*$E513/100</f>
        <v>3.8400000000000001E-3</v>
      </c>
      <c r="Z513" s="91">
        <f>VLOOKUP($B513,'Bang TPDD'!$A$6:$AA$2902,22, FALSE)*$E513/100</f>
        <v>0.16</v>
      </c>
    </row>
    <row r="514" spans="1:26" s="2" customFormat="1" x14ac:dyDescent="0.3">
      <c r="B514" s="92">
        <v>53</v>
      </c>
      <c r="C514" s="5" t="str">
        <f>VLOOKUP($B514,'Bang TPDD'!$A$6:$AA$2902,2, FALSE)</f>
        <v>Hành củ tươi</v>
      </c>
      <c r="D514" s="91">
        <v>5</v>
      </c>
      <c r="E514" s="91">
        <f t="shared" si="61"/>
        <v>3.8</v>
      </c>
      <c r="F514" s="91">
        <f>VLOOKUP($B514,'Bang TPDD'!$A$6:$AA$2902,3, FALSE)</f>
        <v>24</v>
      </c>
      <c r="G514" s="91">
        <f>VLOOKUP($B514,'Bang TPDD'!$A$6:$AA$2902,4, FALSE)*$D514/100</f>
        <v>0.7</v>
      </c>
      <c r="H514" s="91">
        <f>VLOOKUP($B514,'Bang TPDD'!$A$6:$AA$2902,23, FALSE)*$E514/100</f>
        <v>3.5150000000000001</v>
      </c>
      <c r="I514" s="91">
        <f>VLOOKUP($B514,'Bang TPDD'!$A$6:$AA$2902,5, FALSE)*$E514/100</f>
        <v>0</v>
      </c>
      <c r="J514" s="91">
        <f>VLOOKUP($B514,'Bang TPDD'!$A$6:$AA$2902,6, FALSE)*$E514/100</f>
        <v>4.9399999999999993E-2</v>
      </c>
      <c r="K514" s="91">
        <f>VLOOKUP($B514,'Bang TPDD'!$A$6:$AA$2902,7, FALSE)*$E514/100</f>
        <v>4.9399999999999993E-2</v>
      </c>
      <c r="L514" s="91">
        <f>VLOOKUP($B514,'Bang TPDD'!$A$6:$AA$2902,8, FALSE)*$E514/100</f>
        <v>0</v>
      </c>
      <c r="M514" s="91">
        <f>VLOOKUP($B514,'Bang TPDD'!$A$6:$AA$2902,9, FALSE)*$E514/100</f>
        <v>0</v>
      </c>
      <c r="N514" s="91">
        <f>VLOOKUP($B514,'Bang TPDD'!$A$6:$AA$2902,10, FALSE)*$E514/100</f>
        <v>0</v>
      </c>
      <c r="O514" s="91">
        <f>VLOOKUP($B514,'Bang TPDD'!$A$6:$AA$2902,11, FALSE)*$E514/100</f>
        <v>0.18239999999999998</v>
      </c>
      <c r="P514" s="91">
        <f>VLOOKUP($B514,'Bang TPDD'!$A$6:$AA$2902,12, FALSE)*$E514/100</f>
        <v>2.6599999999999999E-2</v>
      </c>
      <c r="Q514" s="91">
        <f>VLOOKUP($B514,'Bang TPDD'!$A$6:$AA$2902,13, FALSE)*$E514/100</f>
        <v>0</v>
      </c>
      <c r="R514" s="91">
        <f>VLOOKUP($B514,'Bang TPDD'!$A$6:$AA$2902,14, FALSE)*$E514/100</f>
        <v>1.216</v>
      </c>
      <c r="S514" s="91">
        <f>VLOOKUP($B514,'Bang TPDD'!$A$6:$AA$2902,15, FALSE)*$E514/100</f>
        <v>1.8619999999999999</v>
      </c>
      <c r="T514" s="91">
        <f>VLOOKUP($B514,'Bang TPDD'!$A$6:$AA$2902,16, FALSE)*$E514/100</f>
        <v>4.1799999999999997E-2</v>
      </c>
      <c r="U514" s="91">
        <f>VLOOKUP($B514,'Bang TPDD'!$A$6:$AA$2902,17, FALSE)*$E514/100</f>
        <v>0</v>
      </c>
      <c r="V514" s="91">
        <f>VLOOKUP($B514,'Bang TPDD'!$A$6:$AA$2902,18, FALSE)*$E514/100</f>
        <v>0</v>
      </c>
      <c r="W514" s="91">
        <f>VLOOKUP($B514,'Bang TPDD'!$A$6:$AA$2902,19, FALSE)*$E514/100</f>
        <v>0.56999999999999995</v>
      </c>
      <c r="X514" s="91">
        <f>VLOOKUP($B514,'Bang TPDD'!$A$6:$AA$2902,20, FALSE)*$E514/100</f>
        <v>0</v>
      </c>
      <c r="Y514" s="91">
        <f>VLOOKUP($B514,'Bang TPDD'!$A$6:$AA$2902,21, FALSE)*$E514/100</f>
        <v>1.14E-3</v>
      </c>
      <c r="Z514" s="91">
        <f>VLOOKUP($B514,'Bang TPDD'!$A$6:$AA$2902,22, FALSE)*$E514/100</f>
        <v>0.38</v>
      </c>
    </row>
    <row r="515" spans="1:26" s="2" customFormat="1" x14ac:dyDescent="0.3">
      <c r="B515" s="92">
        <v>232</v>
      </c>
      <c r="C515" s="5" t="str">
        <f>VLOOKUP($B515,'Bang TPDD'!$A$6:$AA$2902,2, FALSE)</f>
        <v>Gừng tươi</v>
      </c>
      <c r="D515" s="91">
        <v>2</v>
      </c>
      <c r="E515" s="91">
        <f t="shared" si="61"/>
        <v>1.8</v>
      </c>
      <c r="F515" s="91">
        <f>VLOOKUP($B515,'Bang TPDD'!$A$6:$AA$2902,3, FALSE)</f>
        <v>10</v>
      </c>
      <c r="G515" s="91">
        <f>VLOOKUP($B515,'Bang TPDD'!$A$6:$AA$2902,4, FALSE)*$D515/100</f>
        <v>0.5</v>
      </c>
      <c r="H515" s="91">
        <f>VLOOKUP($B515,'Bang TPDD'!$A$6:$AA$2902,23, FALSE)*$E515/100</f>
        <v>1.62</v>
      </c>
      <c r="I515" s="91">
        <f>VLOOKUP($B515,'Bang TPDD'!$A$6:$AA$2902,5, FALSE)*$E515/100</f>
        <v>0</v>
      </c>
      <c r="J515" s="91">
        <f>VLOOKUP($B515,'Bang TPDD'!$A$6:$AA$2902,6, FALSE)*$E515/100</f>
        <v>7.2000000000000007E-3</v>
      </c>
      <c r="K515" s="91">
        <f>VLOOKUP($B515,'Bang TPDD'!$A$6:$AA$2902,7, FALSE)*$E515/100</f>
        <v>7.2000000000000007E-3</v>
      </c>
      <c r="L515" s="91">
        <f>VLOOKUP($B515,'Bang TPDD'!$A$6:$AA$2902,8, FALSE)*$E515/100</f>
        <v>0</v>
      </c>
      <c r="M515" s="91">
        <f>VLOOKUP($B515,'Bang TPDD'!$A$6:$AA$2902,9, FALSE)*$E515/100</f>
        <v>0</v>
      </c>
      <c r="N515" s="91">
        <f>VLOOKUP($B515,'Bang TPDD'!$A$6:$AA$2902,10, FALSE)*$E515/100</f>
        <v>0</v>
      </c>
      <c r="O515" s="91">
        <f>VLOOKUP($B515,'Bang TPDD'!$A$6:$AA$2902,11, FALSE)*$E515/100</f>
        <v>0.10439999999999999</v>
      </c>
      <c r="P515" s="91">
        <f>VLOOKUP($B515,'Bang TPDD'!$A$6:$AA$2902,12, FALSE)*$E515/100</f>
        <v>7.9200000000000007E-2</v>
      </c>
      <c r="Q515" s="91">
        <f>VLOOKUP($B515,'Bang TPDD'!$A$6:$AA$2902,13, FALSE)*$E515/100</f>
        <v>0</v>
      </c>
      <c r="R515" s="91">
        <f>VLOOKUP($B515,'Bang TPDD'!$A$6:$AA$2902,14, FALSE)*$E515/100</f>
        <v>1.08</v>
      </c>
      <c r="S515" s="91">
        <f>VLOOKUP($B515,'Bang TPDD'!$A$6:$AA$2902,15, FALSE)*$E515/100</f>
        <v>0.14400000000000002</v>
      </c>
      <c r="T515" s="91">
        <f>VLOOKUP($B515,'Bang TPDD'!$A$6:$AA$2902,16, FALSE)*$E515/100</f>
        <v>4.4999999999999998E-2</v>
      </c>
      <c r="U515" s="91">
        <f>VLOOKUP($B515,'Bang TPDD'!$A$6:$AA$2902,17, FALSE)*$E515/100</f>
        <v>0.126</v>
      </c>
      <c r="V515" s="91">
        <f>VLOOKUP($B515,'Bang TPDD'!$A$6:$AA$2902,18, FALSE)*$E515/100</f>
        <v>5.6880000000000006</v>
      </c>
      <c r="W515" s="91">
        <f>VLOOKUP($B515,'Bang TPDD'!$A$6:$AA$2902,19, FALSE)*$E515/100</f>
        <v>0</v>
      </c>
      <c r="X515" s="91">
        <f>VLOOKUP($B515,'Bang TPDD'!$A$6:$AA$2902,20, FALSE)*$E515/100</f>
        <v>0</v>
      </c>
      <c r="Y515" s="91">
        <f>VLOOKUP($B515,'Bang TPDD'!$A$6:$AA$2902,21, FALSE)*$E515/100</f>
        <v>7.2000000000000005E-4</v>
      </c>
      <c r="Z515" s="91">
        <f>VLOOKUP($B515,'Bang TPDD'!$A$6:$AA$2902,22, FALSE)*$E515/100</f>
        <v>9.5399999999999985E-2</v>
      </c>
    </row>
    <row r="516" spans="1:26" s="2" customFormat="1" x14ac:dyDescent="0.3">
      <c r="B516" s="92">
        <v>54</v>
      </c>
      <c r="C516" s="5" t="str">
        <f>VLOOKUP($B516,'Bang TPDD'!$A$6:$AA$2902,2, FALSE)</f>
        <v>Hành lá</v>
      </c>
      <c r="D516" s="91">
        <v>5</v>
      </c>
      <c r="E516" s="91">
        <f t="shared" si="61"/>
        <v>4</v>
      </c>
      <c r="F516" s="91">
        <f>VLOOKUP($B516,'Bang TPDD'!$A$6:$AA$2902,3, FALSE)</f>
        <v>20</v>
      </c>
      <c r="G516" s="91">
        <f>VLOOKUP($B516,'Bang TPDD'!$A$6:$AA$2902,4, FALSE)*$D516/100</f>
        <v>1.1000000000000001</v>
      </c>
      <c r="H516" s="91">
        <f>VLOOKUP($B516,'Bang TPDD'!$A$6:$AA$2902,23, FALSE)*$E516/100</f>
        <v>3.7</v>
      </c>
      <c r="I516" s="91">
        <f>VLOOKUP($B516,'Bang TPDD'!$A$6:$AA$2902,5, FALSE)*$E516/100</f>
        <v>0</v>
      </c>
      <c r="J516" s="91">
        <f>VLOOKUP($B516,'Bang TPDD'!$A$6:$AA$2902,6, FALSE)*$E516/100</f>
        <v>5.2000000000000005E-2</v>
      </c>
      <c r="K516" s="91">
        <f>VLOOKUP($B516,'Bang TPDD'!$A$6:$AA$2902,7, FALSE)*$E516/100</f>
        <v>5.2000000000000005E-2</v>
      </c>
      <c r="L516" s="91">
        <f>VLOOKUP($B516,'Bang TPDD'!$A$6:$AA$2902,8, FALSE)*$E516/100</f>
        <v>0</v>
      </c>
      <c r="M516" s="91">
        <f>VLOOKUP($B516,'Bang TPDD'!$A$6:$AA$2902,9, FALSE)*$E516/100</f>
        <v>0</v>
      </c>
      <c r="N516" s="91">
        <f>VLOOKUP($B516,'Bang TPDD'!$A$6:$AA$2902,10, FALSE)*$E516/100</f>
        <v>0</v>
      </c>
      <c r="O516" s="91">
        <f>VLOOKUP($B516,'Bang TPDD'!$A$6:$AA$2902,11, FALSE)*$E516/100</f>
        <v>0.17199999999999999</v>
      </c>
      <c r="P516" s="91">
        <f>VLOOKUP($B516,'Bang TPDD'!$A$6:$AA$2902,12, FALSE)*$E516/100</f>
        <v>3.6000000000000004E-2</v>
      </c>
      <c r="Q516" s="91">
        <f>VLOOKUP($B516,'Bang TPDD'!$A$6:$AA$2902,13, FALSE)*$E516/100</f>
        <v>0</v>
      </c>
      <c r="R516" s="91">
        <f>VLOOKUP($B516,'Bang TPDD'!$A$6:$AA$2902,14, FALSE)*$E516/100</f>
        <v>3.2</v>
      </c>
      <c r="S516" s="91">
        <f>VLOOKUP($B516,'Bang TPDD'!$A$6:$AA$2902,15, FALSE)*$E516/100</f>
        <v>1.64</v>
      </c>
      <c r="T516" s="91">
        <f>VLOOKUP($B516,'Bang TPDD'!$A$6:$AA$2902,16, FALSE)*$E516/100</f>
        <v>0.04</v>
      </c>
      <c r="U516" s="91">
        <f>VLOOKUP($B516,'Bang TPDD'!$A$6:$AA$2902,17, FALSE)*$E516/100</f>
        <v>0.64</v>
      </c>
      <c r="V516" s="91">
        <f>VLOOKUP($B516,'Bang TPDD'!$A$6:$AA$2902,18, FALSE)*$E516/100</f>
        <v>4.92</v>
      </c>
      <c r="W516" s="91">
        <f>VLOOKUP($B516,'Bang TPDD'!$A$6:$AA$2902,19, FALSE)*$E516/100</f>
        <v>54.8</v>
      </c>
      <c r="X516" s="91">
        <f>VLOOKUP($B516,'Bang TPDD'!$A$6:$AA$2902,20, FALSE)*$E516/100</f>
        <v>0</v>
      </c>
      <c r="Y516" s="91">
        <f>VLOOKUP($B516,'Bang TPDD'!$A$6:$AA$2902,21, FALSE)*$E516/100</f>
        <v>1.1999999999999999E-3</v>
      </c>
      <c r="Z516" s="91">
        <f>VLOOKUP($B516,'Bang TPDD'!$A$6:$AA$2902,22, FALSE)*$E516/100</f>
        <v>2.4</v>
      </c>
    </row>
    <row r="517" spans="1:26" s="2" customFormat="1" x14ac:dyDescent="0.3">
      <c r="B517" s="92">
        <v>84</v>
      </c>
      <c r="C517" s="5" t="str">
        <f>VLOOKUP($B517,'Bang TPDD'!$A$6:$AA$2902,2, FALSE)</f>
        <v>Thìa là</v>
      </c>
      <c r="D517" s="91">
        <v>2</v>
      </c>
      <c r="E517" s="91">
        <f t="shared" si="61"/>
        <v>1.5</v>
      </c>
      <c r="F517" s="91">
        <f>VLOOKUP($B517,'Bang TPDD'!$A$6:$AA$2902,3, FALSE)</f>
        <v>25</v>
      </c>
      <c r="G517" s="91">
        <f>VLOOKUP($B517,'Bang TPDD'!$A$6:$AA$2902,4, FALSE)*$D517/100</f>
        <v>0.44</v>
      </c>
      <c r="H517" s="91">
        <f>VLOOKUP($B517,'Bang TPDD'!$A$6:$AA$2902,23, FALSE)*$E517/100</f>
        <v>1.365</v>
      </c>
      <c r="I517" s="91">
        <f>VLOOKUP($B517,'Bang TPDD'!$A$6:$AA$2902,5, FALSE)*$E517/100</f>
        <v>0</v>
      </c>
      <c r="J517" s="91">
        <f>VLOOKUP($B517,'Bang TPDD'!$A$6:$AA$2902,6, FALSE)*$E517/100</f>
        <v>3.9000000000000007E-2</v>
      </c>
      <c r="K517" s="91">
        <f>VLOOKUP($B517,'Bang TPDD'!$A$6:$AA$2902,7, FALSE)*$E517/100</f>
        <v>3.9000000000000007E-2</v>
      </c>
      <c r="L517" s="91">
        <f>VLOOKUP($B517,'Bang TPDD'!$A$6:$AA$2902,8, FALSE)*$E517/100</f>
        <v>0</v>
      </c>
      <c r="M517" s="91">
        <f>VLOOKUP($B517,'Bang TPDD'!$A$6:$AA$2902,9, FALSE)*$E517/100</f>
        <v>0</v>
      </c>
      <c r="N517" s="91">
        <f>VLOOKUP($B517,'Bang TPDD'!$A$6:$AA$2902,10, FALSE)*$E517/100</f>
        <v>0</v>
      </c>
      <c r="O517" s="91">
        <f>VLOOKUP($B517,'Bang TPDD'!$A$6:$AA$2902,11, FALSE)*$E517/100</f>
        <v>4.3499999999999997E-2</v>
      </c>
      <c r="P517" s="91">
        <f>VLOOKUP($B517,'Bang TPDD'!$A$6:$AA$2902,12, FALSE)*$E517/100</f>
        <v>7.4999999999999997E-2</v>
      </c>
      <c r="Q517" s="91">
        <f>VLOOKUP($B517,'Bang TPDD'!$A$6:$AA$2902,13, FALSE)*$E517/100</f>
        <v>0</v>
      </c>
      <c r="R517" s="91">
        <f>VLOOKUP($B517,'Bang TPDD'!$A$6:$AA$2902,14, FALSE)*$E517/100</f>
        <v>3</v>
      </c>
      <c r="S517" s="91">
        <f>VLOOKUP($B517,'Bang TPDD'!$A$6:$AA$2902,15, FALSE)*$E517/100</f>
        <v>0.18299999999999997</v>
      </c>
      <c r="T517" s="91">
        <f>VLOOKUP($B517,'Bang TPDD'!$A$6:$AA$2902,16, FALSE)*$E517/100</f>
        <v>1.7999999999999999E-2</v>
      </c>
      <c r="U517" s="91">
        <f>VLOOKUP($B517,'Bang TPDD'!$A$6:$AA$2902,17, FALSE)*$E517/100</f>
        <v>0.72</v>
      </c>
      <c r="V517" s="91">
        <f>VLOOKUP($B517,'Bang TPDD'!$A$6:$AA$2902,18, FALSE)*$E517/100</f>
        <v>5.415</v>
      </c>
      <c r="W517" s="91">
        <f>VLOOKUP($B517,'Bang TPDD'!$A$6:$AA$2902,19, FALSE)*$E517/100</f>
        <v>42.75</v>
      </c>
      <c r="X517" s="91">
        <f>VLOOKUP($B517,'Bang TPDD'!$A$6:$AA$2902,20, FALSE)*$E517/100</f>
        <v>0</v>
      </c>
      <c r="Y517" s="91">
        <f>VLOOKUP($B517,'Bang TPDD'!$A$6:$AA$2902,21, FALSE)*$E517/100</f>
        <v>7.5000000000000012E-4</v>
      </c>
      <c r="Z517" s="91">
        <f>VLOOKUP($B517,'Bang TPDD'!$A$6:$AA$2902,22, FALSE)*$E517/100</f>
        <v>0.94499999999999995</v>
      </c>
    </row>
    <row r="518" spans="1:26" s="2" customFormat="1" x14ac:dyDescent="0.3">
      <c r="B518" s="92">
        <v>233</v>
      </c>
      <c r="C518" s="5" t="str">
        <f>VLOOKUP($B518,'Bang TPDD'!$A$6:$AA$2902,2, FALSE)</f>
        <v>Muối</v>
      </c>
      <c r="D518" s="91">
        <v>1</v>
      </c>
      <c r="E518" s="91">
        <f t="shared" si="61"/>
        <v>1</v>
      </c>
      <c r="F518" s="91">
        <f>VLOOKUP($B518,'Bang TPDD'!$A$6:$AA$2902,3, FALSE)</f>
        <v>0</v>
      </c>
      <c r="G518" s="91">
        <f>VLOOKUP($B518,'Bang TPDD'!$A$6:$AA$2902,4, FALSE)*$D518/100</f>
        <v>0</v>
      </c>
      <c r="H518" s="91">
        <f>VLOOKUP($B518,'Bang TPDD'!$A$6:$AA$2902,23, FALSE)*$E518/100</f>
        <v>0.01</v>
      </c>
      <c r="I518" s="91">
        <f>VLOOKUP($B518,'Bang TPDD'!$A$6:$AA$2902,5, FALSE)*$E518/100</f>
        <v>0</v>
      </c>
      <c r="J518" s="91">
        <f>VLOOKUP($B518,'Bang TPDD'!$A$6:$AA$2902,6, FALSE)*$E518/100</f>
        <v>0</v>
      </c>
      <c r="K518" s="91">
        <f>VLOOKUP($B518,'Bang TPDD'!$A$6:$AA$2902,7, FALSE)*$E518/100</f>
        <v>0</v>
      </c>
      <c r="L518" s="91">
        <f>VLOOKUP($B518,'Bang TPDD'!$A$6:$AA$2902,8, FALSE)*$E518/100</f>
        <v>0</v>
      </c>
      <c r="M518" s="91">
        <f>VLOOKUP($B518,'Bang TPDD'!$A$6:$AA$2902,9, FALSE)*$E518/100</f>
        <v>0</v>
      </c>
      <c r="N518" s="91">
        <f>VLOOKUP($B518,'Bang TPDD'!$A$6:$AA$2902,10, FALSE)*$E518/100</f>
        <v>0</v>
      </c>
      <c r="O518" s="91">
        <f>VLOOKUP($B518,'Bang TPDD'!$A$6:$AA$2902,11, FALSE)*$E518/100</f>
        <v>0</v>
      </c>
      <c r="P518" s="91">
        <f>VLOOKUP($B518,'Bang TPDD'!$A$6:$AA$2902,12, FALSE)*$E518/100</f>
        <v>0</v>
      </c>
      <c r="Q518" s="91">
        <f>VLOOKUP($B518,'Bang TPDD'!$A$6:$AA$2902,13, FALSE)*$E518/100</f>
        <v>0</v>
      </c>
      <c r="R518" s="91">
        <f>VLOOKUP($B518,'Bang TPDD'!$A$6:$AA$2902,14, FALSE)*$E518/100</f>
        <v>1.5</v>
      </c>
      <c r="S518" s="91">
        <f>VLOOKUP($B518,'Bang TPDD'!$A$6:$AA$2902,15, FALSE)*$E518/100</f>
        <v>0.7</v>
      </c>
      <c r="T518" s="91">
        <f>VLOOKUP($B518,'Bang TPDD'!$A$6:$AA$2902,16, FALSE)*$E518/100</f>
        <v>8.0000000000000002E-3</v>
      </c>
      <c r="U518" s="91">
        <f>VLOOKUP($B518,'Bang TPDD'!$A$6:$AA$2902,17, FALSE)*$E518/100</f>
        <v>391.73</v>
      </c>
      <c r="V518" s="91">
        <f>VLOOKUP($B518,'Bang TPDD'!$A$6:$AA$2902,18, FALSE)*$E518/100</f>
        <v>0</v>
      </c>
      <c r="W518" s="91">
        <f>VLOOKUP($B518,'Bang TPDD'!$A$6:$AA$2902,19, FALSE)*$E518/100</f>
        <v>0</v>
      </c>
      <c r="X518" s="91">
        <f>VLOOKUP($B518,'Bang TPDD'!$A$6:$AA$2902,20, FALSE)*$E518/100</f>
        <v>0</v>
      </c>
      <c r="Y518" s="91">
        <f>VLOOKUP($B518,'Bang TPDD'!$A$6:$AA$2902,21, FALSE)*$E518/100</f>
        <v>0</v>
      </c>
      <c r="Z518" s="91">
        <f>VLOOKUP($B518,'Bang TPDD'!$A$6:$AA$2902,22, FALSE)*$E518/100</f>
        <v>0</v>
      </c>
    </row>
    <row r="519" spans="1:26" s="2" customFormat="1" x14ac:dyDescent="0.3">
      <c r="B519" s="92" t="s">
        <v>338</v>
      </c>
      <c r="C519" s="5" t="str">
        <f>VLOOKUP($B519,'Bang TPDD'!$A$6:$AA$2902,2, FALSE)</f>
        <v>Chọn NL</v>
      </c>
      <c r="D519" s="91">
        <v>0</v>
      </c>
      <c r="E519" s="91">
        <f t="shared" si="61"/>
        <v>0</v>
      </c>
      <c r="F519" s="91">
        <f>VLOOKUP($B519,'Bang TPDD'!$A$6:$AA$2902,3, FALSE)</f>
        <v>0</v>
      </c>
      <c r="G519" s="91">
        <f>VLOOKUP($B519,'Bang TPDD'!$A$6:$AA$2902,4, FALSE)*$D519/100</f>
        <v>0</v>
      </c>
      <c r="H519" s="91">
        <f>VLOOKUP($B519,'Bang TPDD'!$A$6:$AA$2902,23, FALSE)*$E519/100</f>
        <v>0</v>
      </c>
      <c r="I519" s="91">
        <f>VLOOKUP($B519,'Bang TPDD'!$A$6:$AA$2902,5, FALSE)*$E519/100</f>
        <v>0</v>
      </c>
      <c r="J519" s="91">
        <f>VLOOKUP($B519,'Bang TPDD'!$A$6:$AA$2902,6, FALSE)*$E519/100</f>
        <v>0</v>
      </c>
      <c r="K519" s="91">
        <f>VLOOKUP($B519,'Bang TPDD'!$A$6:$AA$2902,7, FALSE)*$E519/100</f>
        <v>0</v>
      </c>
      <c r="L519" s="91">
        <f>VLOOKUP($B519,'Bang TPDD'!$A$6:$AA$2902,8, FALSE)*$E519/100</f>
        <v>0</v>
      </c>
      <c r="M519" s="91">
        <f>VLOOKUP($B519,'Bang TPDD'!$A$6:$AA$2902,9, FALSE)*$E519/100</f>
        <v>0</v>
      </c>
      <c r="N519" s="91">
        <f>VLOOKUP($B519,'Bang TPDD'!$A$6:$AA$2902,10, FALSE)*$E519/100</f>
        <v>0</v>
      </c>
      <c r="O519" s="91">
        <f>VLOOKUP($B519,'Bang TPDD'!$A$6:$AA$2902,11, FALSE)*$E519/100</f>
        <v>0</v>
      </c>
      <c r="P519" s="91">
        <f>VLOOKUP($B519,'Bang TPDD'!$A$6:$AA$2902,12, FALSE)*$E519/100</f>
        <v>0</v>
      </c>
      <c r="Q519" s="91">
        <f>VLOOKUP($B519,'Bang TPDD'!$A$6:$AA$2902,13, FALSE)*$E519/100</f>
        <v>0</v>
      </c>
      <c r="R519" s="91">
        <f>VLOOKUP($B519,'Bang TPDD'!$A$6:$AA$2902,14, FALSE)*$E519/100</f>
        <v>0</v>
      </c>
      <c r="S519" s="91">
        <f>VLOOKUP($B519,'Bang TPDD'!$A$6:$AA$2902,15, FALSE)*$E519/100</f>
        <v>0</v>
      </c>
      <c r="T519" s="91">
        <f>VLOOKUP($B519,'Bang TPDD'!$A$6:$AA$2902,16, FALSE)*$E519/100</f>
        <v>0</v>
      </c>
      <c r="U519" s="91">
        <f>VLOOKUP($B519,'Bang TPDD'!$A$6:$AA$2902,17, FALSE)*$E519/100</f>
        <v>0</v>
      </c>
      <c r="V519" s="91">
        <f>VLOOKUP($B519,'Bang TPDD'!$A$6:$AA$2902,18, FALSE)*$E519/100</f>
        <v>0</v>
      </c>
      <c r="W519" s="91">
        <f>VLOOKUP($B519,'Bang TPDD'!$A$6:$AA$2902,19, FALSE)*$E519/100</f>
        <v>0</v>
      </c>
      <c r="X519" s="91">
        <f>VLOOKUP($B519,'Bang TPDD'!$A$6:$AA$2902,20, FALSE)*$E519/100</f>
        <v>0</v>
      </c>
      <c r="Y519" s="91">
        <f>VLOOKUP($B519,'Bang TPDD'!$A$6:$AA$2902,21, FALSE)*$E519/100</f>
        <v>0</v>
      </c>
      <c r="Z519" s="91">
        <f>VLOOKUP($B519,'Bang TPDD'!$A$6:$AA$2902,22, FALSE)*$E519/100</f>
        <v>0</v>
      </c>
    </row>
    <row r="520" spans="1:26" s="2" customFormat="1" x14ac:dyDescent="0.3">
      <c r="B520" s="92">
        <v>249</v>
      </c>
      <c r="C520" s="5" t="str">
        <f>VLOOKUP($B520,'Bang TPDD'!$A$6:$AA$2902,2, FALSE)</f>
        <v>Hạt tiêu</v>
      </c>
      <c r="D520" s="91">
        <v>5</v>
      </c>
      <c r="E520" s="91">
        <f t="shared" si="61"/>
        <v>5</v>
      </c>
      <c r="F520" s="91">
        <f>VLOOKUP($B520,'Bang TPDD'!$A$6:$AA$2902,3, FALSE)</f>
        <v>0</v>
      </c>
      <c r="G520" s="91">
        <f>VLOOKUP($B520,'Bang TPDD'!$A$6:$AA$2902,4, FALSE)*$D520/100</f>
        <v>11.55</v>
      </c>
      <c r="H520" s="91">
        <f>VLOOKUP($B520,'Bang TPDD'!$A$6:$AA$2902,23, FALSE)*$E520/100</f>
        <v>0.67500000000000004</v>
      </c>
      <c r="I520" s="91">
        <f>VLOOKUP($B520,'Bang TPDD'!$A$6:$AA$2902,5, FALSE)*$E520/100</f>
        <v>0</v>
      </c>
      <c r="J520" s="91">
        <f>VLOOKUP($B520,'Bang TPDD'!$A$6:$AA$2902,6, FALSE)*$E520/100</f>
        <v>0.35</v>
      </c>
      <c r="K520" s="91">
        <f>VLOOKUP($B520,'Bang TPDD'!$A$6:$AA$2902,7, FALSE)*$E520/100</f>
        <v>0.35</v>
      </c>
      <c r="L520" s="91">
        <f>VLOOKUP($B520,'Bang TPDD'!$A$6:$AA$2902,8, FALSE)*$E520/100</f>
        <v>0</v>
      </c>
      <c r="M520" s="91">
        <f>VLOOKUP($B520,'Bang TPDD'!$A$6:$AA$2902,9, FALSE)*$E520/100</f>
        <v>0.37</v>
      </c>
      <c r="N520" s="91">
        <f>VLOOKUP($B520,'Bang TPDD'!$A$6:$AA$2902,10, FALSE)*$E520/100</f>
        <v>0.37</v>
      </c>
      <c r="O520" s="91">
        <f>VLOOKUP($B520,'Bang TPDD'!$A$6:$AA$2902,11, FALSE)*$E520/100</f>
        <v>1.7050000000000001</v>
      </c>
      <c r="P520" s="91">
        <f>VLOOKUP($B520,'Bang TPDD'!$A$6:$AA$2902,12, FALSE)*$E520/100</f>
        <v>1.675</v>
      </c>
      <c r="Q520" s="91">
        <f>VLOOKUP($B520,'Bang TPDD'!$A$6:$AA$2902,13, FALSE)*$E520/100</f>
        <v>0</v>
      </c>
      <c r="R520" s="91">
        <f>VLOOKUP($B520,'Bang TPDD'!$A$6:$AA$2902,14, FALSE)*$E520/100</f>
        <v>36.6</v>
      </c>
      <c r="S520" s="91">
        <f>VLOOKUP($B520,'Bang TPDD'!$A$6:$AA$2902,15, FALSE)*$E520/100</f>
        <v>2.2000000000000002</v>
      </c>
      <c r="T520" s="91">
        <f>VLOOKUP($B520,'Bang TPDD'!$A$6:$AA$2902,16, FALSE)*$E520/100</f>
        <v>0.23</v>
      </c>
      <c r="U520" s="91">
        <f>VLOOKUP($B520,'Bang TPDD'!$A$6:$AA$2902,17, FALSE)*$E520/100</f>
        <v>2.2000000000000002</v>
      </c>
      <c r="V520" s="91">
        <f>VLOOKUP($B520,'Bang TPDD'!$A$6:$AA$2902,18, FALSE)*$E520/100</f>
        <v>62.95</v>
      </c>
      <c r="W520" s="91">
        <f>VLOOKUP($B520,'Bang TPDD'!$A$6:$AA$2902,19, FALSE)*$E520/100</f>
        <v>7.8</v>
      </c>
      <c r="X520" s="91">
        <f>VLOOKUP($B520,'Bang TPDD'!$A$6:$AA$2902,20, FALSE)*$E520/100</f>
        <v>0</v>
      </c>
      <c r="Y520" s="91">
        <f>VLOOKUP($B520,'Bang TPDD'!$A$6:$AA$2902,21, FALSE)*$E520/100</f>
        <v>2.5000000000000001E-3</v>
      </c>
      <c r="Z520" s="91">
        <f>VLOOKUP($B520,'Bang TPDD'!$A$6:$AA$2902,22, FALSE)*$E520/100</f>
        <v>0</v>
      </c>
    </row>
    <row r="521" spans="1:26" s="2" customFormat="1" x14ac:dyDescent="0.3">
      <c r="B521" s="92">
        <v>238</v>
      </c>
      <c r="C521" s="5" t="str">
        <f>VLOOKUP($B521,'Bang TPDD'!$A$6:$AA$2902,2, FALSE)</f>
        <v>Nước mắm</v>
      </c>
      <c r="D521" s="91">
        <v>2</v>
      </c>
      <c r="E521" s="91">
        <f t="shared" si="61"/>
        <v>2</v>
      </c>
      <c r="F521" s="91">
        <f>VLOOKUP($B521,'Bang TPDD'!$A$6:$AA$2902,3, FALSE)</f>
        <v>0</v>
      </c>
      <c r="G521" s="91">
        <f>VLOOKUP($B521,'Bang TPDD'!$A$6:$AA$2902,4, FALSE)*$D521/100</f>
        <v>0.56000000000000005</v>
      </c>
      <c r="H521" s="91">
        <f>VLOOKUP($B521,'Bang TPDD'!$A$6:$AA$2902,23, FALSE)*$E521/100</f>
        <v>1.8580000000000001</v>
      </c>
      <c r="I521" s="91">
        <f>VLOOKUP($B521,'Bang TPDD'!$A$6:$AA$2902,5, FALSE)*$E521/100</f>
        <v>0.14199999999999999</v>
      </c>
      <c r="J521" s="91">
        <f>VLOOKUP($B521,'Bang TPDD'!$A$6:$AA$2902,6, FALSE)*$E521/100</f>
        <v>0</v>
      </c>
      <c r="K521" s="91">
        <f>VLOOKUP($B521,'Bang TPDD'!$A$6:$AA$2902,7, FALSE)*$E521/100</f>
        <v>0.14199999999999999</v>
      </c>
      <c r="L521" s="91">
        <f>VLOOKUP($B521,'Bang TPDD'!$A$6:$AA$2902,8, FALSE)*$E521/100</f>
        <v>0</v>
      </c>
      <c r="M521" s="91">
        <f>VLOOKUP($B521,'Bang TPDD'!$A$6:$AA$2902,9, FALSE)*$E521/100</f>
        <v>0</v>
      </c>
      <c r="N521" s="91">
        <f>VLOOKUP($B521,'Bang TPDD'!$A$6:$AA$2902,10, FALSE)*$E521/100</f>
        <v>0</v>
      </c>
      <c r="O521" s="91">
        <f>VLOOKUP($B521,'Bang TPDD'!$A$6:$AA$2902,11, FALSE)*$E521/100</f>
        <v>0</v>
      </c>
      <c r="P521" s="91">
        <f>VLOOKUP($B521,'Bang TPDD'!$A$6:$AA$2902,12, FALSE)*$E521/100</f>
        <v>0</v>
      </c>
      <c r="Q521" s="91">
        <f>VLOOKUP($B521,'Bang TPDD'!$A$6:$AA$2902,13, FALSE)*$E521/100</f>
        <v>0</v>
      </c>
      <c r="R521" s="91">
        <f>VLOOKUP($B521,'Bang TPDD'!$A$6:$AA$2902,14, FALSE)*$E521/100</f>
        <v>7.74</v>
      </c>
      <c r="S521" s="91">
        <f>VLOOKUP($B521,'Bang TPDD'!$A$6:$AA$2902,15, FALSE)*$E521/100</f>
        <v>4.9340000000000002</v>
      </c>
      <c r="T521" s="91">
        <f>VLOOKUP($B521,'Bang TPDD'!$A$6:$AA$2902,16, FALSE)*$E521/100</f>
        <v>5.4000000000000006E-2</v>
      </c>
      <c r="U521" s="91">
        <f>VLOOKUP($B521,'Bang TPDD'!$A$6:$AA$2902,17, FALSE)*$E521/100</f>
        <v>98.52</v>
      </c>
      <c r="V521" s="91">
        <f>VLOOKUP($B521,'Bang TPDD'!$A$6:$AA$2902,18, FALSE)*$E521/100</f>
        <v>0</v>
      </c>
      <c r="W521" s="91">
        <f>VLOOKUP($B521,'Bang TPDD'!$A$6:$AA$2902,19, FALSE)*$E521/100</f>
        <v>0</v>
      </c>
      <c r="X521" s="91">
        <f>VLOOKUP($B521,'Bang TPDD'!$A$6:$AA$2902,20, FALSE)*$E521/100</f>
        <v>0</v>
      </c>
      <c r="Y521" s="91">
        <f>VLOOKUP($B521,'Bang TPDD'!$A$6:$AA$2902,21, FALSE)*$E521/100</f>
        <v>5.9999999999999995E-4</v>
      </c>
      <c r="Z521" s="91">
        <f>VLOOKUP($B521,'Bang TPDD'!$A$6:$AA$2902,22, FALSE)*$E521/100</f>
        <v>0</v>
      </c>
    </row>
    <row r="522" spans="1:26" s="2" customFormat="1" x14ac:dyDescent="0.3">
      <c r="B522" s="92">
        <v>0</v>
      </c>
      <c r="C522" s="5" t="str">
        <f>VLOOKUP($B522,'Bang TPDD'!$A$6:$AA$2902,2, FALSE)</f>
        <v>Nước</v>
      </c>
      <c r="D522" s="91">
        <v>10</v>
      </c>
      <c r="E522" s="91">
        <f t="shared" si="61"/>
        <v>10</v>
      </c>
      <c r="F522" s="91">
        <f>VLOOKUP($B522,'Bang TPDD'!$A$6:$AA$2902,3, FALSE)</f>
        <v>0</v>
      </c>
      <c r="G522" s="91">
        <f>VLOOKUP($B522,'Bang TPDD'!$A$6:$AA$2902,4, FALSE)*$D522/100</f>
        <v>0</v>
      </c>
      <c r="H522" s="91">
        <f>VLOOKUP($B522,'Bang TPDD'!$A$6:$AA$2902,23, FALSE)*$E522/100</f>
        <v>10</v>
      </c>
      <c r="I522" s="91">
        <f>VLOOKUP($B522,'Bang TPDD'!$A$6:$AA$2902,5, FALSE)*$E522/100</f>
        <v>0</v>
      </c>
      <c r="J522" s="91">
        <f>VLOOKUP($B522,'Bang TPDD'!$A$6:$AA$2902,6, FALSE)*$E522/100</f>
        <v>0</v>
      </c>
      <c r="K522" s="91">
        <f>VLOOKUP($B522,'Bang TPDD'!$A$6:$AA$2902,7, FALSE)*$E522/100</f>
        <v>0</v>
      </c>
      <c r="L522" s="91">
        <f>VLOOKUP($B522,'Bang TPDD'!$A$6:$AA$2902,8, FALSE)*$E522/100</f>
        <v>0</v>
      </c>
      <c r="M522" s="91">
        <f>VLOOKUP($B522,'Bang TPDD'!$A$6:$AA$2902,9, FALSE)*$E522/100</f>
        <v>0</v>
      </c>
      <c r="N522" s="91">
        <f>VLOOKUP($B522,'Bang TPDD'!$A$6:$AA$2902,10, FALSE)*$E522/100</f>
        <v>0</v>
      </c>
      <c r="O522" s="91">
        <f>VLOOKUP($B522,'Bang TPDD'!$A$6:$AA$2902,11, FALSE)*$E522/100</f>
        <v>0</v>
      </c>
      <c r="P522" s="91">
        <f>VLOOKUP($B522,'Bang TPDD'!$A$6:$AA$2902,12, FALSE)*$E522/100</f>
        <v>0</v>
      </c>
      <c r="Q522" s="91">
        <f>VLOOKUP($B522,'Bang TPDD'!$A$6:$AA$2902,13, FALSE)*$E522/100</f>
        <v>0</v>
      </c>
      <c r="R522" s="91">
        <f>VLOOKUP($B522,'Bang TPDD'!$A$6:$AA$2902,14, FALSE)*$E522/100</f>
        <v>0</v>
      </c>
      <c r="S522" s="91">
        <f>VLOOKUP($B522,'Bang TPDD'!$A$6:$AA$2902,15, FALSE)*$E522/100</f>
        <v>0</v>
      </c>
      <c r="T522" s="91">
        <f>VLOOKUP($B522,'Bang TPDD'!$A$6:$AA$2902,16, FALSE)*$E522/100</f>
        <v>0</v>
      </c>
      <c r="U522" s="91">
        <f>VLOOKUP($B522,'Bang TPDD'!$A$6:$AA$2902,17, FALSE)*$E522/100</f>
        <v>0</v>
      </c>
      <c r="V522" s="91">
        <f>VLOOKUP($B522,'Bang TPDD'!$A$6:$AA$2902,18, FALSE)*$E522/100</f>
        <v>0</v>
      </c>
      <c r="W522" s="91">
        <f>VLOOKUP($B522,'Bang TPDD'!$A$6:$AA$2902,19, FALSE)*$E522/100</f>
        <v>0</v>
      </c>
      <c r="X522" s="91">
        <f>VLOOKUP($B522,'Bang TPDD'!$A$6:$AA$2902,20, FALSE)*$E522/100</f>
        <v>0</v>
      </c>
      <c r="Y522" s="91">
        <f>VLOOKUP($B522,'Bang TPDD'!$A$6:$AA$2902,21, FALSE)*$E522/100</f>
        <v>0</v>
      </c>
      <c r="Z522" s="91">
        <f>VLOOKUP($B522,'Bang TPDD'!$A$6:$AA$2902,22, FALSE)*$E522/100</f>
        <v>0</v>
      </c>
    </row>
    <row r="523" spans="1:26" s="2" customFormat="1" x14ac:dyDescent="0.3">
      <c r="B523" s="92">
        <v>108</v>
      </c>
      <c r="C523" s="5" t="str">
        <f>VLOOKUP($B523,'Bang TPDD'!$A$6:$AA$2902,2, FALSE)</f>
        <v>Dầu thực vật</v>
      </c>
      <c r="D523" s="91">
        <v>1</v>
      </c>
      <c r="E523" s="91">
        <f t="shared" si="61"/>
        <v>1</v>
      </c>
      <c r="F523" s="91">
        <f>VLOOKUP($B523,'Bang TPDD'!$A$6:$AA$2902,3, FALSE)</f>
        <v>0</v>
      </c>
      <c r="G523" s="91">
        <f>VLOOKUP($B523,'Bang TPDD'!$A$6:$AA$2902,4, FALSE)*$D523/100</f>
        <v>8.9700000000000006</v>
      </c>
      <c r="H523" s="91">
        <f>VLOOKUP($B523,'Bang TPDD'!$A$6:$AA$2902,23, FALSE)*$E523/100</f>
        <v>3.0000000000000001E-3</v>
      </c>
      <c r="I523" s="91">
        <f>VLOOKUP($B523,'Bang TPDD'!$A$6:$AA$2902,5, FALSE)*$E523/100</f>
        <v>0</v>
      </c>
      <c r="J523" s="91">
        <f>VLOOKUP($B523,'Bang TPDD'!$A$6:$AA$2902,6, FALSE)*$E523/100</f>
        <v>0</v>
      </c>
      <c r="K523" s="91">
        <f>VLOOKUP($B523,'Bang TPDD'!$A$6:$AA$2902,7, FALSE)*$E523/100</f>
        <v>0</v>
      </c>
      <c r="L523" s="91">
        <f>VLOOKUP($B523,'Bang TPDD'!$A$6:$AA$2902,8, FALSE)*$E523/100</f>
        <v>0</v>
      </c>
      <c r="M523" s="91">
        <f>VLOOKUP($B523,'Bang TPDD'!$A$6:$AA$2902,9, FALSE)*$E523/100</f>
        <v>0.997</v>
      </c>
      <c r="N523" s="91">
        <f>VLOOKUP($B523,'Bang TPDD'!$A$6:$AA$2902,10, FALSE)*$E523/100</f>
        <v>0.997</v>
      </c>
      <c r="O523" s="91">
        <f>VLOOKUP($B523,'Bang TPDD'!$A$6:$AA$2902,11, FALSE)*$E523/100</f>
        <v>0</v>
      </c>
      <c r="P523" s="91">
        <f>VLOOKUP($B523,'Bang TPDD'!$A$6:$AA$2902,12, FALSE)*$E523/100</f>
        <v>0</v>
      </c>
      <c r="Q523" s="91">
        <f>VLOOKUP($B523,'Bang TPDD'!$A$6:$AA$2902,13, FALSE)*$E523/100</f>
        <v>0</v>
      </c>
      <c r="R523" s="91">
        <f>VLOOKUP($B523,'Bang TPDD'!$A$6:$AA$2902,14, FALSE)*$E523/100</f>
        <v>0</v>
      </c>
      <c r="S523" s="91">
        <f>VLOOKUP($B523,'Bang TPDD'!$A$6:$AA$2902,15, FALSE)*$E523/100</f>
        <v>0</v>
      </c>
      <c r="T523" s="91">
        <f>VLOOKUP($B523,'Bang TPDD'!$A$6:$AA$2902,16, FALSE)*$E523/100</f>
        <v>0</v>
      </c>
      <c r="U523" s="91">
        <f>VLOOKUP($B523,'Bang TPDD'!$A$6:$AA$2902,17, FALSE)*$E523/100</f>
        <v>0</v>
      </c>
      <c r="V523" s="91">
        <f>VLOOKUP($B523,'Bang TPDD'!$A$6:$AA$2902,18, FALSE)*$E523/100</f>
        <v>0</v>
      </c>
      <c r="W523" s="91">
        <f>VLOOKUP($B523,'Bang TPDD'!$A$6:$AA$2902,19, FALSE)*$E523/100</f>
        <v>0</v>
      </c>
      <c r="X523" s="91">
        <f>VLOOKUP($B523,'Bang TPDD'!$A$6:$AA$2902,20, FALSE)*$E523/100</f>
        <v>0</v>
      </c>
      <c r="Y523" s="91">
        <f>VLOOKUP($B523,'Bang TPDD'!$A$6:$AA$2902,21, FALSE)*$E523/100</f>
        <v>0</v>
      </c>
      <c r="Z523" s="91">
        <f>VLOOKUP($B523,'Bang TPDD'!$A$6:$AA$2902,22, FALSE)*$E523/100</f>
        <v>0</v>
      </c>
    </row>
    <row r="524" spans="1:26" s="2" customFormat="1" x14ac:dyDescent="0.3">
      <c r="B524" s="92" t="s">
        <v>338</v>
      </c>
      <c r="C524" s="5" t="str">
        <f>VLOOKUP($B524,'Bang TPDD'!$A$6:$AA$2902,2, FALSE)</f>
        <v>Chọn NL</v>
      </c>
      <c r="D524" s="91">
        <v>0</v>
      </c>
      <c r="E524" s="91">
        <f t="shared" si="61"/>
        <v>0</v>
      </c>
      <c r="F524" s="91">
        <f>VLOOKUP($B524,'Bang TPDD'!$A$6:$AA$2902,3, FALSE)</f>
        <v>0</v>
      </c>
      <c r="G524" s="91">
        <f>VLOOKUP($B524,'Bang TPDD'!$A$6:$AA$2902,4, FALSE)*$D524/100</f>
        <v>0</v>
      </c>
      <c r="H524" s="91">
        <f>VLOOKUP($B524,'Bang TPDD'!$A$6:$AA$2902,23, FALSE)*$E524/100</f>
        <v>0</v>
      </c>
      <c r="I524" s="91">
        <f>VLOOKUP($B524,'Bang TPDD'!$A$6:$AA$2902,5, FALSE)*$E524/100</f>
        <v>0</v>
      </c>
      <c r="J524" s="91">
        <f>VLOOKUP($B524,'Bang TPDD'!$A$6:$AA$2902,6, FALSE)*$E524/100</f>
        <v>0</v>
      </c>
      <c r="K524" s="91">
        <f>VLOOKUP($B524,'Bang TPDD'!$A$6:$AA$2902,7, FALSE)*$E524/100</f>
        <v>0</v>
      </c>
      <c r="L524" s="91">
        <f>VLOOKUP($B524,'Bang TPDD'!$A$6:$AA$2902,8, FALSE)*$E524/100</f>
        <v>0</v>
      </c>
      <c r="M524" s="91">
        <f>VLOOKUP($B524,'Bang TPDD'!$A$6:$AA$2902,9, FALSE)*$E524/100</f>
        <v>0</v>
      </c>
      <c r="N524" s="91">
        <f>VLOOKUP($B524,'Bang TPDD'!$A$6:$AA$2902,10, FALSE)*$E524/100</f>
        <v>0</v>
      </c>
      <c r="O524" s="91">
        <f>VLOOKUP($B524,'Bang TPDD'!$A$6:$AA$2902,11, FALSE)*$E524/100</f>
        <v>0</v>
      </c>
      <c r="P524" s="91">
        <f>VLOOKUP($B524,'Bang TPDD'!$A$6:$AA$2902,12, FALSE)*$E524/100</f>
        <v>0</v>
      </c>
      <c r="Q524" s="91">
        <f>VLOOKUP($B524,'Bang TPDD'!$A$6:$AA$2902,13, FALSE)*$E524/100</f>
        <v>0</v>
      </c>
      <c r="R524" s="91">
        <f>VLOOKUP($B524,'Bang TPDD'!$A$6:$AA$2902,14, FALSE)*$E524/100</f>
        <v>0</v>
      </c>
      <c r="S524" s="91">
        <f>VLOOKUP($B524,'Bang TPDD'!$A$6:$AA$2902,15, FALSE)*$E524/100</f>
        <v>0</v>
      </c>
      <c r="T524" s="91">
        <f>VLOOKUP($B524,'Bang TPDD'!$A$6:$AA$2902,16, FALSE)*$E524/100</f>
        <v>0</v>
      </c>
      <c r="U524" s="91">
        <f>VLOOKUP($B524,'Bang TPDD'!$A$6:$AA$2902,17, FALSE)*$E524/100</f>
        <v>0</v>
      </c>
      <c r="V524" s="91">
        <f>VLOOKUP($B524,'Bang TPDD'!$A$6:$AA$2902,18, FALSE)*$E524/100</f>
        <v>0</v>
      </c>
      <c r="W524" s="91">
        <f>VLOOKUP($B524,'Bang TPDD'!$A$6:$AA$2902,19, FALSE)*$E524/100</f>
        <v>0</v>
      </c>
      <c r="X524" s="91">
        <f>VLOOKUP($B524,'Bang TPDD'!$A$6:$AA$2902,20, FALSE)*$E524/100</f>
        <v>0</v>
      </c>
      <c r="Y524" s="91">
        <f>VLOOKUP($B524,'Bang TPDD'!$A$6:$AA$2902,21, FALSE)*$E524/100</f>
        <v>0</v>
      </c>
      <c r="Z524" s="91">
        <f>VLOOKUP($B524,'Bang TPDD'!$A$6:$AA$2902,22, FALSE)*$E524/100</f>
        <v>0</v>
      </c>
    </row>
    <row r="525" spans="1:26" s="2" customFormat="1" x14ac:dyDescent="0.3">
      <c r="B525" s="92" t="s">
        <v>338</v>
      </c>
      <c r="C525" s="5" t="str">
        <f>VLOOKUP($B525,'Bang TPDD'!$A$6:$AA$2902,2, FALSE)</f>
        <v>Chọn NL</v>
      </c>
      <c r="D525" s="91">
        <v>0</v>
      </c>
      <c r="E525" s="91">
        <f t="shared" si="61"/>
        <v>0</v>
      </c>
      <c r="F525" s="91">
        <f>VLOOKUP($B525,'Bang TPDD'!$A$6:$AA$2902,3, FALSE)</f>
        <v>0</v>
      </c>
      <c r="G525" s="91">
        <f>VLOOKUP($B525,'Bang TPDD'!$A$6:$AA$2902,4, FALSE)*$D525/100</f>
        <v>0</v>
      </c>
      <c r="H525" s="91">
        <f>VLOOKUP($B525,'Bang TPDD'!$A$6:$AA$2902,23, FALSE)*$E525/100</f>
        <v>0</v>
      </c>
      <c r="I525" s="91">
        <f>VLOOKUP($B525,'Bang TPDD'!$A$6:$AA$2902,5, FALSE)*$E525/100</f>
        <v>0</v>
      </c>
      <c r="J525" s="91">
        <f>VLOOKUP($B525,'Bang TPDD'!$A$6:$AA$2902,6, FALSE)*$E525/100</f>
        <v>0</v>
      </c>
      <c r="K525" s="91">
        <f>VLOOKUP($B525,'Bang TPDD'!$A$6:$AA$2902,7, FALSE)*$E525/100</f>
        <v>0</v>
      </c>
      <c r="L525" s="91">
        <f>VLOOKUP($B525,'Bang TPDD'!$A$6:$AA$2902,8, FALSE)*$E525/100</f>
        <v>0</v>
      </c>
      <c r="M525" s="91">
        <f>VLOOKUP($B525,'Bang TPDD'!$A$6:$AA$2902,9, FALSE)*$E525/100</f>
        <v>0</v>
      </c>
      <c r="N525" s="91">
        <f>VLOOKUP($B525,'Bang TPDD'!$A$6:$AA$2902,10, FALSE)*$E525/100</f>
        <v>0</v>
      </c>
      <c r="O525" s="91">
        <f>VLOOKUP($B525,'Bang TPDD'!$A$6:$AA$2902,11, FALSE)*$E525/100</f>
        <v>0</v>
      </c>
      <c r="P525" s="91">
        <f>VLOOKUP($B525,'Bang TPDD'!$A$6:$AA$2902,12, FALSE)*$E525/100</f>
        <v>0</v>
      </c>
      <c r="Q525" s="91">
        <f>VLOOKUP($B525,'Bang TPDD'!$A$6:$AA$2902,13, FALSE)*$E525/100</f>
        <v>0</v>
      </c>
      <c r="R525" s="91">
        <f>VLOOKUP($B525,'Bang TPDD'!$A$6:$AA$2902,14, FALSE)*$E525/100</f>
        <v>0</v>
      </c>
      <c r="S525" s="91">
        <f>VLOOKUP($B525,'Bang TPDD'!$A$6:$AA$2902,15, FALSE)*$E525/100</f>
        <v>0</v>
      </c>
      <c r="T525" s="91">
        <f>VLOOKUP($B525,'Bang TPDD'!$A$6:$AA$2902,16, FALSE)*$E525/100</f>
        <v>0</v>
      </c>
      <c r="U525" s="91">
        <f>VLOOKUP($B525,'Bang TPDD'!$A$6:$AA$2902,17, FALSE)*$E525/100</f>
        <v>0</v>
      </c>
      <c r="V525" s="91">
        <f>VLOOKUP($B525,'Bang TPDD'!$A$6:$AA$2902,18, FALSE)*$E525/100</f>
        <v>0</v>
      </c>
      <c r="W525" s="91">
        <f>VLOOKUP($B525,'Bang TPDD'!$A$6:$AA$2902,19, FALSE)*$E525/100</f>
        <v>0</v>
      </c>
      <c r="X525" s="91">
        <f>VLOOKUP($B525,'Bang TPDD'!$A$6:$AA$2902,20, FALSE)*$E525/100</f>
        <v>0</v>
      </c>
      <c r="Y525" s="91">
        <f>VLOOKUP($B525,'Bang TPDD'!$A$6:$AA$2902,21, FALSE)*$E525/100</f>
        <v>0</v>
      </c>
      <c r="Z525" s="91">
        <f>VLOOKUP($B525,'Bang TPDD'!$A$6:$AA$2902,22, FALSE)*$E525/100</f>
        <v>0</v>
      </c>
    </row>
    <row r="526" spans="1:26" s="2" customFormat="1" x14ac:dyDescent="0.3">
      <c r="B526" s="92" t="s">
        <v>338</v>
      </c>
      <c r="C526" s="5" t="str">
        <f>VLOOKUP($B526,'Bang TPDD'!$A$6:$AA$2902,2, FALSE)</f>
        <v>Chọn NL</v>
      </c>
      <c r="D526" s="91">
        <v>0</v>
      </c>
      <c r="E526" s="91">
        <f t="shared" si="61"/>
        <v>0</v>
      </c>
      <c r="F526" s="91">
        <f>VLOOKUP($B526,'Bang TPDD'!$A$6:$AA$2902,3, FALSE)</f>
        <v>0</v>
      </c>
      <c r="G526" s="91">
        <f>VLOOKUP($B526,'Bang TPDD'!$A$6:$AA$2902,4, FALSE)*$D526/100</f>
        <v>0</v>
      </c>
      <c r="H526" s="91">
        <f>VLOOKUP($B526,'Bang TPDD'!$A$6:$AA$2902,23, FALSE)*$E526/100</f>
        <v>0</v>
      </c>
      <c r="I526" s="91">
        <f>VLOOKUP($B526,'Bang TPDD'!$A$6:$AA$2902,5, FALSE)*$E526/100</f>
        <v>0</v>
      </c>
      <c r="J526" s="91">
        <f>VLOOKUP($B526,'Bang TPDD'!$A$6:$AA$2902,6, FALSE)*$E526/100</f>
        <v>0</v>
      </c>
      <c r="K526" s="91">
        <f>VLOOKUP($B526,'Bang TPDD'!$A$6:$AA$2902,7, FALSE)*$E526/100</f>
        <v>0</v>
      </c>
      <c r="L526" s="91">
        <f>VLOOKUP($B526,'Bang TPDD'!$A$6:$AA$2902,8, FALSE)*$E526/100</f>
        <v>0</v>
      </c>
      <c r="M526" s="91">
        <f>VLOOKUP($B526,'Bang TPDD'!$A$6:$AA$2902,9, FALSE)*$E526/100</f>
        <v>0</v>
      </c>
      <c r="N526" s="91">
        <f>VLOOKUP($B526,'Bang TPDD'!$A$6:$AA$2902,10, FALSE)*$E526/100</f>
        <v>0</v>
      </c>
      <c r="O526" s="91">
        <f>VLOOKUP($B526,'Bang TPDD'!$A$6:$AA$2902,11, FALSE)*$E526/100</f>
        <v>0</v>
      </c>
      <c r="P526" s="91">
        <f>VLOOKUP($B526,'Bang TPDD'!$A$6:$AA$2902,12, FALSE)*$E526/100</f>
        <v>0</v>
      </c>
      <c r="Q526" s="91">
        <f>VLOOKUP($B526,'Bang TPDD'!$A$6:$AA$2902,13, FALSE)*$E526/100</f>
        <v>0</v>
      </c>
      <c r="R526" s="91">
        <f>VLOOKUP($B526,'Bang TPDD'!$A$6:$AA$2902,14, FALSE)*$E526/100</f>
        <v>0</v>
      </c>
      <c r="S526" s="91">
        <f>VLOOKUP($B526,'Bang TPDD'!$A$6:$AA$2902,15, FALSE)*$E526/100</f>
        <v>0</v>
      </c>
      <c r="T526" s="91">
        <f>VLOOKUP($B526,'Bang TPDD'!$A$6:$AA$2902,16, FALSE)*$E526/100</f>
        <v>0</v>
      </c>
      <c r="U526" s="91">
        <f>VLOOKUP($B526,'Bang TPDD'!$A$6:$AA$2902,17, FALSE)*$E526/100</f>
        <v>0</v>
      </c>
      <c r="V526" s="91">
        <f>VLOOKUP($B526,'Bang TPDD'!$A$6:$AA$2902,18, FALSE)*$E526/100</f>
        <v>0</v>
      </c>
      <c r="W526" s="91">
        <f>VLOOKUP($B526,'Bang TPDD'!$A$6:$AA$2902,19, FALSE)*$E526/100</f>
        <v>0</v>
      </c>
      <c r="X526" s="91">
        <f>VLOOKUP($B526,'Bang TPDD'!$A$6:$AA$2902,20, FALSE)*$E526/100</f>
        <v>0</v>
      </c>
      <c r="Y526" s="91">
        <f>VLOOKUP($B526,'Bang TPDD'!$A$6:$AA$2902,21, FALSE)*$E526/100</f>
        <v>0</v>
      </c>
      <c r="Z526" s="91">
        <f>VLOOKUP($B526,'Bang TPDD'!$A$6:$AA$2902,22, FALSE)*$E526/100</f>
        <v>0</v>
      </c>
    </row>
    <row r="527" spans="1:26" ht="15" thickBot="1" x14ac:dyDescent="0.35"/>
    <row r="528" spans="1:26" s="89" customFormat="1" ht="27.6" x14ac:dyDescent="0.3">
      <c r="A528" s="412" t="s">
        <v>342</v>
      </c>
      <c r="B528" s="414" t="s">
        <v>292</v>
      </c>
      <c r="C528" s="410" t="s">
        <v>353</v>
      </c>
      <c r="D528" s="396" t="s">
        <v>272</v>
      </c>
      <c r="E528" s="397" t="s">
        <v>273</v>
      </c>
      <c r="F528" s="398" t="s">
        <v>300</v>
      </c>
      <c r="G528" s="398" t="s">
        <v>3</v>
      </c>
      <c r="H528" s="398" t="s">
        <v>296</v>
      </c>
      <c r="I528" s="399" t="s">
        <v>323</v>
      </c>
      <c r="J528" s="399" t="s">
        <v>324</v>
      </c>
      <c r="K528" s="399" t="s">
        <v>327</v>
      </c>
      <c r="L528" s="399" t="s">
        <v>325</v>
      </c>
      <c r="M528" s="399" t="s">
        <v>326</v>
      </c>
      <c r="N528" s="399" t="s">
        <v>329</v>
      </c>
      <c r="O528" s="399" t="s">
        <v>5</v>
      </c>
      <c r="P528" s="399" t="s">
        <v>304</v>
      </c>
      <c r="Q528" s="399" t="s">
        <v>313</v>
      </c>
      <c r="R528" s="399" t="s">
        <v>6</v>
      </c>
      <c r="S528" s="399" t="s">
        <v>7</v>
      </c>
      <c r="T528" s="399" t="s">
        <v>8</v>
      </c>
      <c r="U528" s="399" t="s">
        <v>9</v>
      </c>
      <c r="V528" s="399" t="s">
        <v>10</v>
      </c>
      <c r="W528" s="399" t="s">
        <v>291</v>
      </c>
      <c r="X528" s="399" t="s">
        <v>11</v>
      </c>
      <c r="Y528" s="399" t="s">
        <v>12</v>
      </c>
      <c r="Z528" s="399" t="s">
        <v>13</v>
      </c>
    </row>
    <row r="529" spans="1:26" s="89" customFormat="1" x14ac:dyDescent="0.3">
      <c r="A529" s="413"/>
      <c r="B529" s="415"/>
      <c r="C529" s="411"/>
      <c r="D529" s="400" t="s">
        <v>16</v>
      </c>
      <c r="E529" s="401" t="s">
        <v>16</v>
      </c>
      <c r="F529" s="401" t="s">
        <v>301</v>
      </c>
      <c r="G529" s="401" t="s">
        <v>15</v>
      </c>
      <c r="H529" s="401" t="s">
        <v>16</v>
      </c>
      <c r="I529" s="401" t="s">
        <v>16</v>
      </c>
      <c r="J529" s="401" t="s">
        <v>16</v>
      </c>
      <c r="K529" s="401" t="s">
        <v>328</v>
      </c>
      <c r="L529" s="401" t="s">
        <v>16</v>
      </c>
      <c r="M529" s="401" t="s">
        <v>16</v>
      </c>
      <c r="N529" s="401" t="s">
        <v>16</v>
      </c>
      <c r="O529" s="401" t="s">
        <v>16</v>
      </c>
      <c r="P529" s="401" t="s">
        <v>16</v>
      </c>
      <c r="Q529" s="401" t="s">
        <v>17</v>
      </c>
      <c r="R529" s="401" t="s">
        <v>17</v>
      </c>
      <c r="S529" s="401" t="s">
        <v>17</v>
      </c>
      <c r="T529" s="401" t="s">
        <v>17</v>
      </c>
      <c r="U529" s="401" t="s">
        <v>17</v>
      </c>
      <c r="V529" s="401" t="s">
        <v>17</v>
      </c>
      <c r="W529" s="401" t="s">
        <v>18</v>
      </c>
      <c r="X529" s="401" t="s">
        <v>18</v>
      </c>
      <c r="Y529" s="401" t="s">
        <v>17</v>
      </c>
      <c r="Z529" s="401" t="s">
        <v>17</v>
      </c>
    </row>
    <row r="530" spans="1:26" s="90" customFormat="1" ht="50.25" customHeight="1" thickBot="1" x14ac:dyDescent="0.4">
      <c r="A530" s="93">
        <f>A510+1</f>
        <v>33</v>
      </c>
      <c r="B530" s="94" t="s">
        <v>454</v>
      </c>
      <c r="C530" s="95" t="s">
        <v>403</v>
      </c>
      <c r="D530" s="402">
        <f>SUM(D531:D541)</f>
        <v>150</v>
      </c>
      <c r="E530" s="403">
        <f>SUM(E531:E541)</f>
        <v>114</v>
      </c>
      <c r="F530" s="403"/>
      <c r="G530" s="403">
        <f t="shared" ref="G530:Z530" si="62">SUM(G531:G541)</f>
        <v>99</v>
      </c>
      <c r="H530" s="403">
        <f t="shared" si="62"/>
        <v>79.8</v>
      </c>
      <c r="I530" s="404">
        <f t="shared" si="62"/>
        <v>0</v>
      </c>
      <c r="J530" s="404">
        <f t="shared" si="62"/>
        <v>0.79799999999999993</v>
      </c>
      <c r="K530" s="403">
        <f t="shared" si="62"/>
        <v>0.79799999999999993</v>
      </c>
      <c r="L530" s="404">
        <f t="shared" si="62"/>
        <v>0</v>
      </c>
      <c r="M530" s="404">
        <f t="shared" si="62"/>
        <v>0.22800000000000001</v>
      </c>
      <c r="N530" s="403">
        <f t="shared" si="62"/>
        <v>0.22800000000000001</v>
      </c>
      <c r="O530" s="403">
        <f t="shared" si="62"/>
        <v>17.670000000000002</v>
      </c>
      <c r="P530" s="403">
        <f t="shared" si="62"/>
        <v>1.3679999999999999</v>
      </c>
      <c r="Q530" s="403">
        <f t="shared" si="62"/>
        <v>0</v>
      </c>
      <c r="R530" s="403">
        <f t="shared" si="62"/>
        <v>13.68</v>
      </c>
      <c r="S530" s="403">
        <f t="shared" si="62"/>
        <v>28.5</v>
      </c>
      <c r="T530" s="403">
        <f t="shared" si="62"/>
        <v>0</v>
      </c>
      <c r="U530" s="403">
        <f t="shared" si="62"/>
        <v>0</v>
      </c>
      <c r="V530" s="403">
        <f t="shared" si="62"/>
        <v>0</v>
      </c>
      <c r="W530" s="403">
        <f t="shared" si="62"/>
        <v>0</v>
      </c>
      <c r="X530" s="403">
        <f t="shared" si="62"/>
        <v>0</v>
      </c>
      <c r="Y530" s="403">
        <f t="shared" si="62"/>
        <v>0</v>
      </c>
      <c r="Z530" s="403">
        <f t="shared" si="62"/>
        <v>0</v>
      </c>
    </row>
    <row r="531" spans="1:26" s="2" customFormat="1" x14ac:dyDescent="0.3">
      <c r="B531" s="92">
        <v>247</v>
      </c>
      <c r="C531" s="5" t="str">
        <f>VLOOKUP($B531,'Bang TPDD'!$A$6:$AA$2902,2, FALSE)</f>
        <v>Chuối tây</v>
      </c>
      <c r="D531" s="91">
        <v>150</v>
      </c>
      <c r="E531" s="91">
        <f>D531-D531*F531/100</f>
        <v>114</v>
      </c>
      <c r="F531" s="91">
        <f>VLOOKUP($B531,'Bang TPDD'!$A$6:$AA$2902,3, FALSE)</f>
        <v>24</v>
      </c>
      <c r="G531" s="91">
        <f>VLOOKUP($B531,'Bang TPDD'!$A$6:$AA$2902,4, FALSE)*$D531/100</f>
        <v>99</v>
      </c>
      <c r="H531" s="91">
        <f>VLOOKUP($B531,'Bang TPDD'!$A$6:$AA$2902,23, FALSE)*$E531/100</f>
        <v>79.8</v>
      </c>
      <c r="I531" s="91">
        <f>VLOOKUP($B531,'Bang TPDD'!$A$6:$AA$2902,5, FALSE)*$E531/100</f>
        <v>0</v>
      </c>
      <c r="J531" s="91">
        <f>VLOOKUP($B531,'Bang TPDD'!$A$6:$AA$2902,6, FALSE)*$E531/100</f>
        <v>0.79799999999999993</v>
      </c>
      <c r="K531" s="91">
        <f>VLOOKUP($B531,'Bang TPDD'!$A$6:$AA$2902,7, FALSE)*$E531/100</f>
        <v>0.79799999999999993</v>
      </c>
      <c r="L531" s="91">
        <f>VLOOKUP($B531,'Bang TPDD'!$A$6:$AA$2902,8, FALSE)*$E531/100</f>
        <v>0</v>
      </c>
      <c r="M531" s="91">
        <f>VLOOKUP($B531,'Bang TPDD'!$A$6:$AA$2902,9, FALSE)*$E531/100</f>
        <v>0.22800000000000001</v>
      </c>
      <c r="N531" s="91">
        <f>VLOOKUP($B531,'Bang TPDD'!$A$6:$AA$2902,10, FALSE)*$E531/100</f>
        <v>0.22800000000000001</v>
      </c>
      <c r="O531" s="91">
        <f>VLOOKUP($B531,'Bang TPDD'!$A$6:$AA$2902,11, FALSE)*$E531/100</f>
        <v>17.670000000000002</v>
      </c>
      <c r="P531" s="91">
        <f>VLOOKUP($B531,'Bang TPDD'!$A$6:$AA$2902,12, FALSE)*$E531/100</f>
        <v>1.3679999999999999</v>
      </c>
      <c r="Q531" s="91">
        <f>VLOOKUP($B531,'Bang TPDD'!$A$6:$AA$2902,13, FALSE)*$E531/100</f>
        <v>0</v>
      </c>
      <c r="R531" s="91">
        <f>VLOOKUP($B531,'Bang TPDD'!$A$6:$AA$2902,14, FALSE)*$E531/100</f>
        <v>13.68</v>
      </c>
      <c r="S531" s="91">
        <f>VLOOKUP($B531,'Bang TPDD'!$A$6:$AA$2902,15, FALSE)*$E531/100</f>
        <v>28.5</v>
      </c>
      <c r="T531" s="91">
        <f>VLOOKUP($B531,'Bang TPDD'!$A$6:$AA$2902,16, FALSE)*$E531/100</f>
        <v>0</v>
      </c>
      <c r="U531" s="91">
        <f>VLOOKUP($B531,'Bang TPDD'!$A$6:$AA$2902,17, FALSE)*$E531/100</f>
        <v>0</v>
      </c>
      <c r="V531" s="91">
        <f>VLOOKUP($B531,'Bang TPDD'!$A$6:$AA$2902,18, FALSE)*$E531/100</f>
        <v>0</v>
      </c>
      <c r="W531" s="91">
        <f>VLOOKUP($B531,'Bang TPDD'!$A$6:$AA$2902,19, FALSE)*$E531/100</f>
        <v>0</v>
      </c>
      <c r="X531" s="91">
        <f>VLOOKUP($B531,'Bang TPDD'!$A$6:$AA$2902,20, FALSE)*$E531/100</f>
        <v>0</v>
      </c>
      <c r="Y531" s="91">
        <f>VLOOKUP($B531,'Bang TPDD'!$A$6:$AA$2902,21, FALSE)*$E531/100</f>
        <v>0</v>
      </c>
      <c r="Z531" s="91">
        <f>VLOOKUP($B531,'Bang TPDD'!$A$6:$AA$2902,22, FALSE)*$E531/100</f>
        <v>0</v>
      </c>
    </row>
    <row r="532" spans="1:26" s="2" customFormat="1" x14ac:dyDescent="0.3">
      <c r="B532" s="92" t="s">
        <v>338</v>
      </c>
      <c r="C532" s="5" t="str">
        <f>VLOOKUP($B532,'Bang TPDD'!$A$6:$AA$2902,2, FALSE)</f>
        <v>Chọn NL</v>
      </c>
      <c r="D532" s="91">
        <v>0</v>
      </c>
      <c r="E532" s="91">
        <f t="shared" ref="E532:E546" si="63">D532-D532*F532/100</f>
        <v>0</v>
      </c>
      <c r="F532" s="91">
        <f>VLOOKUP($B532,'Bang TPDD'!$A$6:$AA$2902,3, FALSE)</f>
        <v>0</v>
      </c>
      <c r="G532" s="91">
        <f>VLOOKUP($B532,'Bang TPDD'!$A$6:$AA$2902,4, FALSE)*$D532/100</f>
        <v>0</v>
      </c>
      <c r="H532" s="91">
        <f>VLOOKUP($B532,'Bang TPDD'!$A$6:$AA$2902,23, FALSE)*$E532/100</f>
        <v>0</v>
      </c>
      <c r="I532" s="91">
        <f>VLOOKUP($B532,'Bang TPDD'!$A$6:$AA$2902,5, FALSE)*$E532/100</f>
        <v>0</v>
      </c>
      <c r="J532" s="91">
        <f>VLOOKUP($B532,'Bang TPDD'!$A$6:$AA$2902,6, FALSE)*$E532/100</f>
        <v>0</v>
      </c>
      <c r="K532" s="91">
        <f>VLOOKUP($B532,'Bang TPDD'!$A$6:$AA$2902,7, FALSE)*$E532/100</f>
        <v>0</v>
      </c>
      <c r="L532" s="91">
        <f>VLOOKUP($B532,'Bang TPDD'!$A$6:$AA$2902,8, FALSE)*$E532/100</f>
        <v>0</v>
      </c>
      <c r="M532" s="91">
        <f>VLOOKUP($B532,'Bang TPDD'!$A$6:$AA$2902,9, FALSE)*$E532/100</f>
        <v>0</v>
      </c>
      <c r="N532" s="91">
        <f>VLOOKUP($B532,'Bang TPDD'!$A$6:$AA$2902,10, FALSE)*$E532/100</f>
        <v>0</v>
      </c>
      <c r="O532" s="91">
        <f>VLOOKUP($B532,'Bang TPDD'!$A$6:$AA$2902,11, FALSE)*$E532/100</f>
        <v>0</v>
      </c>
      <c r="P532" s="91">
        <f>VLOOKUP($B532,'Bang TPDD'!$A$6:$AA$2902,12, FALSE)*$E532/100</f>
        <v>0</v>
      </c>
      <c r="Q532" s="91">
        <f>VLOOKUP($B532,'Bang TPDD'!$A$6:$AA$2902,13, FALSE)*$E532/100</f>
        <v>0</v>
      </c>
      <c r="R532" s="91">
        <f>VLOOKUP($B532,'Bang TPDD'!$A$6:$AA$2902,14, FALSE)*$E532/100</f>
        <v>0</v>
      </c>
      <c r="S532" s="91">
        <f>VLOOKUP($B532,'Bang TPDD'!$A$6:$AA$2902,15, FALSE)*$E532/100</f>
        <v>0</v>
      </c>
      <c r="T532" s="91">
        <f>VLOOKUP($B532,'Bang TPDD'!$A$6:$AA$2902,16, FALSE)*$E532/100</f>
        <v>0</v>
      </c>
      <c r="U532" s="91">
        <f>VLOOKUP($B532,'Bang TPDD'!$A$6:$AA$2902,17, FALSE)*$E532/100</f>
        <v>0</v>
      </c>
      <c r="V532" s="91">
        <f>VLOOKUP($B532,'Bang TPDD'!$A$6:$AA$2902,18, FALSE)*$E532/100</f>
        <v>0</v>
      </c>
      <c r="W532" s="91">
        <f>VLOOKUP($B532,'Bang TPDD'!$A$6:$AA$2902,19, FALSE)*$E532/100</f>
        <v>0</v>
      </c>
      <c r="X532" s="91">
        <f>VLOOKUP($B532,'Bang TPDD'!$A$6:$AA$2902,20, FALSE)*$E532/100</f>
        <v>0</v>
      </c>
      <c r="Y532" s="91">
        <f>VLOOKUP($B532,'Bang TPDD'!$A$6:$AA$2902,21, FALSE)*$E532/100</f>
        <v>0</v>
      </c>
      <c r="Z532" s="91">
        <f>VLOOKUP($B532,'Bang TPDD'!$A$6:$AA$2902,22, FALSE)*$E532/100</f>
        <v>0</v>
      </c>
    </row>
    <row r="533" spans="1:26" s="2" customFormat="1" x14ac:dyDescent="0.3">
      <c r="B533" s="92" t="s">
        <v>338</v>
      </c>
      <c r="C533" s="5" t="str">
        <f>VLOOKUP($B533,'Bang TPDD'!$A$6:$AA$2902,2, FALSE)</f>
        <v>Chọn NL</v>
      </c>
      <c r="D533" s="91">
        <v>0</v>
      </c>
      <c r="E533" s="91">
        <f t="shared" si="63"/>
        <v>0</v>
      </c>
      <c r="F533" s="91">
        <f>VLOOKUP($B533,'Bang TPDD'!$A$6:$AA$2902,3, FALSE)</f>
        <v>0</v>
      </c>
      <c r="G533" s="91">
        <f>VLOOKUP($B533,'Bang TPDD'!$A$6:$AA$2902,4, FALSE)*$D533/100</f>
        <v>0</v>
      </c>
      <c r="H533" s="91">
        <f>VLOOKUP($B533,'Bang TPDD'!$A$6:$AA$2902,23, FALSE)*$E533/100</f>
        <v>0</v>
      </c>
      <c r="I533" s="91">
        <f>VLOOKUP($B533,'Bang TPDD'!$A$6:$AA$2902,5, FALSE)*$E533/100</f>
        <v>0</v>
      </c>
      <c r="J533" s="91">
        <f>VLOOKUP($B533,'Bang TPDD'!$A$6:$AA$2902,6, FALSE)*$E533/100</f>
        <v>0</v>
      </c>
      <c r="K533" s="91">
        <f>VLOOKUP($B533,'Bang TPDD'!$A$6:$AA$2902,7, FALSE)*$E533/100</f>
        <v>0</v>
      </c>
      <c r="L533" s="91">
        <f>VLOOKUP($B533,'Bang TPDD'!$A$6:$AA$2902,8, FALSE)*$E533/100</f>
        <v>0</v>
      </c>
      <c r="M533" s="91">
        <f>VLOOKUP($B533,'Bang TPDD'!$A$6:$AA$2902,9, FALSE)*$E533/100</f>
        <v>0</v>
      </c>
      <c r="N533" s="91">
        <f>VLOOKUP($B533,'Bang TPDD'!$A$6:$AA$2902,10, FALSE)*$E533/100</f>
        <v>0</v>
      </c>
      <c r="O533" s="91">
        <f>VLOOKUP($B533,'Bang TPDD'!$A$6:$AA$2902,11, FALSE)*$E533/100</f>
        <v>0</v>
      </c>
      <c r="P533" s="91">
        <f>VLOOKUP($B533,'Bang TPDD'!$A$6:$AA$2902,12, FALSE)*$E533/100</f>
        <v>0</v>
      </c>
      <c r="Q533" s="91">
        <f>VLOOKUP($B533,'Bang TPDD'!$A$6:$AA$2902,13, FALSE)*$E533/100</f>
        <v>0</v>
      </c>
      <c r="R533" s="91">
        <f>VLOOKUP($B533,'Bang TPDD'!$A$6:$AA$2902,14, FALSE)*$E533/100</f>
        <v>0</v>
      </c>
      <c r="S533" s="91">
        <f>VLOOKUP($B533,'Bang TPDD'!$A$6:$AA$2902,15, FALSE)*$E533/100</f>
        <v>0</v>
      </c>
      <c r="T533" s="91">
        <f>VLOOKUP($B533,'Bang TPDD'!$A$6:$AA$2902,16, FALSE)*$E533/100</f>
        <v>0</v>
      </c>
      <c r="U533" s="91">
        <f>VLOOKUP($B533,'Bang TPDD'!$A$6:$AA$2902,17, FALSE)*$E533/100</f>
        <v>0</v>
      </c>
      <c r="V533" s="91">
        <f>VLOOKUP($B533,'Bang TPDD'!$A$6:$AA$2902,18, FALSE)*$E533/100</f>
        <v>0</v>
      </c>
      <c r="W533" s="91">
        <f>VLOOKUP($B533,'Bang TPDD'!$A$6:$AA$2902,19, FALSE)*$E533/100</f>
        <v>0</v>
      </c>
      <c r="X533" s="91">
        <f>VLOOKUP($B533,'Bang TPDD'!$A$6:$AA$2902,20, FALSE)*$E533/100</f>
        <v>0</v>
      </c>
      <c r="Y533" s="91">
        <f>VLOOKUP($B533,'Bang TPDD'!$A$6:$AA$2902,21, FALSE)*$E533/100</f>
        <v>0</v>
      </c>
      <c r="Z533" s="91">
        <f>VLOOKUP($B533,'Bang TPDD'!$A$6:$AA$2902,22, FALSE)*$E533/100</f>
        <v>0</v>
      </c>
    </row>
    <row r="534" spans="1:26" s="2" customFormat="1" x14ac:dyDescent="0.3">
      <c r="B534" s="92" t="s">
        <v>338</v>
      </c>
      <c r="C534" s="5" t="str">
        <f>VLOOKUP($B534,'Bang TPDD'!$A$6:$AA$2902,2, FALSE)</f>
        <v>Chọn NL</v>
      </c>
      <c r="D534" s="91">
        <v>0</v>
      </c>
      <c r="E534" s="91">
        <f t="shared" si="63"/>
        <v>0</v>
      </c>
      <c r="F534" s="91">
        <f>VLOOKUP($B534,'Bang TPDD'!$A$6:$AA$2902,3, FALSE)</f>
        <v>0</v>
      </c>
      <c r="G534" s="91">
        <f>VLOOKUP($B534,'Bang TPDD'!$A$6:$AA$2902,4, FALSE)*$D534/100</f>
        <v>0</v>
      </c>
      <c r="H534" s="91">
        <f>VLOOKUP($B534,'Bang TPDD'!$A$6:$AA$2902,23, FALSE)*$E534/100</f>
        <v>0</v>
      </c>
      <c r="I534" s="91">
        <f>VLOOKUP($B534,'Bang TPDD'!$A$6:$AA$2902,5, FALSE)*$E534/100</f>
        <v>0</v>
      </c>
      <c r="J534" s="91">
        <f>VLOOKUP($B534,'Bang TPDD'!$A$6:$AA$2902,6, FALSE)*$E534/100</f>
        <v>0</v>
      </c>
      <c r="K534" s="91">
        <f>VLOOKUP($B534,'Bang TPDD'!$A$6:$AA$2902,7, FALSE)*$E534/100</f>
        <v>0</v>
      </c>
      <c r="L534" s="91">
        <f>VLOOKUP($B534,'Bang TPDD'!$A$6:$AA$2902,8, FALSE)*$E534/100</f>
        <v>0</v>
      </c>
      <c r="M534" s="91">
        <f>VLOOKUP($B534,'Bang TPDD'!$A$6:$AA$2902,9, FALSE)*$E534/100</f>
        <v>0</v>
      </c>
      <c r="N534" s="91">
        <f>VLOOKUP($B534,'Bang TPDD'!$A$6:$AA$2902,10, FALSE)*$E534/100</f>
        <v>0</v>
      </c>
      <c r="O534" s="91">
        <f>VLOOKUP($B534,'Bang TPDD'!$A$6:$AA$2902,11, FALSE)*$E534/100</f>
        <v>0</v>
      </c>
      <c r="P534" s="91">
        <f>VLOOKUP($B534,'Bang TPDD'!$A$6:$AA$2902,12, FALSE)*$E534/100</f>
        <v>0</v>
      </c>
      <c r="Q534" s="91">
        <f>VLOOKUP($B534,'Bang TPDD'!$A$6:$AA$2902,13, FALSE)*$E534/100</f>
        <v>0</v>
      </c>
      <c r="R534" s="91">
        <f>VLOOKUP($B534,'Bang TPDD'!$A$6:$AA$2902,14, FALSE)*$E534/100</f>
        <v>0</v>
      </c>
      <c r="S534" s="91">
        <f>VLOOKUP($B534,'Bang TPDD'!$A$6:$AA$2902,15, FALSE)*$E534/100</f>
        <v>0</v>
      </c>
      <c r="T534" s="91">
        <f>VLOOKUP($B534,'Bang TPDD'!$A$6:$AA$2902,16, FALSE)*$E534/100</f>
        <v>0</v>
      </c>
      <c r="U534" s="91">
        <f>VLOOKUP($B534,'Bang TPDD'!$A$6:$AA$2902,17, FALSE)*$E534/100</f>
        <v>0</v>
      </c>
      <c r="V534" s="91">
        <f>VLOOKUP($B534,'Bang TPDD'!$A$6:$AA$2902,18, FALSE)*$E534/100</f>
        <v>0</v>
      </c>
      <c r="W534" s="91">
        <f>VLOOKUP($B534,'Bang TPDD'!$A$6:$AA$2902,19, FALSE)*$E534/100</f>
        <v>0</v>
      </c>
      <c r="X534" s="91">
        <f>VLOOKUP($B534,'Bang TPDD'!$A$6:$AA$2902,20, FALSE)*$E534/100</f>
        <v>0</v>
      </c>
      <c r="Y534" s="91">
        <f>VLOOKUP($B534,'Bang TPDD'!$A$6:$AA$2902,21, FALSE)*$E534/100</f>
        <v>0</v>
      </c>
      <c r="Z534" s="91">
        <f>VLOOKUP($B534,'Bang TPDD'!$A$6:$AA$2902,22, FALSE)*$E534/100</f>
        <v>0</v>
      </c>
    </row>
    <row r="535" spans="1:26" s="2" customFormat="1" x14ac:dyDescent="0.3">
      <c r="B535" s="92" t="s">
        <v>338</v>
      </c>
      <c r="C535" s="5" t="str">
        <f>VLOOKUP($B535,'Bang TPDD'!$A$6:$AA$2902,2, FALSE)</f>
        <v>Chọn NL</v>
      </c>
      <c r="D535" s="91">
        <v>0</v>
      </c>
      <c r="E535" s="91">
        <f t="shared" si="63"/>
        <v>0</v>
      </c>
      <c r="F535" s="91">
        <f>VLOOKUP($B535,'Bang TPDD'!$A$6:$AA$2902,3, FALSE)</f>
        <v>0</v>
      </c>
      <c r="G535" s="91">
        <f>VLOOKUP($B535,'Bang TPDD'!$A$6:$AA$2902,4, FALSE)*$D535/100</f>
        <v>0</v>
      </c>
      <c r="H535" s="91">
        <f>VLOOKUP($B535,'Bang TPDD'!$A$6:$AA$2902,23, FALSE)*$E535/100</f>
        <v>0</v>
      </c>
      <c r="I535" s="91">
        <f>VLOOKUP($B535,'Bang TPDD'!$A$6:$AA$2902,5, FALSE)*$E535/100</f>
        <v>0</v>
      </c>
      <c r="J535" s="91">
        <f>VLOOKUP($B535,'Bang TPDD'!$A$6:$AA$2902,6, FALSE)*$E535/100</f>
        <v>0</v>
      </c>
      <c r="K535" s="91">
        <f>VLOOKUP($B535,'Bang TPDD'!$A$6:$AA$2902,7, FALSE)*$E535/100</f>
        <v>0</v>
      </c>
      <c r="L535" s="91">
        <f>VLOOKUP($B535,'Bang TPDD'!$A$6:$AA$2902,8, FALSE)*$E535/100</f>
        <v>0</v>
      </c>
      <c r="M535" s="91">
        <f>VLOOKUP($B535,'Bang TPDD'!$A$6:$AA$2902,9, FALSE)*$E535/100</f>
        <v>0</v>
      </c>
      <c r="N535" s="91">
        <f>VLOOKUP($B535,'Bang TPDD'!$A$6:$AA$2902,10, FALSE)*$E535/100</f>
        <v>0</v>
      </c>
      <c r="O535" s="91">
        <f>VLOOKUP($B535,'Bang TPDD'!$A$6:$AA$2902,11, FALSE)*$E535/100</f>
        <v>0</v>
      </c>
      <c r="P535" s="91">
        <f>VLOOKUP($B535,'Bang TPDD'!$A$6:$AA$2902,12, FALSE)*$E535/100</f>
        <v>0</v>
      </c>
      <c r="Q535" s="91">
        <f>VLOOKUP($B535,'Bang TPDD'!$A$6:$AA$2902,13, FALSE)*$E535/100</f>
        <v>0</v>
      </c>
      <c r="R535" s="91">
        <f>VLOOKUP($B535,'Bang TPDD'!$A$6:$AA$2902,14, FALSE)*$E535/100</f>
        <v>0</v>
      </c>
      <c r="S535" s="91">
        <f>VLOOKUP($B535,'Bang TPDD'!$A$6:$AA$2902,15, FALSE)*$E535/100</f>
        <v>0</v>
      </c>
      <c r="T535" s="91">
        <f>VLOOKUP($B535,'Bang TPDD'!$A$6:$AA$2902,16, FALSE)*$E535/100</f>
        <v>0</v>
      </c>
      <c r="U535" s="91">
        <f>VLOOKUP($B535,'Bang TPDD'!$A$6:$AA$2902,17, FALSE)*$E535/100</f>
        <v>0</v>
      </c>
      <c r="V535" s="91">
        <f>VLOOKUP($B535,'Bang TPDD'!$A$6:$AA$2902,18, FALSE)*$E535/100</f>
        <v>0</v>
      </c>
      <c r="W535" s="91">
        <f>VLOOKUP($B535,'Bang TPDD'!$A$6:$AA$2902,19, FALSE)*$E535/100</f>
        <v>0</v>
      </c>
      <c r="X535" s="91">
        <f>VLOOKUP($B535,'Bang TPDD'!$A$6:$AA$2902,20, FALSE)*$E535/100</f>
        <v>0</v>
      </c>
      <c r="Y535" s="91">
        <f>VLOOKUP($B535,'Bang TPDD'!$A$6:$AA$2902,21, FALSE)*$E535/100</f>
        <v>0</v>
      </c>
      <c r="Z535" s="91">
        <f>VLOOKUP($B535,'Bang TPDD'!$A$6:$AA$2902,22, FALSE)*$E535/100</f>
        <v>0</v>
      </c>
    </row>
    <row r="536" spans="1:26" s="2" customFormat="1" x14ac:dyDescent="0.3">
      <c r="B536" s="92" t="s">
        <v>338</v>
      </c>
      <c r="C536" s="5" t="str">
        <f>VLOOKUP($B536,'Bang TPDD'!$A$6:$AA$2902,2, FALSE)</f>
        <v>Chọn NL</v>
      </c>
      <c r="D536" s="91">
        <v>0</v>
      </c>
      <c r="E536" s="91">
        <f t="shared" si="63"/>
        <v>0</v>
      </c>
      <c r="F536" s="91">
        <f>VLOOKUP($B536,'Bang TPDD'!$A$6:$AA$2902,3, FALSE)</f>
        <v>0</v>
      </c>
      <c r="G536" s="91">
        <f>VLOOKUP($B536,'Bang TPDD'!$A$6:$AA$2902,4, FALSE)*$D536/100</f>
        <v>0</v>
      </c>
      <c r="H536" s="91">
        <f>VLOOKUP($B536,'Bang TPDD'!$A$6:$AA$2902,23, FALSE)*$E536/100</f>
        <v>0</v>
      </c>
      <c r="I536" s="91">
        <f>VLOOKUP($B536,'Bang TPDD'!$A$6:$AA$2902,5, FALSE)*$E536/100</f>
        <v>0</v>
      </c>
      <c r="J536" s="91">
        <f>VLOOKUP($B536,'Bang TPDD'!$A$6:$AA$2902,6, FALSE)*$E536/100</f>
        <v>0</v>
      </c>
      <c r="K536" s="91">
        <f>VLOOKUP($B536,'Bang TPDD'!$A$6:$AA$2902,7, FALSE)*$E536/100</f>
        <v>0</v>
      </c>
      <c r="L536" s="91">
        <f>VLOOKUP($B536,'Bang TPDD'!$A$6:$AA$2902,8, FALSE)*$E536/100</f>
        <v>0</v>
      </c>
      <c r="M536" s="91">
        <f>VLOOKUP($B536,'Bang TPDD'!$A$6:$AA$2902,9, FALSE)*$E536/100</f>
        <v>0</v>
      </c>
      <c r="N536" s="91">
        <f>VLOOKUP($B536,'Bang TPDD'!$A$6:$AA$2902,10, FALSE)*$E536/100</f>
        <v>0</v>
      </c>
      <c r="O536" s="91">
        <f>VLOOKUP($B536,'Bang TPDD'!$A$6:$AA$2902,11, FALSE)*$E536/100</f>
        <v>0</v>
      </c>
      <c r="P536" s="91">
        <f>VLOOKUP($B536,'Bang TPDD'!$A$6:$AA$2902,12, FALSE)*$E536/100</f>
        <v>0</v>
      </c>
      <c r="Q536" s="91">
        <f>VLOOKUP($B536,'Bang TPDD'!$A$6:$AA$2902,13, FALSE)*$E536/100</f>
        <v>0</v>
      </c>
      <c r="R536" s="91">
        <f>VLOOKUP($B536,'Bang TPDD'!$A$6:$AA$2902,14, FALSE)*$E536/100</f>
        <v>0</v>
      </c>
      <c r="S536" s="91">
        <f>VLOOKUP($B536,'Bang TPDD'!$A$6:$AA$2902,15, FALSE)*$E536/100</f>
        <v>0</v>
      </c>
      <c r="T536" s="91">
        <f>VLOOKUP($B536,'Bang TPDD'!$A$6:$AA$2902,16, FALSE)*$E536/100</f>
        <v>0</v>
      </c>
      <c r="U536" s="91">
        <f>VLOOKUP($B536,'Bang TPDD'!$A$6:$AA$2902,17, FALSE)*$E536/100</f>
        <v>0</v>
      </c>
      <c r="V536" s="91">
        <f>VLOOKUP($B536,'Bang TPDD'!$A$6:$AA$2902,18, FALSE)*$E536/100</f>
        <v>0</v>
      </c>
      <c r="W536" s="91">
        <f>VLOOKUP($B536,'Bang TPDD'!$A$6:$AA$2902,19, FALSE)*$E536/100</f>
        <v>0</v>
      </c>
      <c r="X536" s="91">
        <f>VLOOKUP($B536,'Bang TPDD'!$A$6:$AA$2902,20, FALSE)*$E536/100</f>
        <v>0</v>
      </c>
      <c r="Y536" s="91">
        <f>VLOOKUP($B536,'Bang TPDD'!$A$6:$AA$2902,21, FALSE)*$E536/100</f>
        <v>0</v>
      </c>
      <c r="Z536" s="91">
        <f>VLOOKUP($B536,'Bang TPDD'!$A$6:$AA$2902,22, FALSE)*$E536/100</f>
        <v>0</v>
      </c>
    </row>
    <row r="537" spans="1:26" s="2" customFormat="1" x14ac:dyDescent="0.3">
      <c r="B537" s="92" t="s">
        <v>338</v>
      </c>
      <c r="C537" s="5" t="str">
        <f>VLOOKUP($B537,'Bang TPDD'!$A$6:$AA$2902,2, FALSE)</f>
        <v>Chọn NL</v>
      </c>
      <c r="D537" s="91">
        <v>0</v>
      </c>
      <c r="E537" s="91">
        <f t="shared" si="63"/>
        <v>0</v>
      </c>
      <c r="F537" s="91">
        <f>VLOOKUP($B537,'Bang TPDD'!$A$6:$AA$2902,3, FALSE)</f>
        <v>0</v>
      </c>
      <c r="G537" s="91">
        <f>VLOOKUP($B537,'Bang TPDD'!$A$6:$AA$2902,4, FALSE)*$D537/100</f>
        <v>0</v>
      </c>
      <c r="H537" s="91">
        <f>VLOOKUP($B537,'Bang TPDD'!$A$6:$AA$2902,23, FALSE)*$E537/100</f>
        <v>0</v>
      </c>
      <c r="I537" s="91">
        <f>VLOOKUP($B537,'Bang TPDD'!$A$6:$AA$2902,5, FALSE)*$E537/100</f>
        <v>0</v>
      </c>
      <c r="J537" s="91">
        <f>VLOOKUP($B537,'Bang TPDD'!$A$6:$AA$2902,6, FALSE)*$E537/100</f>
        <v>0</v>
      </c>
      <c r="K537" s="91">
        <f>VLOOKUP($B537,'Bang TPDD'!$A$6:$AA$2902,7, FALSE)*$E537/100</f>
        <v>0</v>
      </c>
      <c r="L537" s="91">
        <f>VLOOKUP($B537,'Bang TPDD'!$A$6:$AA$2902,8, FALSE)*$E537/100</f>
        <v>0</v>
      </c>
      <c r="M537" s="91">
        <f>VLOOKUP($B537,'Bang TPDD'!$A$6:$AA$2902,9, FALSE)*$E537/100</f>
        <v>0</v>
      </c>
      <c r="N537" s="91">
        <f>VLOOKUP($B537,'Bang TPDD'!$A$6:$AA$2902,10, FALSE)*$E537/100</f>
        <v>0</v>
      </c>
      <c r="O537" s="91">
        <f>VLOOKUP($B537,'Bang TPDD'!$A$6:$AA$2902,11, FALSE)*$E537/100</f>
        <v>0</v>
      </c>
      <c r="P537" s="91">
        <f>VLOOKUP($B537,'Bang TPDD'!$A$6:$AA$2902,12, FALSE)*$E537/100</f>
        <v>0</v>
      </c>
      <c r="Q537" s="91">
        <f>VLOOKUP($B537,'Bang TPDD'!$A$6:$AA$2902,13, FALSE)*$E537/100</f>
        <v>0</v>
      </c>
      <c r="R537" s="91">
        <f>VLOOKUP($B537,'Bang TPDD'!$A$6:$AA$2902,14, FALSE)*$E537/100</f>
        <v>0</v>
      </c>
      <c r="S537" s="91">
        <f>VLOOKUP($B537,'Bang TPDD'!$A$6:$AA$2902,15, FALSE)*$E537/100</f>
        <v>0</v>
      </c>
      <c r="T537" s="91">
        <f>VLOOKUP($B537,'Bang TPDD'!$A$6:$AA$2902,16, FALSE)*$E537/100</f>
        <v>0</v>
      </c>
      <c r="U537" s="91">
        <f>VLOOKUP($B537,'Bang TPDD'!$A$6:$AA$2902,17, FALSE)*$E537/100</f>
        <v>0</v>
      </c>
      <c r="V537" s="91">
        <f>VLOOKUP($B537,'Bang TPDD'!$A$6:$AA$2902,18, FALSE)*$E537/100</f>
        <v>0</v>
      </c>
      <c r="W537" s="91">
        <f>VLOOKUP($B537,'Bang TPDD'!$A$6:$AA$2902,19, FALSE)*$E537/100</f>
        <v>0</v>
      </c>
      <c r="X537" s="91">
        <f>VLOOKUP($B537,'Bang TPDD'!$A$6:$AA$2902,20, FALSE)*$E537/100</f>
        <v>0</v>
      </c>
      <c r="Y537" s="91">
        <f>VLOOKUP($B537,'Bang TPDD'!$A$6:$AA$2902,21, FALSE)*$E537/100</f>
        <v>0</v>
      </c>
      <c r="Z537" s="91">
        <f>VLOOKUP($B537,'Bang TPDD'!$A$6:$AA$2902,22, FALSE)*$E537/100</f>
        <v>0</v>
      </c>
    </row>
    <row r="538" spans="1:26" s="2" customFormat="1" x14ac:dyDescent="0.3">
      <c r="B538" s="92" t="s">
        <v>338</v>
      </c>
      <c r="C538" s="5" t="str">
        <f>VLOOKUP($B538,'Bang TPDD'!$A$6:$AA$2902,2, FALSE)</f>
        <v>Chọn NL</v>
      </c>
      <c r="D538" s="91">
        <v>0</v>
      </c>
      <c r="E538" s="91">
        <f t="shared" si="63"/>
        <v>0</v>
      </c>
      <c r="F538" s="91">
        <f>VLOOKUP($B538,'Bang TPDD'!$A$6:$AA$2902,3, FALSE)</f>
        <v>0</v>
      </c>
      <c r="G538" s="91">
        <f>VLOOKUP($B538,'Bang TPDD'!$A$6:$AA$2902,4, FALSE)*$D538/100</f>
        <v>0</v>
      </c>
      <c r="H538" s="91">
        <f>VLOOKUP($B538,'Bang TPDD'!$A$6:$AA$2902,23, FALSE)*$E538/100</f>
        <v>0</v>
      </c>
      <c r="I538" s="91">
        <f>VLOOKUP($B538,'Bang TPDD'!$A$6:$AA$2902,5, FALSE)*$E538/100</f>
        <v>0</v>
      </c>
      <c r="J538" s="91">
        <f>VLOOKUP($B538,'Bang TPDD'!$A$6:$AA$2902,6, FALSE)*$E538/100</f>
        <v>0</v>
      </c>
      <c r="K538" s="91">
        <f>VLOOKUP($B538,'Bang TPDD'!$A$6:$AA$2902,7, FALSE)*$E538/100</f>
        <v>0</v>
      </c>
      <c r="L538" s="91">
        <f>VLOOKUP($B538,'Bang TPDD'!$A$6:$AA$2902,8, FALSE)*$E538/100</f>
        <v>0</v>
      </c>
      <c r="M538" s="91">
        <f>VLOOKUP($B538,'Bang TPDD'!$A$6:$AA$2902,9, FALSE)*$E538/100</f>
        <v>0</v>
      </c>
      <c r="N538" s="91">
        <f>VLOOKUP($B538,'Bang TPDD'!$A$6:$AA$2902,10, FALSE)*$E538/100</f>
        <v>0</v>
      </c>
      <c r="O538" s="91">
        <f>VLOOKUP($B538,'Bang TPDD'!$A$6:$AA$2902,11, FALSE)*$E538/100</f>
        <v>0</v>
      </c>
      <c r="P538" s="91">
        <f>VLOOKUP($B538,'Bang TPDD'!$A$6:$AA$2902,12, FALSE)*$E538/100</f>
        <v>0</v>
      </c>
      <c r="Q538" s="91">
        <f>VLOOKUP($B538,'Bang TPDD'!$A$6:$AA$2902,13, FALSE)*$E538/100</f>
        <v>0</v>
      </c>
      <c r="R538" s="91">
        <f>VLOOKUP($B538,'Bang TPDD'!$A$6:$AA$2902,14, FALSE)*$E538/100</f>
        <v>0</v>
      </c>
      <c r="S538" s="91">
        <f>VLOOKUP($B538,'Bang TPDD'!$A$6:$AA$2902,15, FALSE)*$E538/100</f>
        <v>0</v>
      </c>
      <c r="T538" s="91">
        <f>VLOOKUP($B538,'Bang TPDD'!$A$6:$AA$2902,16, FALSE)*$E538/100</f>
        <v>0</v>
      </c>
      <c r="U538" s="91">
        <f>VLOOKUP($B538,'Bang TPDD'!$A$6:$AA$2902,17, FALSE)*$E538/100</f>
        <v>0</v>
      </c>
      <c r="V538" s="91">
        <f>VLOOKUP($B538,'Bang TPDD'!$A$6:$AA$2902,18, FALSE)*$E538/100</f>
        <v>0</v>
      </c>
      <c r="W538" s="91">
        <f>VLOOKUP($B538,'Bang TPDD'!$A$6:$AA$2902,19, FALSE)*$E538/100</f>
        <v>0</v>
      </c>
      <c r="X538" s="91">
        <f>VLOOKUP($B538,'Bang TPDD'!$A$6:$AA$2902,20, FALSE)*$E538/100</f>
        <v>0</v>
      </c>
      <c r="Y538" s="91">
        <f>VLOOKUP($B538,'Bang TPDD'!$A$6:$AA$2902,21, FALSE)*$E538/100</f>
        <v>0</v>
      </c>
      <c r="Z538" s="91">
        <f>VLOOKUP($B538,'Bang TPDD'!$A$6:$AA$2902,22, FALSE)*$E538/100</f>
        <v>0</v>
      </c>
    </row>
    <row r="539" spans="1:26" s="2" customFormat="1" x14ac:dyDescent="0.3">
      <c r="B539" s="92" t="s">
        <v>338</v>
      </c>
      <c r="C539" s="5" t="str">
        <f>VLOOKUP($B539,'Bang TPDD'!$A$6:$AA$2902,2, FALSE)</f>
        <v>Chọn NL</v>
      </c>
      <c r="D539" s="91">
        <v>0</v>
      </c>
      <c r="E539" s="91">
        <f t="shared" si="63"/>
        <v>0</v>
      </c>
      <c r="F539" s="91">
        <f>VLOOKUP($B539,'Bang TPDD'!$A$6:$AA$2902,3, FALSE)</f>
        <v>0</v>
      </c>
      <c r="G539" s="91">
        <f>VLOOKUP($B539,'Bang TPDD'!$A$6:$AA$2902,4, FALSE)*$D539/100</f>
        <v>0</v>
      </c>
      <c r="H539" s="91">
        <f>VLOOKUP($B539,'Bang TPDD'!$A$6:$AA$2902,23, FALSE)*$E539/100</f>
        <v>0</v>
      </c>
      <c r="I539" s="91">
        <f>VLOOKUP($B539,'Bang TPDD'!$A$6:$AA$2902,5, FALSE)*$E539/100</f>
        <v>0</v>
      </c>
      <c r="J539" s="91">
        <f>VLOOKUP($B539,'Bang TPDD'!$A$6:$AA$2902,6, FALSE)*$E539/100</f>
        <v>0</v>
      </c>
      <c r="K539" s="91">
        <f>VLOOKUP($B539,'Bang TPDD'!$A$6:$AA$2902,7, FALSE)*$E539/100</f>
        <v>0</v>
      </c>
      <c r="L539" s="91">
        <f>VLOOKUP($B539,'Bang TPDD'!$A$6:$AA$2902,8, FALSE)*$E539/100</f>
        <v>0</v>
      </c>
      <c r="M539" s="91">
        <f>VLOOKUP($B539,'Bang TPDD'!$A$6:$AA$2902,9, FALSE)*$E539/100</f>
        <v>0</v>
      </c>
      <c r="N539" s="91">
        <f>VLOOKUP($B539,'Bang TPDD'!$A$6:$AA$2902,10, FALSE)*$E539/100</f>
        <v>0</v>
      </c>
      <c r="O539" s="91">
        <f>VLOOKUP($B539,'Bang TPDD'!$A$6:$AA$2902,11, FALSE)*$E539/100</f>
        <v>0</v>
      </c>
      <c r="P539" s="91">
        <f>VLOOKUP($B539,'Bang TPDD'!$A$6:$AA$2902,12, FALSE)*$E539/100</f>
        <v>0</v>
      </c>
      <c r="Q539" s="91">
        <f>VLOOKUP($B539,'Bang TPDD'!$A$6:$AA$2902,13, FALSE)*$E539/100</f>
        <v>0</v>
      </c>
      <c r="R539" s="91">
        <f>VLOOKUP($B539,'Bang TPDD'!$A$6:$AA$2902,14, FALSE)*$E539/100</f>
        <v>0</v>
      </c>
      <c r="S539" s="91">
        <f>VLOOKUP($B539,'Bang TPDD'!$A$6:$AA$2902,15, FALSE)*$E539/100</f>
        <v>0</v>
      </c>
      <c r="T539" s="91">
        <f>VLOOKUP($B539,'Bang TPDD'!$A$6:$AA$2902,16, FALSE)*$E539/100</f>
        <v>0</v>
      </c>
      <c r="U539" s="91">
        <f>VLOOKUP($B539,'Bang TPDD'!$A$6:$AA$2902,17, FALSE)*$E539/100</f>
        <v>0</v>
      </c>
      <c r="V539" s="91">
        <f>VLOOKUP($B539,'Bang TPDD'!$A$6:$AA$2902,18, FALSE)*$E539/100</f>
        <v>0</v>
      </c>
      <c r="W539" s="91">
        <f>VLOOKUP($B539,'Bang TPDD'!$A$6:$AA$2902,19, FALSE)*$E539/100</f>
        <v>0</v>
      </c>
      <c r="X539" s="91">
        <f>VLOOKUP($B539,'Bang TPDD'!$A$6:$AA$2902,20, FALSE)*$E539/100</f>
        <v>0</v>
      </c>
      <c r="Y539" s="91">
        <f>VLOOKUP($B539,'Bang TPDD'!$A$6:$AA$2902,21, FALSE)*$E539/100</f>
        <v>0</v>
      </c>
      <c r="Z539" s="91">
        <f>VLOOKUP($B539,'Bang TPDD'!$A$6:$AA$2902,22, FALSE)*$E539/100</f>
        <v>0</v>
      </c>
    </row>
    <row r="540" spans="1:26" s="2" customFormat="1" x14ac:dyDescent="0.3">
      <c r="B540" s="92" t="s">
        <v>338</v>
      </c>
      <c r="C540" s="5" t="str">
        <f>VLOOKUP($B540,'Bang TPDD'!$A$6:$AA$2902,2, FALSE)</f>
        <v>Chọn NL</v>
      </c>
      <c r="D540" s="91">
        <v>0</v>
      </c>
      <c r="E540" s="91">
        <f t="shared" si="63"/>
        <v>0</v>
      </c>
      <c r="F540" s="91">
        <f>VLOOKUP($B540,'Bang TPDD'!$A$6:$AA$2902,3, FALSE)</f>
        <v>0</v>
      </c>
      <c r="G540" s="91">
        <f>VLOOKUP($B540,'Bang TPDD'!$A$6:$AA$2902,4, FALSE)*$D540/100</f>
        <v>0</v>
      </c>
      <c r="H540" s="91">
        <f>VLOOKUP($B540,'Bang TPDD'!$A$6:$AA$2902,23, FALSE)*$E540/100</f>
        <v>0</v>
      </c>
      <c r="I540" s="91">
        <f>VLOOKUP($B540,'Bang TPDD'!$A$6:$AA$2902,5, FALSE)*$E540/100</f>
        <v>0</v>
      </c>
      <c r="J540" s="91">
        <f>VLOOKUP($B540,'Bang TPDD'!$A$6:$AA$2902,6, FALSE)*$E540/100</f>
        <v>0</v>
      </c>
      <c r="K540" s="91">
        <f>VLOOKUP($B540,'Bang TPDD'!$A$6:$AA$2902,7, FALSE)*$E540/100</f>
        <v>0</v>
      </c>
      <c r="L540" s="91">
        <f>VLOOKUP($B540,'Bang TPDD'!$A$6:$AA$2902,8, FALSE)*$E540/100</f>
        <v>0</v>
      </c>
      <c r="M540" s="91">
        <f>VLOOKUP($B540,'Bang TPDD'!$A$6:$AA$2902,9, FALSE)*$E540/100</f>
        <v>0</v>
      </c>
      <c r="N540" s="91">
        <f>VLOOKUP($B540,'Bang TPDD'!$A$6:$AA$2902,10, FALSE)*$E540/100</f>
        <v>0</v>
      </c>
      <c r="O540" s="91">
        <f>VLOOKUP($B540,'Bang TPDD'!$A$6:$AA$2902,11, FALSE)*$E540/100</f>
        <v>0</v>
      </c>
      <c r="P540" s="91">
        <f>VLOOKUP($B540,'Bang TPDD'!$A$6:$AA$2902,12, FALSE)*$E540/100</f>
        <v>0</v>
      </c>
      <c r="Q540" s="91">
        <f>VLOOKUP($B540,'Bang TPDD'!$A$6:$AA$2902,13, FALSE)*$E540/100</f>
        <v>0</v>
      </c>
      <c r="R540" s="91">
        <f>VLOOKUP($B540,'Bang TPDD'!$A$6:$AA$2902,14, FALSE)*$E540/100</f>
        <v>0</v>
      </c>
      <c r="S540" s="91">
        <f>VLOOKUP($B540,'Bang TPDD'!$A$6:$AA$2902,15, FALSE)*$E540/100</f>
        <v>0</v>
      </c>
      <c r="T540" s="91">
        <f>VLOOKUP($B540,'Bang TPDD'!$A$6:$AA$2902,16, FALSE)*$E540/100</f>
        <v>0</v>
      </c>
      <c r="U540" s="91">
        <f>VLOOKUP($B540,'Bang TPDD'!$A$6:$AA$2902,17, FALSE)*$E540/100</f>
        <v>0</v>
      </c>
      <c r="V540" s="91">
        <f>VLOOKUP($B540,'Bang TPDD'!$A$6:$AA$2902,18, FALSE)*$E540/100</f>
        <v>0</v>
      </c>
      <c r="W540" s="91">
        <f>VLOOKUP($B540,'Bang TPDD'!$A$6:$AA$2902,19, FALSE)*$E540/100</f>
        <v>0</v>
      </c>
      <c r="X540" s="91">
        <f>VLOOKUP($B540,'Bang TPDD'!$A$6:$AA$2902,20, FALSE)*$E540/100</f>
        <v>0</v>
      </c>
      <c r="Y540" s="91">
        <f>VLOOKUP($B540,'Bang TPDD'!$A$6:$AA$2902,21, FALSE)*$E540/100</f>
        <v>0</v>
      </c>
      <c r="Z540" s="91">
        <f>VLOOKUP($B540,'Bang TPDD'!$A$6:$AA$2902,22, FALSE)*$E540/100</f>
        <v>0</v>
      </c>
    </row>
    <row r="541" spans="1:26" s="2" customFormat="1" x14ac:dyDescent="0.3">
      <c r="B541" s="92" t="s">
        <v>338</v>
      </c>
      <c r="C541" s="5" t="str">
        <f>VLOOKUP($B541,'Bang TPDD'!$A$6:$AA$2902,2, FALSE)</f>
        <v>Chọn NL</v>
      </c>
      <c r="D541" s="91">
        <v>0</v>
      </c>
      <c r="E541" s="91">
        <f t="shared" si="63"/>
        <v>0</v>
      </c>
      <c r="F541" s="91">
        <f>VLOOKUP($B541,'Bang TPDD'!$A$6:$AA$2902,3, FALSE)</f>
        <v>0</v>
      </c>
      <c r="G541" s="91">
        <f>VLOOKUP($B541,'Bang TPDD'!$A$6:$AA$2902,4, FALSE)*$D541/100</f>
        <v>0</v>
      </c>
      <c r="H541" s="91">
        <f>VLOOKUP($B541,'Bang TPDD'!$A$6:$AA$2902,23, FALSE)*$E541/100</f>
        <v>0</v>
      </c>
      <c r="I541" s="91">
        <f>VLOOKUP($B541,'Bang TPDD'!$A$6:$AA$2902,5, FALSE)*$E541/100</f>
        <v>0</v>
      </c>
      <c r="J541" s="91">
        <f>VLOOKUP($B541,'Bang TPDD'!$A$6:$AA$2902,6, FALSE)*$E541/100</f>
        <v>0</v>
      </c>
      <c r="K541" s="91">
        <f>VLOOKUP($B541,'Bang TPDD'!$A$6:$AA$2902,7, FALSE)*$E541/100</f>
        <v>0</v>
      </c>
      <c r="L541" s="91">
        <f>VLOOKUP($B541,'Bang TPDD'!$A$6:$AA$2902,8, FALSE)*$E541/100</f>
        <v>0</v>
      </c>
      <c r="M541" s="91">
        <f>VLOOKUP($B541,'Bang TPDD'!$A$6:$AA$2902,9, FALSE)*$E541/100</f>
        <v>0</v>
      </c>
      <c r="N541" s="91">
        <f>VLOOKUP($B541,'Bang TPDD'!$A$6:$AA$2902,10, FALSE)*$E541/100</f>
        <v>0</v>
      </c>
      <c r="O541" s="91">
        <f>VLOOKUP($B541,'Bang TPDD'!$A$6:$AA$2902,11, FALSE)*$E541/100</f>
        <v>0</v>
      </c>
      <c r="P541" s="91">
        <f>VLOOKUP($B541,'Bang TPDD'!$A$6:$AA$2902,12, FALSE)*$E541/100</f>
        <v>0</v>
      </c>
      <c r="Q541" s="91">
        <f>VLOOKUP($B541,'Bang TPDD'!$A$6:$AA$2902,13, FALSE)*$E541/100</f>
        <v>0</v>
      </c>
      <c r="R541" s="91">
        <f>VLOOKUP($B541,'Bang TPDD'!$A$6:$AA$2902,14, FALSE)*$E541/100</f>
        <v>0</v>
      </c>
      <c r="S541" s="91">
        <f>VLOOKUP($B541,'Bang TPDD'!$A$6:$AA$2902,15, FALSE)*$E541/100</f>
        <v>0</v>
      </c>
      <c r="T541" s="91">
        <f>VLOOKUP($B541,'Bang TPDD'!$A$6:$AA$2902,16, FALSE)*$E541/100</f>
        <v>0</v>
      </c>
      <c r="U541" s="91">
        <f>VLOOKUP($B541,'Bang TPDD'!$A$6:$AA$2902,17, FALSE)*$E541/100</f>
        <v>0</v>
      </c>
      <c r="V541" s="91">
        <f>VLOOKUP($B541,'Bang TPDD'!$A$6:$AA$2902,18, FALSE)*$E541/100</f>
        <v>0</v>
      </c>
      <c r="W541" s="91">
        <f>VLOOKUP($B541,'Bang TPDD'!$A$6:$AA$2902,19, FALSE)*$E541/100</f>
        <v>0</v>
      </c>
      <c r="X541" s="91">
        <f>VLOOKUP($B541,'Bang TPDD'!$A$6:$AA$2902,20, FALSE)*$E541/100</f>
        <v>0</v>
      </c>
      <c r="Y541" s="91">
        <f>VLOOKUP($B541,'Bang TPDD'!$A$6:$AA$2902,21, FALSE)*$E541/100</f>
        <v>0</v>
      </c>
      <c r="Z541" s="91">
        <f>VLOOKUP($B541,'Bang TPDD'!$A$6:$AA$2902,22, FALSE)*$E541/100</f>
        <v>0</v>
      </c>
    </row>
    <row r="542" spans="1:26" s="2" customFormat="1" x14ac:dyDescent="0.3">
      <c r="B542" s="92" t="s">
        <v>338</v>
      </c>
      <c r="C542" s="5" t="str">
        <f>VLOOKUP($B542,'Bang TPDD'!$A$6:$AA$2902,2, FALSE)</f>
        <v>Chọn NL</v>
      </c>
      <c r="D542" s="91">
        <v>0</v>
      </c>
      <c r="E542" s="91">
        <f t="shared" si="63"/>
        <v>0</v>
      </c>
      <c r="F542" s="91">
        <f>VLOOKUP($B542,'Bang TPDD'!$A$6:$AA$2902,3, FALSE)</f>
        <v>0</v>
      </c>
      <c r="G542" s="91">
        <f>VLOOKUP($B542,'Bang TPDD'!$A$6:$AA$2902,4, FALSE)*$D542/100</f>
        <v>0</v>
      </c>
      <c r="H542" s="91">
        <f>VLOOKUP($B542,'Bang TPDD'!$A$6:$AA$2902,23, FALSE)*$E542/100</f>
        <v>0</v>
      </c>
      <c r="I542" s="91">
        <f>VLOOKUP($B542,'Bang TPDD'!$A$6:$AA$2902,5, FALSE)*$E542/100</f>
        <v>0</v>
      </c>
      <c r="J542" s="91">
        <f>VLOOKUP($B542,'Bang TPDD'!$A$6:$AA$2902,6, FALSE)*$E542/100</f>
        <v>0</v>
      </c>
      <c r="K542" s="91">
        <f>VLOOKUP($B542,'Bang TPDD'!$A$6:$AA$2902,7, FALSE)*$E542/100</f>
        <v>0</v>
      </c>
      <c r="L542" s="91">
        <f>VLOOKUP($B542,'Bang TPDD'!$A$6:$AA$2902,8, FALSE)*$E542/100</f>
        <v>0</v>
      </c>
      <c r="M542" s="91">
        <f>VLOOKUP($B542,'Bang TPDD'!$A$6:$AA$2902,9, FALSE)*$E542/100</f>
        <v>0</v>
      </c>
      <c r="N542" s="91">
        <f>VLOOKUP($B542,'Bang TPDD'!$A$6:$AA$2902,10, FALSE)*$E542/100</f>
        <v>0</v>
      </c>
      <c r="O542" s="91">
        <f>VLOOKUP($B542,'Bang TPDD'!$A$6:$AA$2902,11, FALSE)*$E542/100</f>
        <v>0</v>
      </c>
      <c r="P542" s="91">
        <f>VLOOKUP($B542,'Bang TPDD'!$A$6:$AA$2902,12, FALSE)*$E542/100</f>
        <v>0</v>
      </c>
      <c r="Q542" s="91">
        <f>VLOOKUP($B542,'Bang TPDD'!$A$6:$AA$2902,13, FALSE)*$E542/100</f>
        <v>0</v>
      </c>
      <c r="R542" s="91">
        <f>VLOOKUP($B542,'Bang TPDD'!$A$6:$AA$2902,14, FALSE)*$E542/100</f>
        <v>0</v>
      </c>
      <c r="S542" s="91">
        <f>VLOOKUP($B542,'Bang TPDD'!$A$6:$AA$2902,15, FALSE)*$E542/100</f>
        <v>0</v>
      </c>
      <c r="T542" s="91">
        <f>VLOOKUP($B542,'Bang TPDD'!$A$6:$AA$2902,16, FALSE)*$E542/100</f>
        <v>0</v>
      </c>
      <c r="U542" s="91">
        <f>VLOOKUP($B542,'Bang TPDD'!$A$6:$AA$2902,17, FALSE)*$E542/100</f>
        <v>0</v>
      </c>
      <c r="V542" s="91">
        <f>VLOOKUP($B542,'Bang TPDD'!$A$6:$AA$2902,18, FALSE)*$E542/100</f>
        <v>0</v>
      </c>
      <c r="W542" s="91">
        <f>VLOOKUP($B542,'Bang TPDD'!$A$6:$AA$2902,19, FALSE)*$E542/100</f>
        <v>0</v>
      </c>
      <c r="X542" s="91">
        <f>VLOOKUP($B542,'Bang TPDD'!$A$6:$AA$2902,20, FALSE)*$E542/100</f>
        <v>0</v>
      </c>
      <c r="Y542" s="91">
        <f>VLOOKUP($B542,'Bang TPDD'!$A$6:$AA$2902,21, FALSE)*$E542/100</f>
        <v>0</v>
      </c>
      <c r="Z542" s="91">
        <f>VLOOKUP($B542,'Bang TPDD'!$A$6:$AA$2902,22, FALSE)*$E542/100</f>
        <v>0</v>
      </c>
    </row>
    <row r="543" spans="1:26" s="2" customFormat="1" x14ac:dyDescent="0.3">
      <c r="B543" s="92" t="s">
        <v>338</v>
      </c>
      <c r="C543" s="5" t="str">
        <f>VLOOKUP($B543,'Bang TPDD'!$A$6:$AA$2902,2, FALSE)</f>
        <v>Chọn NL</v>
      </c>
      <c r="D543" s="91">
        <v>0</v>
      </c>
      <c r="E543" s="91">
        <f t="shared" si="63"/>
        <v>0</v>
      </c>
      <c r="F543" s="91">
        <f>VLOOKUP($B543,'Bang TPDD'!$A$6:$AA$2902,3, FALSE)</f>
        <v>0</v>
      </c>
      <c r="G543" s="91">
        <f>VLOOKUP($B543,'Bang TPDD'!$A$6:$AA$2902,4, FALSE)*$D543/100</f>
        <v>0</v>
      </c>
      <c r="H543" s="91">
        <f>VLOOKUP($B543,'Bang TPDD'!$A$6:$AA$2902,23, FALSE)*$E543/100</f>
        <v>0</v>
      </c>
      <c r="I543" s="91">
        <f>VLOOKUP($B543,'Bang TPDD'!$A$6:$AA$2902,5, FALSE)*$E543/100</f>
        <v>0</v>
      </c>
      <c r="J543" s="91">
        <f>VLOOKUP($B543,'Bang TPDD'!$A$6:$AA$2902,6, FALSE)*$E543/100</f>
        <v>0</v>
      </c>
      <c r="K543" s="91">
        <f>VLOOKUP($B543,'Bang TPDD'!$A$6:$AA$2902,7, FALSE)*$E543/100</f>
        <v>0</v>
      </c>
      <c r="L543" s="91">
        <f>VLOOKUP($B543,'Bang TPDD'!$A$6:$AA$2902,8, FALSE)*$E543/100</f>
        <v>0</v>
      </c>
      <c r="M543" s="91">
        <f>VLOOKUP($B543,'Bang TPDD'!$A$6:$AA$2902,9, FALSE)*$E543/100</f>
        <v>0</v>
      </c>
      <c r="N543" s="91">
        <f>VLOOKUP($B543,'Bang TPDD'!$A$6:$AA$2902,10, FALSE)*$E543/100</f>
        <v>0</v>
      </c>
      <c r="O543" s="91">
        <f>VLOOKUP($B543,'Bang TPDD'!$A$6:$AA$2902,11, FALSE)*$E543/100</f>
        <v>0</v>
      </c>
      <c r="P543" s="91">
        <f>VLOOKUP($B543,'Bang TPDD'!$A$6:$AA$2902,12, FALSE)*$E543/100</f>
        <v>0</v>
      </c>
      <c r="Q543" s="91">
        <f>VLOOKUP($B543,'Bang TPDD'!$A$6:$AA$2902,13, FALSE)*$E543/100</f>
        <v>0</v>
      </c>
      <c r="R543" s="91">
        <f>VLOOKUP($B543,'Bang TPDD'!$A$6:$AA$2902,14, FALSE)*$E543/100</f>
        <v>0</v>
      </c>
      <c r="S543" s="91">
        <f>VLOOKUP($B543,'Bang TPDD'!$A$6:$AA$2902,15, FALSE)*$E543/100</f>
        <v>0</v>
      </c>
      <c r="T543" s="91">
        <f>VLOOKUP($B543,'Bang TPDD'!$A$6:$AA$2902,16, FALSE)*$E543/100</f>
        <v>0</v>
      </c>
      <c r="U543" s="91">
        <f>VLOOKUP($B543,'Bang TPDD'!$A$6:$AA$2902,17, FALSE)*$E543/100</f>
        <v>0</v>
      </c>
      <c r="V543" s="91">
        <f>VLOOKUP($B543,'Bang TPDD'!$A$6:$AA$2902,18, FALSE)*$E543/100</f>
        <v>0</v>
      </c>
      <c r="W543" s="91">
        <f>VLOOKUP($B543,'Bang TPDD'!$A$6:$AA$2902,19, FALSE)*$E543/100</f>
        <v>0</v>
      </c>
      <c r="X543" s="91">
        <f>VLOOKUP($B543,'Bang TPDD'!$A$6:$AA$2902,20, FALSE)*$E543/100</f>
        <v>0</v>
      </c>
      <c r="Y543" s="91">
        <f>VLOOKUP($B543,'Bang TPDD'!$A$6:$AA$2902,21, FALSE)*$E543/100</f>
        <v>0</v>
      </c>
      <c r="Z543" s="91">
        <f>VLOOKUP($B543,'Bang TPDD'!$A$6:$AA$2902,22, FALSE)*$E543/100</f>
        <v>0</v>
      </c>
    </row>
    <row r="544" spans="1:26" s="2" customFormat="1" x14ac:dyDescent="0.3">
      <c r="B544" s="92" t="s">
        <v>338</v>
      </c>
      <c r="C544" s="5" t="str">
        <f>VLOOKUP($B544,'Bang TPDD'!$A$6:$AA$2902,2, FALSE)</f>
        <v>Chọn NL</v>
      </c>
      <c r="D544" s="91">
        <v>0</v>
      </c>
      <c r="E544" s="91">
        <f t="shared" si="63"/>
        <v>0</v>
      </c>
      <c r="F544" s="91">
        <f>VLOOKUP($B544,'Bang TPDD'!$A$6:$AA$2902,3, FALSE)</f>
        <v>0</v>
      </c>
      <c r="G544" s="91">
        <f>VLOOKUP($B544,'Bang TPDD'!$A$6:$AA$2902,4, FALSE)*$D544/100</f>
        <v>0</v>
      </c>
      <c r="H544" s="91">
        <f>VLOOKUP($B544,'Bang TPDD'!$A$6:$AA$2902,23, FALSE)*$E544/100</f>
        <v>0</v>
      </c>
      <c r="I544" s="91">
        <f>VLOOKUP($B544,'Bang TPDD'!$A$6:$AA$2902,5, FALSE)*$E544/100</f>
        <v>0</v>
      </c>
      <c r="J544" s="91">
        <f>VLOOKUP($B544,'Bang TPDD'!$A$6:$AA$2902,6, FALSE)*$E544/100</f>
        <v>0</v>
      </c>
      <c r="K544" s="91">
        <f>VLOOKUP($B544,'Bang TPDD'!$A$6:$AA$2902,7, FALSE)*$E544/100</f>
        <v>0</v>
      </c>
      <c r="L544" s="91">
        <f>VLOOKUP($B544,'Bang TPDD'!$A$6:$AA$2902,8, FALSE)*$E544/100</f>
        <v>0</v>
      </c>
      <c r="M544" s="91">
        <f>VLOOKUP($B544,'Bang TPDD'!$A$6:$AA$2902,9, FALSE)*$E544/100</f>
        <v>0</v>
      </c>
      <c r="N544" s="91">
        <f>VLOOKUP($B544,'Bang TPDD'!$A$6:$AA$2902,10, FALSE)*$E544/100</f>
        <v>0</v>
      </c>
      <c r="O544" s="91">
        <f>VLOOKUP($B544,'Bang TPDD'!$A$6:$AA$2902,11, FALSE)*$E544/100</f>
        <v>0</v>
      </c>
      <c r="P544" s="91">
        <f>VLOOKUP($B544,'Bang TPDD'!$A$6:$AA$2902,12, FALSE)*$E544/100</f>
        <v>0</v>
      </c>
      <c r="Q544" s="91">
        <f>VLOOKUP($B544,'Bang TPDD'!$A$6:$AA$2902,13, FALSE)*$E544/100</f>
        <v>0</v>
      </c>
      <c r="R544" s="91">
        <f>VLOOKUP($B544,'Bang TPDD'!$A$6:$AA$2902,14, FALSE)*$E544/100</f>
        <v>0</v>
      </c>
      <c r="S544" s="91">
        <f>VLOOKUP($B544,'Bang TPDD'!$A$6:$AA$2902,15, FALSE)*$E544/100</f>
        <v>0</v>
      </c>
      <c r="T544" s="91">
        <f>VLOOKUP($B544,'Bang TPDD'!$A$6:$AA$2902,16, FALSE)*$E544/100</f>
        <v>0</v>
      </c>
      <c r="U544" s="91">
        <f>VLOOKUP($B544,'Bang TPDD'!$A$6:$AA$2902,17, FALSE)*$E544/100</f>
        <v>0</v>
      </c>
      <c r="V544" s="91">
        <f>VLOOKUP($B544,'Bang TPDD'!$A$6:$AA$2902,18, FALSE)*$E544/100</f>
        <v>0</v>
      </c>
      <c r="W544" s="91">
        <f>VLOOKUP($B544,'Bang TPDD'!$A$6:$AA$2902,19, FALSE)*$E544/100</f>
        <v>0</v>
      </c>
      <c r="X544" s="91">
        <f>VLOOKUP($B544,'Bang TPDD'!$A$6:$AA$2902,20, FALSE)*$E544/100</f>
        <v>0</v>
      </c>
      <c r="Y544" s="91">
        <f>VLOOKUP($B544,'Bang TPDD'!$A$6:$AA$2902,21, FALSE)*$E544/100</f>
        <v>0</v>
      </c>
      <c r="Z544" s="91">
        <f>VLOOKUP($B544,'Bang TPDD'!$A$6:$AA$2902,22, FALSE)*$E544/100</f>
        <v>0</v>
      </c>
    </row>
    <row r="545" spans="1:26" s="2" customFormat="1" x14ac:dyDescent="0.3">
      <c r="B545" s="92" t="s">
        <v>338</v>
      </c>
      <c r="C545" s="5" t="str">
        <f>VLOOKUP($B545,'Bang TPDD'!$A$6:$AA$2902,2, FALSE)</f>
        <v>Chọn NL</v>
      </c>
      <c r="D545" s="91">
        <v>0</v>
      </c>
      <c r="E545" s="91">
        <f t="shared" si="63"/>
        <v>0</v>
      </c>
      <c r="F545" s="91">
        <f>VLOOKUP($B545,'Bang TPDD'!$A$6:$AA$2902,3, FALSE)</f>
        <v>0</v>
      </c>
      <c r="G545" s="91">
        <f>VLOOKUP($B545,'Bang TPDD'!$A$6:$AA$2902,4, FALSE)*$D545/100</f>
        <v>0</v>
      </c>
      <c r="H545" s="91">
        <f>VLOOKUP($B545,'Bang TPDD'!$A$6:$AA$2902,23, FALSE)*$E545/100</f>
        <v>0</v>
      </c>
      <c r="I545" s="91">
        <f>VLOOKUP($B545,'Bang TPDD'!$A$6:$AA$2902,5, FALSE)*$E545/100</f>
        <v>0</v>
      </c>
      <c r="J545" s="91">
        <f>VLOOKUP($B545,'Bang TPDD'!$A$6:$AA$2902,6, FALSE)*$E545/100</f>
        <v>0</v>
      </c>
      <c r="K545" s="91">
        <f>VLOOKUP($B545,'Bang TPDD'!$A$6:$AA$2902,7, FALSE)*$E545/100</f>
        <v>0</v>
      </c>
      <c r="L545" s="91">
        <f>VLOOKUP($B545,'Bang TPDD'!$A$6:$AA$2902,8, FALSE)*$E545/100</f>
        <v>0</v>
      </c>
      <c r="M545" s="91">
        <f>VLOOKUP($B545,'Bang TPDD'!$A$6:$AA$2902,9, FALSE)*$E545/100</f>
        <v>0</v>
      </c>
      <c r="N545" s="91">
        <f>VLOOKUP($B545,'Bang TPDD'!$A$6:$AA$2902,10, FALSE)*$E545/100</f>
        <v>0</v>
      </c>
      <c r="O545" s="91">
        <f>VLOOKUP($B545,'Bang TPDD'!$A$6:$AA$2902,11, FALSE)*$E545/100</f>
        <v>0</v>
      </c>
      <c r="P545" s="91">
        <f>VLOOKUP($B545,'Bang TPDD'!$A$6:$AA$2902,12, FALSE)*$E545/100</f>
        <v>0</v>
      </c>
      <c r="Q545" s="91">
        <f>VLOOKUP($B545,'Bang TPDD'!$A$6:$AA$2902,13, FALSE)*$E545/100</f>
        <v>0</v>
      </c>
      <c r="R545" s="91">
        <f>VLOOKUP($B545,'Bang TPDD'!$A$6:$AA$2902,14, FALSE)*$E545/100</f>
        <v>0</v>
      </c>
      <c r="S545" s="91">
        <f>VLOOKUP($B545,'Bang TPDD'!$A$6:$AA$2902,15, FALSE)*$E545/100</f>
        <v>0</v>
      </c>
      <c r="T545" s="91">
        <f>VLOOKUP($B545,'Bang TPDD'!$A$6:$AA$2902,16, FALSE)*$E545/100</f>
        <v>0</v>
      </c>
      <c r="U545" s="91">
        <f>VLOOKUP($B545,'Bang TPDD'!$A$6:$AA$2902,17, FALSE)*$E545/100</f>
        <v>0</v>
      </c>
      <c r="V545" s="91">
        <f>VLOOKUP($B545,'Bang TPDD'!$A$6:$AA$2902,18, FALSE)*$E545/100</f>
        <v>0</v>
      </c>
      <c r="W545" s="91">
        <f>VLOOKUP($B545,'Bang TPDD'!$A$6:$AA$2902,19, FALSE)*$E545/100</f>
        <v>0</v>
      </c>
      <c r="X545" s="91">
        <f>VLOOKUP($B545,'Bang TPDD'!$A$6:$AA$2902,20, FALSE)*$E545/100</f>
        <v>0</v>
      </c>
      <c r="Y545" s="91">
        <f>VLOOKUP($B545,'Bang TPDD'!$A$6:$AA$2902,21, FALSE)*$E545/100</f>
        <v>0</v>
      </c>
      <c r="Z545" s="91">
        <f>VLOOKUP($B545,'Bang TPDD'!$A$6:$AA$2902,22, FALSE)*$E545/100</f>
        <v>0</v>
      </c>
    </row>
    <row r="546" spans="1:26" s="2" customFormat="1" x14ac:dyDescent="0.3">
      <c r="B546" s="92" t="s">
        <v>338</v>
      </c>
      <c r="C546" s="5" t="str">
        <f>VLOOKUP($B546,'Bang TPDD'!$A$6:$AA$2902,2, FALSE)</f>
        <v>Chọn NL</v>
      </c>
      <c r="D546" s="91">
        <v>0</v>
      </c>
      <c r="E546" s="91">
        <f t="shared" si="63"/>
        <v>0</v>
      </c>
      <c r="F546" s="91">
        <f>VLOOKUP($B546,'Bang TPDD'!$A$6:$AA$2902,3, FALSE)</f>
        <v>0</v>
      </c>
      <c r="G546" s="91">
        <f>VLOOKUP($B546,'Bang TPDD'!$A$6:$AA$2902,4, FALSE)*$D546/100</f>
        <v>0</v>
      </c>
      <c r="H546" s="91">
        <f>VLOOKUP($B546,'Bang TPDD'!$A$6:$AA$2902,23, FALSE)*$E546/100</f>
        <v>0</v>
      </c>
      <c r="I546" s="91">
        <f>VLOOKUP($B546,'Bang TPDD'!$A$6:$AA$2902,5, FALSE)*$E546/100</f>
        <v>0</v>
      </c>
      <c r="J546" s="91">
        <f>VLOOKUP($B546,'Bang TPDD'!$A$6:$AA$2902,6, FALSE)*$E546/100</f>
        <v>0</v>
      </c>
      <c r="K546" s="91">
        <f>VLOOKUP($B546,'Bang TPDD'!$A$6:$AA$2902,7, FALSE)*$E546/100</f>
        <v>0</v>
      </c>
      <c r="L546" s="91">
        <f>VLOOKUP($B546,'Bang TPDD'!$A$6:$AA$2902,8, FALSE)*$E546/100</f>
        <v>0</v>
      </c>
      <c r="M546" s="91">
        <f>VLOOKUP($B546,'Bang TPDD'!$A$6:$AA$2902,9, FALSE)*$E546/100</f>
        <v>0</v>
      </c>
      <c r="N546" s="91">
        <f>VLOOKUP($B546,'Bang TPDD'!$A$6:$AA$2902,10, FALSE)*$E546/100</f>
        <v>0</v>
      </c>
      <c r="O546" s="91">
        <f>VLOOKUP($B546,'Bang TPDD'!$A$6:$AA$2902,11, FALSE)*$E546/100</f>
        <v>0</v>
      </c>
      <c r="P546" s="91">
        <f>VLOOKUP($B546,'Bang TPDD'!$A$6:$AA$2902,12, FALSE)*$E546/100</f>
        <v>0</v>
      </c>
      <c r="Q546" s="91">
        <f>VLOOKUP($B546,'Bang TPDD'!$A$6:$AA$2902,13, FALSE)*$E546/100</f>
        <v>0</v>
      </c>
      <c r="R546" s="91">
        <f>VLOOKUP($B546,'Bang TPDD'!$A$6:$AA$2902,14, FALSE)*$E546/100</f>
        <v>0</v>
      </c>
      <c r="S546" s="91">
        <f>VLOOKUP($B546,'Bang TPDD'!$A$6:$AA$2902,15, FALSE)*$E546/100</f>
        <v>0</v>
      </c>
      <c r="T546" s="91">
        <f>VLOOKUP($B546,'Bang TPDD'!$A$6:$AA$2902,16, FALSE)*$E546/100</f>
        <v>0</v>
      </c>
      <c r="U546" s="91">
        <f>VLOOKUP($B546,'Bang TPDD'!$A$6:$AA$2902,17, FALSE)*$E546/100</f>
        <v>0</v>
      </c>
      <c r="V546" s="91">
        <f>VLOOKUP($B546,'Bang TPDD'!$A$6:$AA$2902,18, FALSE)*$E546/100</f>
        <v>0</v>
      </c>
      <c r="W546" s="91">
        <f>VLOOKUP($B546,'Bang TPDD'!$A$6:$AA$2902,19, FALSE)*$E546/100</f>
        <v>0</v>
      </c>
      <c r="X546" s="91">
        <f>VLOOKUP($B546,'Bang TPDD'!$A$6:$AA$2902,20, FALSE)*$E546/100</f>
        <v>0</v>
      </c>
      <c r="Y546" s="91">
        <f>VLOOKUP($B546,'Bang TPDD'!$A$6:$AA$2902,21, FALSE)*$E546/100</f>
        <v>0</v>
      </c>
      <c r="Z546" s="91">
        <f>VLOOKUP($B546,'Bang TPDD'!$A$6:$AA$2902,22, FALSE)*$E546/100</f>
        <v>0</v>
      </c>
    </row>
    <row r="547" spans="1:26" ht="15" thickBot="1" x14ac:dyDescent="0.35"/>
    <row r="548" spans="1:26" ht="27.6" x14ac:dyDescent="0.3">
      <c r="A548" s="412" t="s">
        <v>1137</v>
      </c>
      <c r="B548" s="414" t="s">
        <v>292</v>
      </c>
      <c r="C548" s="410" t="s">
        <v>353</v>
      </c>
      <c r="D548" s="396" t="s">
        <v>272</v>
      </c>
      <c r="E548" s="397" t="s">
        <v>273</v>
      </c>
      <c r="F548" s="398" t="s">
        <v>300</v>
      </c>
      <c r="G548" s="398" t="s">
        <v>3</v>
      </c>
      <c r="H548" s="398" t="s">
        <v>296</v>
      </c>
      <c r="I548" s="399" t="s">
        <v>323</v>
      </c>
      <c r="J548" s="399" t="s">
        <v>324</v>
      </c>
      <c r="K548" s="399" t="s">
        <v>327</v>
      </c>
      <c r="L548" s="399" t="s">
        <v>325</v>
      </c>
      <c r="M548" s="399" t="s">
        <v>326</v>
      </c>
      <c r="N548" s="399" t="s">
        <v>329</v>
      </c>
      <c r="O548" s="399" t="s">
        <v>5</v>
      </c>
      <c r="P548" s="399" t="s">
        <v>304</v>
      </c>
      <c r="Q548" s="399" t="s">
        <v>313</v>
      </c>
      <c r="R548" s="399" t="s">
        <v>6</v>
      </c>
      <c r="S548" s="399" t="s">
        <v>7</v>
      </c>
      <c r="T548" s="399" t="s">
        <v>8</v>
      </c>
      <c r="U548" s="399" t="s">
        <v>9</v>
      </c>
      <c r="V548" s="399" t="s">
        <v>10</v>
      </c>
      <c r="W548" s="399" t="s">
        <v>291</v>
      </c>
      <c r="X548" s="399" t="s">
        <v>11</v>
      </c>
      <c r="Y548" s="399" t="s">
        <v>12</v>
      </c>
      <c r="Z548" s="399" t="s">
        <v>13</v>
      </c>
    </row>
    <row r="549" spans="1:26" x14ac:dyDescent="0.3">
      <c r="A549" s="413"/>
      <c r="B549" s="415"/>
      <c r="C549" s="411"/>
      <c r="D549" s="400" t="s">
        <v>16</v>
      </c>
      <c r="E549" s="401" t="s">
        <v>16</v>
      </c>
      <c r="F549" s="401" t="s">
        <v>301</v>
      </c>
      <c r="G549" s="401" t="s">
        <v>15</v>
      </c>
      <c r="H549" s="401" t="s">
        <v>16</v>
      </c>
      <c r="I549" s="401" t="s">
        <v>16</v>
      </c>
      <c r="J549" s="401" t="s">
        <v>16</v>
      </c>
      <c r="K549" s="401" t="s">
        <v>328</v>
      </c>
      <c r="L549" s="401" t="s">
        <v>16</v>
      </c>
      <c r="M549" s="401" t="s">
        <v>16</v>
      </c>
      <c r="N549" s="401" t="s">
        <v>16</v>
      </c>
      <c r="O549" s="401" t="s">
        <v>16</v>
      </c>
      <c r="P549" s="401" t="s">
        <v>16</v>
      </c>
      <c r="Q549" s="401" t="s">
        <v>17</v>
      </c>
      <c r="R549" s="401" t="s">
        <v>17</v>
      </c>
      <c r="S549" s="401" t="s">
        <v>17</v>
      </c>
      <c r="T549" s="401" t="s">
        <v>17</v>
      </c>
      <c r="U549" s="401" t="s">
        <v>17</v>
      </c>
      <c r="V549" s="401" t="s">
        <v>17</v>
      </c>
      <c r="W549" s="401" t="s">
        <v>18</v>
      </c>
      <c r="X549" s="401" t="s">
        <v>18</v>
      </c>
      <c r="Y549" s="401" t="s">
        <v>17</v>
      </c>
      <c r="Z549" s="401" t="s">
        <v>17</v>
      </c>
    </row>
    <row r="550" spans="1:26" ht="43.8" thickBot="1" x14ac:dyDescent="0.35">
      <c r="A550" s="93">
        <f>A530+1</f>
        <v>34</v>
      </c>
      <c r="B550" s="94" t="s">
        <v>1136</v>
      </c>
      <c r="C550" s="95" t="s">
        <v>401</v>
      </c>
      <c r="D550" s="402">
        <f>SUM(D551:D555)</f>
        <v>570</v>
      </c>
      <c r="E550" s="403">
        <f>SUM(E551:E555)</f>
        <v>529</v>
      </c>
      <c r="F550" s="403"/>
      <c r="G550" s="403">
        <f t="shared" ref="G550:Z550" si="64">SUM(G551:G555)</f>
        <v>520.04999999999995</v>
      </c>
      <c r="H550" s="403">
        <f t="shared" si="64"/>
        <v>408.01300000000003</v>
      </c>
      <c r="I550" s="404">
        <f t="shared" si="64"/>
        <v>51.83</v>
      </c>
      <c r="J550" s="404">
        <f t="shared" si="64"/>
        <v>13.74</v>
      </c>
      <c r="K550" s="403">
        <f t="shared" si="64"/>
        <v>65.569999999999993</v>
      </c>
      <c r="L550" s="404">
        <f t="shared" si="64"/>
        <v>3.12</v>
      </c>
      <c r="M550" s="404">
        <f t="shared" si="64"/>
        <v>4.9850000000000003</v>
      </c>
      <c r="N550" s="403">
        <f t="shared" si="64"/>
        <v>8.1050000000000004</v>
      </c>
      <c r="O550" s="403">
        <f t="shared" si="64"/>
        <v>38.289999999999992</v>
      </c>
      <c r="P550" s="403">
        <f t="shared" si="64"/>
        <v>5.46</v>
      </c>
      <c r="Q550" s="403">
        <f t="shared" si="64"/>
        <v>0</v>
      </c>
      <c r="R550" s="403">
        <f t="shared" si="64"/>
        <v>225.06000000000003</v>
      </c>
      <c r="S550" s="403">
        <f t="shared" si="64"/>
        <v>721.31</v>
      </c>
      <c r="T550" s="403">
        <f t="shared" si="64"/>
        <v>18.059999999999999</v>
      </c>
      <c r="U550" s="403">
        <f t="shared" si="64"/>
        <v>752.52</v>
      </c>
      <c r="V550" s="403">
        <f t="shared" si="64"/>
        <v>700.71999999999991</v>
      </c>
      <c r="W550" s="403">
        <f t="shared" si="64"/>
        <v>486</v>
      </c>
      <c r="X550" s="403">
        <f t="shared" si="64"/>
        <v>0</v>
      </c>
      <c r="Y550" s="403">
        <f t="shared" si="64"/>
        <v>1.0266000000000002</v>
      </c>
      <c r="Z550" s="403">
        <f t="shared" si="64"/>
        <v>67.900000000000006</v>
      </c>
    </row>
    <row r="551" spans="1:26" x14ac:dyDescent="0.3">
      <c r="A551" s="2"/>
      <c r="B551" s="92">
        <v>139</v>
      </c>
      <c r="C551" s="5" t="str">
        <f>VLOOKUP($B551,'Bang TPDD'!$A$6:$AA$2902,2, FALSE)</f>
        <v>Mề gà</v>
      </c>
      <c r="D551" s="91">
        <v>250</v>
      </c>
      <c r="E551" s="91">
        <f>D551-D551*F551/100</f>
        <v>240</v>
      </c>
      <c r="F551" s="91">
        <f>VLOOKUP($B551,'Bang TPDD'!$A$6:$AA$2902,3, FALSE)</f>
        <v>4</v>
      </c>
      <c r="G551" s="91">
        <f>VLOOKUP($B551,'Bang TPDD'!$A$6:$AA$2902,4, FALSE)*$D551/100</f>
        <v>247.5</v>
      </c>
      <c r="H551" s="91">
        <f>VLOOKUP($B551,'Bang TPDD'!$A$6:$AA$2902,23, FALSE)*$E551/100</f>
        <v>180</v>
      </c>
      <c r="I551" s="91">
        <f>VLOOKUP($B551,'Bang TPDD'!$A$6:$AA$2902,5, FALSE)*$E551/100</f>
        <v>51.12</v>
      </c>
      <c r="J551" s="91">
        <f>VLOOKUP($B551,'Bang TPDD'!$A$6:$AA$2902,6, FALSE)*$E551/100</f>
        <v>0</v>
      </c>
      <c r="K551" s="91">
        <f>VLOOKUP($B551,'Bang TPDD'!$A$6:$AA$2902,7, FALSE)*$E551/100</f>
        <v>51.12</v>
      </c>
      <c r="L551" s="91">
        <f>VLOOKUP($B551,'Bang TPDD'!$A$6:$AA$2902,8, FALSE)*$E551/100</f>
        <v>3.12</v>
      </c>
      <c r="M551" s="91">
        <f>VLOOKUP($B551,'Bang TPDD'!$A$6:$AA$2902,9, FALSE)*$E551/100</f>
        <v>0</v>
      </c>
      <c r="N551" s="91">
        <f>VLOOKUP($B551,'Bang TPDD'!$A$6:$AA$2902,10, FALSE)*$E551/100</f>
        <v>3.12</v>
      </c>
      <c r="O551" s="91">
        <f>VLOOKUP($B551,'Bang TPDD'!$A$6:$AA$2902,11, FALSE)*$E551/100</f>
        <v>1.44</v>
      </c>
      <c r="P551" s="91">
        <f>VLOOKUP($B551,'Bang TPDD'!$A$6:$AA$2902,12, FALSE)*$E551/100</f>
        <v>0</v>
      </c>
      <c r="Q551" s="91">
        <f>VLOOKUP($B551,'Bang TPDD'!$A$6:$AA$2902,13, FALSE)*$E551/100</f>
        <v>0</v>
      </c>
      <c r="R551" s="91">
        <f>VLOOKUP($B551,'Bang TPDD'!$A$6:$AA$2902,14, FALSE)*$E551/100</f>
        <v>115.2</v>
      </c>
      <c r="S551" s="91">
        <f>VLOOKUP($B551,'Bang TPDD'!$A$6:$AA$2902,15, FALSE)*$E551/100</f>
        <v>360</v>
      </c>
      <c r="T551" s="91">
        <f>VLOOKUP($B551,'Bang TPDD'!$A$6:$AA$2902,16, FALSE)*$E551/100</f>
        <v>15.84</v>
      </c>
      <c r="U551" s="91">
        <f>VLOOKUP($B551,'Bang TPDD'!$A$6:$AA$2902,17, FALSE)*$E551/100</f>
        <v>0</v>
      </c>
      <c r="V551" s="91">
        <f>VLOOKUP($B551,'Bang TPDD'!$A$6:$AA$2902,18, FALSE)*$E551/100</f>
        <v>0</v>
      </c>
      <c r="W551" s="91">
        <f>VLOOKUP($B551,'Bang TPDD'!$A$6:$AA$2902,19, FALSE)*$E551/100</f>
        <v>0</v>
      </c>
      <c r="X551" s="91">
        <f>VLOOKUP($B551,'Bang TPDD'!$A$6:$AA$2902,20, FALSE)*$E551/100</f>
        <v>0</v>
      </c>
      <c r="Y551" s="91">
        <f>VLOOKUP($B551,'Bang TPDD'!$A$6:$AA$2902,21, FALSE)*$E551/100</f>
        <v>9.6000000000000002E-2</v>
      </c>
      <c r="Z551" s="91">
        <f>VLOOKUP($B551,'Bang TPDD'!$A$6:$AA$2902,22, FALSE)*$E551/100</f>
        <v>0</v>
      </c>
    </row>
    <row r="552" spans="1:26" x14ac:dyDescent="0.3">
      <c r="A552" s="2"/>
      <c r="B552" s="92">
        <v>46</v>
      </c>
      <c r="C552" s="5" t="str">
        <f>VLOOKUP($B552,'Bang TPDD'!$A$6:$AA$2902,2, FALSE)</f>
        <v>Đậu cô ve</v>
      </c>
      <c r="D552" s="91">
        <v>300</v>
      </c>
      <c r="E552" s="91">
        <f t="shared" ref="E552:E555" si="65">D552-D552*F552/100</f>
        <v>270</v>
      </c>
      <c r="F552" s="91">
        <f>VLOOKUP($B552,'Bang TPDD'!$A$6:$AA$2902,3, FALSE)</f>
        <v>10</v>
      </c>
      <c r="G552" s="91">
        <f>VLOOKUP($B552,'Bang TPDD'!$A$6:$AA$2902,4, FALSE)*$D552/100</f>
        <v>219</v>
      </c>
      <c r="H552" s="91">
        <f>VLOOKUP($B552,'Bang TPDD'!$A$6:$AA$2902,23, FALSE)*$E552/100</f>
        <v>216</v>
      </c>
      <c r="I552" s="91">
        <f>VLOOKUP($B552,'Bang TPDD'!$A$6:$AA$2902,5, FALSE)*$E552/100</f>
        <v>0</v>
      </c>
      <c r="J552" s="91">
        <f>VLOOKUP($B552,'Bang TPDD'!$A$6:$AA$2902,6, FALSE)*$E552/100</f>
        <v>13.5</v>
      </c>
      <c r="K552" s="91">
        <f>VLOOKUP($B552,'Bang TPDD'!$A$6:$AA$2902,7, FALSE)*$E552/100</f>
        <v>13.5</v>
      </c>
      <c r="L552" s="91">
        <f>VLOOKUP($B552,'Bang TPDD'!$A$6:$AA$2902,8, FALSE)*$E552/100</f>
        <v>0</v>
      </c>
      <c r="M552" s="91">
        <f>VLOOKUP($B552,'Bang TPDD'!$A$6:$AA$2902,9, FALSE)*$E552/100</f>
        <v>0</v>
      </c>
      <c r="N552" s="91">
        <f>VLOOKUP($B552,'Bang TPDD'!$A$6:$AA$2902,10, FALSE)*$E552/100</f>
        <v>0</v>
      </c>
      <c r="O552" s="91">
        <f>VLOOKUP($B552,'Bang TPDD'!$A$6:$AA$2902,11, FALSE)*$E552/100</f>
        <v>35.909999999999997</v>
      </c>
      <c r="P552" s="91">
        <f>VLOOKUP($B552,'Bang TPDD'!$A$6:$AA$2902,12, FALSE)*$E552/100</f>
        <v>5.4</v>
      </c>
      <c r="Q552" s="91">
        <f>VLOOKUP($B552,'Bang TPDD'!$A$6:$AA$2902,13, FALSE)*$E552/100</f>
        <v>0</v>
      </c>
      <c r="R552" s="91">
        <f>VLOOKUP($B552,'Bang TPDD'!$A$6:$AA$2902,14, FALSE)*$E552/100</f>
        <v>70.2</v>
      </c>
      <c r="S552" s="91">
        <f>VLOOKUP($B552,'Bang TPDD'!$A$6:$AA$2902,15, FALSE)*$E552/100</f>
        <v>329.4</v>
      </c>
      <c r="T552" s="91">
        <f>VLOOKUP($B552,'Bang TPDD'!$A$6:$AA$2902,16, FALSE)*$E552/100</f>
        <v>1.89</v>
      </c>
      <c r="U552" s="91">
        <f>VLOOKUP($B552,'Bang TPDD'!$A$6:$AA$2902,17, FALSE)*$E552/100</f>
        <v>259.2</v>
      </c>
      <c r="V552" s="91">
        <f>VLOOKUP($B552,'Bang TPDD'!$A$6:$AA$2902,18, FALSE)*$E552/100</f>
        <v>685.8</v>
      </c>
      <c r="W552" s="91">
        <f>VLOOKUP($B552,'Bang TPDD'!$A$6:$AA$2902,19, FALSE)*$E552/100</f>
        <v>486</v>
      </c>
      <c r="X552" s="91">
        <f>VLOOKUP($B552,'Bang TPDD'!$A$6:$AA$2902,20, FALSE)*$E552/100</f>
        <v>0</v>
      </c>
      <c r="Y552" s="91">
        <f>VLOOKUP($B552,'Bang TPDD'!$A$6:$AA$2902,21, FALSE)*$E552/100</f>
        <v>0.91800000000000015</v>
      </c>
      <c r="Z552" s="91">
        <f>VLOOKUP($B552,'Bang TPDD'!$A$6:$AA$2902,22, FALSE)*$E552/100</f>
        <v>67.5</v>
      </c>
    </row>
    <row r="553" spans="1:26" x14ac:dyDescent="0.3">
      <c r="A553" s="2"/>
      <c r="B553" s="92">
        <v>108</v>
      </c>
      <c r="C553" s="5" t="str">
        <f>VLOOKUP($B553,'Bang TPDD'!$A$6:$AA$2902,2, FALSE)</f>
        <v>Dầu thực vật</v>
      </c>
      <c r="D553" s="91">
        <v>5</v>
      </c>
      <c r="E553" s="91">
        <f t="shared" si="65"/>
        <v>5</v>
      </c>
      <c r="F553" s="91">
        <f>VLOOKUP($B553,'Bang TPDD'!$A$6:$AA$2902,3, FALSE)</f>
        <v>0</v>
      </c>
      <c r="G553" s="91">
        <f>VLOOKUP($B553,'Bang TPDD'!$A$6:$AA$2902,4, FALSE)*$D553/100</f>
        <v>44.85</v>
      </c>
      <c r="H553" s="91">
        <f>VLOOKUP($B553,'Bang TPDD'!$A$6:$AA$2902,23, FALSE)*$E553/100</f>
        <v>1.4999999999999999E-2</v>
      </c>
      <c r="I553" s="91">
        <f>VLOOKUP($B553,'Bang TPDD'!$A$6:$AA$2902,5, FALSE)*$E553/100</f>
        <v>0</v>
      </c>
      <c r="J553" s="91">
        <f>VLOOKUP($B553,'Bang TPDD'!$A$6:$AA$2902,6, FALSE)*$E553/100</f>
        <v>0</v>
      </c>
      <c r="K553" s="91">
        <f>VLOOKUP($B553,'Bang TPDD'!$A$6:$AA$2902,7, FALSE)*$E553/100</f>
        <v>0</v>
      </c>
      <c r="L553" s="91">
        <f>VLOOKUP($B553,'Bang TPDD'!$A$6:$AA$2902,8, FALSE)*$E553/100</f>
        <v>0</v>
      </c>
      <c r="M553" s="91">
        <f>VLOOKUP($B553,'Bang TPDD'!$A$6:$AA$2902,9, FALSE)*$E553/100</f>
        <v>4.9850000000000003</v>
      </c>
      <c r="N553" s="91">
        <f>VLOOKUP($B553,'Bang TPDD'!$A$6:$AA$2902,10, FALSE)*$E553/100</f>
        <v>4.9850000000000003</v>
      </c>
      <c r="O553" s="91">
        <f>VLOOKUP($B553,'Bang TPDD'!$A$6:$AA$2902,11, FALSE)*$E553/100</f>
        <v>0</v>
      </c>
      <c r="P553" s="91">
        <f>VLOOKUP($B553,'Bang TPDD'!$A$6:$AA$2902,12, FALSE)*$E553/100</f>
        <v>0</v>
      </c>
      <c r="Q553" s="91">
        <f>VLOOKUP($B553,'Bang TPDD'!$A$6:$AA$2902,13, FALSE)*$E553/100</f>
        <v>0</v>
      </c>
      <c r="R553" s="91">
        <f>VLOOKUP($B553,'Bang TPDD'!$A$6:$AA$2902,14, FALSE)*$E553/100</f>
        <v>0</v>
      </c>
      <c r="S553" s="91">
        <f>VLOOKUP($B553,'Bang TPDD'!$A$6:$AA$2902,15, FALSE)*$E553/100</f>
        <v>0</v>
      </c>
      <c r="T553" s="91">
        <f>VLOOKUP($B553,'Bang TPDD'!$A$6:$AA$2902,16, FALSE)*$E553/100</f>
        <v>0</v>
      </c>
      <c r="U553" s="91">
        <f>VLOOKUP($B553,'Bang TPDD'!$A$6:$AA$2902,17, FALSE)*$E553/100</f>
        <v>0</v>
      </c>
      <c r="V553" s="91">
        <f>VLOOKUP($B553,'Bang TPDD'!$A$6:$AA$2902,18, FALSE)*$E553/100</f>
        <v>0</v>
      </c>
      <c r="W553" s="91">
        <f>VLOOKUP($B553,'Bang TPDD'!$A$6:$AA$2902,19, FALSE)*$E553/100</f>
        <v>0</v>
      </c>
      <c r="X553" s="91">
        <f>VLOOKUP($B553,'Bang TPDD'!$A$6:$AA$2902,20, FALSE)*$E553/100</f>
        <v>0</v>
      </c>
      <c r="Y553" s="91">
        <f>VLOOKUP($B553,'Bang TPDD'!$A$6:$AA$2902,21, FALSE)*$E553/100</f>
        <v>0</v>
      </c>
      <c r="Z553" s="91">
        <f>VLOOKUP($B553,'Bang TPDD'!$A$6:$AA$2902,22, FALSE)*$E553/100</f>
        <v>0</v>
      </c>
    </row>
    <row r="554" spans="1:26" x14ac:dyDescent="0.3">
      <c r="A554" s="2"/>
      <c r="B554" s="92">
        <v>238</v>
      </c>
      <c r="C554" s="5" t="str">
        <f>VLOOKUP($B554,'Bang TPDD'!$A$6:$AA$2902,2, FALSE)</f>
        <v>Nước mắm</v>
      </c>
      <c r="D554" s="91">
        <v>10</v>
      </c>
      <c r="E554" s="91">
        <f t="shared" si="65"/>
        <v>10</v>
      </c>
      <c r="F554" s="91">
        <f>VLOOKUP($B554,'Bang TPDD'!$A$6:$AA$2902,3, FALSE)</f>
        <v>0</v>
      </c>
      <c r="G554" s="91">
        <f>VLOOKUP($B554,'Bang TPDD'!$A$6:$AA$2902,4, FALSE)*$D554/100</f>
        <v>2.8</v>
      </c>
      <c r="H554" s="91">
        <f>VLOOKUP($B554,'Bang TPDD'!$A$6:$AA$2902,23, FALSE)*$E554/100</f>
        <v>9.2899999999999991</v>
      </c>
      <c r="I554" s="91">
        <f>VLOOKUP($B554,'Bang TPDD'!$A$6:$AA$2902,5, FALSE)*$E554/100</f>
        <v>0.71</v>
      </c>
      <c r="J554" s="91">
        <f>VLOOKUP($B554,'Bang TPDD'!$A$6:$AA$2902,6, FALSE)*$E554/100</f>
        <v>0</v>
      </c>
      <c r="K554" s="91">
        <f>VLOOKUP($B554,'Bang TPDD'!$A$6:$AA$2902,7, FALSE)*$E554/100</f>
        <v>0.71</v>
      </c>
      <c r="L554" s="91">
        <f>VLOOKUP($B554,'Bang TPDD'!$A$6:$AA$2902,8, FALSE)*$E554/100</f>
        <v>0</v>
      </c>
      <c r="M554" s="91">
        <f>VLOOKUP($B554,'Bang TPDD'!$A$6:$AA$2902,9, FALSE)*$E554/100</f>
        <v>0</v>
      </c>
      <c r="N554" s="91">
        <f>VLOOKUP($B554,'Bang TPDD'!$A$6:$AA$2902,10, FALSE)*$E554/100</f>
        <v>0</v>
      </c>
      <c r="O554" s="91">
        <f>VLOOKUP($B554,'Bang TPDD'!$A$6:$AA$2902,11, FALSE)*$E554/100</f>
        <v>0</v>
      </c>
      <c r="P554" s="91">
        <f>VLOOKUP($B554,'Bang TPDD'!$A$6:$AA$2902,12, FALSE)*$E554/100</f>
        <v>0</v>
      </c>
      <c r="Q554" s="91">
        <f>VLOOKUP($B554,'Bang TPDD'!$A$6:$AA$2902,13, FALSE)*$E554/100</f>
        <v>0</v>
      </c>
      <c r="R554" s="91">
        <f>VLOOKUP($B554,'Bang TPDD'!$A$6:$AA$2902,14, FALSE)*$E554/100</f>
        <v>38.700000000000003</v>
      </c>
      <c r="S554" s="91">
        <f>VLOOKUP($B554,'Bang TPDD'!$A$6:$AA$2902,15, FALSE)*$E554/100</f>
        <v>24.67</v>
      </c>
      <c r="T554" s="91">
        <f>VLOOKUP($B554,'Bang TPDD'!$A$6:$AA$2902,16, FALSE)*$E554/100</f>
        <v>0.27</v>
      </c>
      <c r="U554" s="91">
        <f>VLOOKUP($B554,'Bang TPDD'!$A$6:$AA$2902,17, FALSE)*$E554/100</f>
        <v>492.6</v>
      </c>
      <c r="V554" s="91">
        <f>VLOOKUP($B554,'Bang TPDD'!$A$6:$AA$2902,18, FALSE)*$E554/100</f>
        <v>0</v>
      </c>
      <c r="W554" s="91">
        <f>VLOOKUP($B554,'Bang TPDD'!$A$6:$AA$2902,19, FALSE)*$E554/100</f>
        <v>0</v>
      </c>
      <c r="X554" s="91">
        <f>VLOOKUP($B554,'Bang TPDD'!$A$6:$AA$2902,20, FALSE)*$E554/100</f>
        <v>0</v>
      </c>
      <c r="Y554" s="91">
        <f>VLOOKUP($B554,'Bang TPDD'!$A$6:$AA$2902,21, FALSE)*$E554/100</f>
        <v>3.0000000000000001E-3</v>
      </c>
      <c r="Z554" s="91">
        <f>VLOOKUP($B554,'Bang TPDD'!$A$6:$AA$2902,22, FALSE)*$E554/100</f>
        <v>0</v>
      </c>
    </row>
    <row r="555" spans="1:26" x14ac:dyDescent="0.3">
      <c r="A555" s="2"/>
      <c r="B555" s="92">
        <v>85</v>
      </c>
      <c r="C555" s="5" t="str">
        <f>VLOOKUP($B555,'Bang TPDD'!$A$6:$AA$2902,2, FALSE)</f>
        <v>Tỏi ta</v>
      </c>
      <c r="D555" s="91">
        <v>5</v>
      </c>
      <c r="E555" s="91">
        <f t="shared" si="65"/>
        <v>4</v>
      </c>
      <c r="F555" s="91">
        <f>VLOOKUP($B555,'Bang TPDD'!$A$6:$AA$2902,3, FALSE)</f>
        <v>20</v>
      </c>
      <c r="G555" s="91">
        <f>VLOOKUP($B555,'Bang TPDD'!$A$6:$AA$2902,4, FALSE)*$D555/100</f>
        <v>5.9</v>
      </c>
      <c r="H555" s="91">
        <f>VLOOKUP($B555,'Bang TPDD'!$A$6:$AA$2902,23, FALSE)*$E555/100</f>
        <v>2.7080000000000002</v>
      </c>
      <c r="I555" s="91">
        <f>VLOOKUP($B555,'Bang TPDD'!$A$6:$AA$2902,5, FALSE)*$E555/100</f>
        <v>0</v>
      </c>
      <c r="J555" s="91">
        <f>VLOOKUP($B555,'Bang TPDD'!$A$6:$AA$2902,6, FALSE)*$E555/100</f>
        <v>0.24</v>
      </c>
      <c r="K555" s="91">
        <f>VLOOKUP($B555,'Bang TPDD'!$A$6:$AA$2902,7, FALSE)*$E555/100</f>
        <v>0.24</v>
      </c>
      <c r="L555" s="91">
        <f>VLOOKUP($B555,'Bang TPDD'!$A$6:$AA$2902,8, FALSE)*$E555/100</f>
        <v>0</v>
      </c>
      <c r="M555" s="91">
        <f>VLOOKUP($B555,'Bang TPDD'!$A$6:$AA$2902,9, FALSE)*$E555/100</f>
        <v>0</v>
      </c>
      <c r="N555" s="91">
        <f>VLOOKUP($B555,'Bang TPDD'!$A$6:$AA$2902,10, FALSE)*$E555/100</f>
        <v>0</v>
      </c>
      <c r="O555" s="91">
        <f>VLOOKUP($B555,'Bang TPDD'!$A$6:$AA$2902,11, FALSE)*$E555/100</f>
        <v>0.94</v>
      </c>
      <c r="P555" s="91">
        <f>VLOOKUP($B555,'Bang TPDD'!$A$6:$AA$2902,12, FALSE)*$E555/100</f>
        <v>0.06</v>
      </c>
      <c r="Q555" s="91">
        <f>VLOOKUP($B555,'Bang TPDD'!$A$6:$AA$2902,13, FALSE)*$E555/100</f>
        <v>0</v>
      </c>
      <c r="R555" s="91">
        <f>VLOOKUP($B555,'Bang TPDD'!$A$6:$AA$2902,14, FALSE)*$E555/100</f>
        <v>0.96</v>
      </c>
      <c r="S555" s="91">
        <f>VLOOKUP($B555,'Bang TPDD'!$A$6:$AA$2902,15, FALSE)*$E555/100</f>
        <v>7.24</v>
      </c>
      <c r="T555" s="91">
        <f>VLOOKUP($B555,'Bang TPDD'!$A$6:$AA$2902,16, FALSE)*$E555/100</f>
        <v>0.06</v>
      </c>
      <c r="U555" s="91">
        <f>VLOOKUP($B555,'Bang TPDD'!$A$6:$AA$2902,17, FALSE)*$E555/100</f>
        <v>0.72</v>
      </c>
      <c r="V555" s="91">
        <f>VLOOKUP($B555,'Bang TPDD'!$A$6:$AA$2902,18, FALSE)*$E555/100</f>
        <v>14.92</v>
      </c>
      <c r="W555" s="91">
        <f>VLOOKUP($B555,'Bang TPDD'!$A$6:$AA$2902,19, FALSE)*$E555/100</f>
        <v>0</v>
      </c>
      <c r="X555" s="91">
        <f>VLOOKUP($B555,'Bang TPDD'!$A$6:$AA$2902,20, FALSE)*$E555/100</f>
        <v>0</v>
      </c>
      <c r="Y555" s="91">
        <f>VLOOKUP($B555,'Bang TPDD'!$A$6:$AA$2902,21, FALSE)*$E555/100</f>
        <v>9.5999999999999992E-3</v>
      </c>
      <c r="Z555" s="91">
        <f>VLOOKUP($B555,'Bang TPDD'!$A$6:$AA$2902,22, FALSE)*$E555/100</f>
        <v>0.4</v>
      </c>
    </row>
    <row r="556" spans="1:26" ht="15" thickBot="1" x14ac:dyDescent="0.35"/>
    <row r="557" spans="1:26" ht="27.6" x14ac:dyDescent="0.3">
      <c r="A557" s="412" t="s">
        <v>1137</v>
      </c>
      <c r="B557" s="414" t="s">
        <v>292</v>
      </c>
      <c r="C557" s="410" t="s">
        <v>353</v>
      </c>
      <c r="D557" s="396" t="s">
        <v>272</v>
      </c>
      <c r="E557" s="397" t="s">
        <v>273</v>
      </c>
      <c r="F557" s="398" t="s">
        <v>300</v>
      </c>
      <c r="G557" s="398" t="s">
        <v>3</v>
      </c>
      <c r="H557" s="398" t="s">
        <v>296</v>
      </c>
      <c r="I557" s="399" t="s">
        <v>323</v>
      </c>
      <c r="J557" s="399" t="s">
        <v>324</v>
      </c>
      <c r="K557" s="399" t="s">
        <v>327</v>
      </c>
      <c r="L557" s="399" t="s">
        <v>325</v>
      </c>
      <c r="M557" s="399" t="s">
        <v>326</v>
      </c>
      <c r="N557" s="399" t="s">
        <v>329</v>
      </c>
      <c r="O557" s="399" t="s">
        <v>5</v>
      </c>
      <c r="P557" s="399" t="s">
        <v>304</v>
      </c>
      <c r="Q557" s="399" t="s">
        <v>313</v>
      </c>
      <c r="R557" s="399" t="s">
        <v>6</v>
      </c>
      <c r="S557" s="399" t="s">
        <v>7</v>
      </c>
      <c r="T557" s="399" t="s">
        <v>8</v>
      </c>
      <c r="U557" s="399" t="s">
        <v>9</v>
      </c>
      <c r="V557" s="399" t="s">
        <v>10</v>
      </c>
      <c r="W557" s="399" t="s">
        <v>291</v>
      </c>
      <c r="X557" s="399" t="s">
        <v>11</v>
      </c>
      <c r="Y557" s="399" t="s">
        <v>12</v>
      </c>
      <c r="Z557" s="399" t="s">
        <v>13</v>
      </c>
    </row>
    <row r="558" spans="1:26" x14ac:dyDescent="0.3">
      <c r="A558" s="413"/>
      <c r="B558" s="415"/>
      <c r="C558" s="411"/>
      <c r="D558" s="400" t="s">
        <v>16</v>
      </c>
      <c r="E558" s="401" t="s">
        <v>16</v>
      </c>
      <c r="F558" s="401" t="s">
        <v>301</v>
      </c>
      <c r="G558" s="401" t="s">
        <v>15</v>
      </c>
      <c r="H558" s="401" t="s">
        <v>16</v>
      </c>
      <c r="I558" s="401" t="s">
        <v>16</v>
      </c>
      <c r="J558" s="401" t="s">
        <v>16</v>
      </c>
      <c r="K558" s="401" t="s">
        <v>328</v>
      </c>
      <c r="L558" s="401" t="s">
        <v>16</v>
      </c>
      <c r="M558" s="401" t="s">
        <v>16</v>
      </c>
      <c r="N558" s="401" t="s">
        <v>16</v>
      </c>
      <c r="O558" s="401" t="s">
        <v>16</v>
      </c>
      <c r="P558" s="401" t="s">
        <v>16</v>
      </c>
      <c r="Q558" s="401" t="s">
        <v>17</v>
      </c>
      <c r="R558" s="401" t="s">
        <v>17</v>
      </c>
      <c r="S558" s="401" t="s">
        <v>17</v>
      </c>
      <c r="T558" s="401" t="s">
        <v>17</v>
      </c>
      <c r="U558" s="401" t="s">
        <v>17</v>
      </c>
      <c r="V558" s="401" t="s">
        <v>17</v>
      </c>
      <c r="W558" s="401" t="s">
        <v>18</v>
      </c>
      <c r="X558" s="401" t="s">
        <v>18</v>
      </c>
      <c r="Y558" s="401" t="s">
        <v>17</v>
      </c>
      <c r="Z558" s="401" t="s">
        <v>17</v>
      </c>
    </row>
    <row r="559" spans="1:26" ht="29.4" thickBot="1" x14ac:dyDescent="0.35">
      <c r="A559" s="93">
        <f>A550+1</f>
        <v>35</v>
      </c>
      <c r="B559" s="94" t="s">
        <v>1138</v>
      </c>
      <c r="C559" s="95" t="s">
        <v>423</v>
      </c>
      <c r="D559" s="402">
        <f>SUM(D560:D570)</f>
        <v>733</v>
      </c>
      <c r="E559" s="403">
        <f>SUM(E560:E570)</f>
        <v>589.06999999999994</v>
      </c>
      <c r="F559" s="403"/>
      <c r="G559" s="403">
        <f t="shared" ref="G559:Z559" si="66">SUM(G560:G570)</f>
        <v>733.20999999999992</v>
      </c>
      <c r="H559" s="403">
        <f t="shared" si="66"/>
        <v>510.77800000000002</v>
      </c>
      <c r="I559" s="404">
        <f t="shared" si="66"/>
        <v>16.73</v>
      </c>
      <c r="J559" s="404">
        <f t="shared" si="66"/>
        <v>4.0263600000000004</v>
      </c>
      <c r="K559" s="403">
        <f t="shared" si="66"/>
        <v>20.756359999999997</v>
      </c>
      <c r="L559" s="404">
        <f t="shared" si="66"/>
        <v>19.62</v>
      </c>
      <c r="M559" s="404">
        <f t="shared" si="66"/>
        <v>0.03</v>
      </c>
      <c r="N559" s="403">
        <f t="shared" si="66"/>
        <v>19.650000000000002</v>
      </c>
      <c r="O559" s="403">
        <f t="shared" si="66"/>
        <v>38.412909999999997</v>
      </c>
      <c r="P559" s="403">
        <f t="shared" si="66"/>
        <v>1.5785400000000001</v>
      </c>
      <c r="Q559" s="403">
        <f t="shared" si="66"/>
        <v>68.400000000000006</v>
      </c>
      <c r="R559" s="403">
        <f t="shared" si="66"/>
        <v>95.403899999999993</v>
      </c>
      <c r="S559" s="403">
        <f t="shared" si="66"/>
        <v>234.46780000000001</v>
      </c>
      <c r="T559" s="403">
        <f t="shared" si="66"/>
        <v>3.0157700000000003</v>
      </c>
      <c r="U559" s="403">
        <f t="shared" si="66"/>
        <v>509.76000000000005</v>
      </c>
      <c r="V559" s="403">
        <f t="shared" si="66"/>
        <v>189.75</v>
      </c>
      <c r="W559" s="403">
        <f t="shared" si="66"/>
        <v>1300.0730000000003</v>
      </c>
      <c r="X559" s="403">
        <f t="shared" si="66"/>
        <v>243</v>
      </c>
      <c r="Y559" s="403">
        <f t="shared" si="66"/>
        <v>0.16933100000000001</v>
      </c>
      <c r="Z559" s="403">
        <f t="shared" si="66"/>
        <v>23.796000000000003</v>
      </c>
    </row>
    <row r="560" spans="1:26" x14ac:dyDescent="0.3">
      <c r="A560" s="2"/>
      <c r="B560" s="92">
        <v>120</v>
      </c>
      <c r="C560" s="5" t="str">
        <f>VLOOKUP($B560,'Bang TPDD'!$A$6:$AA$2902,2, FALSE)</f>
        <v>Thịt vịt</v>
      </c>
      <c r="D560" s="91">
        <v>200</v>
      </c>
      <c r="E560" s="91">
        <f>D560-D560*F560/100</f>
        <v>90</v>
      </c>
      <c r="F560" s="91">
        <f>VLOOKUP($B560,'Bang TPDD'!$A$6:$AA$2902,3, FALSE)</f>
        <v>55</v>
      </c>
      <c r="G560" s="91">
        <f>VLOOKUP($B560,'Bang TPDD'!$A$6:$AA$2902,4, FALSE)*$D560/100</f>
        <v>534</v>
      </c>
      <c r="H560" s="91">
        <f>VLOOKUP($B560,'Bang TPDD'!$A$6:$AA$2902,23, FALSE)*$E560/100</f>
        <v>54</v>
      </c>
      <c r="I560" s="91">
        <f>VLOOKUP($B560,'Bang TPDD'!$A$6:$AA$2902,5, FALSE)*$E560/100</f>
        <v>16.02</v>
      </c>
      <c r="J560" s="91">
        <f>VLOOKUP($B560,'Bang TPDD'!$A$6:$AA$2902,6, FALSE)*$E560/100</f>
        <v>0</v>
      </c>
      <c r="K560" s="91">
        <f>VLOOKUP($B560,'Bang TPDD'!$A$6:$AA$2902,7, FALSE)*$E560/100</f>
        <v>16.02</v>
      </c>
      <c r="L560" s="91">
        <f>VLOOKUP($B560,'Bang TPDD'!$A$6:$AA$2902,8, FALSE)*$E560/100</f>
        <v>19.62</v>
      </c>
      <c r="M560" s="91">
        <f>VLOOKUP($B560,'Bang TPDD'!$A$6:$AA$2902,9, FALSE)*$E560/100</f>
        <v>0</v>
      </c>
      <c r="N560" s="91">
        <f>VLOOKUP($B560,'Bang TPDD'!$A$6:$AA$2902,10, FALSE)*$E560/100</f>
        <v>19.62</v>
      </c>
      <c r="O560" s="91">
        <f>VLOOKUP($B560,'Bang TPDD'!$A$6:$AA$2902,11, FALSE)*$E560/100</f>
        <v>0</v>
      </c>
      <c r="P560" s="91">
        <f>VLOOKUP($B560,'Bang TPDD'!$A$6:$AA$2902,12, FALSE)*$E560/100</f>
        <v>0</v>
      </c>
      <c r="Q560" s="91">
        <f>VLOOKUP($B560,'Bang TPDD'!$A$6:$AA$2902,13, FALSE)*$E560/100</f>
        <v>68.400000000000006</v>
      </c>
      <c r="R560" s="91">
        <f>VLOOKUP($B560,'Bang TPDD'!$A$6:$AA$2902,14, FALSE)*$E560/100</f>
        <v>11.7</v>
      </c>
      <c r="S560" s="91">
        <f>VLOOKUP($B560,'Bang TPDD'!$A$6:$AA$2902,15, FALSE)*$E560/100</f>
        <v>130.5</v>
      </c>
      <c r="T560" s="91">
        <f>VLOOKUP($B560,'Bang TPDD'!$A$6:$AA$2902,16, FALSE)*$E560/100</f>
        <v>1.62</v>
      </c>
      <c r="U560" s="91">
        <f>VLOOKUP($B560,'Bang TPDD'!$A$6:$AA$2902,17, FALSE)*$E560/100</f>
        <v>0</v>
      </c>
      <c r="V560" s="91">
        <f>VLOOKUP($B560,'Bang TPDD'!$A$6:$AA$2902,18, FALSE)*$E560/100</f>
        <v>0</v>
      </c>
      <c r="W560" s="91">
        <f>VLOOKUP($B560,'Bang TPDD'!$A$6:$AA$2902,19, FALSE)*$E560/100</f>
        <v>0</v>
      </c>
      <c r="X560" s="91">
        <f>VLOOKUP($B560,'Bang TPDD'!$A$6:$AA$2902,20, FALSE)*$E560/100</f>
        <v>243</v>
      </c>
      <c r="Y560" s="91">
        <f>VLOOKUP($B560,'Bang TPDD'!$A$6:$AA$2902,21, FALSE)*$E560/100</f>
        <v>6.3E-2</v>
      </c>
      <c r="Z560" s="91">
        <f>VLOOKUP($B560,'Bang TPDD'!$A$6:$AA$2902,22, FALSE)*$E560/100</f>
        <v>0</v>
      </c>
    </row>
    <row r="561" spans="1:26" x14ac:dyDescent="0.3">
      <c r="A561" s="2"/>
      <c r="B561" s="92">
        <v>33</v>
      </c>
      <c r="C561" s="5" t="str">
        <f>VLOOKUP($B561,'Bang TPDD'!$A$6:$AA$2902,2, FALSE)</f>
        <v>Cà rốt</v>
      </c>
      <c r="D561" s="91">
        <v>30</v>
      </c>
      <c r="E561" s="91">
        <f t="shared" ref="E561:E572" si="67">D561-D561*F561/100</f>
        <v>25.5</v>
      </c>
      <c r="F561" s="91">
        <f>VLOOKUP($B561,'Bang TPDD'!$A$6:$AA$2902,3, FALSE)</f>
        <v>15</v>
      </c>
      <c r="G561" s="91">
        <f>VLOOKUP($B561,'Bang TPDD'!$A$6:$AA$2902,4, FALSE)*$D561/100</f>
        <v>11.4</v>
      </c>
      <c r="H561" s="91">
        <f>VLOOKUP($B561,'Bang TPDD'!$A$6:$AA$2902,23, FALSE)*$E561/100</f>
        <v>22.44</v>
      </c>
      <c r="I561" s="91">
        <f>VLOOKUP($B561,'Bang TPDD'!$A$6:$AA$2902,5, FALSE)*$E561/100</f>
        <v>0</v>
      </c>
      <c r="J561" s="91">
        <f>VLOOKUP($B561,'Bang TPDD'!$A$6:$AA$2902,6, FALSE)*$E561/100</f>
        <v>0.38250000000000001</v>
      </c>
      <c r="K561" s="91">
        <f>VLOOKUP($B561,'Bang TPDD'!$A$6:$AA$2902,7, FALSE)*$E561/100</f>
        <v>0.38250000000000001</v>
      </c>
      <c r="L561" s="91">
        <f>VLOOKUP($B561,'Bang TPDD'!$A$6:$AA$2902,8, FALSE)*$E561/100</f>
        <v>0</v>
      </c>
      <c r="M561" s="91">
        <f>VLOOKUP($B561,'Bang TPDD'!$A$6:$AA$2902,9, FALSE)*$E561/100</f>
        <v>0</v>
      </c>
      <c r="N561" s="91">
        <f>VLOOKUP($B561,'Bang TPDD'!$A$6:$AA$2902,10, FALSE)*$E561/100</f>
        <v>0</v>
      </c>
      <c r="O561" s="91">
        <f>VLOOKUP($B561,'Bang TPDD'!$A$6:$AA$2902,11, FALSE)*$E561/100</f>
        <v>2.04</v>
      </c>
      <c r="P561" s="91">
        <f>VLOOKUP($B561,'Bang TPDD'!$A$6:$AA$2902,12, FALSE)*$E561/100</f>
        <v>0.40800000000000003</v>
      </c>
      <c r="Q561" s="91">
        <f>VLOOKUP($B561,'Bang TPDD'!$A$6:$AA$2902,13, FALSE)*$E561/100</f>
        <v>0</v>
      </c>
      <c r="R561" s="91">
        <f>VLOOKUP($B561,'Bang TPDD'!$A$6:$AA$2902,14, FALSE)*$E561/100</f>
        <v>10.965</v>
      </c>
      <c r="S561" s="91">
        <f>VLOOKUP($B561,'Bang TPDD'!$A$6:$AA$2902,15, FALSE)*$E561/100</f>
        <v>9.9450000000000003</v>
      </c>
      <c r="T561" s="91">
        <f>VLOOKUP($B561,'Bang TPDD'!$A$6:$AA$2902,16, FALSE)*$E561/100</f>
        <v>0.20400000000000001</v>
      </c>
      <c r="U561" s="91">
        <f>VLOOKUP($B561,'Bang TPDD'!$A$6:$AA$2902,17, FALSE)*$E561/100</f>
        <v>13.26</v>
      </c>
      <c r="V561" s="91">
        <f>VLOOKUP($B561,'Bang TPDD'!$A$6:$AA$2902,18, FALSE)*$E561/100</f>
        <v>67.83</v>
      </c>
      <c r="W561" s="91">
        <f>VLOOKUP($B561,'Bang TPDD'!$A$6:$AA$2902,19, FALSE)*$E561/100</f>
        <v>1285.2</v>
      </c>
      <c r="X561" s="91">
        <f>VLOOKUP($B561,'Bang TPDD'!$A$6:$AA$2902,20, FALSE)*$E561/100</f>
        <v>0</v>
      </c>
      <c r="Y561" s="91">
        <f>VLOOKUP($B561,'Bang TPDD'!$A$6:$AA$2902,21, FALSE)*$E561/100</f>
        <v>1.5300000000000001E-2</v>
      </c>
      <c r="Z561" s="91">
        <f>VLOOKUP($B561,'Bang TPDD'!$A$6:$AA$2902,22, FALSE)*$E561/100</f>
        <v>2.04</v>
      </c>
    </row>
    <row r="562" spans="1:26" x14ac:dyDescent="0.3">
      <c r="A562" s="2"/>
      <c r="B562" s="92">
        <v>83</v>
      </c>
      <c r="C562" s="5" t="str">
        <f>VLOOKUP($B562,'Bang TPDD'!$A$6:$AA$2902,2, FALSE)</f>
        <v>Súp lơ</v>
      </c>
      <c r="D562" s="91">
        <v>30</v>
      </c>
      <c r="E562" s="91">
        <f t="shared" si="67"/>
        <v>18</v>
      </c>
      <c r="F562" s="91">
        <f>VLOOKUP($B562,'Bang TPDD'!$A$6:$AA$2902,3, FALSE)</f>
        <v>40</v>
      </c>
      <c r="G562" s="91">
        <f>VLOOKUP($B562,'Bang TPDD'!$A$6:$AA$2902,4, FALSE)*$D562/100</f>
        <v>9</v>
      </c>
      <c r="H562" s="91">
        <f>VLOOKUP($B562,'Bang TPDD'!$A$6:$AA$2902,23, FALSE)*$E562/100</f>
        <v>16.38</v>
      </c>
      <c r="I562" s="91">
        <f>VLOOKUP($B562,'Bang TPDD'!$A$6:$AA$2902,5, FALSE)*$E562/100</f>
        <v>0</v>
      </c>
      <c r="J562" s="91">
        <f>VLOOKUP($B562,'Bang TPDD'!$A$6:$AA$2902,6, FALSE)*$E562/100</f>
        <v>0.45</v>
      </c>
      <c r="K562" s="91">
        <f>VLOOKUP($B562,'Bang TPDD'!$A$6:$AA$2902,7, FALSE)*$E562/100</f>
        <v>0.45</v>
      </c>
      <c r="L562" s="91">
        <f>VLOOKUP($B562,'Bang TPDD'!$A$6:$AA$2902,8, FALSE)*$E562/100</f>
        <v>0</v>
      </c>
      <c r="M562" s="91">
        <f>VLOOKUP($B562,'Bang TPDD'!$A$6:$AA$2902,9, FALSE)*$E562/100</f>
        <v>0</v>
      </c>
      <c r="N562" s="91">
        <f>VLOOKUP($B562,'Bang TPDD'!$A$6:$AA$2902,10, FALSE)*$E562/100</f>
        <v>0</v>
      </c>
      <c r="O562" s="91">
        <f>VLOOKUP($B562,'Bang TPDD'!$A$6:$AA$2902,11, FALSE)*$E562/100</f>
        <v>0.88200000000000001</v>
      </c>
      <c r="P562" s="91">
        <f>VLOOKUP($B562,'Bang TPDD'!$A$6:$AA$2902,12, FALSE)*$E562/100</f>
        <v>0.16200000000000001</v>
      </c>
      <c r="Q562" s="91">
        <f>VLOOKUP($B562,'Bang TPDD'!$A$6:$AA$2902,13, FALSE)*$E562/100</f>
        <v>0</v>
      </c>
      <c r="R562" s="91">
        <f>VLOOKUP($B562,'Bang TPDD'!$A$6:$AA$2902,14, FALSE)*$E562/100</f>
        <v>4.68</v>
      </c>
      <c r="S562" s="91">
        <f>VLOOKUP($B562,'Bang TPDD'!$A$6:$AA$2902,15, FALSE)*$E562/100</f>
        <v>9.18</v>
      </c>
      <c r="T562" s="91">
        <f>VLOOKUP($B562,'Bang TPDD'!$A$6:$AA$2902,16, FALSE)*$E562/100</f>
        <v>0.252</v>
      </c>
      <c r="U562" s="91">
        <f>VLOOKUP($B562,'Bang TPDD'!$A$6:$AA$2902,17, FALSE)*$E562/100</f>
        <v>3.6</v>
      </c>
      <c r="V562" s="91">
        <f>VLOOKUP($B562,'Bang TPDD'!$A$6:$AA$2902,18, FALSE)*$E562/100</f>
        <v>62.82</v>
      </c>
      <c r="W562" s="91">
        <f>VLOOKUP($B562,'Bang TPDD'!$A$6:$AA$2902,19, FALSE)*$E562/100</f>
        <v>7.2</v>
      </c>
      <c r="X562" s="91">
        <f>VLOOKUP($B562,'Bang TPDD'!$A$6:$AA$2902,20, FALSE)*$E562/100</f>
        <v>0</v>
      </c>
      <c r="Y562" s="91">
        <f>VLOOKUP($B562,'Bang TPDD'!$A$6:$AA$2902,21, FALSE)*$E562/100</f>
        <v>1.9799999999999998E-2</v>
      </c>
      <c r="Z562" s="91">
        <f>VLOOKUP($B562,'Bang TPDD'!$A$6:$AA$2902,22, FALSE)*$E562/100</f>
        <v>12.6</v>
      </c>
    </row>
    <row r="563" spans="1:26" x14ac:dyDescent="0.3">
      <c r="A563" s="2"/>
      <c r="B563" s="92">
        <v>10</v>
      </c>
      <c r="C563" s="5" t="str">
        <f>VLOOKUP($B563,'Bang TPDD'!$A$6:$AA$2902,2, FALSE)</f>
        <v>Củ sắn</v>
      </c>
      <c r="D563" s="91">
        <v>20</v>
      </c>
      <c r="E563" s="91">
        <f t="shared" si="67"/>
        <v>15</v>
      </c>
      <c r="F563" s="91">
        <f>VLOOKUP($B563,'Bang TPDD'!$A$6:$AA$2902,3, FALSE)</f>
        <v>25</v>
      </c>
      <c r="G563" s="91">
        <f>VLOOKUP($B563,'Bang TPDD'!$A$6:$AA$2902,4, FALSE)*$D563/100</f>
        <v>30.4</v>
      </c>
      <c r="H563" s="91">
        <f>VLOOKUP($B563,'Bang TPDD'!$A$6:$AA$2902,23, FALSE)*$E563/100</f>
        <v>9</v>
      </c>
      <c r="I563" s="91">
        <f>VLOOKUP($B563,'Bang TPDD'!$A$6:$AA$2902,5, FALSE)*$E563/100</f>
        <v>0</v>
      </c>
      <c r="J563" s="91">
        <f>VLOOKUP($B563,'Bang TPDD'!$A$6:$AA$2902,6, FALSE)*$E563/100</f>
        <v>0.16500000000000001</v>
      </c>
      <c r="K563" s="91">
        <f>VLOOKUP($B563,'Bang TPDD'!$A$6:$AA$2902,7, FALSE)*$E563/100</f>
        <v>0.16500000000000001</v>
      </c>
      <c r="L563" s="91">
        <f>VLOOKUP($B563,'Bang TPDD'!$A$6:$AA$2902,8, FALSE)*$E563/100</f>
        <v>0</v>
      </c>
      <c r="M563" s="91">
        <f>VLOOKUP($B563,'Bang TPDD'!$A$6:$AA$2902,9, FALSE)*$E563/100</f>
        <v>0.03</v>
      </c>
      <c r="N563" s="91">
        <f>VLOOKUP($B563,'Bang TPDD'!$A$6:$AA$2902,10, FALSE)*$E563/100</f>
        <v>0.03</v>
      </c>
      <c r="O563" s="91">
        <f>VLOOKUP($B563,'Bang TPDD'!$A$6:$AA$2902,11, FALSE)*$E563/100</f>
        <v>5.46</v>
      </c>
      <c r="P563" s="91">
        <f>VLOOKUP($B563,'Bang TPDD'!$A$6:$AA$2902,12, FALSE)*$E563/100</f>
        <v>0.22500000000000001</v>
      </c>
      <c r="Q563" s="91">
        <f>VLOOKUP($B563,'Bang TPDD'!$A$6:$AA$2902,13, FALSE)*$E563/100</f>
        <v>0</v>
      </c>
      <c r="R563" s="91">
        <f>VLOOKUP($B563,'Bang TPDD'!$A$6:$AA$2902,14, FALSE)*$E563/100</f>
        <v>3.75</v>
      </c>
      <c r="S563" s="91">
        <f>VLOOKUP($B563,'Bang TPDD'!$A$6:$AA$2902,15, FALSE)*$E563/100</f>
        <v>4.5</v>
      </c>
      <c r="T563" s="91">
        <f>VLOOKUP($B563,'Bang TPDD'!$A$6:$AA$2902,16, FALSE)*$E563/100</f>
        <v>0.18</v>
      </c>
      <c r="U563" s="91">
        <f>VLOOKUP($B563,'Bang TPDD'!$A$6:$AA$2902,17, FALSE)*$E563/100</f>
        <v>0.3</v>
      </c>
      <c r="V563" s="91">
        <f>VLOOKUP($B563,'Bang TPDD'!$A$6:$AA$2902,18, FALSE)*$E563/100</f>
        <v>59.1</v>
      </c>
      <c r="W563" s="91">
        <f>VLOOKUP($B563,'Bang TPDD'!$A$6:$AA$2902,19, FALSE)*$E563/100</f>
        <v>0</v>
      </c>
      <c r="X563" s="91">
        <f>VLOOKUP($B563,'Bang TPDD'!$A$6:$AA$2902,20, FALSE)*$E563/100</f>
        <v>0</v>
      </c>
      <c r="Y563" s="91">
        <f>VLOOKUP($B563,'Bang TPDD'!$A$6:$AA$2902,21, FALSE)*$E563/100</f>
        <v>4.4999999999999997E-3</v>
      </c>
      <c r="Z563" s="91">
        <f>VLOOKUP($B563,'Bang TPDD'!$A$6:$AA$2902,22, FALSE)*$E563/100</f>
        <v>5.0999999999999996</v>
      </c>
    </row>
    <row r="564" spans="1:26" x14ac:dyDescent="0.3">
      <c r="A564" s="2"/>
      <c r="B564" s="92">
        <v>82</v>
      </c>
      <c r="C564" s="5" t="str">
        <f>VLOOKUP($B564,'Bang TPDD'!$A$6:$AA$2902,2, FALSE)</f>
        <v>Su su</v>
      </c>
      <c r="D564" s="91">
        <v>20</v>
      </c>
      <c r="E564" s="91">
        <f t="shared" si="67"/>
        <v>16</v>
      </c>
      <c r="F564" s="91">
        <f>VLOOKUP($B564,'Bang TPDD'!$A$6:$AA$2902,3, FALSE)</f>
        <v>20</v>
      </c>
      <c r="G564" s="91">
        <f>VLOOKUP($B564,'Bang TPDD'!$A$6:$AA$2902,4, FALSE)*$D564/100</f>
        <v>3.6</v>
      </c>
      <c r="H564" s="91">
        <f>VLOOKUP($B564,'Bang TPDD'!$A$6:$AA$2902,23, FALSE)*$E564/100</f>
        <v>14.72</v>
      </c>
      <c r="I564" s="91">
        <f>VLOOKUP($B564,'Bang TPDD'!$A$6:$AA$2902,5, FALSE)*$E564/100</f>
        <v>0</v>
      </c>
      <c r="J564" s="91">
        <f>VLOOKUP($B564,'Bang TPDD'!$A$6:$AA$2902,6, FALSE)*$E564/100</f>
        <v>0.128</v>
      </c>
      <c r="K564" s="91">
        <f>VLOOKUP($B564,'Bang TPDD'!$A$6:$AA$2902,7, FALSE)*$E564/100</f>
        <v>0.128</v>
      </c>
      <c r="L564" s="91">
        <f>VLOOKUP($B564,'Bang TPDD'!$A$6:$AA$2902,8, FALSE)*$E564/100</f>
        <v>0</v>
      </c>
      <c r="M564" s="91">
        <f>VLOOKUP($B564,'Bang TPDD'!$A$6:$AA$2902,9, FALSE)*$E564/100</f>
        <v>0</v>
      </c>
      <c r="N564" s="91">
        <f>VLOOKUP($B564,'Bang TPDD'!$A$6:$AA$2902,10, FALSE)*$E564/100</f>
        <v>0</v>
      </c>
      <c r="O564" s="91">
        <f>VLOOKUP($B564,'Bang TPDD'!$A$6:$AA$2902,11, FALSE)*$E564/100</f>
        <v>0.59200000000000008</v>
      </c>
      <c r="P564" s="91">
        <f>VLOOKUP($B564,'Bang TPDD'!$A$6:$AA$2902,12, FALSE)*$E564/100</f>
        <v>0.16</v>
      </c>
      <c r="Q564" s="91">
        <f>VLOOKUP($B564,'Bang TPDD'!$A$6:$AA$2902,13, FALSE)*$E564/100</f>
        <v>0</v>
      </c>
      <c r="R564" s="91">
        <f>VLOOKUP($B564,'Bang TPDD'!$A$6:$AA$2902,14, FALSE)*$E564/100</f>
        <v>2.72</v>
      </c>
      <c r="S564" s="91">
        <f>VLOOKUP($B564,'Bang TPDD'!$A$6:$AA$2902,15, FALSE)*$E564/100</f>
        <v>2.2400000000000002</v>
      </c>
      <c r="T564" s="91">
        <f>VLOOKUP($B564,'Bang TPDD'!$A$6:$AA$2902,16, FALSE)*$E564/100</f>
        <v>6.4000000000000001E-2</v>
      </c>
      <c r="U564" s="91">
        <f>VLOOKUP($B564,'Bang TPDD'!$A$6:$AA$2902,17, FALSE)*$E564/100</f>
        <v>0</v>
      </c>
      <c r="V564" s="91">
        <f>VLOOKUP($B564,'Bang TPDD'!$A$6:$AA$2902,18, FALSE)*$E564/100</f>
        <v>0</v>
      </c>
      <c r="W564" s="91">
        <f>VLOOKUP($B564,'Bang TPDD'!$A$6:$AA$2902,19, FALSE)*$E564/100</f>
        <v>2.4</v>
      </c>
      <c r="X564" s="91">
        <f>VLOOKUP($B564,'Bang TPDD'!$A$6:$AA$2902,20, FALSE)*$E564/100</f>
        <v>0</v>
      </c>
      <c r="Y564" s="91">
        <f>VLOOKUP($B564,'Bang TPDD'!$A$6:$AA$2902,21, FALSE)*$E564/100</f>
        <v>1.6000000000000001E-3</v>
      </c>
      <c r="Z564" s="91">
        <f>VLOOKUP($B564,'Bang TPDD'!$A$6:$AA$2902,22, FALSE)*$E564/100</f>
        <v>0.64</v>
      </c>
    </row>
    <row r="565" spans="1:26" x14ac:dyDescent="0.3">
      <c r="A565" s="2"/>
      <c r="B565" s="92">
        <v>56</v>
      </c>
      <c r="C565" s="5" t="str">
        <f>VLOOKUP($B565,'Bang TPDD'!$A$6:$AA$2902,2, FALSE)</f>
        <v>Hạt sen tươi</v>
      </c>
      <c r="D565" s="91">
        <v>20</v>
      </c>
      <c r="E565" s="91">
        <f t="shared" si="67"/>
        <v>12.2</v>
      </c>
      <c r="F565" s="91">
        <f>VLOOKUP($B565,'Bang TPDD'!$A$6:$AA$2902,3, FALSE)</f>
        <v>39</v>
      </c>
      <c r="G565" s="91">
        <f>VLOOKUP($B565,'Bang TPDD'!$A$6:$AA$2902,4, FALSE)*$D565/100</f>
        <v>31.6</v>
      </c>
      <c r="H565" s="91">
        <f>VLOOKUP($B565,'Bang TPDD'!$A$6:$AA$2902,23, FALSE)*$E565/100</f>
        <v>9.76</v>
      </c>
      <c r="I565" s="91">
        <f>VLOOKUP($B565,'Bang TPDD'!$A$6:$AA$2902,5, FALSE)*$E565/100</f>
        <v>0</v>
      </c>
      <c r="J565" s="91">
        <f>VLOOKUP($B565,'Bang TPDD'!$A$6:$AA$2902,6, FALSE)*$E565/100</f>
        <v>1.1589999999999998</v>
      </c>
      <c r="K565" s="91">
        <f>VLOOKUP($B565,'Bang TPDD'!$A$6:$AA$2902,7, FALSE)*$E565/100</f>
        <v>1.1589999999999998</v>
      </c>
      <c r="L565" s="91">
        <f>VLOOKUP($B565,'Bang TPDD'!$A$6:$AA$2902,8, FALSE)*$E565/100</f>
        <v>0</v>
      </c>
      <c r="M565" s="91">
        <f>VLOOKUP($B565,'Bang TPDD'!$A$6:$AA$2902,9, FALSE)*$E565/100</f>
        <v>0</v>
      </c>
      <c r="N565" s="91">
        <f>VLOOKUP($B565,'Bang TPDD'!$A$6:$AA$2902,10, FALSE)*$E565/100</f>
        <v>0</v>
      </c>
      <c r="O565" s="91">
        <f>VLOOKUP($B565,'Bang TPDD'!$A$6:$AA$2902,11, FALSE)*$E565/100</f>
        <v>3.66</v>
      </c>
      <c r="P565" s="91">
        <f>VLOOKUP($B565,'Bang TPDD'!$A$6:$AA$2902,12, FALSE)*$E565/100</f>
        <v>9.7599999999999992E-2</v>
      </c>
      <c r="Q565" s="91">
        <f>VLOOKUP($B565,'Bang TPDD'!$A$6:$AA$2902,13, FALSE)*$E565/100</f>
        <v>0</v>
      </c>
      <c r="R565" s="91">
        <f>VLOOKUP($B565,'Bang TPDD'!$A$6:$AA$2902,14, FALSE)*$E565/100</f>
        <v>9.2719999999999985</v>
      </c>
      <c r="S565" s="91">
        <f>VLOOKUP($B565,'Bang TPDD'!$A$6:$AA$2902,15, FALSE)*$E565/100</f>
        <v>20.007999999999999</v>
      </c>
      <c r="T565" s="91">
        <f>VLOOKUP($B565,'Bang TPDD'!$A$6:$AA$2902,16, FALSE)*$E565/100</f>
        <v>0.17079999999999998</v>
      </c>
      <c r="U565" s="91">
        <f>VLOOKUP($B565,'Bang TPDD'!$A$6:$AA$2902,17, FALSE)*$E565/100</f>
        <v>0</v>
      </c>
      <c r="V565" s="91">
        <f>VLOOKUP($B565,'Bang TPDD'!$A$6:$AA$2902,18, FALSE)*$E565/100</f>
        <v>0</v>
      </c>
      <c r="W565" s="91">
        <f>VLOOKUP($B565,'Bang TPDD'!$A$6:$AA$2902,19, FALSE)*$E565/100</f>
        <v>1.22</v>
      </c>
      <c r="X565" s="91">
        <f>VLOOKUP($B565,'Bang TPDD'!$A$6:$AA$2902,20, FALSE)*$E565/100</f>
        <v>0</v>
      </c>
      <c r="Y565" s="91">
        <f>VLOOKUP($B565,'Bang TPDD'!$A$6:$AA$2902,21, FALSE)*$E565/100</f>
        <v>2.0739999999999998E-2</v>
      </c>
      <c r="Z565" s="91">
        <f>VLOOKUP($B565,'Bang TPDD'!$A$6:$AA$2902,22, FALSE)*$E565/100</f>
        <v>2.0739999999999998</v>
      </c>
    </row>
    <row r="566" spans="1:26" x14ac:dyDescent="0.3">
      <c r="A566" s="2"/>
      <c r="B566" s="92">
        <v>53</v>
      </c>
      <c r="C566" s="5" t="str">
        <f>VLOOKUP($B566,'Bang TPDD'!$A$6:$AA$2902,2, FALSE)</f>
        <v>Hành củ tươi</v>
      </c>
      <c r="D566" s="91">
        <v>2</v>
      </c>
      <c r="E566" s="91">
        <f t="shared" si="67"/>
        <v>1.52</v>
      </c>
      <c r="F566" s="91">
        <f>VLOOKUP($B566,'Bang TPDD'!$A$6:$AA$2902,3, FALSE)</f>
        <v>24</v>
      </c>
      <c r="G566" s="91">
        <f>VLOOKUP($B566,'Bang TPDD'!$A$6:$AA$2902,4, FALSE)*$D566/100</f>
        <v>0.28000000000000003</v>
      </c>
      <c r="H566" s="91">
        <f>VLOOKUP($B566,'Bang TPDD'!$A$6:$AA$2902,23, FALSE)*$E566/100</f>
        <v>1.4059999999999999</v>
      </c>
      <c r="I566" s="91">
        <f>VLOOKUP($B566,'Bang TPDD'!$A$6:$AA$2902,5, FALSE)*$E566/100</f>
        <v>0</v>
      </c>
      <c r="J566" s="91">
        <f>VLOOKUP($B566,'Bang TPDD'!$A$6:$AA$2902,6, FALSE)*$E566/100</f>
        <v>1.9760000000000003E-2</v>
      </c>
      <c r="K566" s="91">
        <f>VLOOKUP($B566,'Bang TPDD'!$A$6:$AA$2902,7, FALSE)*$E566/100</f>
        <v>1.9760000000000003E-2</v>
      </c>
      <c r="L566" s="91">
        <f>VLOOKUP($B566,'Bang TPDD'!$A$6:$AA$2902,8, FALSE)*$E566/100</f>
        <v>0</v>
      </c>
      <c r="M566" s="91">
        <f>VLOOKUP($B566,'Bang TPDD'!$A$6:$AA$2902,9, FALSE)*$E566/100</f>
        <v>0</v>
      </c>
      <c r="N566" s="91">
        <f>VLOOKUP($B566,'Bang TPDD'!$A$6:$AA$2902,10, FALSE)*$E566/100</f>
        <v>0</v>
      </c>
      <c r="O566" s="91">
        <f>VLOOKUP($B566,'Bang TPDD'!$A$6:$AA$2902,11, FALSE)*$E566/100</f>
        <v>7.2959999999999997E-2</v>
      </c>
      <c r="P566" s="91">
        <f>VLOOKUP($B566,'Bang TPDD'!$A$6:$AA$2902,12, FALSE)*$E566/100</f>
        <v>1.0639999999999998E-2</v>
      </c>
      <c r="Q566" s="91">
        <f>VLOOKUP($B566,'Bang TPDD'!$A$6:$AA$2902,13, FALSE)*$E566/100</f>
        <v>0</v>
      </c>
      <c r="R566" s="91">
        <f>VLOOKUP($B566,'Bang TPDD'!$A$6:$AA$2902,14, FALSE)*$E566/100</f>
        <v>0.4864</v>
      </c>
      <c r="S566" s="91">
        <f>VLOOKUP($B566,'Bang TPDD'!$A$6:$AA$2902,15, FALSE)*$E566/100</f>
        <v>0.74480000000000002</v>
      </c>
      <c r="T566" s="91">
        <f>VLOOKUP($B566,'Bang TPDD'!$A$6:$AA$2902,16, FALSE)*$E566/100</f>
        <v>1.6720000000000002E-2</v>
      </c>
      <c r="U566" s="91">
        <f>VLOOKUP($B566,'Bang TPDD'!$A$6:$AA$2902,17, FALSE)*$E566/100</f>
        <v>0</v>
      </c>
      <c r="V566" s="91">
        <f>VLOOKUP($B566,'Bang TPDD'!$A$6:$AA$2902,18, FALSE)*$E566/100</f>
        <v>0</v>
      </c>
      <c r="W566" s="91">
        <f>VLOOKUP($B566,'Bang TPDD'!$A$6:$AA$2902,19, FALSE)*$E566/100</f>
        <v>0.22800000000000001</v>
      </c>
      <c r="X566" s="91">
        <f>VLOOKUP($B566,'Bang TPDD'!$A$6:$AA$2902,20, FALSE)*$E566/100</f>
        <v>0</v>
      </c>
      <c r="Y566" s="91">
        <f>VLOOKUP($B566,'Bang TPDD'!$A$6:$AA$2902,21, FALSE)*$E566/100</f>
        <v>4.5600000000000003E-4</v>
      </c>
      <c r="Z566" s="91">
        <f>VLOOKUP($B566,'Bang TPDD'!$A$6:$AA$2902,22, FALSE)*$E566/100</f>
        <v>0.152</v>
      </c>
    </row>
    <row r="567" spans="1:26" x14ac:dyDescent="0.3">
      <c r="A567" s="2"/>
      <c r="B567" s="92">
        <v>73</v>
      </c>
      <c r="C567" s="5" t="str">
        <f>VLOOKUP($B567,'Bang TPDD'!$A$6:$AA$2902,2, FALSE)</f>
        <v>Rau ngò</v>
      </c>
      <c r="D567" s="91">
        <v>1</v>
      </c>
      <c r="E567" s="91">
        <f t="shared" si="67"/>
        <v>0.85</v>
      </c>
      <c r="F567" s="91">
        <f>VLOOKUP($B567,'Bang TPDD'!$A$6:$AA$2902,3, FALSE)</f>
        <v>15</v>
      </c>
      <c r="G567" s="91">
        <f>VLOOKUP($B567,'Bang TPDD'!$A$6:$AA$2902,4, FALSE)*$D567/100</f>
        <v>0.13</v>
      </c>
      <c r="H567" s="91">
        <f>VLOOKUP($B567,'Bang TPDD'!$A$6:$AA$2902,23, FALSE)*$E567/100</f>
        <v>0.78200000000000003</v>
      </c>
      <c r="I567" s="91">
        <f>VLOOKUP($B567,'Bang TPDD'!$A$6:$AA$2902,5, FALSE)*$E567/100</f>
        <v>0</v>
      </c>
      <c r="J567" s="91">
        <f>VLOOKUP($B567,'Bang TPDD'!$A$6:$AA$2902,6, FALSE)*$E567/100</f>
        <v>2.2099999999999998E-2</v>
      </c>
      <c r="K567" s="91">
        <f>VLOOKUP($B567,'Bang TPDD'!$A$6:$AA$2902,7, FALSE)*$E567/100</f>
        <v>2.2099999999999998E-2</v>
      </c>
      <c r="L567" s="91">
        <f>VLOOKUP($B567,'Bang TPDD'!$A$6:$AA$2902,8, FALSE)*$E567/100</f>
        <v>0</v>
      </c>
      <c r="M567" s="91">
        <f>VLOOKUP($B567,'Bang TPDD'!$A$6:$AA$2902,9, FALSE)*$E567/100</f>
        <v>0</v>
      </c>
      <c r="N567" s="91">
        <f>VLOOKUP($B567,'Bang TPDD'!$A$6:$AA$2902,10, FALSE)*$E567/100</f>
        <v>0</v>
      </c>
      <c r="O567" s="91">
        <f>VLOOKUP($B567,'Bang TPDD'!$A$6:$AA$2902,11, FALSE)*$E567/100</f>
        <v>5.9499999999999996E-3</v>
      </c>
      <c r="P567" s="91">
        <f>VLOOKUP($B567,'Bang TPDD'!$A$6:$AA$2902,12, FALSE)*$E567/100</f>
        <v>1.5300000000000001E-2</v>
      </c>
      <c r="Q567" s="91">
        <f>VLOOKUP($B567,'Bang TPDD'!$A$6:$AA$2902,13, FALSE)*$E567/100</f>
        <v>0</v>
      </c>
      <c r="R567" s="91">
        <f>VLOOKUP($B567,'Bang TPDD'!$A$6:$AA$2902,14, FALSE)*$E567/100</f>
        <v>1.1305000000000001</v>
      </c>
      <c r="S567" s="91">
        <f>VLOOKUP($B567,'Bang TPDD'!$A$6:$AA$2902,15, FALSE)*$E567/100</f>
        <v>0.68</v>
      </c>
      <c r="T567" s="91">
        <f>VLOOKUP($B567,'Bang TPDD'!$A$6:$AA$2902,16, FALSE)*$E567/100</f>
        <v>3.8249999999999999E-2</v>
      </c>
      <c r="U567" s="91">
        <f>VLOOKUP($B567,'Bang TPDD'!$A$6:$AA$2902,17, FALSE)*$E567/100</f>
        <v>0</v>
      </c>
      <c r="V567" s="91">
        <f>VLOOKUP($B567,'Bang TPDD'!$A$6:$AA$2902,18, FALSE)*$E567/100</f>
        <v>0</v>
      </c>
      <c r="W567" s="91">
        <f>VLOOKUP($B567,'Bang TPDD'!$A$6:$AA$2902,19, FALSE)*$E567/100</f>
        <v>3.8250000000000002</v>
      </c>
      <c r="X567" s="91">
        <f>VLOOKUP($B567,'Bang TPDD'!$A$6:$AA$2902,20, FALSE)*$E567/100</f>
        <v>0</v>
      </c>
      <c r="Y567" s="91">
        <f>VLOOKUP($B567,'Bang TPDD'!$A$6:$AA$2902,21, FALSE)*$E567/100</f>
        <v>9.3499999999999996E-4</v>
      </c>
      <c r="Z567" s="91">
        <f>VLOOKUP($B567,'Bang TPDD'!$A$6:$AA$2902,22, FALSE)*$E567/100</f>
        <v>1.19</v>
      </c>
    </row>
    <row r="568" spans="1:26" x14ac:dyDescent="0.3">
      <c r="A568" s="2"/>
      <c r="B568" s="92">
        <v>0</v>
      </c>
      <c r="C568" s="5" t="str">
        <f>VLOOKUP($B568,'Bang TPDD'!$A$6:$AA$2902,2, FALSE)</f>
        <v>Nước</v>
      </c>
      <c r="D568" s="91">
        <v>300</v>
      </c>
      <c r="E568" s="91">
        <f t="shared" si="67"/>
        <v>300</v>
      </c>
      <c r="F568" s="91">
        <f>VLOOKUP($B568,'Bang TPDD'!$A$6:$AA$2902,3, FALSE)</f>
        <v>0</v>
      </c>
      <c r="G568" s="91">
        <f>VLOOKUP($B568,'Bang TPDD'!$A$6:$AA$2902,4, FALSE)*$D568/100</f>
        <v>0</v>
      </c>
      <c r="H568" s="91">
        <f>VLOOKUP($B568,'Bang TPDD'!$A$6:$AA$2902,23, FALSE)*$E568/100</f>
        <v>300</v>
      </c>
      <c r="I568" s="91">
        <f>VLOOKUP($B568,'Bang TPDD'!$A$6:$AA$2902,5, FALSE)*$E568/100</f>
        <v>0</v>
      </c>
      <c r="J568" s="91">
        <f>VLOOKUP($B568,'Bang TPDD'!$A$6:$AA$2902,6, FALSE)*$E568/100</f>
        <v>0</v>
      </c>
      <c r="K568" s="91">
        <f>VLOOKUP($B568,'Bang TPDD'!$A$6:$AA$2902,7, FALSE)*$E568/100</f>
        <v>0</v>
      </c>
      <c r="L568" s="91">
        <f>VLOOKUP($B568,'Bang TPDD'!$A$6:$AA$2902,8, FALSE)*$E568/100</f>
        <v>0</v>
      </c>
      <c r="M568" s="91">
        <f>VLOOKUP($B568,'Bang TPDD'!$A$6:$AA$2902,9, FALSE)*$E568/100</f>
        <v>0</v>
      </c>
      <c r="N568" s="91">
        <f>VLOOKUP($B568,'Bang TPDD'!$A$6:$AA$2902,10, FALSE)*$E568/100</f>
        <v>0</v>
      </c>
      <c r="O568" s="91">
        <f>VLOOKUP($B568,'Bang TPDD'!$A$6:$AA$2902,11, FALSE)*$E568/100</f>
        <v>0</v>
      </c>
      <c r="P568" s="91">
        <f>VLOOKUP($B568,'Bang TPDD'!$A$6:$AA$2902,12, FALSE)*$E568/100</f>
        <v>0</v>
      </c>
      <c r="Q568" s="91">
        <f>VLOOKUP($B568,'Bang TPDD'!$A$6:$AA$2902,13, FALSE)*$E568/100</f>
        <v>0</v>
      </c>
      <c r="R568" s="91">
        <f>VLOOKUP($B568,'Bang TPDD'!$A$6:$AA$2902,14, FALSE)*$E568/100</f>
        <v>0</v>
      </c>
      <c r="S568" s="91">
        <f>VLOOKUP($B568,'Bang TPDD'!$A$6:$AA$2902,15, FALSE)*$E568/100</f>
        <v>0</v>
      </c>
      <c r="T568" s="91">
        <f>VLOOKUP($B568,'Bang TPDD'!$A$6:$AA$2902,16, FALSE)*$E568/100</f>
        <v>0</v>
      </c>
      <c r="U568" s="91">
        <f>VLOOKUP($B568,'Bang TPDD'!$A$6:$AA$2902,17, FALSE)*$E568/100</f>
        <v>0</v>
      </c>
      <c r="V568" s="91">
        <f>VLOOKUP($B568,'Bang TPDD'!$A$6:$AA$2902,18, FALSE)*$E568/100</f>
        <v>0</v>
      </c>
      <c r="W568" s="91">
        <f>VLOOKUP($B568,'Bang TPDD'!$A$6:$AA$2902,19, FALSE)*$E568/100</f>
        <v>0</v>
      </c>
      <c r="X568" s="91">
        <f>VLOOKUP($B568,'Bang TPDD'!$A$6:$AA$2902,20, FALSE)*$E568/100</f>
        <v>0</v>
      </c>
      <c r="Y568" s="91">
        <f>VLOOKUP($B568,'Bang TPDD'!$A$6:$AA$2902,21, FALSE)*$E568/100</f>
        <v>0</v>
      </c>
      <c r="Z568" s="91">
        <f>VLOOKUP($B568,'Bang TPDD'!$A$6:$AA$2902,22, FALSE)*$E568/100</f>
        <v>0</v>
      </c>
    </row>
    <row r="569" spans="1:26" x14ac:dyDescent="0.3">
      <c r="A569" s="2"/>
      <c r="B569" s="92">
        <v>238</v>
      </c>
      <c r="C569" s="5" t="str">
        <f>VLOOKUP($B569,'Bang TPDD'!$A$6:$AA$2902,2, FALSE)</f>
        <v>Nước mắm</v>
      </c>
      <c r="D569" s="91">
        <v>10</v>
      </c>
      <c r="E569" s="91">
        <f t="shared" si="67"/>
        <v>10</v>
      </c>
      <c r="F569" s="91">
        <f>VLOOKUP($B569,'Bang TPDD'!$A$6:$AA$2902,3, FALSE)</f>
        <v>0</v>
      </c>
      <c r="G569" s="91">
        <f>VLOOKUP($B569,'Bang TPDD'!$A$6:$AA$2902,4, FALSE)*$D569/100</f>
        <v>2.8</v>
      </c>
      <c r="H569" s="91">
        <f>VLOOKUP($B569,'Bang TPDD'!$A$6:$AA$2902,23, FALSE)*$E569/100</f>
        <v>9.2899999999999991</v>
      </c>
      <c r="I569" s="91">
        <f>VLOOKUP($B569,'Bang TPDD'!$A$6:$AA$2902,5, FALSE)*$E569/100</f>
        <v>0.71</v>
      </c>
      <c r="J569" s="91">
        <f>VLOOKUP($B569,'Bang TPDD'!$A$6:$AA$2902,6, FALSE)*$E569/100</f>
        <v>0</v>
      </c>
      <c r="K569" s="91">
        <f>VLOOKUP($B569,'Bang TPDD'!$A$6:$AA$2902,7, FALSE)*$E569/100</f>
        <v>0.71</v>
      </c>
      <c r="L569" s="91">
        <f>VLOOKUP($B569,'Bang TPDD'!$A$6:$AA$2902,8, FALSE)*$E569/100</f>
        <v>0</v>
      </c>
      <c r="M569" s="91">
        <f>VLOOKUP($B569,'Bang TPDD'!$A$6:$AA$2902,9, FALSE)*$E569/100</f>
        <v>0</v>
      </c>
      <c r="N569" s="91">
        <f>VLOOKUP($B569,'Bang TPDD'!$A$6:$AA$2902,10, FALSE)*$E569/100</f>
        <v>0</v>
      </c>
      <c r="O569" s="91">
        <f>VLOOKUP($B569,'Bang TPDD'!$A$6:$AA$2902,11, FALSE)*$E569/100</f>
        <v>0</v>
      </c>
      <c r="P569" s="91">
        <f>VLOOKUP($B569,'Bang TPDD'!$A$6:$AA$2902,12, FALSE)*$E569/100</f>
        <v>0</v>
      </c>
      <c r="Q569" s="91">
        <f>VLOOKUP($B569,'Bang TPDD'!$A$6:$AA$2902,13, FALSE)*$E569/100</f>
        <v>0</v>
      </c>
      <c r="R569" s="91">
        <f>VLOOKUP($B569,'Bang TPDD'!$A$6:$AA$2902,14, FALSE)*$E569/100</f>
        <v>38.700000000000003</v>
      </c>
      <c r="S569" s="91">
        <f>VLOOKUP($B569,'Bang TPDD'!$A$6:$AA$2902,15, FALSE)*$E569/100</f>
        <v>24.67</v>
      </c>
      <c r="T569" s="91">
        <f>VLOOKUP($B569,'Bang TPDD'!$A$6:$AA$2902,16, FALSE)*$E569/100</f>
        <v>0.27</v>
      </c>
      <c r="U569" s="91">
        <f>VLOOKUP($B569,'Bang TPDD'!$A$6:$AA$2902,17, FALSE)*$E569/100</f>
        <v>492.6</v>
      </c>
      <c r="V569" s="91">
        <f>VLOOKUP($B569,'Bang TPDD'!$A$6:$AA$2902,18, FALSE)*$E569/100</f>
        <v>0</v>
      </c>
      <c r="W569" s="91">
        <f>VLOOKUP($B569,'Bang TPDD'!$A$6:$AA$2902,19, FALSE)*$E569/100</f>
        <v>0</v>
      </c>
      <c r="X569" s="91">
        <f>VLOOKUP($B569,'Bang TPDD'!$A$6:$AA$2902,20, FALSE)*$E569/100</f>
        <v>0</v>
      </c>
      <c r="Y569" s="91">
        <f>VLOOKUP($B569,'Bang TPDD'!$A$6:$AA$2902,21, FALSE)*$E569/100</f>
        <v>3.0000000000000001E-3</v>
      </c>
      <c r="Z569" s="91">
        <f>VLOOKUP($B569,'Bang TPDD'!$A$6:$AA$2902,22, FALSE)*$E569/100</f>
        <v>0</v>
      </c>
    </row>
    <row r="570" spans="1:26" x14ac:dyDescent="0.3">
      <c r="A570" s="2"/>
      <c r="B570" s="92">
        <v>9</v>
      </c>
      <c r="C570" s="5" t="str">
        <f>VLOOKUP($B570,'Bang TPDD'!$A$6:$AA$2902,2, FALSE)</f>
        <v>Bún</v>
      </c>
      <c r="D570" s="91">
        <v>100</v>
      </c>
      <c r="E570" s="91">
        <f t="shared" si="67"/>
        <v>100</v>
      </c>
      <c r="F570" s="91">
        <f>VLOOKUP($B570,'Bang TPDD'!$A$6:$AA$2902,3, FALSE)</f>
        <v>0</v>
      </c>
      <c r="G570" s="91">
        <f>VLOOKUP($B570,'Bang TPDD'!$A$6:$AA$2902,4, FALSE)*$D570/100</f>
        <v>110</v>
      </c>
      <c r="H570" s="91">
        <f>VLOOKUP($B570,'Bang TPDD'!$A$6:$AA$2902,23, FALSE)*$E570/100</f>
        <v>73</v>
      </c>
      <c r="I570" s="91">
        <f>VLOOKUP($B570,'Bang TPDD'!$A$6:$AA$2902,5, FALSE)*$E570/100</f>
        <v>0</v>
      </c>
      <c r="J570" s="91">
        <f>VLOOKUP($B570,'Bang TPDD'!$A$6:$AA$2902,6, FALSE)*$E570/100</f>
        <v>1.7</v>
      </c>
      <c r="K570" s="91">
        <f>VLOOKUP($B570,'Bang TPDD'!$A$6:$AA$2902,7, FALSE)*$E570/100</f>
        <v>1.7</v>
      </c>
      <c r="L570" s="91">
        <f>VLOOKUP($B570,'Bang TPDD'!$A$6:$AA$2902,8, FALSE)*$E570/100</f>
        <v>0</v>
      </c>
      <c r="M570" s="91">
        <f>VLOOKUP($B570,'Bang TPDD'!$A$6:$AA$2902,9, FALSE)*$E570/100</f>
        <v>0</v>
      </c>
      <c r="N570" s="91">
        <f>VLOOKUP($B570,'Bang TPDD'!$A$6:$AA$2902,10, FALSE)*$E570/100</f>
        <v>0</v>
      </c>
      <c r="O570" s="91">
        <f>VLOOKUP($B570,'Bang TPDD'!$A$6:$AA$2902,11, FALSE)*$E570/100</f>
        <v>25.7</v>
      </c>
      <c r="P570" s="91">
        <f>VLOOKUP($B570,'Bang TPDD'!$A$6:$AA$2902,12, FALSE)*$E570/100</f>
        <v>0.5</v>
      </c>
      <c r="Q570" s="91">
        <f>VLOOKUP($B570,'Bang TPDD'!$A$6:$AA$2902,13, FALSE)*$E570/100</f>
        <v>0</v>
      </c>
      <c r="R570" s="91">
        <f>VLOOKUP($B570,'Bang TPDD'!$A$6:$AA$2902,14, FALSE)*$E570/100</f>
        <v>12</v>
      </c>
      <c r="S570" s="91">
        <f>VLOOKUP($B570,'Bang TPDD'!$A$6:$AA$2902,15, FALSE)*$E570/100</f>
        <v>32</v>
      </c>
      <c r="T570" s="91">
        <f>VLOOKUP($B570,'Bang TPDD'!$A$6:$AA$2902,16, FALSE)*$E570/100</f>
        <v>0.2</v>
      </c>
      <c r="U570" s="91">
        <f>VLOOKUP($B570,'Bang TPDD'!$A$6:$AA$2902,17, FALSE)*$E570/100</f>
        <v>0</v>
      </c>
      <c r="V570" s="91">
        <f>VLOOKUP($B570,'Bang TPDD'!$A$6:$AA$2902,18, FALSE)*$E570/100</f>
        <v>0</v>
      </c>
      <c r="W570" s="91">
        <f>VLOOKUP($B570,'Bang TPDD'!$A$6:$AA$2902,19, FALSE)*$E570/100</f>
        <v>0</v>
      </c>
      <c r="X570" s="91">
        <f>VLOOKUP($B570,'Bang TPDD'!$A$6:$AA$2902,20, FALSE)*$E570/100</f>
        <v>0</v>
      </c>
      <c r="Y570" s="91">
        <f>VLOOKUP($B570,'Bang TPDD'!$A$6:$AA$2902,21, FALSE)*$E570/100</f>
        <v>0.04</v>
      </c>
      <c r="Z570" s="91">
        <f>VLOOKUP($B570,'Bang TPDD'!$A$6:$AA$2902,22, FALSE)*$E570/100</f>
        <v>0</v>
      </c>
    </row>
    <row r="571" spans="1:26" x14ac:dyDescent="0.3">
      <c r="A571" s="2"/>
      <c r="B571" s="92">
        <v>232</v>
      </c>
      <c r="C571" s="5" t="str">
        <f>VLOOKUP($B571,'Bang TPDD'!$A$6:$AA$2902,2, FALSE)</f>
        <v>Gừng tươi</v>
      </c>
      <c r="D571" s="91">
        <v>5</v>
      </c>
      <c r="E571" s="91">
        <f t="shared" si="67"/>
        <v>4.5</v>
      </c>
      <c r="F571" s="91">
        <f>VLOOKUP($B571,'Bang TPDD'!$A$6:$AA$2902,3, FALSE)</f>
        <v>10</v>
      </c>
      <c r="G571" s="91">
        <f>VLOOKUP($B571,'Bang TPDD'!$A$6:$AA$2902,4, FALSE)*$D571/100</f>
        <v>1.25</v>
      </c>
      <c r="H571" s="91">
        <f>VLOOKUP($B571,'Bang TPDD'!$A$6:$AA$2902,23, FALSE)*$E571/100</f>
        <v>4.05</v>
      </c>
      <c r="I571" s="91">
        <f>VLOOKUP($B571,'Bang TPDD'!$A$6:$AA$2902,5, FALSE)*$E571/100</f>
        <v>0</v>
      </c>
      <c r="J571" s="91">
        <f>VLOOKUP($B571,'Bang TPDD'!$A$6:$AA$2902,6, FALSE)*$E571/100</f>
        <v>1.8000000000000002E-2</v>
      </c>
      <c r="K571" s="91">
        <f>VLOOKUP($B571,'Bang TPDD'!$A$6:$AA$2902,7, FALSE)*$E571/100</f>
        <v>1.8000000000000002E-2</v>
      </c>
      <c r="L571" s="91">
        <f>VLOOKUP($B571,'Bang TPDD'!$A$6:$AA$2902,8, FALSE)*$E571/100</f>
        <v>0</v>
      </c>
      <c r="M571" s="91">
        <f>VLOOKUP($B571,'Bang TPDD'!$A$6:$AA$2902,9, FALSE)*$E571/100</f>
        <v>0</v>
      </c>
      <c r="N571" s="91">
        <f>VLOOKUP($B571,'Bang TPDD'!$A$6:$AA$2902,10, FALSE)*$E571/100</f>
        <v>0</v>
      </c>
      <c r="O571" s="91">
        <f>VLOOKUP($B571,'Bang TPDD'!$A$6:$AA$2902,11, FALSE)*$E571/100</f>
        <v>0.26099999999999995</v>
      </c>
      <c r="P571" s="91">
        <f>VLOOKUP($B571,'Bang TPDD'!$A$6:$AA$2902,12, FALSE)*$E571/100</f>
        <v>0.19800000000000001</v>
      </c>
      <c r="Q571" s="91">
        <f>VLOOKUP($B571,'Bang TPDD'!$A$6:$AA$2902,13, FALSE)*$E571/100</f>
        <v>0</v>
      </c>
      <c r="R571" s="91">
        <f>VLOOKUP($B571,'Bang TPDD'!$A$6:$AA$2902,14, FALSE)*$E571/100</f>
        <v>2.7</v>
      </c>
      <c r="S571" s="91">
        <f>VLOOKUP($B571,'Bang TPDD'!$A$6:$AA$2902,15, FALSE)*$E571/100</f>
        <v>0.36</v>
      </c>
      <c r="T571" s="91">
        <f>VLOOKUP($B571,'Bang TPDD'!$A$6:$AA$2902,16, FALSE)*$E571/100</f>
        <v>0.1125</v>
      </c>
      <c r="U571" s="91">
        <f>VLOOKUP($B571,'Bang TPDD'!$A$6:$AA$2902,17, FALSE)*$E571/100</f>
        <v>0.315</v>
      </c>
      <c r="V571" s="91">
        <f>VLOOKUP($B571,'Bang TPDD'!$A$6:$AA$2902,18, FALSE)*$E571/100</f>
        <v>14.22</v>
      </c>
      <c r="W571" s="91">
        <f>VLOOKUP($B571,'Bang TPDD'!$A$6:$AA$2902,19, FALSE)*$E571/100</f>
        <v>0</v>
      </c>
      <c r="X571" s="91">
        <f>VLOOKUP($B571,'Bang TPDD'!$A$6:$AA$2902,20, FALSE)*$E571/100</f>
        <v>0</v>
      </c>
      <c r="Y571" s="91">
        <f>VLOOKUP($B571,'Bang TPDD'!$A$6:$AA$2902,21, FALSE)*$E571/100</f>
        <v>1.8E-3</v>
      </c>
      <c r="Z571" s="91">
        <f>VLOOKUP($B571,'Bang TPDD'!$A$6:$AA$2902,22, FALSE)*$E571/100</f>
        <v>0.23849999999999999</v>
      </c>
    </row>
    <row r="572" spans="1:26" x14ac:dyDescent="0.3">
      <c r="A572" s="2"/>
      <c r="B572" s="92">
        <v>223</v>
      </c>
      <c r="C572" s="5" t="str">
        <f>VLOOKUP($B572,'Bang TPDD'!$A$6:$AA$2902,2, FALSE)</f>
        <v>Đường cát trắng</v>
      </c>
      <c r="D572" s="91">
        <v>1</v>
      </c>
      <c r="E572" s="91">
        <f t="shared" si="67"/>
        <v>1</v>
      </c>
      <c r="F572" s="91">
        <f>VLOOKUP($B572,'Bang TPDD'!$A$6:$AA$2902,3, FALSE)</f>
        <v>0</v>
      </c>
      <c r="G572" s="91">
        <f>VLOOKUP($B572,'Bang TPDD'!$A$6:$AA$2902,4, FALSE)*$D572/100</f>
        <v>3.97</v>
      </c>
      <c r="H572" s="91">
        <f>VLOOKUP($B572,'Bang TPDD'!$A$6:$AA$2902,23, FALSE)*$E572/100</f>
        <v>0</v>
      </c>
      <c r="I572" s="91">
        <f>VLOOKUP($B572,'Bang TPDD'!$A$6:$AA$2902,5, FALSE)*$E572/100</f>
        <v>0</v>
      </c>
      <c r="J572" s="91">
        <f>VLOOKUP($B572,'Bang TPDD'!$A$6:$AA$2902,6, FALSE)*$E572/100</f>
        <v>0</v>
      </c>
      <c r="K572" s="91">
        <f>VLOOKUP($B572,'Bang TPDD'!$A$6:$AA$2902,7, FALSE)*$E572/100</f>
        <v>0</v>
      </c>
      <c r="L572" s="91">
        <f>VLOOKUP($B572,'Bang TPDD'!$A$6:$AA$2902,8, FALSE)*$E572/100</f>
        <v>0</v>
      </c>
      <c r="M572" s="91">
        <f>VLOOKUP($B572,'Bang TPDD'!$A$6:$AA$2902,9, FALSE)*$E572/100</f>
        <v>0</v>
      </c>
      <c r="N572" s="91">
        <f>VLOOKUP($B572,'Bang TPDD'!$A$6:$AA$2902,10, FALSE)*$E572/100</f>
        <v>0</v>
      </c>
      <c r="O572" s="91">
        <f>VLOOKUP($B572,'Bang TPDD'!$A$6:$AA$2902,11, FALSE)*$E572/100</f>
        <v>0.99299999999999999</v>
      </c>
      <c r="P572" s="91">
        <f>VLOOKUP($B572,'Bang TPDD'!$A$6:$AA$2902,12, FALSE)*$E572/100</f>
        <v>0</v>
      </c>
      <c r="Q572" s="91">
        <f>VLOOKUP($B572,'Bang TPDD'!$A$6:$AA$2902,13, FALSE)*$E572/100</f>
        <v>0</v>
      </c>
      <c r="R572" s="91">
        <f>VLOOKUP($B572,'Bang TPDD'!$A$6:$AA$2902,14, FALSE)*$E572/100</f>
        <v>0</v>
      </c>
      <c r="S572" s="91">
        <f>VLOOKUP($B572,'Bang TPDD'!$A$6:$AA$2902,15, FALSE)*$E572/100</f>
        <v>0</v>
      </c>
      <c r="T572" s="91">
        <f>VLOOKUP($B572,'Bang TPDD'!$A$6:$AA$2902,16, FALSE)*$E572/100</f>
        <v>0</v>
      </c>
      <c r="U572" s="91">
        <f>VLOOKUP($B572,'Bang TPDD'!$A$6:$AA$2902,17, FALSE)*$E572/100</f>
        <v>0</v>
      </c>
      <c r="V572" s="91">
        <f>VLOOKUP($B572,'Bang TPDD'!$A$6:$AA$2902,18, FALSE)*$E572/100</f>
        <v>0</v>
      </c>
      <c r="W572" s="91">
        <f>VLOOKUP($B572,'Bang TPDD'!$A$6:$AA$2902,19, FALSE)*$E572/100</f>
        <v>0</v>
      </c>
      <c r="X572" s="91">
        <f>VLOOKUP($B572,'Bang TPDD'!$A$6:$AA$2902,20, FALSE)*$E572/100</f>
        <v>0</v>
      </c>
      <c r="Y572" s="91">
        <f>VLOOKUP($B572,'Bang TPDD'!$A$6:$AA$2902,21, FALSE)*$E572/100</f>
        <v>0</v>
      </c>
      <c r="Z572" s="91">
        <f>VLOOKUP($B572,'Bang TPDD'!$A$6:$AA$2902,22, FALSE)*$E572/100</f>
        <v>0</v>
      </c>
    </row>
    <row r="573" spans="1:26" ht="15" thickBot="1" x14ac:dyDescent="0.35"/>
    <row r="574" spans="1:26" ht="27.6" x14ac:dyDescent="0.3">
      <c r="A574" s="412" t="s">
        <v>1137</v>
      </c>
      <c r="B574" s="414" t="s">
        <v>292</v>
      </c>
      <c r="C574" s="410" t="s">
        <v>353</v>
      </c>
      <c r="D574" s="396" t="s">
        <v>272</v>
      </c>
      <c r="E574" s="397" t="s">
        <v>273</v>
      </c>
      <c r="F574" s="398" t="s">
        <v>300</v>
      </c>
      <c r="G574" s="398" t="s">
        <v>3</v>
      </c>
      <c r="H574" s="398" t="s">
        <v>296</v>
      </c>
      <c r="I574" s="399" t="s">
        <v>323</v>
      </c>
      <c r="J574" s="399" t="s">
        <v>324</v>
      </c>
      <c r="K574" s="399" t="s">
        <v>327</v>
      </c>
      <c r="L574" s="399" t="s">
        <v>325</v>
      </c>
      <c r="M574" s="399" t="s">
        <v>326</v>
      </c>
      <c r="N574" s="399" t="s">
        <v>329</v>
      </c>
      <c r="O574" s="399" t="s">
        <v>5</v>
      </c>
      <c r="P574" s="399" t="s">
        <v>304</v>
      </c>
      <c r="Q574" s="399" t="s">
        <v>313</v>
      </c>
      <c r="R574" s="399" t="s">
        <v>6</v>
      </c>
      <c r="S574" s="399" t="s">
        <v>7</v>
      </c>
      <c r="T574" s="399" t="s">
        <v>8</v>
      </c>
      <c r="U574" s="399" t="s">
        <v>9</v>
      </c>
      <c r="V574" s="399" t="s">
        <v>10</v>
      </c>
      <c r="W574" s="399" t="s">
        <v>291</v>
      </c>
      <c r="X574" s="399" t="s">
        <v>11</v>
      </c>
      <c r="Y574" s="399" t="s">
        <v>12</v>
      </c>
      <c r="Z574" s="399" t="s">
        <v>13</v>
      </c>
    </row>
    <row r="575" spans="1:26" x14ac:dyDescent="0.3">
      <c r="A575" s="413"/>
      <c r="B575" s="415"/>
      <c r="C575" s="411"/>
      <c r="D575" s="400" t="s">
        <v>16</v>
      </c>
      <c r="E575" s="401" t="s">
        <v>16</v>
      </c>
      <c r="F575" s="401" t="s">
        <v>301</v>
      </c>
      <c r="G575" s="401" t="s">
        <v>15</v>
      </c>
      <c r="H575" s="401" t="s">
        <v>16</v>
      </c>
      <c r="I575" s="401" t="s">
        <v>16</v>
      </c>
      <c r="J575" s="401" t="s">
        <v>16</v>
      </c>
      <c r="K575" s="401" t="s">
        <v>328</v>
      </c>
      <c r="L575" s="401" t="s">
        <v>16</v>
      </c>
      <c r="M575" s="401" t="s">
        <v>16</v>
      </c>
      <c r="N575" s="401" t="s">
        <v>16</v>
      </c>
      <c r="O575" s="401" t="s">
        <v>16</v>
      </c>
      <c r="P575" s="401" t="s">
        <v>16</v>
      </c>
      <c r="Q575" s="401" t="s">
        <v>17</v>
      </c>
      <c r="R575" s="401" t="s">
        <v>17</v>
      </c>
      <c r="S575" s="401" t="s">
        <v>17</v>
      </c>
      <c r="T575" s="401" t="s">
        <v>17</v>
      </c>
      <c r="U575" s="401" t="s">
        <v>17</v>
      </c>
      <c r="V575" s="401" t="s">
        <v>17</v>
      </c>
      <c r="W575" s="401" t="s">
        <v>18</v>
      </c>
      <c r="X575" s="401" t="s">
        <v>18</v>
      </c>
      <c r="Y575" s="401" t="s">
        <v>17</v>
      </c>
      <c r="Z575" s="401" t="s">
        <v>17</v>
      </c>
    </row>
    <row r="576" spans="1:26" ht="29.4" thickBot="1" x14ac:dyDescent="0.35">
      <c r="A576" s="93">
        <f>A559+1</f>
        <v>36</v>
      </c>
      <c r="B576" s="94" t="s">
        <v>1139</v>
      </c>
      <c r="C576" s="95" t="s">
        <v>401</v>
      </c>
      <c r="D576" s="402">
        <f>SUM(D577:D584)</f>
        <v>588</v>
      </c>
      <c r="E576" s="403">
        <f>SUM(E577:E584)</f>
        <v>370</v>
      </c>
      <c r="F576" s="403"/>
      <c r="G576" s="403">
        <f t="shared" ref="G576:Z576" si="68">SUM(G577:G584)</f>
        <v>839.6</v>
      </c>
      <c r="H576" s="403">
        <f t="shared" si="68"/>
        <v>277.34099999999995</v>
      </c>
      <c r="I576" s="404">
        <f t="shared" si="68"/>
        <v>51.426999999999992</v>
      </c>
      <c r="J576" s="404">
        <f t="shared" si="68"/>
        <v>1.8279999999999998</v>
      </c>
      <c r="K576" s="403">
        <f t="shared" si="68"/>
        <v>53.254999999999988</v>
      </c>
      <c r="L576" s="404">
        <f t="shared" si="68"/>
        <v>22.007999999999996</v>
      </c>
      <c r="M576" s="404">
        <f t="shared" si="68"/>
        <v>9.9700000000000006</v>
      </c>
      <c r="N576" s="403">
        <f t="shared" si="68"/>
        <v>31.977999999999994</v>
      </c>
      <c r="O576" s="403">
        <f t="shared" si="68"/>
        <v>20.677999999999997</v>
      </c>
      <c r="P576" s="403">
        <f t="shared" si="68"/>
        <v>4.6120000000000001</v>
      </c>
      <c r="Q576" s="403">
        <f t="shared" si="68"/>
        <v>0</v>
      </c>
      <c r="R576" s="403">
        <f t="shared" si="68"/>
        <v>124.25</v>
      </c>
      <c r="S576" s="403">
        <f t="shared" si="68"/>
        <v>409.35500000000002</v>
      </c>
      <c r="T576" s="403">
        <f t="shared" si="68"/>
        <v>5.8849999999999998</v>
      </c>
      <c r="U576" s="403">
        <f t="shared" si="68"/>
        <v>1429.23</v>
      </c>
      <c r="V576" s="403">
        <f t="shared" si="68"/>
        <v>314.23999999999995</v>
      </c>
      <c r="W576" s="403">
        <f t="shared" si="68"/>
        <v>11.4</v>
      </c>
      <c r="X576" s="403">
        <f t="shared" si="68"/>
        <v>201.6</v>
      </c>
      <c r="Y576" s="403">
        <f t="shared" si="68"/>
        <v>0.33150000000000002</v>
      </c>
      <c r="Z576" s="403">
        <f t="shared" si="68"/>
        <v>19.89</v>
      </c>
    </row>
    <row r="577" spans="1:26" x14ac:dyDescent="0.3">
      <c r="A577" s="2"/>
      <c r="B577" s="92">
        <v>115</v>
      </c>
      <c r="C577" s="5" t="str">
        <f>VLOOKUP($B577,'Bang TPDD'!$A$6:$AA$2902,2, FALSE)</f>
        <v>Thịt gà ta</v>
      </c>
      <c r="D577" s="91">
        <v>350</v>
      </c>
      <c r="E577" s="91">
        <f>D577-D577*F577/100</f>
        <v>168</v>
      </c>
      <c r="F577" s="91">
        <f>VLOOKUP($B577,'Bang TPDD'!$A$6:$AA$2902,3, FALSE)</f>
        <v>52</v>
      </c>
      <c r="G577" s="91">
        <f>VLOOKUP($B577,'Bang TPDD'!$A$6:$AA$2902,4, FALSE)*$D577/100</f>
        <v>658</v>
      </c>
      <c r="H577" s="91">
        <f>VLOOKUP($B577,'Bang TPDD'!$A$6:$AA$2902,23, FALSE)*$E577/100</f>
        <v>115.92</v>
      </c>
      <c r="I577" s="91">
        <f>VLOOKUP($B577,'Bang TPDD'!$A$6:$AA$2902,5, FALSE)*$E577/100</f>
        <v>51.071999999999996</v>
      </c>
      <c r="J577" s="91">
        <f>VLOOKUP($B577,'Bang TPDD'!$A$6:$AA$2902,6, FALSE)*$E577/100</f>
        <v>0</v>
      </c>
      <c r="K577" s="91">
        <f>VLOOKUP($B577,'Bang TPDD'!$A$6:$AA$2902,7, FALSE)*$E577/100</f>
        <v>51.071999999999996</v>
      </c>
      <c r="L577" s="91">
        <f>VLOOKUP($B577,'Bang TPDD'!$A$6:$AA$2902,8, FALSE)*$E577/100</f>
        <v>22.007999999999996</v>
      </c>
      <c r="M577" s="91">
        <f>VLOOKUP($B577,'Bang TPDD'!$A$6:$AA$2902,9, FALSE)*$E577/100</f>
        <v>0</v>
      </c>
      <c r="N577" s="91">
        <f>VLOOKUP($B577,'Bang TPDD'!$A$6:$AA$2902,10, FALSE)*$E577/100</f>
        <v>22.007999999999996</v>
      </c>
      <c r="O577" s="91">
        <f>VLOOKUP($B577,'Bang TPDD'!$A$6:$AA$2902,11, FALSE)*$E577/100</f>
        <v>0</v>
      </c>
      <c r="P577" s="91">
        <f>VLOOKUP($B577,'Bang TPDD'!$A$6:$AA$2902,12, FALSE)*$E577/100</f>
        <v>0</v>
      </c>
      <c r="Q577" s="91">
        <f>VLOOKUP($B577,'Bang TPDD'!$A$6:$AA$2902,13, FALSE)*$E577/100</f>
        <v>0</v>
      </c>
      <c r="R577" s="91">
        <f>VLOOKUP($B577,'Bang TPDD'!$A$6:$AA$2902,14, FALSE)*$E577/100</f>
        <v>20.16</v>
      </c>
      <c r="S577" s="91">
        <f>VLOOKUP($B577,'Bang TPDD'!$A$6:$AA$2902,15, FALSE)*$E577/100</f>
        <v>336</v>
      </c>
      <c r="T577" s="91">
        <f>VLOOKUP($B577,'Bang TPDD'!$A$6:$AA$2902,16, FALSE)*$E577/100</f>
        <v>2.52</v>
      </c>
      <c r="U577" s="91">
        <f>VLOOKUP($B577,'Bang TPDD'!$A$6:$AA$2902,17, FALSE)*$E577/100</f>
        <v>0</v>
      </c>
      <c r="V577" s="91">
        <f>VLOOKUP($B577,'Bang TPDD'!$A$6:$AA$2902,18, FALSE)*$E577/100</f>
        <v>0</v>
      </c>
      <c r="W577" s="91">
        <f>VLOOKUP($B577,'Bang TPDD'!$A$6:$AA$2902,19, FALSE)*$E577/100</f>
        <v>0</v>
      </c>
      <c r="X577" s="91">
        <f>VLOOKUP($B577,'Bang TPDD'!$A$6:$AA$2902,20, FALSE)*$E577/100</f>
        <v>201.6</v>
      </c>
      <c r="Y577" s="91">
        <f>VLOOKUP($B577,'Bang TPDD'!$A$6:$AA$2902,21, FALSE)*$E577/100</f>
        <v>0.252</v>
      </c>
      <c r="Z577" s="91">
        <f>VLOOKUP($B577,'Bang TPDD'!$A$6:$AA$2902,22, FALSE)*$E577/100</f>
        <v>6.72</v>
      </c>
    </row>
    <row r="578" spans="1:26" x14ac:dyDescent="0.3">
      <c r="A578" s="2"/>
      <c r="B578" s="92">
        <v>232</v>
      </c>
      <c r="C578" s="5" t="str">
        <f>VLOOKUP($B578,'Bang TPDD'!$A$6:$AA$2902,2, FALSE)</f>
        <v>Gừng tươi</v>
      </c>
      <c r="D578" s="91">
        <v>100</v>
      </c>
      <c r="E578" s="91">
        <f t="shared" ref="E578:E584" si="69">D578-D578*F578/100</f>
        <v>90</v>
      </c>
      <c r="F578" s="91">
        <f>VLOOKUP($B578,'Bang TPDD'!$A$6:$AA$2902,3, FALSE)</f>
        <v>10</v>
      </c>
      <c r="G578" s="91">
        <f>VLOOKUP($B578,'Bang TPDD'!$A$6:$AA$2902,4, FALSE)*$D578/100</f>
        <v>25</v>
      </c>
      <c r="H578" s="91">
        <f>VLOOKUP($B578,'Bang TPDD'!$A$6:$AA$2902,23, FALSE)*$E578/100</f>
        <v>81</v>
      </c>
      <c r="I578" s="91">
        <f>VLOOKUP($B578,'Bang TPDD'!$A$6:$AA$2902,5, FALSE)*$E578/100</f>
        <v>0</v>
      </c>
      <c r="J578" s="91">
        <f>VLOOKUP($B578,'Bang TPDD'!$A$6:$AA$2902,6, FALSE)*$E578/100</f>
        <v>0.36</v>
      </c>
      <c r="K578" s="91">
        <f>VLOOKUP($B578,'Bang TPDD'!$A$6:$AA$2902,7, FALSE)*$E578/100</f>
        <v>0.36</v>
      </c>
      <c r="L578" s="91">
        <f>VLOOKUP($B578,'Bang TPDD'!$A$6:$AA$2902,8, FALSE)*$E578/100</f>
        <v>0</v>
      </c>
      <c r="M578" s="91">
        <f>VLOOKUP($B578,'Bang TPDD'!$A$6:$AA$2902,9, FALSE)*$E578/100</f>
        <v>0</v>
      </c>
      <c r="N578" s="91">
        <f>VLOOKUP($B578,'Bang TPDD'!$A$6:$AA$2902,10, FALSE)*$E578/100</f>
        <v>0</v>
      </c>
      <c r="O578" s="91">
        <f>VLOOKUP($B578,'Bang TPDD'!$A$6:$AA$2902,11, FALSE)*$E578/100</f>
        <v>5.22</v>
      </c>
      <c r="P578" s="91">
        <f>VLOOKUP($B578,'Bang TPDD'!$A$6:$AA$2902,12, FALSE)*$E578/100</f>
        <v>3.9600000000000004</v>
      </c>
      <c r="Q578" s="91">
        <f>VLOOKUP($B578,'Bang TPDD'!$A$6:$AA$2902,13, FALSE)*$E578/100</f>
        <v>0</v>
      </c>
      <c r="R578" s="91">
        <f>VLOOKUP($B578,'Bang TPDD'!$A$6:$AA$2902,14, FALSE)*$E578/100</f>
        <v>54</v>
      </c>
      <c r="S578" s="91">
        <f>VLOOKUP($B578,'Bang TPDD'!$A$6:$AA$2902,15, FALSE)*$E578/100</f>
        <v>7.2</v>
      </c>
      <c r="T578" s="91">
        <f>VLOOKUP($B578,'Bang TPDD'!$A$6:$AA$2902,16, FALSE)*$E578/100</f>
        <v>2.25</v>
      </c>
      <c r="U578" s="91">
        <f>VLOOKUP($B578,'Bang TPDD'!$A$6:$AA$2902,17, FALSE)*$E578/100</f>
        <v>6.3</v>
      </c>
      <c r="V578" s="91">
        <f>VLOOKUP($B578,'Bang TPDD'!$A$6:$AA$2902,18, FALSE)*$E578/100</f>
        <v>284.39999999999998</v>
      </c>
      <c r="W578" s="91">
        <f>VLOOKUP($B578,'Bang TPDD'!$A$6:$AA$2902,19, FALSE)*$E578/100</f>
        <v>0</v>
      </c>
      <c r="X578" s="91">
        <f>VLOOKUP($B578,'Bang TPDD'!$A$6:$AA$2902,20, FALSE)*$E578/100</f>
        <v>0</v>
      </c>
      <c r="Y578" s="91">
        <f>VLOOKUP($B578,'Bang TPDD'!$A$6:$AA$2902,21, FALSE)*$E578/100</f>
        <v>3.6000000000000004E-2</v>
      </c>
      <c r="Z578" s="91">
        <f>VLOOKUP($B578,'Bang TPDD'!$A$6:$AA$2902,22, FALSE)*$E578/100</f>
        <v>4.7699999999999996</v>
      </c>
    </row>
    <row r="579" spans="1:26" x14ac:dyDescent="0.3">
      <c r="A579" s="2"/>
      <c r="B579" s="92">
        <v>223</v>
      </c>
      <c r="C579" s="5" t="str">
        <f>VLOOKUP($B579,'Bang TPDD'!$A$6:$AA$2902,2, FALSE)</f>
        <v>Đường cát trắng</v>
      </c>
      <c r="D579" s="91">
        <v>10</v>
      </c>
      <c r="E579" s="91">
        <f t="shared" si="69"/>
        <v>10</v>
      </c>
      <c r="F579" s="91">
        <f>VLOOKUP($B579,'Bang TPDD'!$A$6:$AA$2902,3, FALSE)</f>
        <v>0</v>
      </c>
      <c r="G579" s="91">
        <f>VLOOKUP($B579,'Bang TPDD'!$A$6:$AA$2902,4, FALSE)*$D579/100</f>
        <v>39.700000000000003</v>
      </c>
      <c r="H579" s="91">
        <f>VLOOKUP($B579,'Bang TPDD'!$A$6:$AA$2902,23, FALSE)*$E579/100</f>
        <v>0</v>
      </c>
      <c r="I579" s="91">
        <f>VLOOKUP($B579,'Bang TPDD'!$A$6:$AA$2902,5, FALSE)*$E579/100</f>
        <v>0</v>
      </c>
      <c r="J579" s="91">
        <f>VLOOKUP($B579,'Bang TPDD'!$A$6:$AA$2902,6, FALSE)*$E579/100</f>
        <v>0</v>
      </c>
      <c r="K579" s="91">
        <f>VLOOKUP($B579,'Bang TPDD'!$A$6:$AA$2902,7, FALSE)*$E579/100</f>
        <v>0</v>
      </c>
      <c r="L579" s="91">
        <f>VLOOKUP($B579,'Bang TPDD'!$A$6:$AA$2902,8, FALSE)*$E579/100</f>
        <v>0</v>
      </c>
      <c r="M579" s="91">
        <f>VLOOKUP($B579,'Bang TPDD'!$A$6:$AA$2902,9, FALSE)*$E579/100</f>
        <v>0</v>
      </c>
      <c r="N579" s="91">
        <f>VLOOKUP($B579,'Bang TPDD'!$A$6:$AA$2902,10, FALSE)*$E579/100</f>
        <v>0</v>
      </c>
      <c r="O579" s="91">
        <f>VLOOKUP($B579,'Bang TPDD'!$A$6:$AA$2902,11, FALSE)*$E579/100</f>
        <v>9.93</v>
      </c>
      <c r="P579" s="91">
        <f>VLOOKUP($B579,'Bang TPDD'!$A$6:$AA$2902,12, FALSE)*$E579/100</f>
        <v>0</v>
      </c>
      <c r="Q579" s="91">
        <f>VLOOKUP($B579,'Bang TPDD'!$A$6:$AA$2902,13, FALSE)*$E579/100</f>
        <v>0</v>
      </c>
      <c r="R579" s="91">
        <f>VLOOKUP($B579,'Bang TPDD'!$A$6:$AA$2902,14, FALSE)*$E579/100</f>
        <v>0</v>
      </c>
      <c r="S579" s="91">
        <f>VLOOKUP($B579,'Bang TPDD'!$A$6:$AA$2902,15, FALSE)*$E579/100</f>
        <v>0</v>
      </c>
      <c r="T579" s="91">
        <f>VLOOKUP($B579,'Bang TPDD'!$A$6:$AA$2902,16, FALSE)*$E579/100</f>
        <v>0</v>
      </c>
      <c r="U579" s="91">
        <f>VLOOKUP($B579,'Bang TPDD'!$A$6:$AA$2902,17, FALSE)*$E579/100</f>
        <v>0</v>
      </c>
      <c r="V579" s="91">
        <f>VLOOKUP($B579,'Bang TPDD'!$A$6:$AA$2902,18, FALSE)*$E579/100</f>
        <v>0</v>
      </c>
      <c r="W579" s="91">
        <f>VLOOKUP($B579,'Bang TPDD'!$A$6:$AA$2902,19, FALSE)*$E579/100</f>
        <v>0</v>
      </c>
      <c r="X579" s="91">
        <f>VLOOKUP($B579,'Bang TPDD'!$A$6:$AA$2902,20, FALSE)*$E579/100</f>
        <v>0</v>
      </c>
      <c r="Y579" s="91">
        <f>VLOOKUP($B579,'Bang TPDD'!$A$6:$AA$2902,21, FALSE)*$E579/100</f>
        <v>0</v>
      </c>
      <c r="Z579" s="91">
        <f>VLOOKUP($B579,'Bang TPDD'!$A$6:$AA$2902,22, FALSE)*$E579/100</f>
        <v>0</v>
      </c>
    </row>
    <row r="580" spans="1:26" x14ac:dyDescent="0.3">
      <c r="A580" s="2"/>
      <c r="B580" s="92">
        <v>233</v>
      </c>
      <c r="C580" s="5" t="str">
        <f>VLOOKUP($B580,'Bang TPDD'!$A$6:$AA$2902,2, FALSE)</f>
        <v>Muối</v>
      </c>
      <c r="D580" s="91">
        <v>3</v>
      </c>
      <c r="E580" s="91">
        <f t="shared" si="69"/>
        <v>3</v>
      </c>
      <c r="F580" s="91">
        <f>VLOOKUP($B580,'Bang TPDD'!$A$6:$AA$2902,3, FALSE)</f>
        <v>0</v>
      </c>
      <c r="G580" s="91">
        <f>VLOOKUP($B580,'Bang TPDD'!$A$6:$AA$2902,4, FALSE)*$D580/100</f>
        <v>0</v>
      </c>
      <c r="H580" s="91">
        <f>VLOOKUP($B580,'Bang TPDD'!$A$6:$AA$2902,23, FALSE)*$E580/100</f>
        <v>0.03</v>
      </c>
      <c r="I580" s="91">
        <f>VLOOKUP($B580,'Bang TPDD'!$A$6:$AA$2902,5, FALSE)*$E580/100</f>
        <v>0</v>
      </c>
      <c r="J580" s="91">
        <f>VLOOKUP($B580,'Bang TPDD'!$A$6:$AA$2902,6, FALSE)*$E580/100</f>
        <v>0</v>
      </c>
      <c r="K580" s="91">
        <f>VLOOKUP($B580,'Bang TPDD'!$A$6:$AA$2902,7, FALSE)*$E580/100</f>
        <v>0</v>
      </c>
      <c r="L580" s="91">
        <f>VLOOKUP($B580,'Bang TPDD'!$A$6:$AA$2902,8, FALSE)*$E580/100</f>
        <v>0</v>
      </c>
      <c r="M580" s="91">
        <f>VLOOKUP($B580,'Bang TPDD'!$A$6:$AA$2902,9, FALSE)*$E580/100</f>
        <v>0</v>
      </c>
      <c r="N580" s="91">
        <f>VLOOKUP($B580,'Bang TPDD'!$A$6:$AA$2902,10, FALSE)*$E580/100</f>
        <v>0</v>
      </c>
      <c r="O580" s="91">
        <f>VLOOKUP($B580,'Bang TPDD'!$A$6:$AA$2902,11, FALSE)*$E580/100</f>
        <v>0</v>
      </c>
      <c r="P580" s="91">
        <f>VLOOKUP($B580,'Bang TPDD'!$A$6:$AA$2902,12, FALSE)*$E580/100</f>
        <v>0</v>
      </c>
      <c r="Q580" s="91">
        <f>VLOOKUP($B580,'Bang TPDD'!$A$6:$AA$2902,13, FALSE)*$E580/100</f>
        <v>0</v>
      </c>
      <c r="R580" s="91">
        <f>VLOOKUP($B580,'Bang TPDD'!$A$6:$AA$2902,14, FALSE)*$E580/100</f>
        <v>4.5</v>
      </c>
      <c r="S580" s="91">
        <f>VLOOKUP($B580,'Bang TPDD'!$A$6:$AA$2902,15, FALSE)*$E580/100</f>
        <v>2.1</v>
      </c>
      <c r="T580" s="91">
        <f>VLOOKUP($B580,'Bang TPDD'!$A$6:$AA$2902,16, FALSE)*$E580/100</f>
        <v>2.4000000000000004E-2</v>
      </c>
      <c r="U580" s="91">
        <f>VLOOKUP($B580,'Bang TPDD'!$A$6:$AA$2902,17, FALSE)*$E580/100</f>
        <v>1175.19</v>
      </c>
      <c r="V580" s="91">
        <f>VLOOKUP($B580,'Bang TPDD'!$A$6:$AA$2902,18, FALSE)*$E580/100</f>
        <v>0</v>
      </c>
      <c r="W580" s="91">
        <f>VLOOKUP($B580,'Bang TPDD'!$A$6:$AA$2902,19, FALSE)*$E580/100</f>
        <v>0</v>
      </c>
      <c r="X580" s="91">
        <f>VLOOKUP($B580,'Bang TPDD'!$A$6:$AA$2902,20, FALSE)*$E580/100</f>
        <v>0</v>
      </c>
      <c r="Y580" s="91">
        <f>VLOOKUP($B580,'Bang TPDD'!$A$6:$AA$2902,21, FALSE)*$E580/100</f>
        <v>0</v>
      </c>
      <c r="Z580" s="91">
        <f>VLOOKUP($B580,'Bang TPDD'!$A$6:$AA$2902,22, FALSE)*$E580/100</f>
        <v>0</v>
      </c>
    </row>
    <row r="581" spans="1:26" x14ac:dyDescent="0.3">
      <c r="A581" s="2"/>
      <c r="B581" s="92">
        <v>85</v>
      </c>
      <c r="C581" s="5" t="str">
        <f>VLOOKUP($B581,'Bang TPDD'!$A$6:$AA$2902,2, FALSE)</f>
        <v>Tỏi ta</v>
      </c>
      <c r="D581" s="91">
        <v>10</v>
      </c>
      <c r="E581" s="91">
        <f t="shared" si="69"/>
        <v>8</v>
      </c>
      <c r="F581" s="91">
        <f>VLOOKUP($B581,'Bang TPDD'!$A$6:$AA$2902,3, FALSE)</f>
        <v>20</v>
      </c>
      <c r="G581" s="91">
        <f>VLOOKUP($B581,'Bang TPDD'!$A$6:$AA$2902,4, FALSE)*$D581/100</f>
        <v>11.8</v>
      </c>
      <c r="H581" s="91">
        <f>VLOOKUP($B581,'Bang TPDD'!$A$6:$AA$2902,23, FALSE)*$E581/100</f>
        <v>5.4160000000000004</v>
      </c>
      <c r="I581" s="91">
        <f>VLOOKUP($B581,'Bang TPDD'!$A$6:$AA$2902,5, FALSE)*$E581/100</f>
        <v>0</v>
      </c>
      <c r="J581" s="91">
        <f>VLOOKUP($B581,'Bang TPDD'!$A$6:$AA$2902,6, FALSE)*$E581/100</f>
        <v>0.48</v>
      </c>
      <c r="K581" s="91">
        <f>VLOOKUP($B581,'Bang TPDD'!$A$6:$AA$2902,7, FALSE)*$E581/100</f>
        <v>0.48</v>
      </c>
      <c r="L581" s="91">
        <f>VLOOKUP($B581,'Bang TPDD'!$A$6:$AA$2902,8, FALSE)*$E581/100</f>
        <v>0</v>
      </c>
      <c r="M581" s="91">
        <f>VLOOKUP($B581,'Bang TPDD'!$A$6:$AA$2902,9, FALSE)*$E581/100</f>
        <v>0</v>
      </c>
      <c r="N581" s="91">
        <f>VLOOKUP($B581,'Bang TPDD'!$A$6:$AA$2902,10, FALSE)*$E581/100</f>
        <v>0</v>
      </c>
      <c r="O581" s="91">
        <f>VLOOKUP($B581,'Bang TPDD'!$A$6:$AA$2902,11, FALSE)*$E581/100</f>
        <v>1.88</v>
      </c>
      <c r="P581" s="91">
        <f>VLOOKUP($B581,'Bang TPDD'!$A$6:$AA$2902,12, FALSE)*$E581/100</f>
        <v>0.12</v>
      </c>
      <c r="Q581" s="91">
        <f>VLOOKUP($B581,'Bang TPDD'!$A$6:$AA$2902,13, FALSE)*$E581/100</f>
        <v>0</v>
      </c>
      <c r="R581" s="91">
        <f>VLOOKUP($B581,'Bang TPDD'!$A$6:$AA$2902,14, FALSE)*$E581/100</f>
        <v>1.92</v>
      </c>
      <c r="S581" s="91">
        <f>VLOOKUP($B581,'Bang TPDD'!$A$6:$AA$2902,15, FALSE)*$E581/100</f>
        <v>14.48</v>
      </c>
      <c r="T581" s="91">
        <f>VLOOKUP($B581,'Bang TPDD'!$A$6:$AA$2902,16, FALSE)*$E581/100</f>
        <v>0.12</v>
      </c>
      <c r="U581" s="91">
        <f>VLOOKUP($B581,'Bang TPDD'!$A$6:$AA$2902,17, FALSE)*$E581/100</f>
        <v>1.44</v>
      </c>
      <c r="V581" s="91">
        <f>VLOOKUP($B581,'Bang TPDD'!$A$6:$AA$2902,18, FALSE)*$E581/100</f>
        <v>29.84</v>
      </c>
      <c r="W581" s="91">
        <f>VLOOKUP($B581,'Bang TPDD'!$A$6:$AA$2902,19, FALSE)*$E581/100</f>
        <v>0</v>
      </c>
      <c r="X581" s="91">
        <f>VLOOKUP($B581,'Bang TPDD'!$A$6:$AA$2902,20, FALSE)*$E581/100</f>
        <v>0</v>
      </c>
      <c r="Y581" s="91">
        <f>VLOOKUP($B581,'Bang TPDD'!$A$6:$AA$2902,21, FALSE)*$E581/100</f>
        <v>1.9199999999999998E-2</v>
      </c>
      <c r="Z581" s="91">
        <f>VLOOKUP($B581,'Bang TPDD'!$A$6:$AA$2902,22, FALSE)*$E581/100</f>
        <v>0.8</v>
      </c>
    </row>
    <row r="582" spans="1:26" x14ac:dyDescent="0.3">
      <c r="A582" s="2"/>
      <c r="B582" s="92">
        <v>53</v>
      </c>
      <c r="C582" s="5" t="str">
        <f>VLOOKUP($B582,'Bang TPDD'!$A$6:$AA$2902,2, FALSE)</f>
        <v>Hành củ tươi</v>
      </c>
      <c r="D582" s="91">
        <v>100</v>
      </c>
      <c r="E582" s="91">
        <f t="shared" si="69"/>
        <v>76</v>
      </c>
      <c r="F582" s="91">
        <f>VLOOKUP($B582,'Bang TPDD'!$A$6:$AA$2902,3, FALSE)</f>
        <v>24</v>
      </c>
      <c r="G582" s="91">
        <f>VLOOKUP($B582,'Bang TPDD'!$A$6:$AA$2902,4, FALSE)*$D582/100</f>
        <v>14</v>
      </c>
      <c r="H582" s="91">
        <f>VLOOKUP($B582,'Bang TPDD'!$A$6:$AA$2902,23, FALSE)*$E582/100</f>
        <v>70.3</v>
      </c>
      <c r="I582" s="91">
        <f>VLOOKUP($B582,'Bang TPDD'!$A$6:$AA$2902,5, FALSE)*$E582/100</f>
        <v>0</v>
      </c>
      <c r="J582" s="91">
        <f>VLOOKUP($B582,'Bang TPDD'!$A$6:$AA$2902,6, FALSE)*$E582/100</f>
        <v>0.98799999999999999</v>
      </c>
      <c r="K582" s="91">
        <f>VLOOKUP($B582,'Bang TPDD'!$A$6:$AA$2902,7, FALSE)*$E582/100</f>
        <v>0.98799999999999999</v>
      </c>
      <c r="L582" s="91">
        <f>VLOOKUP($B582,'Bang TPDD'!$A$6:$AA$2902,8, FALSE)*$E582/100</f>
        <v>0</v>
      </c>
      <c r="M582" s="91">
        <f>VLOOKUP($B582,'Bang TPDD'!$A$6:$AA$2902,9, FALSE)*$E582/100</f>
        <v>0</v>
      </c>
      <c r="N582" s="91">
        <f>VLOOKUP($B582,'Bang TPDD'!$A$6:$AA$2902,10, FALSE)*$E582/100</f>
        <v>0</v>
      </c>
      <c r="O582" s="91">
        <f>VLOOKUP($B582,'Bang TPDD'!$A$6:$AA$2902,11, FALSE)*$E582/100</f>
        <v>3.6480000000000001</v>
      </c>
      <c r="P582" s="91">
        <f>VLOOKUP($B582,'Bang TPDD'!$A$6:$AA$2902,12, FALSE)*$E582/100</f>
        <v>0.53199999999999992</v>
      </c>
      <c r="Q582" s="91">
        <f>VLOOKUP($B582,'Bang TPDD'!$A$6:$AA$2902,13, FALSE)*$E582/100</f>
        <v>0</v>
      </c>
      <c r="R582" s="91">
        <f>VLOOKUP($B582,'Bang TPDD'!$A$6:$AA$2902,14, FALSE)*$E582/100</f>
        <v>24.32</v>
      </c>
      <c r="S582" s="91">
        <f>VLOOKUP($B582,'Bang TPDD'!$A$6:$AA$2902,15, FALSE)*$E582/100</f>
        <v>37.24</v>
      </c>
      <c r="T582" s="91">
        <f>VLOOKUP($B582,'Bang TPDD'!$A$6:$AA$2902,16, FALSE)*$E582/100</f>
        <v>0.83600000000000008</v>
      </c>
      <c r="U582" s="91">
        <f>VLOOKUP($B582,'Bang TPDD'!$A$6:$AA$2902,17, FALSE)*$E582/100</f>
        <v>0</v>
      </c>
      <c r="V582" s="91">
        <f>VLOOKUP($B582,'Bang TPDD'!$A$6:$AA$2902,18, FALSE)*$E582/100</f>
        <v>0</v>
      </c>
      <c r="W582" s="91">
        <f>VLOOKUP($B582,'Bang TPDD'!$A$6:$AA$2902,19, FALSE)*$E582/100</f>
        <v>11.4</v>
      </c>
      <c r="X582" s="91">
        <f>VLOOKUP($B582,'Bang TPDD'!$A$6:$AA$2902,20, FALSE)*$E582/100</f>
        <v>0</v>
      </c>
      <c r="Y582" s="91">
        <f>VLOOKUP($B582,'Bang TPDD'!$A$6:$AA$2902,21, FALSE)*$E582/100</f>
        <v>2.2799999999999997E-2</v>
      </c>
      <c r="Z582" s="91">
        <f>VLOOKUP($B582,'Bang TPDD'!$A$6:$AA$2902,22, FALSE)*$E582/100</f>
        <v>7.6</v>
      </c>
    </row>
    <row r="583" spans="1:26" x14ac:dyDescent="0.3">
      <c r="A583" s="2"/>
      <c r="B583" s="92">
        <v>108</v>
      </c>
      <c r="C583" s="5" t="str">
        <f>VLOOKUP($B583,'Bang TPDD'!$A$6:$AA$2902,2, FALSE)</f>
        <v>Dầu thực vật</v>
      </c>
      <c r="D583" s="91">
        <v>10</v>
      </c>
      <c r="E583" s="91">
        <f t="shared" si="69"/>
        <v>10</v>
      </c>
      <c r="F583" s="91">
        <f>VLOOKUP($B583,'Bang TPDD'!$A$6:$AA$2902,3, FALSE)</f>
        <v>0</v>
      </c>
      <c r="G583" s="91">
        <f>VLOOKUP($B583,'Bang TPDD'!$A$6:$AA$2902,4, FALSE)*$D583/100</f>
        <v>89.7</v>
      </c>
      <c r="H583" s="91">
        <f>VLOOKUP($B583,'Bang TPDD'!$A$6:$AA$2902,23, FALSE)*$E583/100</f>
        <v>0.03</v>
      </c>
      <c r="I583" s="91">
        <f>VLOOKUP($B583,'Bang TPDD'!$A$6:$AA$2902,5, FALSE)*$E583/100</f>
        <v>0</v>
      </c>
      <c r="J583" s="91">
        <f>VLOOKUP($B583,'Bang TPDD'!$A$6:$AA$2902,6, FALSE)*$E583/100</f>
        <v>0</v>
      </c>
      <c r="K583" s="91">
        <f>VLOOKUP($B583,'Bang TPDD'!$A$6:$AA$2902,7, FALSE)*$E583/100</f>
        <v>0</v>
      </c>
      <c r="L583" s="91">
        <f>VLOOKUP($B583,'Bang TPDD'!$A$6:$AA$2902,8, FALSE)*$E583/100</f>
        <v>0</v>
      </c>
      <c r="M583" s="91">
        <f>VLOOKUP($B583,'Bang TPDD'!$A$6:$AA$2902,9, FALSE)*$E583/100</f>
        <v>9.9700000000000006</v>
      </c>
      <c r="N583" s="91">
        <f>VLOOKUP($B583,'Bang TPDD'!$A$6:$AA$2902,10, FALSE)*$E583/100</f>
        <v>9.9700000000000006</v>
      </c>
      <c r="O583" s="91">
        <f>VLOOKUP($B583,'Bang TPDD'!$A$6:$AA$2902,11, FALSE)*$E583/100</f>
        <v>0</v>
      </c>
      <c r="P583" s="91">
        <f>VLOOKUP($B583,'Bang TPDD'!$A$6:$AA$2902,12, FALSE)*$E583/100</f>
        <v>0</v>
      </c>
      <c r="Q583" s="91">
        <f>VLOOKUP($B583,'Bang TPDD'!$A$6:$AA$2902,13, FALSE)*$E583/100</f>
        <v>0</v>
      </c>
      <c r="R583" s="91">
        <f>VLOOKUP($B583,'Bang TPDD'!$A$6:$AA$2902,14, FALSE)*$E583/100</f>
        <v>0</v>
      </c>
      <c r="S583" s="91">
        <f>VLOOKUP($B583,'Bang TPDD'!$A$6:$AA$2902,15, FALSE)*$E583/100</f>
        <v>0</v>
      </c>
      <c r="T583" s="91">
        <f>VLOOKUP($B583,'Bang TPDD'!$A$6:$AA$2902,16, FALSE)*$E583/100</f>
        <v>0</v>
      </c>
      <c r="U583" s="91">
        <f>VLOOKUP($B583,'Bang TPDD'!$A$6:$AA$2902,17, FALSE)*$E583/100</f>
        <v>0</v>
      </c>
      <c r="V583" s="91">
        <f>VLOOKUP($B583,'Bang TPDD'!$A$6:$AA$2902,18, FALSE)*$E583/100</f>
        <v>0</v>
      </c>
      <c r="W583" s="91">
        <f>VLOOKUP($B583,'Bang TPDD'!$A$6:$AA$2902,19, FALSE)*$E583/100</f>
        <v>0</v>
      </c>
      <c r="X583" s="91">
        <f>VLOOKUP($B583,'Bang TPDD'!$A$6:$AA$2902,20, FALSE)*$E583/100</f>
        <v>0</v>
      </c>
      <c r="Y583" s="91">
        <f>VLOOKUP($B583,'Bang TPDD'!$A$6:$AA$2902,21, FALSE)*$E583/100</f>
        <v>0</v>
      </c>
      <c r="Z583" s="91">
        <f>VLOOKUP($B583,'Bang TPDD'!$A$6:$AA$2902,22, FALSE)*$E583/100</f>
        <v>0</v>
      </c>
    </row>
    <row r="584" spans="1:26" x14ac:dyDescent="0.3">
      <c r="A584" s="2"/>
      <c r="B584" s="92">
        <v>238</v>
      </c>
      <c r="C584" s="5" t="str">
        <f>VLOOKUP($B584,'Bang TPDD'!$A$6:$AA$2902,2, FALSE)</f>
        <v>Nước mắm</v>
      </c>
      <c r="D584" s="91">
        <v>5</v>
      </c>
      <c r="E584" s="91">
        <f t="shared" si="69"/>
        <v>5</v>
      </c>
      <c r="F584" s="91">
        <f>VLOOKUP($B584,'Bang TPDD'!$A$6:$AA$2902,3, FALSE)</f>
        <v>0</v>
      </c>
      <c r="G584" s="91">
        <f>VLOOKUP($B584,'Bang TPDD'!$A$6:$AA$2902,4, FALSE)*$D584/100</f>
        <v>1.4</v>
      </c>
      <c r="H584" s="91">
        <f>VLOOKUP($B584,'Bang TPDD'!$A$6:$AA$2902,23, FALSE)*$E584/100</f>
        <v>4.6449999999999996</v>
      </c>
      <c r="I584" s="91">
        <f>VLOOKUP($B584,'Bang TPDD'!$A$6:$AA$2902,5, FALSE)*$E584/100</f>
        <v>0.35499999999999998</v>
      </c>
      <c r="J584" s="91">
        <f>VLOOKUP($B584,'Bang TPDD'!$A$6:$AA$2902,6, FALSE)*$E584/100</f>
        <v>0</v>
      </c>
      <c r="K584" s="91">
        <f>VLOOKUP($B584,'Bang TPDD'!$A$6:$AA$2902,7, FALSE)*$E584/100</f>
        <v>0.35499999999999998</v>
      </c>
      <c r="L584" s="91">
        <f>VLOOKUP($B584,'Bang TPDD'!$A$6:$AA$2902,8, FALSE)*$E584/100</f>
        <v>0</v>
      </c>
      <c r="M584" s="91">
        <f>VLOOKUP($B584,'Bang TPDD'!$A$6:$AA$2902,9, FALSE)*$E584/100</f>
        <v>0</v>
      </c>
      <c r="N584" s="91">
        <f>VLOOKUP($B584,'Bang TPDD'!$A$6:$AA$2902,10, FALSE)*$E584/100</f>
        <v>0</v>
      </c>
      <c r="O584" s="91">
        <f>VLOOKUP($B584,'Bang TPDD'!$A$6:$AA$2902,11, FALSE)*$E584/100</f>
        <v>0</v>
      </c>
      <c r="P584" s="91">
        <f>VLOOKUP($B584,'Bang TPDD'!$A$6:$AA$2902,12, FALSE)*$E584/100</f>
        <v>0</v>
      </c>
      <c r="Q584" s="91">
        <f>VLOOKUP($B584,'Bang TPDD'!$A$6:$AA$2902,13, FALSE)*$E584/100</f>
        <v>0</v>
      </c>
      <c r="R584" s="91">
        <f>VLOOKUP($B584,'Bang TPDD'!$A$6:$AA$2902,14, FALSE)*$E584/100</f>
        <v>19.350000000000001</v>
      </c>
      <c r="S584" s="91">
        <f>VLOOKUP($B584,'Bang TPDD'!$A$6:$AA$2902,15, FALSE)*$E584/100</f>
        <v>12.335000000000001</v>
      </c>
      <c r="T584" s="91">
        <f>VLOOKUP($B584,'Bang TPDD'!$A$6:$AA$2902,16, FALSE)*$E584/100</f>
        <v>0.13500000000000001</v>
      </c>
      <c r="U584" s="91">
        <f>VLOOKUP($B584,'Bang TPDD'!$A$6:$AA$2902,17, FALSE)*$E584/100</f>
        <v>246.3</v>
      </c>
      <c r="V584" s="91">
        <f>VLOOKUP($B584,'Bang TPDD'!$A$6:$AA$2902,18, FALSE)*$E584/100</f>
        <v>0</v>
      </c>
      <c r="W584" s="91">
        <f>VLOOKUP($B584,'Bang TPDD'!$A$6:$AA$2902,19, FALSE)*$E584/100</f>
        <v>0</v>
      </c>
      <c r="X584" s="91">
        <f>VLOOKUP($B584,'Bang TPDD'!$A$6:$AA$2902,20, FALSE)*$E584/100</f>
        <v>0</v>
      </c>
      <c r="Y584" s="91">
        <f>VLOOKUP($B584,'Bang TPDD'!$A$6:$AA$2902,21, FALSE)*$E584/100</f>
        <v>1.5E-3</v>
      </c>
      <c r="Z584" s="91">
        <f>VLOOKUP($B584,'Bang TPDD'!$A$6:$AA$2902,22, FALSE)*$E584/100</f>
        <v>0</v>
      </c>
    </row>
    <row r="585" spans="1:26" ht="15" thickBot="1" x14ac:dyDescent="0.35"/>
    <row r="586" spans="1:26" ht="27.6" x14ac:dyDescent="0.3">
      <c r="A586" s="412" t="s">
        <v>1140</v>
      </c>
      <c r="B586" s="414" t="s">
        <v>292</v>
      </c>
      <c r="C586" s="410" t="s">
        <v>353</v>
      </c>
      <c r="D586" s="396" t="s">
        <v>272</v>
      </c>
      <c r="E586" s="397" t="s">
        <v>273</v>
      </c>
      <c r="F586" s="398" t="s">
        <v>300</v>
      </c>
      <c r="G586" s="398" t="s">
        <v>3</v>
      </c>
      <c r="H586" s="398" t="s">
        <v>296</v>
      </c>
      <c r="I586" s="399" t="s">
        <v>323</v>
      </c>
      <c r="J586" s="399" t="s">
        <v>324</v>
      </c>
      <c r="K586" s="399" t="s">
        <v>327</v>
      </c>
      <c r="L586" s="399" t="s">
        <v>325</v>
      </c>
      <c r="M586" s="399" t="s">
        <v>326</v>
      </c>
      <c r="N586" s="399" t="s">
        <v>329</v>
      </c>
      <c r="O586" s="399" t="s">
        <v>5</v>
      </c>
      <c r="P586" s="399" t="s">
        <v>304</v>
      </c>
      <c r="Q586" s="399" t="s">
        <v>313</v>
      </c>
      <c r="R586" s="399" t="s">
        <v>6</v>
      </c>
      <c r="S586" s="399" t="s">
        <v>7</v>
      </c>
      <c r="T586" s="399" t="s">
        <v>8</v>
      </c>
      <c r="U586" s="399" t="s">
        <v>9</v>
      </c>
      <c r="V586" s="399" t="s">
        <v>10</v>
      </c>
      <c r="W586" s="399" t="s">
        <v>291</v>
      </c>
      <c r="X586" s="399" t="s">
        <v>11</v>
      </c>
      <c r="Y586" s="399" t="s">
        <v>12</v>
      </c>
      <c r="Z586" s="399" t="s">
        <v>13</v>
      </c>
    </row>
    <row r="587" spans="1:26" x14ac:dyDescent="0.3">
      <c r="A587" s="413"/>
      <c r="B587" s="415"/>
      <c r="C587" s="411"/>
      <c r="D587" s="400" t="s">
        <v>16</v>
      </c>
      <c r="E587" s="401" t="s">
        <v>16</v>
      </c>
      <c r="F587" s="401" t="s">
        <v>301</v>
      </c>
      <c r="G587" s="401" t="s">
        <v>15</v>
      </c>
      <c r="H587" s="401" t="s">
        <v>16</v>
      </c>
      <c r="I587" s="401" t="s">
        <v>16</v>
      </c>
      <c r="J587" s="401" t="s">
        <v>16</v>
      </c>
      <c r="K587" s="401" t="s">
        <v>328</v>
      </c>
      <c r="L587" s="401" t="s">
        <v>16</v>
      </c>
      <c r="M587" s="401" t="s">
        <v>16</v>
      </c>
      <c r="N587" s="401" t="s">
        <v>16</v>
      </c>
      <c r="O587" s="401" t="s">
        <v>16</v>
      </c>
      <c r="P587" s="401" t="s">
        <v>16</v>
      </c>
      <c r="Q587" s="401" t="s">
        <v>17</v>
      </c>
      <c r="R587" s="401" t="s">
        <v>17</v>
      </c>
      <c r="S587" s="401" t="s">
        <v>17</v>
      </c>
      <c r="T587" s="401" t="s">
        <v>17</v>
      </c>
      <c r="U587" s="401" t="s">
        <v>17</v>
      </c>
      <c r="V587" s="401" t="s">
        <v>17</v>
      </c>
      <c r="W587" s="401" t="s">
        <v>18</v>
      </c>
      <c r="X587" s="401" t="s">
        <v>18</v>
      </c>
      <c r="Y587" s="401" t="s">
        <v>17</v>
      </c>
      <c r="Z587" s="401" t="s">
        <v>17</v>
      </c>
    </row>
    <row r="588" spans="1:26" ht="29.4" thickBot="1" x14ac:dyDescent="0.35">
      <c r="A588" s="93">
        <f>A576+1</f>
        <v>37</v>
      </c>
      <c r="B588" s="94" t="s">
        <v>1163</v>
      </c>
      <c r="C588" s="95" t="s">
        <v>397</v>
      </c>
      <c r="D588" s="402">
        <f>SUM(D589:D592)</f>
        <v>370</v>
      </c>
      <c r="E588" s="403">
        <f>SUM(E589:E592)</f>
        <v>295</v>
      </c>
      <c r="F588" s="403"/>
      <c r="G588" s="403">
        <f t="shared" ref="G588:Z588" si="70">SUM(G589:G592)</f>
        <v>208.4</v>
      </c>
      <c r="H588" s="403">
        <f t="shared" si="70"/>
        <v>245.75</v>
      </c>
      <c r="I588" s="404">
        <f t="shared" si="70"/>
        <v>0</v>
      </c>
      <c r="J588" s="404">
        <f t="shared" si="70"/>
        <v>2.0249999999999999</v>
      </c>
      <c r="K588" s="403">
        <f t="shared" si="70"/>
        <v>2.0249999999999999</v>
      </c>
      <c r="L588" s="404">
        <f t="shared" si="70"/>
        <v>0</v>
      </c>
      <c r="M588" s="404">
        <f t="shared" si="70"/>
        <v>2.9249999999999998</v>
      </c>
      <c r="N588" s="403">
        <f t="shared" si="70"/>
        <v>2.9249999999999998</v>
      </c>
      <c r="O588" s="403">
        <f t="shared" si="70"/>
        <v>38.76</v>
      </c>
      <c r="P588" s="403">
        <f t="shared" si="70"/>
        <v>3.15</v>
      </c>
      <c r="Q588" s="403">
        <f t="shared" si="70"/>
        <v>0</v>
      </c>
      <c r="R588" s="403">
        <f t="shared" si="70"/>
        <v>76.5</v>
      </c>
      <c r="S588" s="403">
        <f t="shared" si="70"/>
        <v>51.75</v>
      </c>
      <c r="T588" s="403">
        <f t="shared" si="70"/>
        <v>0.9</v>
      </c>
      <c r="U588" s="403">
        <f t="shared" si="70"/>
        <v>0</v>
      </c>
      <c r="V588" s="403">
        <f t="shared" si="70"/>
        <v>0</v>
      </c>
      <c r="W588" s="403">
        <f t="shared" si="70"/>
        <v>0.67500000000000004</v>
      </c>
      <c r="X588" s="403">
        <f t="shared" si="70"/>
        <v>0</v>
      </c>
      <c r="Y588" s="403">
        <f t="shared" si="70"/>
        <v>0.18</v>
      </c>
      <c r="Z588" s="403">
        <f t="shared" si="70"/>
        <v>90</v>
      </c>
    </row>
    <row r="589" spans="1:26" x14ac:dyDescent="0.3">
      <c r="A589" s="2"/>
      <c r="B589" s="92">
        <v>223</v>
      </c>
      <c r="C589" s="5" t="str">
        <f>VLOOKUP($B589,'Bang TPDD'!$A$6:$AA$2902,2, FALSE)</f>
        <v>Đường cát trắng</v>
      </c>
      <c r="D589" s="91">
        <v>20</v>
      </c>
      <c r="E589" s="91">
        <f>D589-D589*F589/100</f>
        <v>20</v>
      </c>
      <c r="F589" s="91">
        <f>VLOOKUP($B589,'Bang TPDD'!$A$6:$AA$2902,3, FALSE)</f>
        <v>0</v>
      </c>
      <c r="G589" s="91">
        <f>VLOOKUP($B589,'Bang TPDD'!$A$6:$AA$2902,4, FALSE)*$D589/100</f>
        <v>79.400000000000006</v>
      </c>
      <c r="H589" s="91">
        <f>VLOOKUP($B589,'Bang TPDD'!$A$6:$AA$2902,23, FALSE)*$E589/100</f>
        <v>0</v>
      </c>
      <c r="I589" s="91">
        <f>VLOOKUP($B589,'Bang TPDD'!$A$6:$AA$2902,5, FALSE)*$E589/100</f>
        <v>0</v>
      </c>
      <c r="J589" s="91">
        <f>VLOOKUP($B589,'Bang TPDD'!$A$6:$AA$2902,6, FALSE)*$E589/100</f>
        <v>0</v>
      </c>
      <c r="K589" s="91">
        <f>VLOOKUP($B589,'Bang TPDD'!$A$6:$AA$2902,7, FALSE)*$E589/100</f>
        <v>0</v>
      </c>
      <c r="L589" s="91">
        <f>VLOOKUP($B589,'Bang TPDD'!$A$6:$AA$2902,8, FALSE)*$E589/100</f>
        <v>0</v>
      </c>
      <c r="M589" s="91">
        <f>VLOOKUP($B589,'Bang TPDD'!$A$6:$AA$2902,9, FALSE)*$E589/100</f>
        <v>0</v>
      </c>
      <c r="N589" s="91">
        <f>VLOOKUP($B589,'Bang TPDD'!$A$6:$AA$2902,10, FALSE)*$E589/100</f>
        <v>0</v>
      </c>
      <c r="O589" s="91">
        <f>VLOOKUP($B589,'Bang TPDD'!$A$6:$AA$2902,11, FALSE)*$E589/100</f>
        <v>19.86</v>
      </c>
      <c r="P589" s="91">
        <f>VLOOKUP($B589,'Bang TPDD'!$A$6:$AA$2902,12, FALSE)*$E589/100</f>
        <v>0</v>
      </c>
      <c r="Q589" s="91">
        <f>VLOOKUP($B589,'Bang TPDD'!$A$6:$AA$2902,13, FALSE)*$E589/100</f>
        <v>0</v>
      </c>
      <c r="R589" s="91">
        <f>VLOOKUP($B589,'Bang TPDD'!$A$6:$AA$2902,14, FALSE)*$E589/100</f>
        <v>0</v>
      </c>
      <c r="S589" s="91">
        <f>VLOOKUP($B589,'Bang TPDD'!$A$6:$AA$2902,15, FALSE)*$E589/100</f>
        <v>0</v>
      </c>
      <c r="T589" s="91">
        <f>VLOOKUP($B589,'Bang TPDD'!$A$6:$AA$2902,16, FALSE)*$E589/100</f>
        <v>0</v>
      </c>
      <c r="U589" s="91">
        <f>VLOOKUP($B589,'Bang TPDD'!$A$6:$AA$2902,17, FALSE)*$E589/100</f>
        <v>0</v>
      </c>
      <c r="V589" s="91">
        <f>VLOOKUP($B589,'Bang TPDD'!$A$6:$AA$2902,18, FALSE)*$E589/100</f>
        <v>0</v>
      </c>
      <c r="W589" s="91">
        <f>VLOOKUP($B589,'Bang TPDD'!$A$6:$AA$2902,19, FALSE)*$E589/100</f>
        <v>0</v>
      </c>
      <c r="X589" s="91">
        <f>VLOOKUP($B589,'Bang TPDD'!$A$6:$AA$2902,20, FALSE)*$E589/100</f>
        <v>0</v>
      </c>
      <c r="Y589" s="91">
        <f>VLOOKUP($B589,'Bang TPDD'!$A$6:$AA$2902,21, FALSE)*$E589/100</f>
        <v>0</v>
      </c>
      <c r="Z589" s="91">
        <f>VLOOKUP($B589,'Bang TPDD'!$A$6:$AA$2902,22, FALSE)*$E589/100</f>
        <v>0</v>
      </c>
    </row>
    <row r="590" spans="1:26" x14ac:dyDescent="0.3">
      <c r="A590" s="2"/>
      <c r="B590" s="92">
        <v>246</v>
      </c>
      <c r="C590" s="5" t="str">
        <f>VLOOKUP($B590,'Bang TPDD'!$A$6:$AA$2902,2, FALSE)</f>
        <v>Cam</v>
      </c>
      <c r="D590" s="91">
        <v>300</v>
      </c>
      <c r="E590" s="91">
        <f t="shared" ref="E590:E592" si="71">D590-D590*F590/100</f>
        <v>225</v>
      </c>
      <c r="F590" s="91">
        <f>VLOOKUP($B590,'Bang TPDD'!$A$6:$AA$2902,3, FALSE)</f>
        <v>25</v>
      </c>
      <c r="G590" s="91">
        <f>VLOOKUP($B590,'Bang TPDD'!$A$6:$AA$2902,4, FALSE)*$D590/100</f>
        <v>129</v>
      </c>
      <c r="H590" s="91">
        <f>VLOOKUP($B590,'Bang TPDD'!$A$6:$AA$2902,23, FALSE)*$E590/100</f>
        <v>195.75</v>
      </c>
      <c r="I590" s="91">
        <f>VLOOKUP($B590,'Bang TPDD'!$A$6:$AA$2902,5, FALSE)*$E590/100</f>
        <v>0</v>
      </c>
      <c r="J590" s="91">
        <f>VLOOKUP($B590,'Bang TPDD'!$A$6:$AA$2902,6, FALSE)*$E590/100</f>
        <v>2.0249999999999999</v>
      </c>
      <c r="K590" s="91">
        <f>VLOOKUP($B590,'Bang TPDD'!$A$6:$AA$2902,7, FALSE)*$E590/100</f>
        <v>2.0249999999999999</v>
      </c>
      <c r="L590" s="91">
        <f>VLOOKUP($B590,'Bang TPDD'!$A$6:$AA$2902,8, FALSE)*$E590/100</f>
        <v>0</v>
      </c>
      <c r="M590" s="91">
        <f>VLOOKUP($B590,'Bang TPDD'!$A$6:$AA$2902,9, FALSE)*$E590/100</f>
        <v>2.9249999999999998</v>
      </c>
      <c r="N590" s="91">
        <f>VLOOKUP($B590,'Bang TPDD'!$A$6:$AA$2902,10, FALSE)*$E590/100</f>
        <v>2.9249999999999998</v>
      </c>
      <c r="O590" s="91">
        <f>VLOOKUP($B590,'Bang TPDD'!$A$6:$AA$2902,11, FALSE)*$E590/100</f>
        <v>18.899999999999999</v>
      </c>
      <c r="P590" s="91">
        <f>VLOOKUP($B590,'Bang TPDD'!$A$6:$AA$2902,12, FALSE)*$E590/100</f>
        <v>3.15</v>
      </c>
      <c r="Q590" s="91">
        <f>VLOOKUP($B590,'Bang TPDD'!$A$6:$AA$2902,13, FALSE)*$E590/100</f>
        <v>0</v>
      </c>
      <c r="R590" s="91">
        <f>VLOOKUP($B590,'Bang TPDD'!$A$6:$AA$2902,14, FALSE)*$E590/100</f>
        <v>76.5</v>
      </c>
      <c r="S590" s="91">
        <f>VLOOKUP($B590,'Bang TPDD'!$A$6:$AA$2902,15, FALSE)*$E590/100</f>
        <v>51.75</v>
      </c>
      <c r="T590" s="91">
        <f>VLOOKUP($B590,'Bang TPDD'!$A$6:$AA$2902,16, FALSE)*$E590/100</f>
        <v>0.9</v>
      </c>
      <c r="U590" s="91">
        <f>VLOOKUP($B590,'Bang TPDD'!$A$6:$AA$2902,17, FALSE)*$E590/100</f>
        <v>0</v>
      </c>
      <c r="V590" s="91">
        <f>VLOOKUP($B590,'Bang TPDD'!$A$6:$AA$2902,18, FALSE)*$E590/100</f>
        <v>0</v>
      </c>
      <c r="W590" s="91">
        <f>VLOOKUP($B590,'Bang TPDD'!$A$6:$AA$2902,19, FALSE)*$E590/100</f>
        <v>0.67500000000000004</v>
      </c>
      <c r="X590" s="91">
        <f>VLOOKUP($B590,'Bang TPDD'!$A$6:$AA$2902,20, FALSE)*$E590/100</f>
        <v>0</v>
      </c>
      <c r="Y590" s="91">
        <f>VLOOKUP($B590,'Bang TPDD'!$A$6:$AA$2902,21, FALSE)*$E590/100</f>
        <v>0.18</v>
      </c>
      <c r="Z590" s="91">
        <f>VLOOKUP($B590,'Bang TPDD'!$A$6:$AA$2902,22, FALSE)*$E590/100</f>
        <v>90</v>
      </c>
    </row>
    <row r="591" spans="1:26" x14ac:dyDescent="0.3">
      <c r="A591" s="2"/>
      <c r="B591" s="92">
        <v>0</v>
      </c>
      <c r="C591" s="5" t="str">
        <f>VLOOKUP($B591,'Bang TPDD'!$A$6:$AA$2902,2, FALSE)</f>
        <v>Nước</v>
      </c>
      <c r="D591" s="91">
        <v>50</v>
      </c>
      <c r="E591" s="91">
        <f t="shared" si="71"/>
        <v>50</v>
      </c>
      <c r="F591" s="91">
        <f>VLOOKUP($B591,'Bang TPDD'!$A$6:$AA$2902,3, FALSE)</f>
        <v>0</v>
      </c>
      <c r="G591" s="91">
        <f>VLOOKUP($B591,'Bang TPDD'!$A$6:$AA$2902,4, FALSE)*$D591/100</f>
        <v>0</v>
      </c>
      <c r="H591" s="91">
        <f>VLOOKUP($B591,'Bang TPDD'!$A$6:$AA$2902,23, FALSE)*$E591/100</f>
        <v>50</v>
      </c>
      <c r="I591" s="91">
        <f>VLOOKUP($B591,'Bang TPDD'!$A$6:$AA$2902,5, FALSE)*$E591/100</f>
        <v>0</v>
      </c>
      <c r="J591" s="91">
        <f>VLOOKUP($B591,'Bang TPDD'!$A$6:$AA$2902,6, FALSE)*$E591/100</f>
        <v>0</v>
      </c>
      <c r="K591" s="91">
        <f>VLOOKUP($B591,'Bang TPDD'!$A$6:$AA$2902,7, FALSE)*$E591/100</f>
        <v>0</v>
      </c>
      <c r="L591" s="91">
        <f>VLOOKUP($B591,'Bang TPDD'!$A$6:$AA$2902,8, FALSE)*$E591/100</f>
        <v>0</v>
      </c>
      <c r="M591" s="91">
        <f>VLOOKUP($B591,'Bang TPDD'!$A$6:$AA$2902,9, FALSE)*$E591/100</f>
        <v>0</v>
      </c>
      <c r="N591" s="91">
        <f>VLOOKUP($B591,'Bang TPDD'!$A$6:$AA$2902,10, FALSE)*$E591/100</f>
        <v>0</v>
      </c>
      <c r="O591" s="91">
        <f>VLOOKUP($B591,'Bang TPDD'!$A$6:$AA$2902,11, FALSE)*$E591/100</f>
        <v>0</v>
      </c>
      <c r="P591" s="91">
        <f>VLOOKUP($B591,'Bang TPDD'!$A$6:$AA$2902,12, FALSE)*$E591/100</f>
        <v>0</v>
      </c>
      <c r="Q591" s="91">
        <f>VLOOKUP($B591,'Bang TPDD'!$A$6:$AA$2902,13, FALSE)*$E591/100</f>
        <v>0</v>
      </c>
      <c r="R591" s="91">
        <f>VLOOKUP($B591,'Bang TPDD'!$A$6:$AA$2902,14, FALSE)*$E591/100</f>
        <v>0</v>
      </c>
      <c r="S591" s="91">
        <f>VLOOKUP($B591,'Bang TPDD'!$A$6:$AA$2902,15, FALSE)*$E591/100</f>
        <v>0</v>
      </c>
      <c r="T591" s="91">
        <f>VLOOKUP($B591,'Bang TPDD'!$A$6:$AA$2902,16, FALSE)*$E591/100</f>
        <v>0</v>
      </c>
      <c r="U591" s="91">
        <f>VLOOKUP($B591,'Bang TPDD'!$A$6:$AA$2902,17, FALSE)*$E591/100</f>
        <v>0</v>
      </c>
      <c r="V591" s="91">
        <f>VLOOKUP($B591,'Bang TPDD'!$A$6:$AA$2902,18, FALSE)*$E591/100</f>
        <v>0</v>
      </c>
      <c r="W591" s="91">
        <f>VLOOKUP($B591,'Bang TPDD'!$A$6:$AA$2902,19, FALSE)*$E591/100</f>
        <v>0</v>
      </c>
      <c r="X591" s="91">
        <f>VLOOKUP($B591,'Bang TPDD'!$A$6:$AA$2902,20, FALSE)*$E591/100</f>
        <v>0</v>
      </c>
      <c r="Y591" s="91">
        <f>VLOOKUP($B591,'Bang TPDD'!$A$6:$AA$2902,21, FALSE)*$E591/100</f>
        <v>0</v>
      </c>
      <c r="Z591" s="91">
        <f>VLOOKUP($B591,'Bang TPDD'!$A$6:$AA$2902,22, FALSE)*$E591/100</f>
        <v>0</v>
      </c>
    </row>
    <row r="592" spans="1:26" x14ac:dyDescent="0.3">
      <c r="A592" s="2"/>
      <c r="B592" s="92" t="s">
        <v>338</v>
      </c>
      <c r="C592" s="5" t="str">
        <f>VLOOKUP($B592,'Bang TPDD'!$A$6:$AA$2902,2, FALSE)</f>
        <v>Chọn NL</v>
      </c>
      <c r="D592" s="91">
        <v>0</v>
      </c>
      <c r="E592" s="91">
        <f t="shared" si="71"/>
        <v>0</v>
      </c>
      <c r="F592" s="91">
        <f>VLOOKUP($B592,'Bang TPDD'!$A$6:$AA$2902,3, FALSE)</f>
        <v>0</v>
      </c>
      <c r="G592" s="91">
        <f>VLOOKUP($B592,'Bang TPDD'!$A$6:$AA$2902,4, FALSE)*$D592/100</f>
        <v>0</v>
      </c>
      <c r="H592" s="91">
        <f>VLOOKUP($B592,'Bang TPDD'!$A$6:$AA$2902,23, FALSE)*$E592/100</f>
        <v>0</v>
      </c>
      <c r="I592" s="91">
        <f>VLOOKUP($B592,'Bang TPDD'!$A$6:$AA$2902,5, FALSE)*$E592/100</f>
        <v>0</v>
      </c>
      <c r="J592" s="91">
        <f>VLOOKUP($B592,'Bang TPDD'!$A$6:$AA$2902,6, FALSE)*$E592/100</f>
        <v>0</v>
      </c>
      <c r="K592" s="91">
        <f>VLOOKUP($B592,'Bang TPDD'!$A$6:$AA$2902,7, FALSE)*$E592/100</f>
        <v>0</v>
      </c>
      <c r="L592" s="91">
        <f>VLOOKUP($B592,'Bang TPDD'!$A$6:$AA$2902,8, FALSE)*$E592/100</f>
        <v>0</v>
      </c>
      <c r="M592" s="91">
        <f>VLOOKUP($B592,'Bang TPDD'!$A$6:$AA$2902,9, FALSE)*$E592/100</f>
        <v>0</v>
      </c>
      <c r="N592" s="91">
        <f>VLOOKUP($B592,'Bang TPDD'!$A$6:$AA$2902,10, FALSE)*$E592/100</f>
        <v>0</v>
      </c>
      <c r="O592" s="91">
        <f>VLOOKUP($B592,'Bang TPDD'!$A$6:$AA$2902,11, FALSE)*$E592/100</f>
        <v>0</v>
      </c>
      <c r="P592" s="91">
        <f>VLOOKUP($B592,'Bang TPDD'!$A$6:$AA$2902,12, FALSE)*$E592/100</f>
        <v>0</v>
      </c>
      <c r="Q592" s="91">
        <f>VLOOKUP($B592,'Bang TPDD'!$A$6:$AA$2902,13, FALSE)*$E592/100</f>
        <v>0</v>
      </c>
      <c r="R592" s="91">
        <f>VLOOKUP($B592,'Bang TPDD'!$A$6:$AA$2902,14, FALSE)*$E592/100</f>
        <v>0</v>
      </c>
      <c r="S592" s="91">
        <f>VLOOKUP($B592,'Bang TPDD'!$A$6:$AA$2902,15, FALSE)*$E592/100</f>
        <v>0</v>
      </c>
      <c r="T592" s="91">
        <f>VLOOKUP($B592,'Bang TPDD'!$A$6:$AA$2902,16, FALSE)*$E592/100</f>
        <v>0</v>
      </c>
      <c r="U592" s="91">
        <f>VLOOKUP($B592,'Bang TPDD'!$A$6:$AA$2902,17, FALSE)*$E592/100</f>
        <v>0</v>
      </c>
      <c r="V592" s="91">
        <f>VLOOKUP($B592,'Bang TPDD'!$A$6:$AA$2902,18, FALSE)*$E592/100</f>
        <v>0</v>
      </c>
      <c r="W592" s="91">
        <f>VLOOKUP($B592,'Bang TPDD'!$A$6:$AA$2902,19, FALSE)*$E592/100</f>
        <v>0</v>
      </c>
      <c r="X592" s="91">
        <f>VLOOKUP($B592,'Bang TPDD'!$A$6:$AA$2902,20, FALSE)*$E592/100</f>
        <v>0</v>
      </c>
      <c r="Y592" s="91">
        <f>VLOOKUP($B592,'Bang TPDD'!$A$6:$AA$2902,21, FALSE)*$E592/100</f>
        <v>0</v>
      </c>
      <c r="Z592" s="91">
        <f>VLOOKUP($B592,'Bang TPDD'!$A$6:$AA$2902,22, FALSE)*$E592/100</f>
        <v>0</v>
      </c>
    </row>
    <row r="593" spans="1:26" ht="15" thickBot="1" x14ac:dyDescent="0.35"/>
    <row r="594" spans="1:26" ht="27.6" x14ac:dyDescent="0.3">
      <c r="A594" s="418" t="s">
        <v>1140</v>
      </c>
      <c r="B594" s="414" t="s">
        <v>292</v>
      </c>
      <c r="C594" s="410" t="s">
        <v>353</v>
      </c>
      <c r="D594" s="396" t="s">
        <v>272</v>
      </c>
      <c r="E594" s="397" t="s">
        <v>273</v>
      </c>
      <c r="F594" s="398" t="s">
        <v>300</v>
      </c>
      <c r="G594" s="398" t="s">
        <v>3</v>
      </c>
      <c r="H594" s="398" t="s">
        <v>296</v>
      </c>
      <c r="I594" s="399" t="s">
        <v>323</v>
      </c>
      <c r="J594" s="399" t="s">
        <v>324</v>
      </c>
      <c r="K594" s="399" t="s">
        <v>327</v>
      </c>
      <c r="L594" s="399" t="s">
        <v>325</v>
      </c>
      <c r="M594" s="399" t="s">
        <v>326</v>
      </c>
      <c r="N594" s="399" t="s">
        <v>329</v>
      </c>
      <c r="O594" s="399" t="s">
        <v>5</v>
      </c>
      <c r="P594" s="399" t="s">
        <v>304</v>
      </c>
      <c r="Q594" s="399" t="s">
        <v>313</v>
      </c>
      <c r="R594" s="399" t="s">
        <v>6</v>
      </c>
      <c r="S594" s="399" t="s">
        <v>7</v>
      </c>
      <c r="T594" s="399" t="s">
        <v>8</v>
      </c>
      <c r="U594" s="399" t="s">
        <v>9</v>
      </c>
      <c r="V594" s="399" t="s">
        <v>10</v>
      </c>
      <c r="W594" s="399" t="s">
        <v>291</v>
      </c>
      <c r="X594" s="399" t="s">
        <v>11</v>
      </c>
      <c r="Y594" s="399" t="s">
        <v>12</v>
      </c>
      <c r="Z594" s="399" t="s">
        <v>13</v>
      </c>
    </row>
    <row r="595" spans="1:26" x14ac:dyDescent="0.3">
      <c r="A595" s="419"/>
      <c r="B595" s="415"/>
      <c r="C595" s="411"/>
      <c r="D595" s="400" t="s">
        <v>16</v>
      </c>
      <c r="E595" s="401" t="s">
        <v>16</v>
      </c>
      <c r="F595" s="401" t="s">
        <v>301</v>
      </c>
      <c r="G595" s="401" t="s">
        <v>15</v>
      </c>
      <c r="H595" s="401" t="s">
        <v>16</v>
      </c>
      <c r="I595" s="401" t="s">
        <v>16</v>
      </c>
      <c r="J595" s="401" t="s">
        <v>16</v>
      </c>
      <c r="K595" s="401" t="s">
        <v>328</v>
      </c>
      <c r="L595" s="401" t="s">
        <v>16</v>
      </c>
      <c r="M595" s="401" t="s">
        <v>16</v>
      </c>
      <c r="N595" s="401" t="s">
        <v>16</v>
      </c>
      <c r="O595" s="401" t="s">
        <v>16</v>
      </c>
      <c r="P595" s="401" t="s">
        <v>16</v>
      </c>
      <c r="Q595" s="401" t="s">
        <v>17</v>
      </c>
      <c r="R595" s="401" t="s">
        <v>17</v>
      </c>
      <c r="S595" s="401" t="s">
        <v>17</v>
      </c>
      <c r="T595" s="401" t="s">
        <v>17</v>
      </c>
      <c r="U595" s="401" t="s">
        <v>17</v>
      </c>
      <c r="V595" s="401" t="s">
        <v>17</v>
      </c>
      <c r="W595" s="401" t="s">
        <v>18</v>
      </c>
      <c r="X595" s="401" t="s">
        <v>18</v>
      </c>
      <c r="Y595" s="401" t="s">
        <v>17</v>
      </c>
      <c r="Z595" s="401" t="s">
        <v>17</v>
      </c>
    </row>
    <row r="596" spans="1:26" ht="43.8" thickBot="1" x14ac:dyDescent="0.35">
      <c r="A596" s="93">
        <f>A588+1</f>
        <v>38</v>
      </c>
      <c r="B596" s="94" t="s">
        <v>1158</v>
      </c>
      <c r="C596" s="95" t="s">
        <v>1146</v>
      </c>
      <c r="D596" s="402">
        <f>SUM(D597:D615)</f>
        <v>480</v>
      </c>
      <c r="E596" s="402">
        <f t="shared" ref="E596:Z596" si="72">SUM(E597:E615)</f>
        <v>462.15999999999997</v>
      </c>
      <c r="F596" s="402">
        <f t="shared" si="72"/>
        <v>119</v>
      </c>
      <c r="G596" s="402">
        <f t="shared" si="72"/>
        <v>192.44</v>
      </c>
      <c r="H596" s="402">
        <f t="shared" si="72"/>
        <v>425.97559999999999</v>
      </c>
      <c r="I596" s="402">
        <f t="shared" si="72"/>
        <v>12.702999999999999</v>
      </c>
      <c r="J596" s="402">
        <f t="shared" si="72"/>
        <v>1.2000000000000002</v>
      </c>
      <c r="K596" s="402">
        <f t="shared" si="72"/>
        <v>13.903</v>
      </c>
      <c r="L596" s="402">
        <f t="shared" si="72"/>
        <v>2.2343999999999995</v>
      </c>
      <c r="M596" s="402">
        <f t="shared" si="72"/>
        <v>7.976</v>
      </c>
      <c r="N596" s="402">
        <f t="shared" si="72"/>
        <v>10.2104</v>
      </c>
      <c r="O596" s="402">
        <f t="shared" si="72"/>
        <v>8.5334500000000002</v>
      </c>
      <c r="P596" s="402">
        <f t="shared" si="72"/>
        <v>1.1816500000000001</v>
      </c>
      <c r="Q596" s="402">
        <f t="shared" si="72"/>
        <v>34.692</v>
      </c>
      <c r="R596" s="402">
        <f t="shared" si="72"/>
        <v>57.140499999999996</v>
      </c>
      <c r="S596" s="402">
        <f t="shared" si="72"/>
        <v>180.88</v>
      </c>
      <c r="T596" s="402">
        <f t="shared" si="72"/>
        <v>3.0953700000000008</v>
      </c>
      <c r="U596" s="402">
        <f t="shared" si="72"/>
        <v>709.94220000000007</v>
      </c>
      <c r="V596" s="402">
        <f t="shared" si="72"/>
        <v>463.68109999999996</v>
      </c>
      <c r="W596" s="402">
        <f t="shared" si="72"/>
        <v>2120.2309</v>
      </c>
      <c r="X596" s="402">
        <f t="shared" si="72"/>
        <v>7.0559999999999992</v>
      </c>
      <c r="Y596" s="402">
        <f t="shared" si="72"/>
        <v>0.121485</v>
      </c>
      <c r="Z596" s="402">
        <f t="shared" si="72"/>
        <v>25.061699999999995</v>
      </c>
    </row>
    <row r="597" spans="1:26" x14ac:dyDescent="0.3">
      <c r="A597" s="2"/>
      <c r="B597" s="92">
        <v>111</v>
      </c>
      <c r="C597" s="5" t="str">
        <f>VLOOKUP($B597,'Bang TPDD'!$A$6:$AA$2902,2, FALSE)</f>
        <v>Thịt bò</v>
      </c>
      <c r="D597" s="91">
        <v>60</v>
      </c>
      <c r="E597" s="91">
        <f>D597-D597*F597/100</f>
        <v>58.8</v>
      </c>
      <c r="F597" s="91">
        <f>VLOOKUP($B597,'Bang TPDD'!$A$6:$AA$2902,3, FALSE)</f>
        <v>2</v>
      </c>
      <c r="G597" s="91">
        <f>VLOOKUP($B597,'Bang TPDD'!$A$6:$AA$2902,4, FALSE)*$D597/100</f>
        <v>70.8</v>
      </c>
      <c r="H597" s="91">
        <f>VLOOKUP($B597,'Bang TPDD'!$A$6:$AA$2902,23, FALSE)*$E597/100</f>
        <v>43.512</v>
      </c>
      <c r="I597" s="91">
        <f>VLOOKUP($B597,'Bang TPDD'!$A$6:$AA$2902,5, FALSE)*$E597/100</f>
        <v>12.347999999999999</v>
      </c>
      <c r="J597" s="91">
        <f>VLOOKUP($B597,'Bang TPDD'!$A$6:$AA$2902,6, FALSE)*$E597/100</f>
        <v>0</v>
      </c>
      <c r="K597" s="91">
        <f>VLOOKUP($B597,'Bang TPDD'!$A$6:$AA$2902,7, FALSE)*$E597/100</f>
        <v>12.347999999999999</v>
      </c>
      <c r="L597" s="91">
        <f>VLOOKUP($B597,'Bang TPDD'!$A$6:$AA$2902,8, FALSE)*$E597/100</f>
        <v>2.2343999999999995</v>
      </c>
      <c r="M597" s="91">
        <f>VLOOKUP($B597,'Bang TPDD'!$A$6:$AA$2902,9, FALSE)*$E597/100</f>
        <v>0</v>
      </c>
      <c r="N597" s="91">
        <f>VLOOKUP($B597,'Bang TPDD'!$A$6:$AA$2902,10, FALSE)*$E597/100</f>
        <v>2.2343999999999995</v>
      </c>
      <c r="O597" s="91">
        <f>VLOOKUP($B597,'Bang TPDD'!$A$6:$AA$2902,11, FALSE)*$E597/100</f>
        <v>0</v>
      </c>
      <c r="P597" s="91">
        <f>VLOOKUP($B597,'Bang TPDD'!$A$6:$AA$2902,12, FALSE)*$E597/100</f>
        <v>0</v>
      </c>
      <c r="Q597" s="91">
        <f>VLOOKUP($B597,'Bang TPDD'!$A$6:$AA$2902,13, FALSE)*$E597/100</f>
        <v>34.692</v>
      </c>
      <c r="R597" s="91">
        <f>VLOOKUP($B597,'Bang TPDD'!$A$6:$AA$2902,14, FALSE)*$E597/100</f>
        <v>7.0559999999999992</v>
      </c>
      <c r="S597" s="91">
        <f>VLOOKUP($B597,'Bang TPDD'!$A$6:$AA$2902,15, FALSE)*$E597/100</f>
        <v>132.88800000000001</v>
      </c>
      <c r="T597" s="91">
        <f>VLOOKUP($B597,'Bang TPDD'!$A$6:$AA$2902,16, FALSE)*$E597/100</f>
        <v>1.8228</v>
      </c>
      <c r="U597" s="91">
        <f>VLOOKUP($B597,'Bang TPDD'!$A$6:$AA$2902,17, FALSE)*$E597/100</f>
        <v>48.803999999999995</v>
      </c>
      <c r="V597" s="91">
        <f>VLOOKUP($B597,'Bang TPDD'!$A$6:$AA$2902,18, FALSE)*$E597/100</f>
        <v>222.26399999999998</v>
      </c>
      <c r="W597" s="91">
        <f>VLOOKUP($B597,'Bang TPDD'!$A$6:$AA$2902,19, FALSE)*$E597/100</f>
        <v>0</v>
      </c>
      <c r="X597" s="91">
        <f>VLOOKUP($B597,'Bang TPDD'!$A$6:$AA$2902,20, FALSE)*$E597/100</f>
        <v>7.0559999999999992</v>
      </c>
      <c r="Y597" s="91">
        <f>VLOOKUP($B597,'Bang TPDD'!$A$6:$AA$2902,21, FALSE)*$E597/100</f>
        <v>5.8799999999999998E-2</v>
      </c>
      <c r="Z597" s="91">
        <f>VLOOKUP($B597,'Bang TPDD'!$A$6:$AA$2902,22, FALSE)*$E597/100</f>
        <v>0.58799999999999997</v>
      </c>
    </row>
    <row r="598" spans="1:26" x14ac:dyDescent="0.3">
      <c r="A598" s="2"/>
      <c r="B598" s="92">
        <v>33</v>
      </c>
      <c r="C598" s="5" t="str">
        <f>VLOOKUP($B598,'Bang TPDD'!$A$6:$AA$2902,2, FALSE)</f>
        <v>Cà rốt</v>
      </c>
      <c r="D598" s="91">
        <v>40</v>
      </c>
      <c r="E598" s="91">
        <f t="shared" ref="E598:E612" si="73">D598-D598*F598/100</f>
        <v>34</v>
      </c>
      <c r="F598" s="91">
        <f>VLOOKUP($B598,'Bang TPDD'!$A$6:$AA$2902,3, FALSE)</f>
        <v>15</v>
      </c>
      <c r="G598" s="91">
        <f>VLOOKUP($B598,'Bang TPDD'!$A$6:$AA$2902,4, FALSE)*$D598/100</f>
        <v>15.2</v>
      </c>
      <c r="H598" s="91">
        <f>VLOOKUP($B598,'Bang TPDD'!$A$6:$AA$2902,23, FALSE)*$E598/100</f>
        <v>29.92</v>
      </c>
      <c r="I598" s="91">
        <f>VLOOKUP($B598,'Bang TPDD'!$A$6:$AA$2902,5, FALSE)*$E598/100</f>
        <v>0</v>
      </c>
      <c r="J598" s="91">
        <f>VLOOKUP($B598,'Bang TPDD'!$A$6:$AA$2902,6, FALSE)*$E598/100</f>
        <v>0.51</v>
      </c>
      <c r="K598" s="91">
        <f>VLOOKUP($B598,'Bang TPDD'!$A$6:$AA$2902,7, FALSE)*$E598/100</f>
        <v>0.51</v>
      </c>
      <c r="L598" s="91">
        <f>VLOOKUP($B598,'Bang TPDD'!$A$6:$AA$2902,8, FALSE)*$E598/100</f>
        <v>0</v>
      </c>
      <c r="M598" s="91">
        <f>VLOOKUP($B598,'Bang TPDD'!$A$6:$AA$2902,9, FALSE)*$E598/100</f>
        <v>0</v>
      </c>
      <c r="N598" s="91">
        <f>VLOOKUP($B598,'Bang TPDD'!$A$6:$AA$2902,10, FALSE)*$E598/100</f>
        <v>0</v>
      </c>
      <c r="O598" s="91">
        <f>VLOOKUP($B598,'Bang TPDD'!$A$6:$AA$2902,11, FALSE)*$E598/100</f>
        <v>2.72</v>
      </c>
      <c r="P598" s="91">
        <f>VLOOKUP($B598,'Bang TPDD'!$A$6:$AA$2902,12, FALSE)*$E598/100</f>
        <v>0.54400000000000004</v>
      </c>
      <c r="Q598" s="91">
        <f>VLOOKUP($B598,'Bang TPDD'!$A$6:$AA$2902,13, FALSE)*$E598/100</f>
        <v>0</v>
      </c>
      <c r="R598" s="91">
        <f>VLOOKUP($B598,'Bang TPDD'!$A$6:$AA$2902,14, FALSE)*$E598/100</f>
        <v>14.62</v>
      </c>
      <c r="S598" s="91">
        <f>VLOOKUP($B598,'Bang TPDD'!$A$6:$AA$2902,15, FALSE)*$E598/100</f>
        <v>13.26</v>
      </c>
      <c r="T598" s="91">
        <f>VLOOKUP($B598,'Bang TPDD'!$A$6:$AA$2902,16, FALSE)*$E598/100</f>
        <v>0.27200000000000002</v>
      </c>
      <c r="U598" s="91">
        <f>VLOOKUP($B598,'Bang TPDD'!$A$6:$AA$2902,17, FALSE)*$E598/100</f>
        <v>17.68</v>
      </c>
      <c r="V598" s="91">
        <f>VLOOKUP($B598,'Bang TPDD'!$A$6:$AA$2902,18, FALSE)*$E598/100</f>
        <v>90.44</v>
      </c>
      <c r="W598" s="91">
        <f>VLOOKUP($B598,'Bang TPDD'!$A$6:$AA$2902,19, FALSE)*$E598/100</f>
        <v>1713.6</v>
      </c>
      <c r="X598" s="91">
        <f>VLOOKUP($B598,'Bang TPDD'!$A$6:$AA$2902,20, FALSE)*$E598/100</f>
        <v>0</v>
      </c>
      <c r="Y598" s="91">
        <f>VLOOKUP($B598,'Bang TPDD'!$A$6:$AA$2902,21, FALSE)*$E598/100</f>
        <v>2.0400000000000001E-2</v>
      </c>
      <c r="Z598" s="91">
        <f>VLOOKUP($B598,'Bang TPDD'!$A$6:$AA$2902,22, FALSE)*$E598/100</f>
        <v>2.72</v>
      </c>
    </row>
    <row r="599" spans="1:26" x14ac:dyDescent="0.3">
      <c r="A599" s="2"/>
      <c r="B599" s="92">
        <v>15</v>
      </c>
      <c r="C599" s="5" t="str">
        <f>VLOOKUP($B599,'Bang TPDD'!$A$6:$AA$2902,2, FALSE)</f>
        <v>Khoai tây</v>
      </c>
      <c r="D599" s="91">
        <v>22</v>
      </c>
      <c r="E599" s="91">
        <f t="shared" si="73"/>
        <v>14.96</v>
      </c>
      <c r="F599" s="91">
        <f>VLOOKUP($B599,'Bang TPDD'!$A$6:$AA$2902,3, FALSE)</f>
        <v>32</v>
      </c>
      <c r="G599" s="91">
        <f>VLOOKUP($B599,'Bang TPDD'!$A$6:$AA$2902,4, FALSE)*$D599/100</f>
        <v>20.239999999999998</v>
      </c>
      <c r="H599" s="91">
        <f>VLOOKUP($B599,'Bang TPDD'!$A$6:$AA$2902,23, FALSE)*$E599/100</f>
        <v>11.22</v>
      </c>
      <c r="I599" s="91">
        <f>VLOOKUP($B599,'Bang TPDD'!$A$6:$AA$2902,5, FALSE)*$E599/100</f>
        <v>0</v>
      </c>
      <c r="J599" s="91">
        <f>VLOOKUP($B599,'Bang TPDD'!$A$6:$AA$2902,6, FALSE)*$E599/100</f>
        <v>0.29920000000000002</v>
      </c>
      <c r="K599" s="91">
        <f>VLOOKUP($B599,'Bang TPDD'!$A$6:$AA$2902,7, FALSE)*$E599/100</f>
        <v>0.29920000000000002</v>
      </c>
      <c r="L599" s="91">
        <f>VLOOKUP($B599,'Bang TPDD'!$A$6:$AA$2902,8, FALSE)*$E599/100</f>
        <v>0</v>
      </c>
      <c r="M599" s="91">
        <f>VLOOKUP($B599,'Bang TPDD'!$A$6:$AA$2902,9, FALSE)*$E599/100</f>
        <v>0</v>
      </c>
      <c r="N599" s="91">
        <f>VLOOKUP($B599,'Bang TPDD'!$A$6:$AA$2902,10, FALSE)*$E599/100</f>
        <v>0</v>
      </c>
      <c r="O599" s="91">
        <f>VLOOKUP($B599,'Bang TPDD'!$A$6:$AA$2902,11, FALSE)*$E599/100</f>
        <v>3.1416000000000004</v>
      </c>
      <c r="P599" s="91">
        <f>VLOOKUP($B599,'Bang TPDD'!$A$6:$AA$2902,12, FALSE)*$E599/100</f>
        <v>0.14960000000000001</v>
      </c>
      <c r="Q599" s="91">
        <f>VLOOKUP($B599,'Bang TPDD'!$A$6:$AA$2902,13, FALSE)*$E599/100</f>
        <v>0</v>
      </c>
      <c r="R599" s="91">
        <f>VLOOKUP($B599,'Bang TPDD'!$A$6:$AA$2902,14, FALSE)*$E599/100</f>
        <v>1.4960000000000002</v>
      </c>
      <c r="S599" s="91">
        <f>VLOOKUP($B599,'Bang TPDD'!$A$6:$AA$2902,15, FALSE)*$E599/100</f>
        <v>7.48</v>
      </c>
      <c r="T599" s="91">
        <f>VLOOKUP($B599,'Bang TPDD'!$A$6:$AA$2902,16, FALSE)*$E599/100</f>
        <v>0.17952000000000001</v>
      </c>
      <c r="U599" s="91">
        <f>VLOOKUP($B599,'Bang TPDD'!$A$6:$AA$2902,17, FALSE)*$E599/100</f>
        <v>1.0471999999999999</v>
      </c>
      <c r="V599" s="91">
        <f>VLOOKUP($B599,'Bang TPDD'!$A$6:$AA$2902,18, FALSE)*$E599/100</f>
        <v>59.241600000000005</v>
      </c>
      <c r="W599" s="91">
        <f>VLOOKUP($B599,'Bang TPDD'!$A$6:$AA$2902,19, FALSE)*$E599/100</f>
        <v>4.3384</v>
      </c>
      <c r="X599" s="91">
        <f>VLOOKUP($B599,'Bang TPDD'!$A$6:$AA$2902,20, FALSE)*$E599/100</f>
        <v>0</v>
      </c>
      <c r="Y599" s="91">
        <f>VLOOKUP($B599,'Bang TPDD'!$A$6:$AA$2902,21, FALSE)*$E599/100</f>
        <v>1.4960000000000003E-2</v>
      </c>
      <c r="Z599" s="91">
        <f>VLOOKUP($B599,'Bang TPDD'!$A$6:$AA$2902,22, FALSE)*$E599/100</f>
        <v>1.4960000000000002</v>
      </c>
    </row>
    <row r="600" spans="1:26" x14ac:dyDescent="0.3">
      <c r="A600" s="2"/>
      <c r="B600" s="92">
        <v>32</v>
      </c>
      <c r="C600" s="5" t="str">
        <f>VLOOKUP($B600,'Bang TPDD'!$A$6:$AA$2902,2, FALSE)</f>
        <v>Cà chua</v>
      </c>
      <c r="D600" s="91">
        <v>31</v>
      </c>
      <c r="E600" s="91">
        <f t="shared" si="73"/>
        <v>29.45</v>
      </c>
      <c r="F600" s="91">
        <f>VLOOKUP($B600,'Bang TPDD'!$A$6:$AA$2902,3, FALSE)</f>
        <v>5</v>
      </c>
      <c r="G600" s="91">
        <f>VLOOKUP($B600,'Bang TPDD'!$A$6:$AA$2902,4, FALSE)*$D600/100</f>
        <v>5.89</v>
      </c>
      <c r="H600" s="91">
        <f>VLOOKUP($B600,'Bang TPDD'!$A$6:$AA$2902,23, FALSE)*$E600/100</f>
        <v>27.682999999999996</v>
      </c>
      <c r="I600" s="91">
        <f>VLOOKUP($B600,'Bang TPDD'!$A$6:$AA$2902,5, FALSE)*$E600/100</f>
        <v>0</v>
      </c>
      <c r="J600" s="91">
        <f>VLOOKUP($B600,'Bang TPDD'!$A$6:$AA$2902,6, FALSE)*$E600/100</f>
        <v>0.17669999999999997</v>
      </c>
      <c r="K600" s="91">
        <f>VLOOKUP($B600,'Bang TPDD'!$A$6:$AA$2902,7, FALSE)*$E600/100</f>
        <v>0.17669999999999997</v>
      </c>
      <c r="L600" s="91">
        <f>VLOOKUP($B600,'Bang TPDD'!$A$6:$AA$2902,8, FALSE)*$E600/100</f>
        <v>0</v>
      </c>
      <c r="M600" s="91">
        <f>VLOOKUP($B600,'Bang TPDD'!$A$6:$AA$2902,9, FALSE)*$E600/100</f>
        <v>0</v>
      </c>
      <c r="N600" s="91">
        <f>VLOOKUP($B600,'Bang TPDD'!$A$6:$AA$2902,10, FALSE)*$E600/100</f>
        <v>0</v>
      </c>
      <c r="O600" s="91">
        <f>VLOOKUP($B600,'Bang TPDD'!$A$6:$AA$2902,11, FALSE)*$E600/100</f>
        <v>1.2368999999999999</v>
      </c>
      <c r="P600" s="91">
        <f>VLOOKUP($B600,'Bang TPDD'!$A$6:$AA$2902,12, FALSE)*$E600/100</f>
        <v>0.32395000000000002</v>
      </c>
      <c r="Q600" s="91">
        <f>VLOOKUP($B600,'Bang TPDD'!$A$6:$AA$2902,13, FALSE)*$E600/100</f>
        <v>0</v>
      </c>
      <c r="R600" s="91">
        <f>VLOOKUP($B600,'Bang TPDD'!$A$6:$AA$2902,14, FALSE)*$E600/100</f>
        <v>3.5339999999999998</v>
      </c>
      <c r="S600" s="91">
        <f>VLOOKUP($B600,'Bang TPDD'!$A$6:$AA$2902,15, FALSE)*$E600/100</f>
        <v>7.6569999999999991</v>
      </c>
      <c r="T600" s="91">
        <f>VLOOKUP($B600,'Bang TPDD'!$A$6:$AA$2902,16, FALSE)*$E600/100</f>
        <v>0.41229999999999994</v>
      </c>
      <c r="U600" s="91">
        <f>VLOOKUP($B600,'Bang TPDD'!$A$6:$AA$2902,17, FALSE)*$E600/100</f>
        <v>3.5339999999999998</v>
      </c>
      <c r="V600" s="91">
        <f>VLOOKUP($B600,'Bang TPDD'!$A$6:$AA$2902,18, FALSE)*$E600/100</f>
        <v>80.987499999999997</v>
      </c>
      <c r="W600" s="91">
        <f>VLOOKUP($B600,'Bang TPDD'!$A$6:$AA$2902,19, FALSE)*$E600/100</f>
        <v>328.36750000000001</v>
      </c>
      <c r="X600" s="91">
        <f>VLOOKUP($B600,'Bang TPDD'!$A$6:$AA$2902,20, FALSE)*$E600/100</f>
        <v>0</v>
      </c>
      <c r="Y600" s="91">
        <f>VLOOKUP($B600,'Bang TPDD'!$A$6:$AA$2902,21, FALSE)*$E600/100</f>
        <v>1.7669999999999998E-2</v>
      </c>
      <c r="Z600" s="91">
        <f>VLOOKUP($B600,'Bang TPDD'!$A$6:$AA$2902,22, FALSE)*$E600/100</f>
        <v>11.78</v>
      </c>
    </row>
    <row r="601" spans="1:26" x14ac:dyDescent="0.3">
      <c r="A601" s="2"/>
      <c r="B601" s="92">
        <v>54</v>
      </c>
      <c r="C601" s="5" t="str">
        <f>VLOOKUP($B601,'Bang TPDD'!$A$6:$AA$2902,2, FALSE)</f>
        <v>Hành lá</v>
      </c>
      <c r="D601" s="91">
        <v>5</v>
      </c>
      <c r="E601" s="91">
        <f t="shared" si="73"/>
        <v>4</v>
      </c>
      <c r="F601" s="91">
        <f>VLOOKUP($B601,'Bang TPDD'!$A$6:$AA$2902,3, FALSE)</f>
        <v>20</v>
      </c>
      <c r="G601" s="91">
        <f>VLOOKUP($B601,'Bang TPDD'!$A$6:$AA$2902,4, FALSE)*$D601/100</f>
        <v>1.1000000000000001</v>
      </c>
      <c r="H601" s="91">
        <f>VLOOKUP($B601,'Bang TPDD'!$A$6:$AA$2902,23, FALSE)*$E601/100</f>
        <v>3.7</v>
      </c>
      <c r="I601" s="91">
        <f>VLOOKUP($B601,'Bang TPDD'!$A$6:$AA$2902,5, FALSE)*$E601/100</f>
        <v>0</v>
      </c>
      <c r="J601" s="91">
        <f>VLOOKUP($B601,'Bang TPDD'!$A$6:$AA$2902,6, FALSE)*$E601/100</f>
        <v>5.2000000000000005E-2</v>
      </c>
      <c r="K601" s="91">
        <f>VLOOKUP($B601,'Bang TPDD'!$A$6:$AA$2902,7, FALSE)*$E601/100</f>
        <v>5.2000000000000005E-2</v>
      </c>
      <c r="L601" s="91">
        <f>VLOOKUP($B601,'Bang TPDD'!$A$6:$AA$2902,8, FALSE)*$E601/100</f>
        <v>0</v>
      </c>
      <c r="M601" s="91">
        <f>VLOOKUP($B601,'Bang TPDD'!$A$6:$AA$2902,9, FALSE)*$E601/100</f>
        <v>0</v>
      </c>
      <c r="N601" s="91">
        <f>VLOOKUP($B601,'Bang TPDD'!$A$6:$AA$2902,10, FALSE)*$E601/100</f>
        <v>0</v>
      </c>
      <c r="O601" s="91">
        <f>VLOOKUP($B601,'Bang TPDD'!$A$6:$AA$2902,11, FALSE)*$E601/100</f>
        <v>0.17199999999999999</v>
      </c>
      <c r="P601" s="91">
        <f>VLOOKUP($B601,'Bang TPDD'!$A$6:$AA$2902,12, FALSE)*$E601/100</f>
        <v>3.6000000000000004E-2</v>
      </c>
      <c r="Q601" s="91">
        <f>VLOOKUP($B601,'Bang TPDD'!$A$6:$AA$2902,13, FALSE)*$E601/100</f>
        <v>0</v>
      </c>
      <c r="R601" s="91">
        <f>VLOOKUP($B601,'Bang TPDD'!$A$6:$AA$2902,14, FALSE)*$E601/100</f>
        <v>3.2</v>
      </c>
      <c r="S601" s="91">
        <f>VLOOKUP($B601,'Bang TPDD'!$A$6:$AA$2902,15, FALSE)*$E601/100</f>
        <v>1.64</v>
      </c>
      <c r="T601" s="91">
        <f>VLOOKUP($B601,'Bang TPDD'!$A$6:$AA$2902,16, FALSE)*$E601/100</f>
        <v>0.04</v>
      </c>
      <c r="U601" s="91">
        <f>VLOOKUP($B601,'Bang TPDD'!$A$6:$AA$2902,17, FALSE)*$E601/100</f>
        <v>0.64</v>
      </c>
      <c r="V601" s="91">
        <f>VLOOKUP($B601,'Bang TPDD'!$A$6:$AA$2902,18, FALSE)*$E601/100</f>
        <v>4.92</v>
      </c>
      <c r="W601" s="91">
        <f>VLOOKUP($B601,'Bang TPDD'!$A$6:$AA$2902,19, FALSE)*$E601/100</f>
        <v>54.8</v>
      </c>
      <c r="X601" s="91">
        <f>VLOOKUP($B601,'Bang TPDD'!$A$6:$AA$2902,20, FALSE)*$E601/100</f>
        <v>0</v>
      </c>
      <c r="Y601" s="91">
        <f>VLOOKUP($B601,'Bang TPDD'!$A$6:$AA$2902,21, FALSE)*$E601/100</f>
        <v>1.1999999999999999E-3</v>
      </c>
      <c r="Z601" s="91">
        <f>VLOOKUP($B601,'Bang TPDD'!$A$6:$AA$2902,22, FALSE)*$E601/100</f>
        <v>2.4</v>
      </c>
    </row>
    <row r="602" spans="1:26" x14ac:dyDescent="0.3">
      <c r="A602" s="2"/>
      <c r="B602" s="92">
        <v>73</v>
      </c>
      <c r="C602" s="5" t="str">
        <f>VLOOKUP($B602,'Bang TPDD'!$A$6:$AA$2902,2, FALSE)</f>
        <v>Rau ngò</v>
      </c>
      <c r="D602" s="91">
        <v>5</v>
      </c>
      <c r="E602" s="91">
        <f t="shared" si="73"/>
        <v>4.25</v>
      </c>
      <c r="F602" s="91">
        <f>VLOOKUP($B602,'Bang TPDD'!$A$6:$AA$2902,3, FALSE)</f>
        <v>15</v>
      </c>
      <c r="G602" s="91">
        <f>VLOOKUP($B602,'Bang TPDD'!$A$6:$AA$2902,4, FALSE)*$D602/100</f>
        <v>0.65</v>
      </c>
      <c r="H602" s="91">
        <f>VLOOKUP($B602,'Bang TPDD'!$A$6:$AA$2902,23, FALSE)*$E602/100</f>
        <v>3.91</v>
      </c>
      <c r="I602" s="91">
        <f>VLOOKUP($B602,'Bang TPDD'!$A$6:$AA$2902,5, FALSE)*$E602/100</f>
        <v>0</v>
      </c>
      <c r="J602" s="91">
        <f>VLOOKUP($B602,'Bang TPDD'!$A$6:$AA$2902,6, FALSE)*$E602/100</f>
        <v>0.1105</v>
      </c>
      <c r="K602" s="91">
        <f>VLOOKUP($B602,'Bang TPDD'!$A$6:$AA$2902,7, FALSE)*$E602/100</f>
        <v>0.1105</v>
      </c>
      <c r="L602" s="91">
        <f>VLOOKUP($B602,'Bang TPDD'!$A$6:$AA$2902,8, FALSE)*$E602/100</f>
        <v>0</v>
      </c>
      <c r="M602" s="91">
        <f>VLOOKUP($B602,'Bang TPDD'!$A$6:$AA$2902,9, FALSE)*$E602/100</f>
        <v>0</v>
      </c>
      <c r="N602" s="91">
        <f>VLOOKUP($B602,'Bang TPDD'!$A$6:$AA$2902,10, FALSE)*$E602/100</f>
        <v>0</v>
      </c>
      <c r="O602" s="91">
        <f>VLOOKUP($B602,'Bang TPDD'!$A$6:$AA$2902,11, FALSE)*$E602/100</f>
        <v>2.9749999999999995E-2</v>
      </c>
      <c r="P602" s="91">
        <f>VLOOKUP($B602,'Bang TPDD'!$A$6:$AA$2902,12, FALSE)*$E602/100</f>
        <v>7.6499999999999999E-2</v>
      </c>
      <c r="Q602" s="91">
        <f>VLOOKUP($B602,'Bang TPDD'!$A$6:$AA$2902,13, FALSE)*$E602/100</f>
        <v>0</v>
      </c>
      <c r="R602" s="91">
        <f>VLOOKUP($B602,'Bang TPDD'!$A$6:$AA$2902,14, FALSE)*$E602/100</f>
        <v>5.6524999999999999</v>
      </c>
      <c r="S602" s="91">
        <f>VLOOKUP($B602,'Bang TPDD'!$A$6:$AA$2902,15, FALSE)*$E602/100</f>
        <v>3.4</v>
      </c>
      <c r="T602" s="91">
        <f>VLOOKUP($B602,'Bang TPDD'!$A$6:$AA$2902,16, FALSE)*$E602/100</f>
        <v>0.19125</v>
      </c>
      <c r="U602" s="91">
        <f>VLOOKUP($B602,'Bang TPDD'!$A$6:$AA$2902,17, FALSE)*$E602/100</f>
        <v>0</v>
      </c>
      <c r="V602" s="91">
        <f>VLOOKUP($B602,'Bang TPDD'!$A$6:$AA$2902,18, FALSE)*$E602/100</f>
        <v>0</v>
      </c>
      <c r="W602" s="91">
        <f>VLOOKUP($B602,'Bang TPDD'!$A$6:$AA$2902,19, FALSE)*$E602/100</f>
        <v>19.125</v>
      </c>
      <c r="X602" s="91">
        <f>VLOOKUP($B602,'Bang TPDD'!$A$6:$AA$2902,20, FALSE)*$E602/100</f>
        <v>0</v>
      </c>
      <c r="Y602" s="91">
        <f>VLOOKUP($B602,'Bang TPDD'!$A$6:$AA$2902,21, FALSE)*$E602/100</f>
        <v>4.6750000000000003E-3</v>
      </c>
      <c r="Z602" s="91">
        <f>VLOOKUP($B602,'Bang TPDD'!$A$6:$AA$2902,22, FALSE)*$E602/100</f>
        <v>5.95</v>
      </c>
    </row>
    <row r="603" spans="1:26" x14ac:dyDescent="0.3">
      <c r="A603" s="2"/>
      <c r="B603" s="92">
        <v>85</v>
      </c>
      <c r="C603" s="5" t="str">
        <f>VLOOKUP($B603,'Bang TPDD'!$A$6:$AA$2902,2, FALSE)</f>
        <v>Tỏi ta</v>
      </c>
      <c r="D603" s="91">
        <v>1</v>
      </c>
      <c r="E603" s="91">
        <f t="shared" si="73"/>
        <v>0.8</v>
      </c>
      <c r="F603" s="91">
        <f>VLOOKUP($B603,'Bang TPDD'!$A$6:$AA$2902,3, FALSE)</f>
        <v>20</v>
      </c>
      <c r="G603" s="91">
        <f>VLOOKUP($B603,'Bang TPDD'!$A$6:$AA$2902,4, FALSE)*$D603/100</f>
        <v>1.18</v>
      </c>
      <c r="H603" s="91">
        <f>VLOOKUP($B603,'Bang TPDD'!$A$6:$AA$2902,23, FALSE)*$E603/100</f>
        <v>0.54160000000000008</v>
      </c>
      <c r="I603" s="91">
        <f>VLOOKUP($B603,'Bang TPDD'!$A$6:$AA$2902,5, FALSE)*$E603/100</f>
        <v>0</v>
      </c>
      <c r="J603" s="91">
        <f>VLOOKUP($B603,'Bang TPDD'!$A$6:$AA$2902,6, FALSE)*$E603/100</f>
        <v>4.8000000000000008E-2</v>
      </c>
      <c r="K603" s="91">
        <f>VLOOKUP($B603,'Bang TPDD'!$A$6:$AA$2902,7, FALSE)*$E603/100</f>
        <v>4.8000000000000008E-2</v>
      </c>
      <c r="L603" s="91">
        <f>VLOOKUP($B603,'Bang TPDD'!$A$6:$AA$2902,8, FALSE)*$E603/100</f>
        <v>0</v>
      </c>
      <c r="M603" s="91">
        <f>VLOOKUP($B603,'Bang TPDD'!$A$6:$AA$2902,9, FALSE)*$E603/100</f>
        <v>0</v>
      </c>
      <c r="N603" s="91">
        <f>VLOOKUP($B603,'Bang TPDD'!$A$6:$AA$2902,10, FALSE)*$E603/100</f>
        <v>0</v>
      </c>
      <c r="O603" s="91">
        <f>VLOOKUP($B603,'Bang TPDD'!$A$6:$AA$2902,11, FALSE)*$E603/100</f>
        <v>0.188</v>
      </c>
      <c r="P603" s="91">
        <f>VLOOKUP($B603,'Bang TPDD'!$A$6:$AA$2902,12, FALSE)*$E603/100</f>
        <v>1.2000000000000002E-2</v>
      </c>
      <c r="Q603" s="91">
        <f>VLOOKUP($B603,'Bang TPDD'!$A$6:$AA$2902,13, FALSE)*$E603/100</f>
        <v>0</v>
      </c>
      <c r="R603" s="91">
        <f>VLOOKUP($B603,'Bang TPDD'!$A$6:$AA$2902,14, FALSE)*$E603/100</f>
        <v>0.19200000000000003</v>
      </c>
      <c r="S603" s="91">
        <f>VLOOKUP($B603,'Bang TPDD'!$A$6:$AA$2902,15, FALSE)*$E603/100</f>
        <v>1.4480000000000002</v>
      </c>
      <c r="T603" s="91">
        <f>VLOOKUP($B603,'Bang TPDD'!$A$6:$AA$2902,16, FALSE)*$E603/100</f>
        <v>1.2000000000000002E-2</v>
      </c>
      <c r="U603" s="91">
        <f>VLOOKUP($B603,'Bang TPDD'!$A$6:$AA$2902,17, FALSE)*$E603/100</f>
        <v>0.14400000000000002</v>
      </c>
      <c r="V603" s="91">
        <f>VLOOKUP($B603,'Bang TPDD'!$A$6:$AA$2902,18, FALSE)*$E603/100</f>
        <v>2.9840000000000004</v>
      </c>
      <c r="W603" s="91">
        <f>VLOOKUP($B603,'Bang TPDD'!$A$6:$AA$2902,19, FALSE)*$E603/100</f>
        <v>0</v>
      </c>
      <c r="X603" s="91">
        <f>VLOOKUP($B603,'Bang TPDD'!$A$6:$AA$2902,20, FALSE)*$E603/100</f>
        <v>0</v>
      </c>
      <c r="Y603" s="91">
        <f>VLOOKUP($B603,'Bang TPDD'!$A$6:$AA$2902,21, FALSE)*$E603/100</f>
        <v>1.92E-3</v>
      </c>
      <c r="Z603" s="91">
        <f>VLOOKUP($B603,'Bang TPDD'!$A$6:$AA$2902,22, FALSE)*$E603/100</f>
        <v>0.08</v>
      </c>
    </row>
    <row r="604" spans="1:26" x14ac:dyDescent="0.3">
      <c r="A604" s="2"/>
      <c r="B604" s="92">
        <v>232</v>
      </c>
      <c r="C604" s="5" t="str">
        <f>VLOOKUP($B604,'Bang TPDD'!$A$6:$AA$2902,2, FALSE)</f>
        <v>Gừng tươi</v>
      </c>
      <c r="D604" s="91">
        <v>1</v>
      </c>
      <c r="E604" s="91">
        <f t="shared" si="73"/>
        <v>0.9</v>
      </c>
      <c r="F604" s="91">
        <f>VLOOKUP($B604,'Bang TPDD'!$A$6:$AA$2902,3, FALSE)</f>
        <v>10</v>
      </c>
      <c r="G604" s="91">
        <f>VLOOKUP($B604,'Bang TPDD'!$A$6:$AA$2902,4, FALSE)*$D604/100</f>
        <v>0.25</v>
      </c>
      <c r="H604" s="91">
        <f>VLOOKUP($B604,'Bang TPDD'!$A$6:$AA$2902,23, FALSE)*$E604/100</f>
        <v>0.81</v>
      </c>
      <c r="I604" s="91">
        <f>VLOOKUP($B604,'Bang TPDD'!$A$6:$AA$2902,5, FALSE)*$E604/100</f>
        <v>0</v>
      </c>
      <c r="J604" s="91">
        <f>VLOOKUP($B604,'Bang TPDD'!$A$6:$AA$2902,6, FALSE)*$E604/100</f>
        <v>3.6000000000000003E-3</v>
      </c>
      <c r="K604" s="91">
        <f>VLOOKUP($B604,'Bang TPDD'!$A$6:$AA$2902,7, FALSE)*$E604/100</f>
        <v>3.6000000000000003E-3</v>
      </c>
      <c r="L604" s="91">
        <f>VLOOKUP($B604,'Bang TPDD'!$A$6:$AA$2902,8, FALSE)*$E604/100</f>
        <v>0</v>
      </c>
      <c r="M604" s="91">
        <f>VLOOKUP($B604,'Bang TPDD'!$A$6:$AA$2902,9, FALSE)*$E604/100</f>
        <v>0</v>
      </c>
      <c r="N604" s="91">
        <f>VLOOKUP($B604,'Bang TPDD'!$A$6:$AA$2902,10, FALSE)*$E604/100</f>
        <v>0</v>
      </c>
      <c r="O604" s="91">
        <f>VLOOKUP($B604,'Bang TPDD'!$A$6:$AA$2902,11, FALSE)*$E604/100</f>
        <v>5.2199999999999996E-2</v>
      </c>
      <c r="P604" s="91">
        <f>VLOOKUP($B604,'Bang TPDD'!$A$6:$AA$2902,12, FALSE)*$E604/100</f>
        <v>3.9600000000000003E-2</v>
      </c>
      <c r="Q604" s="91">
        <f>VLOOKUP($B604,'Bang TPDD'!$A$6:$AA$2902,13, FALSE)*$E604/100</f>
        <v>0</v>
      </c>
      <c r="R604" s="91">
        <f>VLOOKUP($B604,'Bang TPDD'!$A$6:$AA$2902,14, FALSE)*$E604/100</f>
        <v>0.54</v>
      </c>
      <c r="S604" s="91">
        <f>VLOOKUP($B604,'Bang TPDD'!$A$6:$AA$2902,15, FALSE)*$E604/100</f>
        <v>7.2000000000000008E-2</v>
      </c>
      <c r="T604" s="91">
        <f>VLOOKUP($B604,'Bang TPDD'!$A$6:$AA$2902,16, FALSE)*$E604/100</f>
        <v>2.2499999999999999E-2</v>
      </c>
      <c r="U604" s="91">
        <f>VLOOKUP($B604,'Bang TPDD'!$A$6:$AA$2902,17, FALSE)*$E604/100</f>
        <v>6.3E-2</v>
      </c>
      <c r="V604" s="91">
        <f>VLOOKUP($B604,'Bang TPDD'!$A$6:$AA$2902,18, FALSE)*$E604/100</f>
        <v>2.8440000000000003</v>
      </c>
      <c r="W604" s="91">
        <f>VLOOKUP($B604,'Bang TPDD'!$A$6:$AA$2902,19, FALSE)*$E604/100</f>
        <v>0</v>
      </c>
      <c r="X604" s="91">
        <f>VLOOKUP($B604,'Bang TPDD'!$A$6:$AA$2902,20, FALSE)*$E604/100</f>
        <v>0</v>
      </c>
      <c r="Y604" s="91">
        <f>VLOOKUP($B604,'Bang TPDD'!$A$6:$AA$2902,21, FALSE)*$E604/100</f>
        <v>3.6000000000000002E-4</v>
      </c>
      <c r="Z604" s="91">
        <f>VLOOKUP($B604,'Bang TPDD'!$A$6:$AA$2902,22, FALSE)*$E604/100</f>
        <v>4.7699999999999992E-2</v>
      </c>
    </row>
    <row r="605" spans="1:26" x14ac:dyDescent="0.3">
      <c r="A605" s="2"/>
      <c r="B605" s="92">
        <v>108</v>
      </c>
      <c r="C605" s="5" t="str">
        <f>VLOOKUP($B605,'Bang TPDD'!$A$6:$AA$2902,2, FALSE)</f>
        <v>Dầu thực vật</v>
      </c>
      <c r="D605" s="91">
        <v>8</v>
      </c>
      <c r="E605" s="91">
        <f t="shared" si="73"/>
        <v>8</v>
      </c>
      <c r="F605" s="91">
        <f>VLOOKUP($B605,'Bang TPDD'!$A$6:$AA$2902,3, FALSE)</f>
        <v>0</v>
      </c>
      <c r="G605" s="91">
        <f>VLOOKUP($B605,'Bang TPDD'!$A$6:$AA$2902,4, FALSE)*$D605/100</f>
        <v>71.760000000000005</v>
      </c>
      <c r="H605" s="91">
        <f>VLOOKUP($B605,'Bang TPDD'!$A$6:$AA$2902,23, FALSE)*$E605/100</f>
        <v>2.4E-2</v>
      </c>
      <c r="I605" s="91">
        <f>VLOOKUP($B605,'Bang TPDD'!$A$6:$AA$2902,5, FALSE)*$E605/100</f>
        <v>0</v>
      </c>
      <c r="J605" s="91">
        <f>VLOOKUP($B605,'Bang TPDD'!$A$6:$AA$2902,6, FALSE)*$E605/100</f>
        <v>0</v>
      </c>
      <c r="K605" s="91">
        <f>VLOOKUP($B605,'Bang TPDD'!$A$6:$AA$2902,7, FALSE)*$E605/100</f>
        <v>0</v>
      </c>
      <c r="L605" s="91">
        <f>VLOOKUP($B605,'Bang TPDD'!$A$6:$AA$2902,8, FALSE)*$E605/100</f>
        <v>0</v>
      </c>
      <c r="M605" s="91">
        <f>VLOOKUP($B605,'Bang TPDD'!$A$6:$AA$2902,9, FALSE)*$E605/100</f>
        <v>7.976</v>
      </c>
      <c r="N605" s="91">
        <f>VLOOKUP($B605,'Bang TPDD'!$A$6:$AA$2902,10, FALSE)*$E605/100</f>
        <v>7.976</v>
      </c>
      <c r="O605" s="91">
        <f>VLOOKUP($B605,'Bang TPDD'!$A$6:$AA$2902,11, FALSE)*$E605/100</f>
        <v>0</v>
      </c>
      <c r="P605" s="91">
        <f>VLOOKUP($B605,'Bang TPDD'!$A$6:$AA$2902,12, FALSE)*$E605/100</f>
        <v>0</v>
      </c>
      <c r="Q605" s="91">
        <f>VLOOKUP($B605,'Bang TPDD'!$A$6:$AA$2902,13, FALSE)*$E605/100</f>
        <v>0</v>
      </c>
      <c r="R605" s="91">
        <f>VLOOKUP($B605,'Bang TPDD'!$A$6:$AA$2902,14, FALSE)*$E605/100</f>
        <v>0</v>
      </c>
      <c r="S605" s="91">
        <f>VLOOKUP($B605,'Bang TPDD'!$A$6:$AA$2902,15, FALSE)*$E605/100</f>
        <v>0</v>
      </c>
      <c r="T605" s="91">
        <f>VLOOKUP($B605,'Bang TPDD'!$A$6:$AA$2902,16, FALSE)*$E605/100</f>
        <v>0</v>
      </c>
      <c r="U605" s="91">
        <f>VLOOKUP($B605,'Bang TPDD'!$A$6:$AA$2902,17, FALSE)*$E605/100</f>
        <v>0</v>
      </c>
      <c r="V605" s="91">
        <f>VLOOKUP($B605,'Bang TPDD'!$A$6:$AA$2902,18, FALSE)*$E605/100</f>
        <v>0</v>
      </c>
      <c r="W605" s="91">
        <f>VLOOKUP($B605,'Bang TPDD'!$A$6:$AA$2902,19, FALSE)*$E605/100</f>
        <v>0</v>
      </c>
      <c r="X605" s="91">
        <f>VLOOKUP($B605,'Bang TPDD'!$A$6:$AA$2902,20, FALSE)*$E605/100</f>
        <v>0</v>
      </c>
      <c r="Y605" s="91">
        <f>VLOOKUP($B605,'Bang TPDD'!$A$6:$AA$2902,21, FALSE)*$E605/100</f>
        <v>0</v>
      </c>
      <c r="Z605" s="91">
        <f>VLOOKUP($B605,'Bang TPDD'!$A$6:$AA$2902,22, FALSE)*$E605/100</f>
        <v>0</v>
      </c>
    </row>
    <row r="606" spans="1:26" x14ac:dyDescent="0.3">
      <c r="A606" s="2"/>
      <c r="B606" s="92">
        <v>238</v>
      </c>
      <c r="C606" s="5" t="str">
        <f>VLOOKUP($B606,'Bang TPDD'!$A$6:$AA$2902,2, FALSE)</f>
        <v>Nước mắm</v>
      </c>
      <c r="D606" s="91">
        <v>5</v>
      </c>
      <c r="E606" s="91">
        <f t="shared" si="73"/>
        <v>5</v>
      </c>
      <c r="F606" s="91">
        <f>VLOOKUP($B606,'Bang TPDD'!$A$6:$AA$2902,3, FALSE)</f>
        <v>0</v>
      </c>
      <c r="G606" s="91">
        <f>VLOOKUP($B606,'Bang TPDD'!$A$6:$AA$2902,4, FALSE)*$D606/100</f>
        <v>1.4</v>
      </c>
      <c r="H606" s="91">
        <f>VLOOKUP($B606,'Bang TPDD'!$A$6:$AA$2902,23, FALSE)*$E606/100</f>
        <v>4.6449999999999996</v>
      </c>
      <c r="I606" s="91">
        <f>VLOOKUP($B606,'Bang TPDD'!$A$6:$AA$2902,5, FALSE)*$E606/100</f>
        <v>0.35499999999999998</v>
      </c>
      <c r="J606" s="91">
        <f>VLOOKUP($B606,'Bang TPDD'!$A$6:$AA$2902,6, FALSE)*$E606/100</f>
        <v>0</v>
      </c>
      <c r="K606" s="91">
        <f>VLOOKUP($B606,'Bang TPDD'!$A$6:$AA$2902,7, FALSE)*$E606/100</f>
        <v>0.35499999999999998</v>
      </c>
      <c r="L606" s="91">
        <f>VLOOKUP($B606,'Bang TPDD'!$A$6:$AA$2902,8, FALSE)*$E606/100</f>
        <v>0</v>
      </c>
      <c r="M606" s="91">
        <f>VLOOKUP($B606,'Bang TPDD'!$A$6:$AA$2902,9, FALSE)*$E606/100</f>
        <v>0</v>
      </c>
      <c r="N606" s="91">
        <f>VLOOKUP($B606,'Bang TPDD'!$A$6:$AA$2902,10, FALSE)*$E606/100</f>
        <v>0</v>
      </c>
      <c r="O606" s="91">
        <f>VLOOKUP($B606,'Bang TPDD'!$A$6:$AA$2902,11, FALSE)*$E606/100</f>
        <v>0</v>
      </c>
      <c r="P606" s="91">
        <f>VLOOKUP($B606,'Bang TPDD'!$A$6:$AA$2902,12, FALSE)*$E606/100</f>
        <v>0</v>
      </c>
      <c r="Q606" s="91">
        <f>VLOOKUP($B606,'Bang TPDD'!$A$6:$AA$2902,13, FALSE)*$E606/100</f>
        <v>0</v>
      </c>
      <c r="R606" s="91">
        <f>VLOOKUP($B606,'Bang TPDD'!$A$6:$AA$2902,14, FALSE)*$E606/100</f>
        <v>19.350000000000001</v>
      </c>
      <c r="S606" s="91">
        <f>VLOOKUP($B606,'Bang TPDD'!$A$6:$AA$2902,15, FALSE)*$E606/100</f>
        <v>12.335000000000001</v>
      </c>
      <c r="T606" s="91">
        <f>VLOOKUP($B606,'Bang TPDD'!$A$6:$AA$2902,16, FALSE)*$E606/100</f>
        <v>0.13500000000000001</v>
      </c>
      <c r="U606" s="91">
        <f>VLOOKUP($B606,'Bang TPDD'!$A$6:$AA$2902,17, FALSE)*$E606/100</f>
        <v>246.3</v>
      </c>
      <c r="V606" s="91">
        <f>VLOOKUP($B606,'Bang TPDD'!$A$6:$AA$2902,18, FALSE)*$E606/100</f>
        <v>0</v>
      </c>
      <c r="W606" s="91">
        <f>VLOOKUP($B606,'Bang TPDD'!$A$6:$AA$2902,19, FALSE)*$E606/100</f>
        <v>0</v>
      </c>
      <c r="X606" s="91">
        <f>VLOOKUP($B606,'Bang TPDD'!$A$6:$AA$2902,20, FALSE)*$E606/100</f>
        <v>0</v>
      </c>
      <c r="Y606" s="91">
        <f>VLOOKUP($B606,'Bang TPDD'!$A$6:$AA$2902,21, FALSE)*$E606/100</f>
        <v>1.5E-3</v>
      </c>
      <c r="Z606" s="91">
        <f>VLOOKUP($B606,'Bang TPDD'!$A$6:$AA$2902,22, FALSE)*$E606/100</f>
        <v>0</v>
      </c>
    </row>
    <row r="607" spans="1:26" x14ac:dyDescent="0.3">
      <c r="A607" s="2"/>
      <c r="B607" s="92">
        <v>223</v>
      </c>
      <c r="C607" s="5" t="str">
        <f>VLOOKUP($B607,'Bang TPDD'!$A$6:$AA$2902,2, FALSE)</f>
        <v>Đường cát trắng</v>
      </c>
      <c r="D607" s="91">
        <v>1</v>
      </c>
      <c r="E607" s="91">
        <f t="shared" si="73"/>
        <v>1</v>
      </c>
      <c r="F607" s="91">
        <f>VLOOKUP($B607,'Bang TPDD'!$A$6:$AA$2902,3, FALSE)</f>
        <v>0</v>
      </c>
      <c r="G607" s="91">
        <f>VLOOKUP($B607,'Bang TPDD'!$A$6:$AA$2902,4, FALSE)*$D607/100</f>
        <v>3.97</v>
      </c>
      <c r="H607" s="91">
        <f>VLOOKUP($B607,'Bang TPDD'!$A$6:$AA$2902,23, FALSE)*$E607/100</f>
        <v>0</v>
      </c>
      <c r="I607" s="91">
        <f>VLOOKUP($B607,'Bang TPDD'!$A$6:$AA$2902,5, FALSE)*$E607/100</f>
        <v>0</v>
      </c>
      <c r="J607" s="91">
        <f>VLOOKUP($B607,'Bang TPDD'!$A$6:$AA$2902,6, FALSE)*$E607/100</f>
        <v>0</v>
      </c>
      <c r="K607" s="91">
        <f>VLOOKUP($B607,'Bang TPDD'!$A$6:$AA$2902,7, FALSE)*$E607/100</f>
        <v>0</v>
      </c>
      <c r="L607" s="91">
        <f>VLOOKUP($B607,'Bang TPDD'!$A$6:$AA$2902,8, FALSE)*$E607/100</f>
        <v>0</v>
      </c>
      <c r="M607" s="91">
        <f>VLOOKUP($B607,'Bang TPDD'!$A$6:$AA$2902,9, FALSE)*$E607/100</f>
        <v>0</v>
      </c>
      <c r="N607" s="91">
        <f>VLOOKUP($B607,'Bang TPDD'!$A$6:$AA$2902,10, FALSE)*$E607/100</f>
        <v>0</v>
      </c>
      <c r="O607" s="91">
        <f>VLOOKUP($B607,'Bang TPDD'!$A$6:$AA$2902,11, FALSE)*$E607/100</f>
        <v>0.99299999999999999</v>
      </c>
      <c r="P607" s="91">
        <f>VLOOKUP($B607,'Bang TPDD'!$A$6:$AA$2902,12, FALSE)*$E607/100</f>
        <v>0</v>
      </c>
      <c r="Q607" s="91">
        <f>VLOOKUP($B607,'Bang TPDD'!$A$6:$AA$2902,13, FALSE)*$E607/100</f>
        <v>0</v>
      </c>
      <c r="R607" s="91">
        <f>VLOOKUP($B607,'Bang TPDD'!$A$6:$AA$2902,14, FALSE)*$E607/100</f>
        <v>0</v>
      </c>
      <c r="S607" s="91">
        <f>VLOOKUP($B607,'Bang TPDD'!$A$6:$AA$2902,15, FALSE)*$E607/100</f>
        <v>0</v>
      </c>
      <c r="T607" s="91">
        <f>VLOOKUP($B607,'Bang TPDD'!$A$6:$AA$2902,16, FALSE)*$E607/100</f>
        <v>0</v>
      </c>
      <c r="U607" s="91">
        <f>VLOOKUP($B607,'Bang TPDD'!$A$6:$AA$2902,17, FALSE)*$E607/100</f>
        <v>0</v>
      </c>
      <c r="V607" s="91">
        <f>VLOOKUP($B607,'Bang TPDD'!$A$6:$AA$2902,18, FALSE)*$E607/100</f>
        <v>0</v>
      </c>
      <c r="W607" s="91">
        <f>VLOOKUP($B607,'Bang TPDD'!$A$6:$AA$2902,19, FALSE)*$E607/100</f>
        <v>0</v>
      </c>
      <c r="X607" s="91">
        <f>VLOOKUP($B607,'Bang TPDD'!$A$6:$AA$2902,20, FALSE)*$E607/100</f>
        <v>0</v>
      </c>
      <c r="Y607" s="91">
        <f>VLOOKUP($B607,'Bang TPDD'!$A$6:$AA$2902,21, FALSE)*$E607/100</f>
        <v>0</v>
      </c>
      <c r="Z607" s="91">
        <f>VLOOKUP($B607,'Bang TPDD'!$A$6:$AA$2902,22, FALSE)*$E607/100</f>
        <v>0</v>
      </c>
    </row>
    <row r="608" spans="1:26" x14ac:dyDescent="0.3">
      <c r="A608" s="2"/>
      <c r="B608" s="92">
        <v>233</v>
      </c>
      <c r="C608" s="5" t="str">
        <f>VLOOKUP($B608,'Bang TPDD'!$A$6:$AA$2902,2, FALSE)</f>
        <v>Muối</v>
      </c>
      <c r="D608" s="91">
        <v>1</v>
      </c>
      <c r="E608" s="91">
        <f t="shared" si="73"/>
        <v>1</v>
      </c>
      <c r="F608" s="91">
        <f>VLOOKUP($B608,'Bang TPDD'!$A$6:$AA$2902,3, FALSE)</f>
        <v>0</v>
      </c>
      <c r="G608" s="91">
        <f>VLOOKUP($B608,'Bang TPDD'!$A$6:$AA$2902,4, FALSE)*$D608/100</f>
        <v>0</v>
      </c>
      <c r="H608" s="91">
        <f>VLOOKUP($B608,'Bang TPDD'!$A$6:$AA$2902,23, FALSE)*$E608/100</f>
        <v>0.01</v>
      </c>
      <c r="I608" s="91">
        <f>VLOOKUP($B608,'Bang TPDD'!$A$6:$AA$2902,5, FALSE)*$E608/100</f>
        <v>0</v>
      </c>
      <c r="J608" s="91">
        <f>VLOOKUP($B608,'Bang TPDD'!$A$6:$AA$2902,6, FALSE)*$E608/100</f>
        <v>0</v>
      </c>
      <c r="K608" s="91">
        <f>VLOOKUP($B608,'Bang TPDD'!$A$6:$AA$2902,7, FALSE)*$E608/100</f>
        <v>0</v>
      </c>
      <c r="L608" s="91">
        <f>VLOOKUP($B608,'Bang TPDD'!$A$6:$AA$2902,8, FALSE)*$E608/100</f>
        <v>0</v>
      </c>
      <c r="M608" s="91">
        <f>VLOOKUP($B608,'Bang TPDD'!$A$6:$AA$2902,9, FALSE)*$E608/100</f>
        <v>0</v>
      </c>
      <c r="N608" s="91">
        <f>VLOOKUP($B608,'Bang TPDD'!$A$6:$AA$2902,10, FALSE)*$E608/100</f>
        <v>0</v>
      </c>
      <c r="O608" s="91">
        <f>VLOOKUP($B608,'Bang TPDD'!$A$6:$AA$2902,11, FALSE)*$E608/100</f>
        <v>0</v>
      </c>
      <c r="P608" s="91">
        <f>VLOOKUP($B608,'Bang TPDD'!$A$6:$AA$2902,12, FALSE)*$E608/100</f>
        <v>0</v>
      </c>
      <c r="Q608" s="91">
        <f>VLOOKUP($B608,'Bang TPDD'!$A$6:$AA$2902,13, FALSE)*$E608/100</f>
        <v>0</v>
      </c>
      <c r="R608" s="91">
        <f>VLOOKUP($B608,'Bang TPDD'!$A$6:$AA$2902,14, FALSE)*$E608/100</f>
        <v>1.5</v>
      </c>
      <c r="S608" s="91">
        <f>VLOOKUP($B608,'Bang TPDD'!$A$6:$AA$2902,15, FALSE)*$E608/100</f>
        <v>0.7</v>
      </c>
      <c r="T608" s="91">
        <f>VLOOKUP($B608,'Bang TPDD'!$A$6:$AA$2902,16, FALSE)*$E608/100</f>
        <v>8.0000000000000002E-3</v>
      </c>
      <c r="U608" s="91">
        <f>VLOOKUP($B608,'Bang TPDD'!$A$6:$AA$2902,17, FALSE)*$E608/100</f>
        <v>391.73</v>
      </c>
      <c r="V608" s="91">
        <f>VLOOKUP($B608,'Bang TPDD'!$A$6:$AA$2902,18, FALSE)*$E608/100</f>
        <v>0</v>
      </c>
      <c r="W608" s="91">
        <f>VLOOKUP($B608,'Bang TPDD'!$A$6:$AA$2902,19, FALSE)*$E608/100</f>
        <v>0</v>
      </c>
      <c r="X608" s="91">
        <f>VLOOKUP($B608,'Bang TPDD'!$A$6:$AA$2902,20, FALSE)*$E608/100</f>
        <v>0</v>
      </c>
      <c r="Y608" s="91">
        <f>VLOOKUP($B608,'Bang TPDD'!$A$6:$AA$2902,21, FALSE)*$E608/100</f>
        <v>0</v>
      </c>
      <c r="Z608" s="91">
        <f>VLOOKUP($B608,'Bang TPDD'!$A$6:$AA$2902,22, FALSE)*$E608/100</f>
        <v>0</v>
      </c>
    </row>
    <row r="609" spans="1:26" x14ac:dyDescent="0.3">
      <c r="A609" s="2"/>
      <c r="B609" s="92" t="s">
        <v>338</v>
      </c>
      <c r="C609" s="5" t="str">
        <f>VLOOKUP($B609,'Bang TPDD'!$A$6:$AA$2902,2, FALSE)</f>
        <v>Chọn NL</v>
      </c>
      <c r="D609" s="91">
        <v>0</v>
      </c>
      <c r="E609" s="91">
        <f t="shared" si="73"/>
        <v>0</v>
      </c>
      <c r="F609" s="91">
        <f>VLOOKUP($B609,'Bang TPDD'!$A$6:$AA$2902,3, FALSE)</f>
        <v>0</v>
      </c>
      <c r="G609" s="91">
        <f>VLOOKUP($B609,'Bang TPDD'!$A$6:$AA$2902,4, FALSE)*$D609/100</f>
        <v>0</v>
      </c>
      <c r="H609" s="91">
        <f>VLOOKUP($B609,'Bang TPDD'!$A$6:$AA$2902,23, FALSE)*$E609/100</f>
        <v>0</v>
      </c>
      <c r="I609" s="91">
        <f>VLOOKUP($B609,'Bang TPDD'!$A$6:$AA$2902,5, FALSE)*$E609/100</f>
        <v>0</v>
      </c>
      <c r="J609" s="91">
        <f>VLOOKUP($B609,'Bang TPDD'!$A$6:$AA$2902,6, FALSE)*$E609/100</f>
        <v>0</v>
      </c>
      <c r="K609" s="91">
        <f>VLOOKUP($B609,'Bang TPDD'!$A$6:$AA$2902,7, FALSE)*$E609/100</f>
        <v>0</v>
      </c>
      <c r="L609" s="91">
        <f>VLOOKUP($B609,'Bang TPDD'!$A$6:$AA$2902,8, FALSE)*$E609/100</f>
        <v>0</v>
      </c>
      <c r="M609" s="91">
        <f>VLOOKUP($B609,'Bang TPDD'!$A$6:$AA$2902,9, FALSE)*$E609/100</f>
        <v>0</v>
      </c>
      <c r="N609" s="91">
        <f>VLOOKUP($B609,'Bang TPDD'!$A$6:$AA$2902,10, FALSE)*$E609/100</f>
        <v>0</v>
      </c>
      <c r="O609" s="91">
        <f>VLOOKUP($B609,'Bang TPDD'!$A$6:$AA$2902,11, FALSE)*$E609/100</f>
        <v>0</v>
      </c>
      <c r="P609" s="91">
        <f>VLOOKUP($B609,'Bang TPDD'!$A$6:$AA$2902,12, FALSE)*$E609/100</f>
        <v>0</v>
      </c>
      <c r="Q609" s="91">
        <f>VLOOKUP($B609,'Bang TPDD'!$A$6:$AA$2902,13, FALSE)*$E609/100</f>
        <v>0</v>
      </c>
      <c r="R609" s="91">
        <f>VLOOKUP($B609,'Bang TPDD'!$A$6:$AA$2902,14, FALSE)*$E609/100</f>
        <v>0</v>
      </c>
      <c r="S609" s="91">
        <f>VLOOKUP($B609,'Bang TPDD'!$A$6:$AA$2902,15, FALSE)*$E609/100</f>
        <v>0</v>
      </c>
      <c r="T609" s="91">
        <f>VLOOKUP($B609,'Bang TPDD'!$A$6:$AA$2902,16, FALSE)*$E609/100</f>
        <v>0</v>
      </c>
      <c r="U609" s="91">
        <f>VLOOKUP($B609,'Bang TPDD'!$A$6:$AA$2902,17, FALSE)*$E609/100</f>
        <v>0</v>
      </c>
      <c r="V609" s="91">
        <f>VLOOKUP($B609,'Bang TPDD'!$A$6:$AA$2902,18, FALSE)*$E609/100</f>
        <v>0</v>
      </c>
      <c r="W609" s="91">
        <f>VLOOKUP($B609,'Bang TPDD'!$A$6:$AA$2902,19, FALSE)*$E609/100</f>
        <v>0</v>
      </c>
      <c r="X609" s="91">
        <f>VLOOKUP($B609,'Bang TPDD'!$A$6:$AA$2902,20, FALSE)*$E609/100</f>
        <v>0</v>
      </c>
      <c r="Y609" s="91">
        <f>VLOOKUP($B609,'Bang TPDD'!$A$6:$AA$2902,21, FALSE)*$E609/100</f>
        <v>0</v>
      </c>
      <c r="Z609" s="91">
        <f>VLOOKUP($B609,'Bang TPDD'!$A$6:$AA$2902,22, FALSE)*$E609/100</f>
        <v>0</v>
      </c>
    </row>
    <row r="610" spans="1:26" x14ac:dyDescent="0.3">
      <c r="A610" s="2"/>
      <c r="B610" s="92" t="s">
        <v>338</v>
      </c>
      <c r="C610" s="5" t="str">
        <f>VLOOKUP($B610,'Bang TPDD'!$A$6:$AA$2902,2, FALSE)</f>
        <v>Chọn NL</v>
      </c>
      <c r="D610" s="91">
        <v>0</v>
      </c>
      <c r="E610" s="91">
        <f t="shared" si="73"/>
        <v>0</v>
      </c>
      <c r="F610" s="91">
        <f>VLOOKUP($B610,'Bang TPDD'!$A$6:$AA$2902,3, FALSE)</f>
        <v>0</v>
      </c>
      <c r="G610" s="91">
        <f>VLOOKUP($B610,'Bang TPDD'!$A$6:$AA$2902,4, FALSE)*$D610/100</f>
        <v>0</v>
      </c>
      <c r="H610" s="91">
        <f>VLOOKUP($B610,'Bang TPDD'!$A$6:$AA$2902,23, FALSE)*$E610/100</f>
        <v>0</v>
      </c>
      <c r="I610" s="91">
        <f>VLOOKUP($B610,'Bang TPDD'!$A$6:$AA$2902,5, FALSE)*$E610/100</f>
        <v>0</v>
      </c>
      <c r="J610" s="91">
        <f>VLOOKUP($B610,'Bang TPDD'!$A$6:$AA$2902,6, FALSE)*$E610/100</f>
        <v>0</v>
      </c>
      <c r="K610" s="91">
        <f>VLOOKUP($B610,'Bang TPDD'!$A$6:$AA$2902,7, FALSE)*$E610/100</f>
        <v>0</v>
      </c>
      <c r="L610" s="91">
        <f>VLOOKUP($B610,'Bang TPDD'!$A$6:$AA$2902,8, FALSE)*$E610/100</f>
        <v>0</v>
      </c>
      <c r="M610" s="91">
        <f>VLOOKUP($B610,'Bang TPDD'!$A$6:$AA$2902,9, FALSE)*$E610/100</f>
        <v>0</v>
      </c>
      <c r="N610" s="91">
        <f>VLOOKUP($B610,'Bang TPDD'!$A$6:$AA$2902,10, FALSE)*$E610/100</f>
        <v>0</v>
      </c>
      <c r="O610" s="91">
        <f>VLOOKUP($B610,'Bang TPDD'!$A$6:$AA$2902,11, FALSE)*$E610/100</f>
        <v>0</v>
      </c>
      <c r="P610" s="91">
        <f>VLOOKUP($B610,'Bang TPDD'!$A$6:$AA$2902,12, FALSE)*$E610/100</f>
        <v>0</v>
      </c>
      <c r="Q610" s="91">
        <f>VLOOKUP($B610,'Bang TPDD'!$A$6:$AA$2902,13, FALSE)*$E610/100</f>
        <v>0</v>
      </c>
      <c r="R610" s="91">
        <f>VLOOKUP($B610,'Bang TPDD'!$A$6:$AA$2902,14, FALSE)*$E610/100</f>
        <v>0</v>
      </c>
      <c r="S610" s="91">
        <f>VLOOKUP($B610,'Bang TPDD'!$A$6:$AA$2902,15, FALSE)*$E610/100</f>
        <v>0</v>
      </c>
      <c r="T610" s="91">
        <f>VLOOKUP($B610,'Bang TPDD'!$A$6:$AA$2902,16, FALSE)*$E610/100</f>
        <v>0</v>
      </c>
      <c r="U610" s="91">
        <f>VLOOKUP($B610,'Bang TPDD'!$A$6:$AA$2902,17, FALSE)*$E610/100</f>
        <v>0</v>
      </c>
      <c r="V610" s="91">
        <f>VLOOKUP($B610,'Bang TPDD'!$A$6:$AA$2902,18, FALSE)*$E610/100</f>
        <v>0</v>
      </c>
      <c r="W610" s="91">
        <f>VLOOKUP($B610,'Bang TPDD'!$A$6:$AA$2902,19, FALSE)*$E610/100</f>
        <v>0</v>
      </c>
      <c r="X610" s="91">
        <f>VLOOKUP($B610,'Bang TPDD'!$A$6:$AA$2902,20, FALSE)*$E610/100</f>
        <v>0</v>
      </c>
      <c r="Y610" s="91">
        <f>VLOOKUP($B610,'Bang TPDD'!$A$6:$AA$2902,21, FALSE)*$E610/100</f>
        <v>0</v>
      </c>
      <c r="Z610" s="91">
        <f>VLOOKUP($B610,'Bang TPDD'!$A$6:$AA$2902,22, FALSE)*$E610/100</f>
        <v>0</v>
      </c>
    </row>
    <row r="611" spans="1:26" x14ac:dyDescent="0.3">
      <c r="A611" s="2"/>
      <c r="B611" s="92">
        <v>0</v>
      </c>
      <c r="C611" s="5" t="str">
        <f>VLOOKUP($B611,'Bang TPDD'!$A$6:$AA$2902,2, FALSE)</f>
        <v>Nước</v>
      </c>
      <c r="D611" s="91">
        <v>300</v>
      </c>
      <c r="E611" s="91">
        <f t="shared" si="73"/>
        <v>300</v>
      </c>
      <c r="F611" s="91">
        <f>VLOOKUP($B611,'Bang TPDD'!$A$6:$AA$2902,3, FALSE)</f>
        <v>0</v>
      </c>
      <c r="G611" s="91">
        <f>VLOOKUP($B611,'Bang TPDD'!$A$6:$AA$2902,4, FALSE)*$D611/100</f>
        <v>0</v>
      </c>
      <c r="H611" s="91">
        <f>VLOOKUP($B611,'Bang TPDD'!$A$6:$AA$2902,23, FALSE)*$E611/100</f>
        <v>300</v>
      </c>
      <c r="I611" s="91">
        <f>VLOOKUP($B611,'Bang TPDD'!$A$6:$AA$2902,5, FALSE)*$E611/100</f>
        <v>0</v>
      </c>
      <c r="J611" s="91">
        <f>VLOOKUP($B611,'Bang TPDD'!$A$6:$AA$2902,6, FALSE)*$E611/100</f>
        <v>0</v>
      </c>
      <c r="K611" s="91">
        <f>VLOOKUP($B611,'Bang TPDD'!$A$6:$AA$2902,7, FALSE)*$E611/100</f>
        <v>0</v>
      </c>
      <c r="L611" s="91">
        <f>VLOOKUP($B611,'Bang TPDD'!$A$6:$AA$2902,8, FALSE)*$E611/100</f>
        <v>0</v>
      </c>
      <c r="M611" s="91">
        <f>VLOOKUP($B611,'Bang TPDD'!$A$6:$AA$2902,9, FALSE)*$E611/100</f>
        <v>0</v>
      </c>
      <c r="N611" s="91">
        <f>VLOOKUP($B611,'Bang TPDD'!$A$6:$AA$2902,10, FALSE)*$E611/100</f>
        <v>0</v>
      </c>
      <c r="O611" s="91">
        <f>VLOOKUP($B611,'Bang TPDD'!$A$6:$AA$2902,11, FALSE)*$E611/100</f>
        <v>0</v>
      </c>
      <c r="P611" s="91">
        <f>VLOOKUP($B611,'Bang TPDD'!$A$6:$AA$2902,12, FALSE)*$E611/100</f>
        <v>0</v>
      </c>
      <c r="Q611" s="91">
        <f>VLOOKUP($B611,'Bang TPDD'!$A$6:$AA$2902,13, FALSE)*$E611/100</f>
        <v>0</v>
      </c>
      <c r="R611" s="91">
        <f>VLOOKUP($B611,'Bang TPDD'!$A$6:$AA$2902,14, FALSE)*$E611/100</f>
        <v>0</v>
      </c>
      <c r="S611" s="91">
        <f>VLOOKUP($B611,'Bang TPDD'!$A$6:$AA$2902,15, FALSE)*$E611/100</f>
        <v>0</v>
      </c>
      <c r="T611" s="91">
        <f>VLOOKUP($B611,'Bang TPDD'!$A$6:$AA$2902,16, FALSE)*$E611/100</f>
        <v>0</v>
      </c>
      <c r="U611" s="91">
        <f>VLOOKUP($B611,'Bang TPDD'!$A$6:$AA$2902,17, FALSE)*$E611/100</f>
        <v>0</v>
      </c>
      <c r="V611" s="91">
        <f>VLOOKUP($B611,'Bang TPDD'!$A$6:$AA$2902,18, FALSE)*$E611/100</f>
        <v>0</v>
      </c>
      <c r="W611" s="91">
        <f>VLOOKUP($B611,'Bang TPDD'!$A$6:$AA$2902,19, FALSE)*$E611/100</f>
        <v>0</v>
      </c>
      <c r="X611" s="91">
        <f>VLOOKUP($B611,'Bang TPDD'!$A$6:$AA$2902,20, FALSE)*$E611/100</f>
        <v>0</v>
      </c>
      <c r="Y611" s="91">
        <f>VLOOKUP($B611,'Bang TPDD'!$A$6:$AA$2902,21, FALSE)*$E611/100</f>
        <v>0</v>
      </c>
      <c r="Z611" s="91">
        <f>VLOOKUP($B611,'Bang TPDD'!$A$6:$AA$2902,22, FALSE)*$E611/100</f>
        <v>0</v>
      </c>
    </row>
    <row r="612" spans="1:26" x14ac:dyDescent="0.3">
      <c r="A612" s="2"/>
      <c r="B612" s="92" t="s">
        <v>338</v>
      </c>
      <c r="C612" s="5" t="str">
        <f>VLOOKUP($B612,'Bang TPDD'!$A$6:$AA$2902,2, FALSE)</f>
        <v>Chọn NL</v>
      </c>
      <c r="D612" s="91">
        <v>0</v>
      </c>
      <c r="E612" s="91">
        <f t="shared" si="73"/>
        <v>0</v>
      </c>
      <c r="F612" s="91">
        <f>VLOOKUP($B612,'Bang TPDD'!$A$6:$AA$2902,3, FALSE)</f>
        <v>0</v>
      </c>
      <c r="G612" s="91">
        <f>VLOOKUP($B612,'Bang TPDD'!$A$6:$AA$2902,4, FALSE)*$D612/100</f>
        <v>0</v>
      </c>
      <c r="H612" s="91">
        <f>VLOOKUP($B612,'Bang TPDD'!$A$6:$AA$2902,23, FALSE)*$E612/100</f>
        <v>0</v>
      </c>
      <c r="I612" s="91">
        <f>VLOOKUP($B612,'Bang TPDD'!$A$6:$AA$2902,5, FALSE)*$E612/100</f>
        <v>0</v>
      </c>
      <c r="J612" s="91">
        <f>VLOOKUP($B612,'Bang TPDD'!$A$6:$AA$2902,6, FALSE)*$E612/100</f>
        <v>0</v>
      </c>
      <c r="K612" s="91">
        <f>VLOOKUP($B612,'Bang TPDD'!$A$6:$AA$2902,7, FALSE)*$E612/100</f>
        <v>0</v>
      </c>
      <c r="L612" s="91">
        <f>VLOOKUP($B612,'Bang TPDD'!$A$6:$AA$2902,8, FALSE)*$E612/100</f>
        <v>0</v>
      </c>
      <c r="M612" s="91">
        <f>VLOOKUP($B612,'Bang TPDD'!$A$6:$AA$2902,9, FALSE)*$E612/100</f>
        <v>0</v>
      </c>
      <c r="N612" s="91">
        <f>VLOOKUP($B612,'Bang TPDD'!$A$6:$AA$2902,10, FALSE)*$E612/100</f>
        <v>0</v>
      </c>
      <c r="O612" s="91">
        <f>VLOOKUP($B612,'Bang TPDD'!$A$6:$AA$2902,11, FALSE)*$E612/100</f>
        <v>0</v>
      </c>
      <c r="P612" s="91">
        <f>VLOOKUP($B612,'Bang TPDD'!$A$6:$AA$2902,12, FALSE)*$E612/100</f>
        <v>0</v>
      </c>
      <c r="Q612" s="91">
        <f>VLOOKUP($B612,'Bang TPDD'!$A$6:$AA$2902,13, FALSE)*$E612/100</f>
        <v>0</v>
      </c>
      <c r="R612" s="91">
        <f>VLOOKUP($B612,'Bang TPDD'!$A$6:$AA$2902,14, FALSE)*$E612/100</f>
        <v>0</v>
      </c>
      <c r="S612" s="91">
        <f>VLOOKUP($B612,'Bang TPDD'!$A$6:$AA$2902,15, FALSE)*$E612/100</f>
        <v>0</v>
      </c>
      <c r="T612" s="91">
        <f>VLOOKUP($B612,'Bang TPDD'!$A$6:$AA$2902,16, FALSE)*$E612/100</f>
        <v>0</v>
      </c>
      <c r="U612" s="91">
        <f>VLOOKUP($B612,'Bang TPDD'!$A$6:$AA$2902,17, FALSE)*$E612/100</f>
        <v>0</v>
      </c>
      <c r="V612" s="91">
        <f>VLOOKUP($B612,'Bang TPDD'!$A$6:$AA$2902,18, FALSE)*$E612/100</f>
        <v>0</v>
      </c>
      <c r="W612" s="91">
        <f>VLOOKUP($B612,'Bang TPDD'!$A$6:$AA$2902,19, FALSE)*$E612/100</f>
        <v>0</v>
      </c>
      <c r="X612" s="91">
        <f>VLOOKUP($B612,'Bang TPDD'!$A$6:$AA$2902,20, FALSE)*$E612/100</f>
        <v>0</v>
      </c>
      <c r="Y612" s="91">
        <f>VLOOKUP($B612,'Bang TPDD'!$A$6:$AA$2902,21, FALSE)*$E612/100</f>
        <v>0</v>
      </c>
      <c r="Z612" s="91">
        <f>VLOOKUP($B612,'Bang TPDD'!$A$6:$AA$2902,22, FALSE)*$E612/100</f>
        <v>0</v>
      </c>
    </row>
    <row r="613" spans="1:26" x14ac:dyDescent="0.3">
      <c r="A613" s="2"/>
      <c r="B613" s="92" t="s">
        <v>338</v>
      </c>
      <c r="C613" s="5" t="str">
        <f>VLOOKUP($B613,'Bang TPDD'!$A$6:$AA$2902,2, FALSE)</f>
        <v>Chọn NL</v>
      </c>
      <c r="D613" s="91">
        <v>0</v>
      </c>
      <c r="E613" s="91">
        <f t="shared" ref="E613:E615" si="74">D613-D613*F613/100</f>
        <v>0</v>
      </c>
      <c r="F613" s="91">
        <f>VLOOKUP($B613,'Bang TPDD'!$A$6:$AA$2902,3, FALSE)</f>
        <v>0</v>
      </c>
      <c r="G613" s="91">
        <f>VLOOKUP($B613,'Bang TPDD'!$A$6:$AA$2902,4, FALSE)*$D613/100</f>
        <v>0</v>
      </c>
      <c r="H613" s="91">
        <f>VLOOKUP($B613,'Bang TPDD'!$A$6:$AA$2902,23, FALSE)*$E613/100</f>
        <v>0</v>
      </c>
      <c r="I613" s="91">
        <f>VLOOKUP($B613,'Bang TPDD'!$A$6:$AA$2902,5, FALSE)*$E613/100</f>
        <v>0</v>
      </c>
      <c r="J613" s="91">
        <f>VLOOKUP($B613,'Bang TPDD'!$A$6:$AA$2902,6, FALSE)*$E613/100</f>
        <v>0</v>
      </c>
      <c r="K613" s="91">
        <f>VLOOKUP($B613,'Bang TPDD'!$A$6:$AA$2902,7, FALSE)*$E613/100</f>
        <v>0</v>
      </c>
      <c r="L613" s="91">
        <f>VLOOKUP($B613,'Bang TPDD'!$A$6:$AA$2902,8, FALSE)*$E613/100</f>
        <v>0</v>
      </c>
      <c r="M613" s="91">
        <f>VLOOKUP($B613,'Bang TPDD'!$A$6:$AA$2902,9, FALSE)*$E613/100</f>
        <v>0</v>
      </c>
      <c r="N613" s="91">
        <f>VLOOKUP($B613,'Bang TPDD'!$A$6:$AA$2902,10, FALSE)*$E613/100</f>
        <v>0</v>
      </c>
      <c r="O613" s="91">
        <f>VLOOKUP($B613,'Bang TPDD'!$A$6:$AA$2902,11, FALSE)*$E613/100</f>
        <v>0</v>
      </c>
      <c r="P613" s="91">
        <f>VLOOKUP($B613,'Bang TPDD'!$A$6:$AA$2902,12, FALSE)*$E613/100</f>
        <v>0</v>
      </c>
      <c r="Q613" s="91">
        <f>VLOOKUP($B613,'Bang TPDD'!$A$6:$AA$2902,13, FALSE)*$E613/100</f>
        <v>0</v>
      </c>
      <c r="R613" s="91">
        <f>VLOOKUP($B613,'Bang TPDD'!$A$6:$AA$2902,14, FALSE)*$E613/100</f>
        <v>0</v>
      </c>
      <c r="S613" s="91">
        <f>VLOOKUP($B613,'Bang TPDD'!$A$6:$AA$2902,15, FALSE)*$E613/100</f>
        <v>0</v>
      </c>
      <c r="T613" s="91">
        <f>VLOOKUP($B613,'Bang TPDD'!$A$6:$AA$2902,16, FALSE)*$E613/100</f>
        <v>0</v>
      </c>
      <c r="U613" s="91">
        <f>VLOOKUP($B613,'Bang TPDD'!$A$6:$AA$2902,17, FALSE)*$E613/100</f>
        <v>0</v>
      </c>
      <c r="V613" s="91">
        <f>VLOOKUP($B613,'Bang TPDD'!$A$6:$AA$2902,18, FALSE)*$E613/100</f>
        <v>0</v>
      </c>
      <c r="W613" s="91">
        <f>VLOOKUP($B613,'Bang TPDD'!$A$6:$AA$2902,19, FALSE)*$E613/100</f>
        <v>0</v>
      </c>
      <c r="X613" s="91">
        <f>VLOOKUP($B613,'Bang TPDD'!$A$6:$AA$2902,20, FALSE)*$E613/100</f>
        <v>0</v>
      </c>
      <c r="Y613" s="91">
        <f>VLOOKUP($B613,'Bang TPDD'!$A$6:$AA$2902,21, FALSE)*$E613/100</f>
        <v>0</v>
      </c>
      <c r="Z613" s="91">
        <f>VLOOKUP($B613,'Bang TPDD'!$A$6:$AA$2902,22, FALSE)*$E613/100</f>
        <v>0</v>
      </c>
    </row>
    <row r="614" spans="1:26" x14ac:dyDescent="0.3">
      <c r="A614" s="2"/>
      <c r="B614" s="92" t="s">
        <v>338</v>
      </c>
      <c r="C614" s="5" t="str">
        <f>VLOOKUP($B614,'Bang TPDD'!$A$6:$AA$2902,2, FALSE)</f>
        <v>Chọn NL</v>
      </c>
      <c r="D614" s="91">
        <v>0</v>
      </c>
      <c r="E614" s="91">
        <f t="shared" si="74"/>
        <v>0</v>
      </c>
      <c r="F614" s="91">
        <f>VLOOKUP($B614,'Bang TPDD'!$A$6:$AA$2902,3, FALSE)</f>
        <v>0</v>
      </c>
      <c r="G614" s="91">
        <f>VLOOKUP($B614,'Bang TPDD'!$A$6:$AA$2902,4, FALSE)*$D614/100</f>
        <v>0</v>
      </c>
      <c r="H614" s="91">
        <f>VLOOKUP($B614,'Bang TPDD'!$A$6:$AA$2902,23, FALSE)*$E614/100</f>
        <v>0</v>
      </c>
      <c r="I614" s="91">
        <f>VLOOKUP($B614,'Bang TPDD'!$A$6:$AA$2902,5, FALSE)*$E614/100</f>
        <v>0</v>
      </c>
      <c r="J614" s="91">
        <f>VLOOKUP($B614,'Bang TPDD'!$A$6:$AA$2902,6, FALSE)*$E614/100</f>
        <v>0</v>
      </c>
      <c r="K614" s="91">
        <f>VLOOKUP($B614,'Bang TPDD'!$A$6:$AA$2902,7, FALSE)*$E614/100</f>
        <v>0</v>
      </c>
      <c r="L614" s="91">
        <f>VLOOKUP($B614,'Bang TPDD'!$A$6:$AA$2902,8, FALSE)*$E614/100</f>
        <v>0</v>
      </c>
      <c r="M614" s="91">
        <f>VLOOKUP($B614,'Bang TPDD'!$A$6:$AA$2902,9, FALSE)*$E614/100</f>
        <v>0</v>
      </c>
      <c r="N614" s="91">
        <f>VLOOKUP($B614,'Bang TPDD'!$A$6:$AA$2902,10, FALSE)*$E614/100</f>
        <v>0</v>
      </c>
      <c r="O614" s="91">
        <f>VLOOKUP($B614,'Bang TPDD'!$A$6:$AA$2902,11, FALSE)*$E614/100</f>
        <v>0</v>
      </c>
      <c r="P614" s="91">
        <f>VLOOKUP($B614,'Bang TPDD'!$A$6:$AA$2902,12, FALSE)*$E614/100</f>
        <v>0</v>
      </c>
      <c r="Q614" s="91">
        <f>VLOOKUP($B614,'Bang TPDD'!$A$6:$AA$2902,13, FALSE)*$E614/100</f>
        <v>0</v>
      </c>
      <c r="R614" s="91">
        <f>VLOOKUP($B614,'Bang TPDD'!$A$6:$AA$2902,14, FALSE)*$E614/100</f>
        <v>0</v>
      </c>
      <c r="S614" s="91">
        <f>VLOOKUP($B614,'Bang TPDD'!$A$6:$AA$2902,15, FALSE)*$E614/100</f>
        <v>0</v>
      </c>
      <c r="T614" s="91">
        <f>VLOOKUP($B614,'Bang TPDD'!$A$6:$AA$2902,16, FALSE)*$E614/100</f>
        <v>0</v>
      </c>
      <c r="U614" s="91">
        <f>VLOOKUP($B614,'Bang TPDD'!$A$6:$AA$2902,17, FALSE)*$E614/100</f>
        <v>0</v>
      </c>
      <c r="V614" s="91">
        <f>VLOOKUP($B614,'Bang TPDD'!$A$6:$AA$2902,18, FALSE)*$E614/100</f>
        <v>0</v>
      </c>
      <c r="W614" s="91">
        <f>VLOOKUP($B614,'Bang TPDD'!$A$6:$AA$2902,19, FALSE)*$E614/100</f>
        <v>0</v>
      </c>
      <c r="X614" s="91">
        <f>VLOOKUP($B614,'Bang TPDD'!$A$6:$AA$2902,20, FALSE)*$E614/100</f>
        <v>0</v>
      </c>
      <c r="Y614" s="91">
        <f>VLOOKUP($B614,'Bang TPDD'!$A$6:$AA$2902,21, FALSE)*$E614/100</f>
        <v>0</v>
      </c>
      <c r="Z614" s="91">
        <f>VLOOKUP($B614,'Bang TPDD'!$A$6:$AA$2902,22, FALSE)*$E614/100</f>
        <v>0</v>
      </c>
    </row>
    <row r="615" spans="1:26" x14ac:dyDescent="0.3">
      <c r="A615" s="2"/>
      <c r="B615" s="92" t="s">
        <v>338</v>
      </c>
      <c r="C615" s="5" t="str">
        <f>VLOOKUP($B615,'Bang TPDD'!$A$6:$AA$2902,2, FALSE)</f>
        <v>Chọn NL</v>
      </c>
      <c r="D615" s="91">
        <v>0</v>
      </c>
      <c r="E615" s="91">
        <f t="shared" si="74"/>
        <v>0</v>
      </c>
      <c r="F615" s="91">
        <f>VLOOKUP($B615,'Bang TPDD'!$A$6:$AA$2902,3, FALSE)</f>
        <v>0</v>
      </c>
      <c r="G615" s="91">
        <f>VLOOKUP($B615,'Bang TPDD'!$A$6:$AA$2902,4, FALSE)*$D615/100</f>
        <v>0</v>
      </c>
      <c r="H615" s="91">
        <f>VLOOKUP($B615,'Bang TPDD'!$A$6:$AA$2902,23, FALSE)*$E615/100</f>
        <v>0</v>
      </c>
      <c r="I615" s="91">
        <f>VLOOKUP($B615,'Bang TPDD'!$A$6:$AA$2902,5, FALSE)*$E615/100</f>
        <v>0</v>
      </c>
      <c r="J615" s="91">
        <f>VLOOKUP($B615,'Bang TPDD'!$A$6:$AA$2902,6, FALSE)*$E615/100</f>
        <v>0</v>
      </c>
      <c r="K615" s="91">
        <f>VLOOKUP($B615,'Bang TPDD'!$A$6:$AA$2902,7, FALSE)*$E615/100</f>
        <v>0</v>
      </c>
      <c r="L615" s="91">
        <f>VLOOKUP($B615,'Bang TPDD'!$A$6:$AA$2902,8, FALSE)*$E615/100</f>
        <v>0</v>
      </c>
      <c r="M615" s="91">
        <f>VLOOKUP($B615,'Bang TPDD'!$A$6:$AA$2902,9, FALSE)*$E615/100</f>
        <v>0</v>
      </c>
      <c r="N615" s="91">
        <f>VLOOKUP($B615,'Bang TPDD'!$A$6:$AA$2902,10, FALSE)*$E615/100</f>
        <v>0</v>
      </c>
      <c r="O615" s="91">
        <f>VLOOKUP($B615,'Bang TPDD'!$A$6:$AA$2902,11, FALSE)*$E615/100</f>
        <v>0</v>
      </c>
      <c r="P615" s="91">
        <f>VLOOKUP($B615,'Bang TPDD'!$A$6:$AA$2902,12, FALSE)*$E615/100</f>
        <v>0</v>
      </c>
      <c r="Q615" s="91">
        <f>VLOOKUP($B615,'Bang TPDD'!$A$6:$AA$2902,13, FALSE)*$E615/100</f>
        <v>0</v>
      </c>
      <c r="R615" s="91">
        <f>VLOOKUP($B615,'Bang TPDD'!$A$6:$AA$2902,14, FALSE)*$E615/100</f>
        <v>0</v>
      </c>
      <c r="S615" s="91">
        <f>VLOOKUP($B615,'Bang TPDD'!$A$6:$AA$2902,15, FALSE)*$E615/100</f>
        <v>0</v>
      </c>
      <c r="T615" s="91">
        <f>VLOOKUP($B615,'Bang TPDD'!$A$6:$AA$2902,16, FALSE)*$E615/100</f>
        <v>0</v>
      </c>
      <c r="U615" s="91">
        <f>VLOOKUP($B615,'Bang TPDD'!$A$6:$AA$2902,17, FALSE)*$E615/100</f>
        <v>0</v>
      </c>
      <c r="V615" s="91">
        <f>VLOOKUP($B615,'Bang TPDD'!$A$6:$AA$2902,18, FALSE)*$E615/100</f>
        <v>0</v>
      </c>
      <c r="W615" s="91">
        <f>VLOOKUP($B615,'Bang TPDD'!$A$6:$AA$2902,19, FALSE)*$E615/100</f>
        <v>0</v>
      </c>
      <c r="X615" s="91">
        <f>VLOOKUP($B615,'Bang TPDD'!$A$6:$AA$2902,20, FALSE)*$E615/100</f>
        <v>0</v>
      </c>
      <c r="Y615" s="91">
        <f>VLOOKUP($B615,'Bang TPDD'!$A$6:$AA$2902,21, FALSE)*$E615/100</f>
        <v>0</v>
      </c>
      <c r="Z615" s="91">
        <f>VLOOKUP($B615,'Bang TPDD'!$A$6:$AA$2902,22, FALSE)*$E615/100</f>
        <v>0</v>
      </c>
    </row>
    <row r="616" spans="1:26" ht="15" thickBot="1" x14ac:dyDescent="0.35"/>
    <row r="617" spans="1:26" s="89" customFormat="1" ht="27.6" x14ac:dyDescent="0.3">
      <c r="A617" s="412" t="s">
        <v>342</v>
      </c>
      <c r="B617" s="414" t="s">
        <v>292</v>
      </c>
      <c r="C617" s="410" t="s">
        <v>353</v>
      </c>
      <c r="D617" s="396" t="s">
        <v>272</v>
      </c>
      <c r="E617" s="397" t="s">
        <v>273</v>
      </c>
      <c r="F617" s="398" t="s">
        <v>300</v>
      </c>
      <c r="G617" s="398" t="s">
        <v>3</v>
      </c>
      <c r="H617" s="398" t="s">
        <v>296</v>
      </c>
      <c r="I617" s="399" t="s">
        <v>323</v>
      </c>
      <c r="J617" s="399" t="s">
        <v>324</v>
      </c>
      <c r="K617" s="399" t="s">
        <v>327</v>
      </c>
      <c r="L617" s="399" t="s">
        <v>325</v>
      </c>
      <c r="M617" s="399" t="s">
        <v>326</v>
      </c>
      <c r="N617" s="399" t="s">
        <v>329</v>
      </c>
      <c r="O617" s="399" t="s">
        <v>5</v>
      </c>
      <c r="P617" s="399" t="s">
        <v>304</v>
      </c>
      <c r="Q617" s="399" t="s">
        <v>313</v>
      </c>
      <c r="R617" s="399" t="s">
        <v>6</v>
      </c>
      <c r="S617" s="399" t="s">
        <v>7</v>
      </c>
      <c r="T617" s="399" t="s">
        <v>8</v>
      </c>
      <c r="U617" s="399" t="s">
        <v>9</v>
      </c>
      <c r="V617" s="399" t="s">
        <v>10</v>
      </c>
      <c r="W617" s="399" t="s">
        <v>291</v>
      </c>
      <c r="X617" s="399" t="s">
        <v>11</v>
      </c>
      <c r="Y617" s="399" t="s">
        <v>12</v>
      </c>
      <c r="Z617" s="399" t="s">
        <v>13</v>
      </c>
    </row>
    <row r="618" spans="1:26" s="89" customFormat="1" x14ac:dyDescent="0.3">
      <c r="A618" s="413"/>
      <c r="B618" s="415"/>
      <c r="C618" s="411"/>
      <c r="D618" s="400" t="s">
        <v>16</v>
      </c>
      <c r="E618" s="401" t="s">
        <v>16</v>
      </c>
      <c r="F618" s="401" t="s">
        <v>301</v>
      </c>
      <c r="G618" s="401" t="s">
        <v>15</v>
      </c>
      <c r="H618" s="401" t="s">
        <v>16</v>
      </c>
      <c r="I618" s="401" t="s">
        <v>16</v>
      </c>
      <c r="J618" s="401" t="s">
        <v>16</v>
      </c>
      <c r="K618" s="401" t="s">
        <v>328</v>
      </c>
      <c r="L618" s="401" t="s">
        <v>16</v>
      </c>
      <c r="M618" s="401" t="s">
        <v>16</v>
      </c>
      <c r="N618" s="401" t="s">
        <v>16</v>
      </c>
      <c r="O618" s="401" t="s">
        <v>16</v>
      </c>
      <c r="P618" s="401" t="s">
        <v>16</v>
      </c>
      <c r="Q618" s="401" t="s">
        <v>17</v>
      </c>
      <c r="R618" s="401" t="s">
        <v>17</v>
      </c>
      <c r="S618" s="401" t="s">
        <v>17</v>
      </c>
      <c r="T618" s="401" t="s">
        <v>17</v>
      </c>
      <c r="U618" s="401" t="s">
        <v>17</v>
      </c>
      <c r="V618" s="401" t="s">
        <v>17</v>
      </c>
      <c r="W618" s="401" t="s">
        <v>18</v>
      </c>
      <c r="X618" s="401" t="s">
        <v>18</v>
      </c>
      <c r="Y618" s="401" t="s">
        <v>17</v>
      </c>
      <c r="Z618" s="401" t="s">
        <v>17</v>
      </c>
    </row>
    <row r="619" spans="1:26" s="90" customFormat="1" ht="50.25" customHeight="1" thickBot="1" x14ac:dyDescent="0.4">
      <c r="A619" s="93">
        <f>A596+1</f>
        <v>39</v>
      </c>
      <c r="B619" s="94" t="s">
        <v>1160</v>
      </c>
      <c r="C619" s="95" t="s">
        <v>1179</v>
      </c>
      <c r="D619" s="402">
        <f>SUM(D620:D632)</f>
        <v>142</v>
      </c>
      <c r="E619" s="403">
        <f>SUM(E620:E632)</f>
        <v>133.80000000000001</v>
      </c>
      <c r="F619" s="403"/>
      <c r="G619" s="403">
        <f t="shared" ref="G619:Z619" si="75">SUM(G620:G632)</f>
        <v>94.41</v>
      </c>
      <c r="H619" s="403">
        <f t="shared" si="75"/>
        <v>119.21299999999999</v>
      </c>
      <c r="I619" s="404">
        <f t="shared" si="75"/>
        <v>6.3639999999999999</v>
      </c>
      <c r="J619" s="404">
        <f t="shared" si="75"/>
        <v>0.34240000000000004</v>
      </c>
      <c r="K619" s="403">
        <f t="shared" si="75"/>
        <v>6.7064000000000004</v>
      </c>
      <c r="L619" s="404">
        <f t="shared" si="75"/>
        <v>4.9880000000000004</v>
      </c>
      <c r="M619" s="404">
        <f t="shared" si="75"/>
        <v>0.997</v>
      </c>
      <c r="N619" s="403">
        <f t="shared" si="75"/>
        <v>5.9850000000000003</v>
      </c>
      <c r="O619" s="403">
        <f t="shared" si="75"/>
        <v>0.4214</v>
      </c>
      <c r="P619" s="403">
        <f t="shared" si="75"/>
        <v>4.3200000000000002E-2</v>
      </c>
      <c r="Q619" s="403">
        <f t="shared" si="75"/>
        <v>258</v>
      </c>
      <c r="R619" s="403">
        <f t="shared" si="75"/>
        <v>31.349999999999998</v>
      </c>
      <c r="S619" s="403">
        <f t="shared" si="75"/>
        <v>96.968000000000004</v>
      </c>
      <c r="T619" s="403">
        <f t="shared" si="75"/>
        <v>1.413</v>
      </c>
      <c r="U619" s="403">
        <f t="shared" si="75"/>
        <v>460.43799999999999</v>
      </c>
      <c r="V619" s="403">
        <f t="shared" si="75"/>
        <v>81.584000000000003</v>
      </c>
      <c r="W619" s="403">
        <f t="shared" si="75"/>
        <v>186.59</v>
      </c>
      <c r="X619" s="403">
        <f t="shared" si="75"/>
        <v>301</v>
      </c>
      <c r="Y619" s="403">
        <f t="shared" si="75"/>
        <v>7.2239999999999999E-2</v>
      </c>
      <c r="Z619" s="403">
        <f t="shared" si="75"/>
        <v>2.88</v>
      </c>
    </row>
    <row r="620" spans="1:26" s="2" customFormat="1" x14ac:dyDescent="0.3">
      <c r="B620" s="92">
        <v>197</v>
      </c>
      <c r="C620" s="5" t="str">
        <f>VLOOKUP($B620,'Bang TPDD'!$A$6:$AA$2902,2, FALSE)</f>
        <v>Trứng gà</v>
      </c>
      <c r="D620" s="91">
        <v>50</v>
      </c>
      <c r="E620" s="91">
        <f>D620-D620*F620/100</f>
        <v>43</v>
      </c>
      <c r="F620" s="91">
        <f>VLOOKUP($B620,'Bang TPDD'!$A$6:$AA$2902,3, FALSE)</f>
        <v>14</v>
      </c>
      <c r="G620" s="91">
        <f>VLOOKUP($B620,'Bang TPDD'!$A$6:$AA$2902,4, FALSE)*$D620/100</f>
        <v>83</v>
      </c>
      <c r="H620" s="91">
        <f>VLOOKUP($B620,'Bang TPDD'!$A$6:$AA$2902,23, FALSE)*$E620/100</f>
        <v>30.96</v>
      </c>
      <c r="I620" s="91">
        <f>VLOOKUP($B620,'Bang TPDD'!$A$6:$AA$2902,5, FALSE)*$E620/100</f>
        <v>6.3639999999999999</v>
      </c>
      <c r="J620" s="91">
        <f>VLOOKUP($B620,'Bang TPDD'!$A$6:$AA$2902,6, FALSE)*$E620/100</f>
        <v>0</v>
      </c>
      <c r="K620" s="91">
        <f>VLOOKUP($B620,'Bang TPDD'!$A$6:$AA$2902,7, FALSE)*$E620/100</f>
        <v>6.3639999999999999</v>
      </c>
      <c r="L620" s="91">
        <f>VLOOKUP($B620,'Bang TPDD'!$A$6:$AA$2902,8, FALSE)*$E620/100</f>
        <v>4.9880000000000004</v>
      </c>
      <c r="M620" s="91">
        <f>VLOOKUP($B620,'Bang TPDD'!$A$6:$AA$2902,9, FALSE)*$E620/100</f>
        <v>0</v>
      </c>
      <c r="N620" s="91">
        <f>VLOOKUP($B620,'Bang TPDD'!$A$6:$AA$2902,10, FALSE)*$E620/100</f>
        <v>4.9880000000000004</v>
      </c>
      <c r="O620" s="91">
        <f>VLOOKUP($B620,'Bang TPDD'!$A$6:$AA$2902,11, FALSE)*$E620/100</f>
        <v>0.215</v>
      </c>
      <c r="P620" s="91">
        <f>VLOOKUP($B620,'Bang TPDD'!$A$6:$AA$2902,12, FALSE)*$E620/100</f>
        <v>0</v>
      </c>
      <c r="Q620" s="91">
        <f>VLOOKUP($B620,'Bang TPDD'!$A$6:$AA$2902,13, FALSE)*$E620/100</f>
        <v>258</v>
      </c>
      <c r="R620" s="91">
        <f>VLOOKUP($B620,'Bang TPDD'!$A$6:$AA$2902,14, FALSE)*$E620/100</f>
        <v>23.65</v>
      </c>
      <c r="S620" s="91">
        <f>VLOOKUP($B620,'Bang TPDD'!$A$6:$AA$2902,15, FALSE)*$E620/100</f>
        <v>90.3</v>
      </c>
      <c r="T620" s="91">
        <f>VLOOKUP($B620,'Bang TPDD'!$A$6:$AA$2902,16, FALSE)*$E620/100</f>
        <v>1.161</v>
      </c>
      <c r="U620" s="91">
        <f>VLOOKUP($B620,'Bang TPDD'!$A$6:$AA$2902,17, FALSE)*$E620/100</f>
        <v>67.94</v>
      </c>
      <c r="V620" s="91">
        <f>VLOOKUP($B620,'Bang TPDD'!$A$6:$AA$2902,18, FALSE)*$E620/100</f>
        <v>75.680000000000007</v>
      </c>
      <c r="W620" s="91">
        <f>VLOOKUP($B620,'Bang TPDD'!$A$6:$AA$2902,19, FALSE)*$E620/100</f>
        <v>120.83</v>
      </c>
      <c r="X620" s="91">
        <f>VLOOKUP($B620,'Bang TPDD'!$A$6:$AA$2902,20, FALSE)*$E620/100</f>
        <v>301</v>
      </c>
      <c r="Y620" s="91">
        <f>VLOOKUP($B620,'Bang TPDD'!$A$6:$AA$2902,21, FALSE)*$E620/100</f>
        <v>6.88E-2</v>
      </c>
      <c r="Z620" s="91">
        <f>VLOOKUP($B620,'Bang TPDD'!$A$6:$AA$2902,22, FALSE)*$E620/100</f>
        <v>0</v>
      </c>
    </row>
    <row r="621" spans="1:26" s="2" customFormat="1" x14ac:dyDescent="0.3">
      <c r="B621" s="6">
        <v>108</v>
      </c>
      <c r="C621" s="5" t="str">
        <f>VLOOKUP($B621,'Bang TPDD'!$A$6:$AA$2902,2, FALSE)</f>
        <v>Dầu thực vật</v>
      </c>
      <c r="D621" s="91">
        <v>1</v>
      </c>
      <c r="E621" s="91">
        <f t="shared" ref="E621:E628" si="76">D621-D621*F621/100</f>
        <v>1</v>
      </c>
      <c r="F621" s="91">
        <f>VLOOKUP($B621,'Bang TPDD'!$A$6:$AA$2902,3, FALSE)</f>
        <v>0</v>
      </c>
      <c r="G621" s="91">
        <f>VLOOKUP($B621,'Bang TPDD'!$A$6:$AA$2902,4, FALSE)*$D621/100</f>
        <v>8.9700000000000006</v>
      </c>
      <c r="H621" s="91">
        <f>VLOOKUP($B621,'Bang TPDD'!$A$6:$AA$2902,23, FALSE)*$E621/100</f>
        <v>3.0000000000000001E-3</v>
      </c>
      <c r="I621" s="91">
        <f>VLOOKUP($B621,'Bang TPDD'!$A$6:$AA$2902,5, FALSE)*$E621/100</f>
        <v>0</v>
      </c>
      <c r="J621" s="91">
        <f>VLOOKUP($B621,'Bang TPDD'!$A$6:$AA$2902,6, FALSE)*$E621/100</f>
        <v>0</v>
      </c>
      <c r="K621" s="91">
        <f>VLOOKUP($B621,'Bang TPDD'!$A$6:$AA$2902,7, FALSE)*$E621/100</f>
        <v>0</v>
      </c>
      <c r="L621" s="91">
        <f>VLOOKUP($B621,'Bang TPDD'!$A$6:$AA$2902,8, FALSE)*$E621/100</f>
        <v>0</v>
      </c>
      <c r="M621" s="91">
        <f>VLOOKUP($B621,'Bang TPDD'!$A$6:$AA$2902,9, FALSE)*$E621/100</f>
        <v>0.997</v>
      </c>
      <c r="N621" s="91">
        <f>VLOOKUP($B621,'Bang TPDD'!$A$6:$AA$2902,10, FALSE)*$E621/100</f>
        <v>0.997</v>
      </c>
      <c r="O621" s="91">
        <f>VLOOKUP($B621,'Bang TPDD'!$A$6:$AA$2902,11, FALSE)*$E621/100</f>
        <v>0</v>
      </c>
      <c r="P621" s="91">
        <f>VLOOKUP($B621,'Bang TPDD'!$A$6:$AA$2902,12, FALSE)*$E621/100</f>
        <v>0</v>
      </c>
      <c r="Q621" s="91">
        <f>VLOOKUP($B621,'Bang TPDD'!$A$6:$AA$2902,13, FALSE)*$E621/100</f>
        <v>0</v>
      </c>
      <c r="R621" s="91">
        <f>VLOOKUP($B621,'Bang TPDD'!$A$6:$AA$2902,14, FALSE)*$E621/100</f>
        <v>0</v>
      </c>
      <c r="S621" s="91">
        <f>VLOOKUP($B621,'Bang TPDD'!$A$6:$AA$2902,15, FALSE)*$E621/100</f>
        <v>0</v>
      </c>
      <c r="T621" s="91">
        <f>VLOOKUP($B621,'Bang TPDD'!$A$6:$AA$2902,16, FALSE)*$E621/100</f>
        <v>0</v>
      </c>
      <c r="U621" s="91">
        <f>VLOOKUP($B621,'Bang TPDD'!$A$6:$AA$2902,17, FALSE)*$E621/100</f>
        <v>0</v>
      </c>
      <c r="V621" s="91">
        <f>VLOOKUP($B621,'Bang TPDD'!$A$6:$AA$2902,18, FALSE)*$E621/100</f>
        <v>0</v>
      </c>
      <c r="W621" s="91">
        <f>VLOOKUP($B621,'Bang TPDD'!$A$6:$AA$2902,19, FALSE)*$E621/100</f>
        <v>0</v>
      </c>
      <c r="X621" s="91">
        <f>VLOOKUP($B621,'Bang TPDD'!$A$6:$AA$2902,20, FALSE)*$E621/100</f>
        <v>0</v>
      </c>
      <c r="Y621" s="91">
        <f>VLOOKUP($B621,'Bang TPDD'!$A$6:$AA$2902,21, FALSE)*$E621/100</f>
        <v>0</v>
      </c>
      <c r="Z621" s="91">
        <f>VLOOKUP($B621,'Bang TPDD'!$A$6:$AA$2902,22, FALSE)*$E621/100</f>
        <v>0</v>
      </c>
    </row>
    <row r="622" spans="1:26" s="2" customFormat="1" x14ac:dyDescent="0.3">
      <c r="B622" s="6">
        <v>0</v>
      </c>
      <c r="C622" s="5" t="str">
        <f>VLOOKUP($B622,'Bang TPDD'!$A$6:$AA$2902,2, FALSE)</f>
        <v>Nước</v>
      </c>
      <c r="D622" s="91">
        <v>80</v>
      </c>
      <c r="E622" s="91">
        <f t="shared" si="76"/>
        <v>80</v>
      </c>
      <c r="F622" s="91">
        <f>VLOOKUP($B622,'Bang TPDD'!$A$6:$AA$2902,3, FALSE)</f>
        <v>0</v>
      </c>
      <c r="G622" s="91">
        <f>VLOOKUP($B622,'Bang TPDD'!$A$6:$AA$2902,4, FALSE)*$D622/100</f>
        <v>0</v>
      </c>
      <c r="H622" s="91">
        <f>VLOOKUP($B622,'Bang TPDD'!$A$6:$AA$2902,23, FALSE)*$E622/100</f>
        <v>80</v>
      </c>
      <c r="I622" s="91">
        <f>VLOOKUP($B622,'Bang TPDD'!$A$6:$AA$2902,5, FALSE)*$E622/100</f>
        <v>0</v>
      </c>
      <c r="J622" s="91">
        <f>VLOOKUP($B622,'Bang TPDD'!$A$6:$AA$2902,6, FALSE)*$E622/100</f>
        <v>0</v>
      </c>
      <c r="K622" s="91">
        <f>VLOOKUP($B622,'Bang TPDD'!$A$6:$AA$2902,7, FALSE)*$E622/100</f>
        <v>0</v>
      </c>
      <c r="L622" s="91">
        <f>VLOOKUP($B622,'Bang TPDD'!$A$6:$AA$2902,8, FALSE)*$E622/100</f>
        <v>0</v>
      </c>
      <c r="M622" s="91">
        <f>VLOOKUP($B622,'Bang TPDD'!$A$6:$AA$2902,9, FALSE)*$E622/100</f>
        <v>0</v>
      </c>
      <c r="N622" s="91">
        <f>VLOOKUP($B622,'Bang TPDD'!$A$6:$AA$2902,10, FALSE)*$E622/100</f>
        <v>0</v>
      </c>
      <c r="O622" s="91">
        <f>VLOOKUP($B622,'Bang TPDD'!$A$6:$AA$2902,11, FALSE)*$E622/100</f>
        <v>0</v>
      </c>
      <c r="P622" s="91">
        <f>VLOOKUP($B622,'Bang TPDD'!$A$6:$AA$2902,12, FALSE)*$E622/100</f>
        <v>0</v>
      </c>
      <c r="Q622" s="91">
        <f>VLOOKUP($B622,'Bang TPDD'!$A$6:$AA$2902,13, FALSE)*$E622/100</f>
        <v>0</v>
      </c>
      <c r="R622" s="91">
        <f>VLOOKUP($B622,'Bang TPDD'!$A$6:$AA$2902,14, FALSE)*$E622/100</f>
        <v>0</v>
      </c>
      <c r="S622" s="91">
        <f>VLOOKUP($B622,'Bang TPDD'!$A$6:$AA$2902,15, FALSE)*$E622/100</f>
        <v>0</v>
      </c>
      <c r="T622" s="91">
        <f>VLOOKUP($B622,'Bang TPDD'!$A$6:$AA$2902,16, FALSE)*$E622/100</f>
        <v>0</v>
      </c>
      <c r="U622" s="91">
        <f>VLOOKUP($B622,'Bang TPDD'!$A$6:$AA$2902,17, FALSE)*$E622/100</f>
        <v>0</v>
      </c>
      <c r="V622" s="91">
        <f>VLOOKUP($B622,'Bang TPDD'!$A$6:$AA$2902,18, FALSE)*$E622/100</f>
        <v>0</v>
      </c>
      <c r="W622" s="91">
        <f>VLOOKUP($B622,'Bang TPDD'!$A$6:$AA$2902,19, FALSE)*$E622/100</f>
        <v>0</v>
      </c>
      <c r="X622" s="91">
        <f>VLOOKUP($B622,'Bang TPDD'!$A$6:$AA$2902,20, FALSE)*$E622/100</f>
        <v>0</v>
      </c>
      <c r="Y622" s="91">
        <f>VLOOKUP($B622,'Bang TPDD'!$A$6:$AA$2902,21, FALSE)*$E622/100</f>
        <v>0</v>
      </c>
      <c r="Z622" s="91">
        <f>VLOOKUP($B622,'Bang TPDD'!$A$6:$AA$2902,22, FALSE)*$E622/100</f>
        <v>0</v>
      </c>
    </row>
    <row r="623" spans="1:26" s="2" customFormat="1" x14ac:dyDescent="0.3">
      <c r="B623" s="6">
        <v>240</v>
      </c>
      <c r="C623" s="5" t="str">
        <f>VLOOKUP($B623,'Bang TPDD'!$A$6:$AA$2902,2, FALSE)</f>
        <v>Xì dầu</v>
      </c>
      <c r="D623" s="91">
        <v>4</v>
      </c>
      <c r="E623" s="169">
        <f t="shared" si="76"/>
        <v>4</v>
      </c>
      <c r="F623" s="169">
        <f>VLOOKUP($B623,'Bang TPDD'!$A$6:$AA$2902,3, FALSE)</f>
        <v>0</v>
      </c>
      <c r="G623" s="169">
        <f>VLOOKUP($B623,'Bang TPDD'!$A$6:$AA$2902,4, FALSE)*$D623/100</f>
        <v>1.1200000000000001</v>
      </c>
      <c r="H623" s="169">
        <f>VLOOKUP($B623,'Bang TPDD'!$A$6:$AA$2902,23, FALSE)*$E623/100</f>
        <v>3.8</v>
      </c>
      <c r="I623" s="169">
        <f>VLOOKUP($B623,'Bang TPDD'!$A$6:$AA$2902,5, FALSE)*$E623/100</f>
        <v>0</v>
      </c>
      <c r="J623" s="169">
        <f>VLOOKUP($B623,'Bang TPDD'!$A$6:$AA$2902,6, FALSE)*$E623/100</f>
        <v>0.28000000000000003</v>
      </c>
      <c r="K623" s="169">
        <f>VLOOKUP($B623,'Bang TPDD'!$A$6:$AA$2902,7, FALSE)*$E623/100</f>
        <v>0.28000000000000003</v>
      </c>
      <c r="L623" s="169">
        <f>VLOOKUP($B623,'Bang TPDD'!$A$6:$AA$2902,8, FALSE)*$E623/100</f>
        <v>0</v>
      </c>
      <c r="M623" s="169">
        <f>VLOOKUP($B623,'Bang TPDD'!$A$6:$AA$2902,9, FALSE)*$E623/100</f>
        <v>0</v>
      </c>
      <c r="N623" s="169">
        <f>VLOOKUP($B623,'Bang TPDD'!$A$6:$AA$2902,10, FALSE)*$E623/100</f>
        <v>0</v>
      </c>
      <c r="O623" s="169">
        <f>VLOOKUP($B623,'Bang TPDD'!$A$6:$AA$2902,11, FALSE)*$E623/100</f>
        <v>0</v>
      </c>
      <c r="P623" s="169">
        <f>VLOOKUP($B623,'Bang TPDD'!$A$6:$AA$2902,12, FALSE)*$E623/100</f>
        <v>0</v>
      </c>
      <c r="Q623" s="169">
        <f>VLOOKUP($B623,'Bang TPDD'!$A$6:$AA$2902,13, FALSE)*$E623/100</f>
        <v>0</v>
      </c>
      <c r="R623" s="169">
        <f>VLOOKUP($B623,'Bang TPDD'!$A$6:$AA$2902,14, FALSE)*$E623/100</f>
        <v>2.36</v>
      </c>
      <c r="S623" s="169">
        <f>VLOOKUP($B623,'Bang TPDD'!$A$6:$AA$2902,15, FALSE)*$E623/100</f>
        <v>4</v>
      </c>
      <c r="T623" s="169">
        <f>VLOOKUP($B623,'Bang TPDD'!$A$6:$AA$2902,16, FALSE)*$E623/100</f>
        <v>0.19600000000000001</v>
      </c>
      <c r="U623" s="169">
        <f>VLOOKUP($B623,'Bang TPDD'!$A$6:$AA$2902,17, FALSE)*$E623/100</f>
        <v>0</v>
      </c>
      <c r="V623" s="169">
        <f>VLOOKUP($B623,'Bang TPDD'!$A$6:$AA$2902,18, FALSE)*$E623/100</f>
        <v>0</v>
      </c>
      <c r="W623" s="169">
        <f>VLOOKUP($B623,'Bang TPDD'!$A$6:$AA$2902,19, FALSE)*$E623/100</f>
        <v>0</v>
      </c>
      <c r="X623" s="169">
        <f>VLOOKUP($B623,'Bang TPDD'!$A$6:$AA$2902,20, FALSE)*$E623/100</f>
        <v>0</v>
      </c>
      <c r="Y623" s="169">
        <f>VLOOKUP($B623,'Bang TPDD'!$A$6:$AA$2902,21, FALSE)*$E623/100</f>
        <v>2E-3</v>
      </c>
      <c r="Z623" s="169">
        <f>VLOOKUP($B623,'Bang TPDD'!$A$6:$AA$2902,22, FALSE)*$E623/100</f>
        <v>0</v>
      </c>
    </row>
    <row r="624" spans="1:26" s="2" customFormat="1" x14ac:dyDescent="0.3">
      <c r="B624" s="6">
        <v>54</v>
      </c>
      <c r="C624" s="5" t="str">
        <f>VLOOKUP($B624,'Bang TPDD'!$A$6:$AA$2902,2, FALSE)</f>
        <v>Hành lá</v>
      </c>
      <c r="D624" s="91">
        <v>6</v>
      </c>
      <c r="E624" s="91">
        <f t="shared" si="76"/>
        <v>4.8</v>
      </c>
      <c r="F624" s="91">
        <f>VLOOKUP($B624,'Bang TPDD'!$A$6:$AA$2902,3, FALSE)</f>
        <v>20</v>
      </c>
      <c r="G624" s="91">
        <f>VLOOKUP($B624,'Bang TPDD'!$A$6:$AA$2902,4, FALSE)*$D624/100</f>
        <v>1.32</v>
      </c>
      <c r="H624" s="91">
        <f>VLOOKUP($B624,'Bang TPDD'!$A$6:$AA$2902,23, FALSE)*$E624/100</f>
        <v>4.4400000000000004</v>
      </c>
      <c r="I624" s="91">
        <f>VLOOKUP($B624,'Bang TPDD'!$A$6:$AA$2902,5, FALSE)*$E624/100</f>
        <v>0</v>
      </c>
      <c r="J624" s="91">
        <f>VLOOKUP($B624,'Bang TPDD'!$A$6:$AA$2902,6, FALSE)*$E624/100</f>
        <v>6.2400000000000004E-2</v>
      </c>
      <c r="K624" s="91">
        <f>VLOOKUP($B624,'Bang TPDD'!$A$6:$AA$2902,7, FALSE)*$E624/100</f>
        <v>6.2400000000000004E-2</v>
      </c>
      <c r="L624" s="91">
        <f>VLOOKUP($B624,'Bang TPDD'!$A$6:$AA$2902,8, FALSE)*$E624/100</f>
        <v>0</v>
      </c>
      <c r="M624" s="91">
        <f>VLOOKUP($B624,'Bang TPDD'!$A$6:$AA$2902,9, FALSE)*$E624/100</f>
        <v>0</v>
      </c>
      <c r="N624" s="91">
        <f>VLOOKUP($B624,'Bang TPDD'!$A$6:$AA$2902,10, FALSE)*$E624/100</f>
        <v>0</v>
      </c>
      <c r="O624" s="91">
        <f>VLOOKUP($B624,'Bang TPDD'!$A$6:$AA$2902,11, FALSE)*$E624/100</f>
        <v>0.20639999999999997</v>
      </c>
      <c r="P624" s="91">
        <f>VLOOKUP($B624,'Bang TPDD'!$A$6:$AA$2902,12, FALSE)*$E624/100</f>
        <v>4.3200000000000002E-2</v>
      </c>
      <c r="Q624" s="91">
        <f>VLOOKUP($B624,'Bang TPDD'!$A$6:$AA$2902,13, FALSE)*$E624/100</f>
        <v>0</v>
      </c>
      <c r="R624" s="91">
        <f>VLOOKUP($B624,'Bang TPDD'!$A$6:$AA$2902,14, FALSE)*$E624/100</f>
        <v>3.84</v>
      </c>
      <c r="S624" s="91">
        <f>VLOOKUP($B624,'Bang TPDD'!$A$6:$AA$2902,15, FALSE)*$E624/100</f>
        <v>1.9679999999999997</v>
      </c>
      <c r="T624" s="91">
        <f>VLOOKUP($B624,'Bang TPDD'!$A$6:$AA$2902,16, FALSE)*$E624/100</f>
        <v>4.8000000000000001E-2</v>
      </c>
      <c r="U624" s="91">
        <f>VLOOKUP($B624,'Bang TPDD'!$A$6:$AA$2902,17, FALSE)*$E624/100</f>
        <v>0.76800000000000002</v>
      </c>
      <c r="V624" s="91">
        <f>VLOOKUP($B624,'Bang TPDD'!$A$6:$AA$2902,18, FALSE)*$E624/100</f>
        <v>5.9039999999999999</v>
      </c>
      <c r="W624" s="91">
        <f>VLOOKUP($B624,'Bang TPDD'!$A$6:$AA$2902,19, FALSE)*$E624/100</f>
        <v>65.760000000000005</v>
      </c>
      <c r="X624" s="91">
        <f>VLOOKUP($B624,'Bang TPDD'!$A$6:$AA$2902,20, FALSE)*$E624/100</f>
        <v>0</v>
      </c>
      <c r="Y624" s="91">
        <f>VLOOKUP($B624,'Bang TPDD'!$A$6:$AA$2902,21, FALSE)*$E624/100</f>
        <v>1.4399999999999999E-3</v>
      </c>
      <c r="Z624" s="91">
        <f>VLOOKUP($B624,'Bang TPDD'!$A$6:$AA$2902,22, FALSE)*$E624/100</f>
        <v>2.88</v>
      </c>
    </row>
    <row r="625" spans="1:26" s="2" customFormat="1" x14ac:dyDescent="0.3">
      <c r="B625" s="6">
        <v>233</v>
      </c>
      <c r="C625" s="5" t="str">
        <f>VLOOKUP($B625,'Bang TPDD'!$A$6:$AA$2902,2, FALSE)</f>
        <v>Muối</v>
      </c>
      <c r="D625" s="91">
        <v>1</v>
      </c>
      <c r="E625" s="91">
        <f t="shared" si="76"/>
        <v>1</v>
      </c>
      <c r="F625" s="91">
        <f>VLOOKUP($B625,'Bang TPDD'!$A$6:$AA$2902,3, FALSE)</f>
        <v>0</v>
      </c>
      <c r="G625" s="91">
        <f>VLOOKUP($B625,'Bang TPDD'!$A$6:$AA$2902,4, FALSE)*$D625/100</f>
        <v>0</v>
      </c>
      <c r="H625" s="91">
        <f>VLOOKUP($B625,'Bang TPDD'!$A$6:$AA$2902,23, FALSE)*$E625/100</f>
        <v>0.01</v>
      </c>
      <c r="I625" s="91">
        <f>VLOOKUP($B625,'Bang TPDD'!$A$6:$AA$2902,5, FALSE)*$E625/100</f>
        <v>0</v>
      </c>
      <c r="J625" s="91">
        <f>VLOOKUP($B625,'Bang TPDD'!$A$6:$AA$2902,6, FALSE)*$E625/100</f>
        <v>0</v>
      </c>
      <c r="K625" s="91">
        <f>VLOOKUP($B625,'Bang TPDD'!$A$6:$AA$2902,7, FALSE)*$E625/100</f>
        <v>0</v>
      </c>
      <c r="L625" s="91">
        <f>VLOOKUP($B625,'Bang TPDD'!$A$6:$AA$2902,8, FALSE)*$E625/100</f>
        <v>0</v>
      </c>
      <c r="M625" s="91">
        <f>VLOOKUP($B625,'Bang TPDD'!$A$6:$AA$2902,9, FALSE)*$E625/100</f>
        <v>0</v>
      </c>
      <c r="N625" s="91">
        <f>VLOOKUP($B625,'Bang TPDD'!$A$6:$AA$2902,10, FALSE)*$E625/100</f>
        <v>0</v>
      </c>
      <c r="O625" s="91">
        <f>VLOOKUP($B625,'Bang TPDD'!$A$6:$AA$2902,11, FALSE)*$E625/100</f>
        <v>0</v>
      </c>
      <c r="P625" s="91">
        <f>VLOOKUP($B625,'Bang TPDD'!$A$6:$AA$2902,12, FALSE)*$E625/100</f>
        <v>0</v>
      </c>
      <c r="Q625" s="91">
        <f>VLOOKUP($B625,'Bang TPDD'!$A$6:$AA$2902,13, FALSE)*$E625/100</f>
        <v>0</v>
      </c>
      <c r="R625" s="91">
        <f>VLOOKUP($B625,'Bang TPDD'!$A$6:$AA$2902,14, FALSE)*$E625/100</f>
        <v>1.5</v>
      </c>
      <c r="S625" s="91">
        <f>VLOOKUP($B625,'Bang TPDD'!$A$6:$AA$2902,15, FALSE)*$E625/100</f>
        <v>0.7</v>
      </c>
      <c r="T625" s="91">
        <f>VLOOKUP($B625,'Bang TPDD'!$A$6:$AA$2902,16, FALSE)*$E625/100</f>
        <v>8.0000000000000002E-3</v>
      </c>
      <c r="U625" s="91">
        <f>VLOOKUP($B625,'Bang TPDD'!$A$6:$AA$2902,17, FALSE)*$E625/100</f>
        <v>391.73</v>
      </c>
      <c r="V625" s="91">
        <f>VLOOKUP($B625,'Bang TPDD'!$A$6:$AA$2902,18, FALSE)*$E625/100</f>
        <v>0</v>
      </c>
      <c r="W625" s="91">
        <f>VLOOKUP($B625,'Bang TPDD'!$A$6:$AA$2902,19, FALSE)*$E625/100</f>
        <v>0</v>
      </c>
      <c r="X625" s="91">
        <f>VLOOKUP($B625,'Bang TPDD'!$A$6:$AA$2902,20, FALSE)*$E625/100</f>
        <v>0</v>
      </c>
      <c r="Y625" s="91">
        <f>VLOOKUP($B625,'Bang TPDD'!$A$6:$AA$2902,21, FALSE)*$E625/100</f>
        <v>0</v>
      </c>
      <c r="Z625" s="91">
        <f>VLOOKUP($B625,'Bang TPDD'!$A$6:$AA$2902,22, FALSE)*$E625/100</f>
        <v>0</v>
      </c>
    </row>
    <row r="626" spans="1:26" s="2" customFormat="1" x14ac:dyDescent="0.3">
      <c r="B626" s="6" t="s">
        <v>338</v>
      </c>
      <c r="C626" s="5" t="str">
        <f>VLOOKUP($B626,'Bang TPDD'!$A$6:$AA$2902,2, FALSE)</f>
        <v>Chọn NL</v>
      </c>
      <c r="D626" s="91">
        <v>0</v>
      </c>
      <c r="E626" s="91">
        <f t="shared" si="76"/>
        <v>0</v>
      </c>
      <c r="F626" s="91">
        <f>VLOOKUP($B626,'Bang TPDD'!$A$6:$AA$2902,3, FALSE)</f>
        <v>0</v>
      </c>
      <c r="G626" s="91">
        <f>VLOOKUP($B626,'Bang TPDD'!$A$6:$AA$2902,4, FALSE)*$D626/100</f>
        <v>0</v>
      </c>
      <c r="H626" s="91">
        <f>VLOOKUP($B626,'Bang TPDD'!$A$6:$AA$2902,23, FALSE)*$E626/100</f>
        <v>0</v>
      </c>
      <c r="I626" s="91">
        <f>VLOOKUP($B626,'Bang TPDD'!$A$6:$AA$2902,5, FALSE)*$E626/100</f>
        <v>0</v>
      </c>
      <c r="J626" s="91">
        <f>VLOOKUP($B626,'Bang TPDD'!$A$6:$AA$2902,6, FALSE)*$E626/100</f>
        <v>0</v>
      </c>
      <c r="K626" s="91">
        <f>VLOOKUP($B626,'Bang TPDD'!$A$6:$AA$2902,7, FALSE)*$E626/100</f>
        <v>0</v>
      </c>
      <c r="L626" s="91">
        <f>VLOOKUP($B626,'Bang TPDD'!$A$6:$AA$2902,8, FALSE)*$E626/100</f>
        <v>0</v>
      </c>
      <c r="M626" s="91">
        <f>VLOOKUP($B626,'Bang TPDD'!$A$6:$AA$2902,9, FALSE)*$E626/100</f>
        <v>0</v>
      </c>
      <c r="N626" s="91">
        <f>VLOOKUP($B626,'Bang TPDD'!$A$6:$AA$2902,10, FALSE)*$E626/100</f>
        <v>0</v>
      </c>
      <c r="O626" s="91">
        <f>VLOOKUP($B626,'Bang TPDD'!$A$6:$AA$2902,11, FALSE)*$E626/100</f>
        <v>0</v>
      </c>
      <c r="P626" s="91">
        <f>VLOOKUP($B626,'Bang TPDD'!$A$6:$AA$2902,12, FALSE)*$E626/100</f>
        <v>0</v>
      </c>
      <c r="Q626" s="91">
        <f>VLOOKUP($B626,'Bang TPDD'!$A$6:$AA$2902,13, FALSE)*$E626/100</f>
        <v>0</v>
      </c>
      <c r="R626" s="91">
        <f>VLOOKUP($B626,'Bang TPDD'!$A$6:$AA$2902,14, FALSE)*$E626/100</f>
        <v>0</v>
      </c>
      <c r="S626" s="91">
        <f>VLOOKUP($B626,'Bang TPDD'!$A$6:$AA$2902,15, FALSE)*$E626/100</f>
        <v>0</v>
      </c>
      <c r="T626" s="91">
        <f>VLOOKUP($B626,'Bang TPDD'!$A$6:$AA$2902,16, FALSE)*$E626/100</f>
        <v>0</v>
      </c>
      <c r="U626" s="91">
        <f>VLOOKUP($B626,'Bang TPDD'!$A$6:$AA$2902,17, FALSE)*$E626/100</f>
        <v>0</v>
      </c>
      <c r="V626" s="91">
        <f>VLOOKUP($B626,'Bang TPDD'!$A$6:$AA$2902,18, FALSE)*$E626/100</f>
        <v>0</v>
      </c>
      <c r="W626" s="91">
        <f>VLOOKUP($B626,'Bang TPDD'!$A$6:$AA$2902,19, FALSE)*$E626/100</f>
        <v>0</v>
      </c>
      <c r="X626" s="91">
        <f>VLOOKUP($B626,'Bang TPDD'!$A$6:$AA$2902,20, FALSE)*$E626/100</f>
        <v>0</v>
      </c>
      <c r="Y626" s="91">
        <f>VLOOKUP($B626,'Bang TPDD'!$A$6:$AA$2902,21, FALSE)*$E626/100</f>
        <v>0</v>
      </c>
      <c r="Z626" s="91">
        <f>VLOOKUP($B626,'Bang TPDD'!$A$6:$AA$2902,22, FALSE)*$E626/100</f>
        <v>0</v>
      </c>
    </row>
    <row r="627" spans="1:26" s="2" customFormat="1" x14ac:dyDescent="0.3">
      <c r="B627" s="6" t="s">
        <v>338</v>
      </c>
      <c r="C627" s="5" t="str">
        <f>VLOOKUP($B627,'Bang TPDD'!$A$6:$AA$2902,2, FALSE)</f>
        <v>Chọn NL</v>
      </c>
      <c r="D627" s="91">
        <v>0</v>
      </c>
      <c r="E627" s="91">
        <f t="shared" si="76"/>
        <v>0</v>
      </c>
      <c r="F627" s="91">
        <f>VLOOKUP($B627,'Bang TPDD'!$A$6:$AA$2902,3, FALSE)</f>
        <v>0</v>
      </c>
      <c r="G627" s="91">
        <f>VLOOKUP($B627,'Bang TPDD'!$A$6:$AA$2902,4, FALSE)*$D627/100</f>
        <v>0</v>
      </c>
      <c r="H627" s="91">
        <f>VLOOKUP($B627,'Bang TPDD'!$A$6:$AA$2902,23, FALSE)*$E627/100</f>
        <v>0</v>
      </c>
      <c r="I627" s="91">
        <f>VLOOKUP($B627,'Bang TPDD'!$A$6:$AA$2902,5, FALSE)*$E627/100</f>
        <v>0</v>
      </c>
      <c r="J627" s="91">
        <f>VLOOKUP($B627,'Bang TPDD'!$A$6:$AA$2902,6, FALSE)*$E627/100</f>
        <v>0</v>
      </c>
      <c r="K627" s="91">
        <f>VLOOKUP($B627,'Bang TPDD'!$A$6:$AA$2902,7, FALSE)*$E627/100</f>
        <v>0</v>
      </c>
      <c r="L627" s="91">
        <f>VLOOKUP($B627,'Bang TPDD'!$A$6:$AA$2902,8, FALSE)*$E627/100</f>
        <v>0</v>
      </c>
      <c r="M627" s="91">
        <f>VLOOKUP($B627,'Bang TPDD'!$A$6:$AA$2902,9, FALSE)*$E627/100</f>
        <v>0</v>
      </c>
      <c r="N627" s="91">
        <f>VLOOKUP($B627,'Bang TPDD'!$A$6:$AA$2902,10, FALSE)*$E627/100</f>
        <v>0</v>
      </c>
      <c r="O627" s="91">
        <f>VLOOKUP($B627,'Bang TPDD'!$A$6:$AA$2902,11, FALSE)*$E627/100</f>
        <v>0</v>
      </c>
      <c r="P627" s="91">
        <f>VLOOKUP($B627,'Bang TPDD'!$A$6:$AA$2902,12, FALSE)*$E627/100</f>
        <v>0</v>
      </c>
      <c r="Q627" s="91">
        <f>VLOOKUP($B627,'Bang TPDD'!$A$6:$AA$2902,13, FALSE)*$E627/100</f>
        <v>0</v>
      </c>
      <c r="R627" s="91">
        <f>VLOOKUP($B627,'Bang TPDD'!$A$6:$AA$2902,14, FALSE)*$E627/100</f>
        <v>0</v>
      </c>
      <c r="S627" s="91">
        <f>VLOOKUP($B627,'Bang TPDD'!$A$6:$AA$2902,15, FALSE)*$E627/100</f>
        <v>0</v>
      </c>
      <c r="T627" s="91">
        <f>VLOOKUP($B627,'Bang TPDD'!$A$6:$AA$2902,16, FALSE)*$E627/100</f>
        <v>0</v>
      </c>
      <c r="U627" s="91">
        <f>VLOOKUP($B627,'Bang TPDD'!$A$6:$AA$2902,17, FALSE)*$E627/100</f>
        <v>0</v>
      </c>
      <c r="V627" s="91">
        <f>VLOOKUP($B627,'Bang TPDD'!$A$6:$AA$2902,18, FALSE)*$E627/100</f>
        <v>0</v>
      </c>
      <c r="W627" s="91">
        <f>VLOOKUP($B627,'Bang TPDD'!$A$6:$AA$2902,19, FALSE)*$E627/100</f>
        <v>0</v>
      </c>
      <c r="X627" s="91">
        <f>VLOOKUP($B627,'Bang TPDD'!$A$6:$AA$2902,20, FALSE)*$E627/100</f>
        <v>0</v>
      </c>
      <c r="Y627" s="91">
        <f>VLOOKUP($B627,'Bang TPDD'!$A$6:$AA$2902,21, FALSE)*$E627/100</f>
        <v>0</v>
      </c>
      <c r="Z627" s="91">
        <f>VLOOKUP($B627,'Bang TPDD'!$A$6:$AA$2902,22, FALSE)*$E627/100</f>
        <v>0</v>
      </c>
    </row>
    <row r="628" spans="1:26" s="2" customFormat="1" x14ac:dyDescent="0.3">
      <c r="B628" s="6" t="s">
        <v>338</v>
      </c>
      <c r="C628" s="5" t="str">
        <f>VLOOKUP($B628,'Bang TPDD'!$A$6:$AA$2902,2, FALSE)</f>
        <v>Chọn NL</v>
      </c>
      <c r="D628" s="91">
        <v>0</v>
      </c>
      <c r="E628" s="169">
        <f t="shared" si="76"/>
        <v>0</v>
      </c>
      <c r="F628" s="169">
        <f>VLOOKUP($B628,'Bang TPDD'!$A$6:$AA$2902,3, FALSE)</f>
        <v>0</v>
      </c>
      <c r="G628" s="169">
        <f>VLOOKUP($B628,'Bang TPDD'!$A$6:$AA$2902,4, FALSE)*$D628/100</f>
        <v>0</v>
      </c>
      <c r="H628" s="169">
        <f>VLOOKUP($B628,'Bang TPDD'!$A$6:$AA$2902,23, FALSE)*$E628/100</f>
        <v>0</v>
      </c>
      <c r="I628" s="169">
        <f>VLOOKUP($B628,'Bang TPDD'!$A$6:$AA$2902,5, FALSE)*$E628/100</f>
        <v>0</v>
      </c>
      <c r="J628" s="169">
        <f>VLOOKUP($B628,'Bang TPDD'!$A$6:$AA$2902,6, FALSE)*$E628/100</f>
        <v>0</v>
      </c>
      <c r="K628" s="169">
        <f>VLOOKUP($B628,'Bang TPDD'!$A$6:$AA$2902,7, FALSE)*$E628/100</f>
        <v>0</v>
      </c>
      <c r="L628" s="169">
        <f>VLOOKUP($B628,'Bang TPDD'!$A$6:$AA$2902,8, FALSE)*$E628/100</f>
        <v>0</v>
      </c>
      <c r="M628" s="169">
        <f>VLOOKUP($B628,'Bang TPDD'!$A$6:$AA$2902,9, FALSE)*$E628/100</f>
        <v>0</v>
      </c>
      <c r="N628" s="169">
        <f>VLOOKUP($B628,'Bang TPDD'!$A$6:$AA$2902,10, FALSE)*$E628/100</f>
        <v>0</v>
      </c>
      <c r="O628" s="169">
        <f>VLOOKUP($B628,'Bang TPDD'!$A$6:$AA$2902,11, FALSE)*$E628/100</f>
        <v>0</v>
      </c>
      <c r="P628" s="169">
        <f>VLOOKUP($B628,'Bang TPDD'!$A$6:$AA$2902,12, FALSE)*$E628/100</f>
        <v>0</v>
      </c>
      <c r="Q628" s="169">
        <f>VLOOKUP($B628,'Bang TPDD'!$A$6:$AA$2902,13, FALSE)*$E628/100</f>
        <v>0</v>
      </c>
      <c r="R628" s="169">
        <f>VLOOKUP($B628,'Bang TPDD'!$A$6:$AA$2902,14, FALSE)*$E628/100</f>
        <v>0</v>
      </c>
      <c r="S628" s="169">
        <f>VLOOKUP($B628,'Bang TPDD'!$A$6:$AA$2902,15, FALSE)*$E628/100</f>
        <v>0</v>
      </c>
      <c r="T628" s="169">
        <f>VLOOKUP($B628,'Bang TPDD'!$A$6:$AA$2902,16, FALSE)*$E628/100</f>
        <v>0</v>
      </c>
      <c r="U628" s="169">
        <f>VLOOKUP($B628,'Bang TPDD'!$A$6:$AA$2902,17, FALSE)*$E628/100</f>
        <v>0</v>
      </c>
      <c r="V628" s="169">
        <f>VLOOKUP($B628,'Bang TPDD'!$A$6:$AA$2902,18, FALSE)*$E628/100</f>
        <v>0</v>
      </c>
      <c r="W628" s="169">
        <f>VLOOKUP($B628,'Bang TPDD'!$A$6:$AA$2902,19, FALSE)*$E628/100</f>
        <v>0</v>
      </c>
      <c r="X628" s="169">
        <f>VLOOKUP($B628,'Bang TPDD'!$A$6:$AA$2902,20, FALSE)*$E628/100</f>
        <v>0</v>
      </c>
      <c r="Y628" s="169">
        <f>VLOOKUP($B628,'Bang TPDD'!$A$6:$AA$2902,21, FALSE)*$E628/100</f>
        <v>0</v>
      </c>
      <c r="Z628" s="169">
        <f>VLOOKUP($B628,'Bang TPDD'!$A$6:$AA$2902,22, FALSE)*$E628/100</f>
        <v>0</v>
      </c>
    </row>
    <row r="629" spans="1:26" s="2" customFormat="1" x14ac:dyDescent="0.3">
      <c r="B629" s="6" t="s">
        <v>338</v>
      </c>
      <c r="C629" s="5" t="str">
        <f>VLOOKUP($B629,'Bang TPDD'!$A$6:$AA$2902,2, FALSE)</f>
        <v>Chọn NL</v>
      </c>
      <c r="D629" s="91">
        <v>0</v>
      </c>
      <c r="E629" s="169">
        <f>D629-D629*F629/100</f>
        <v>0</v>
      </c>
      <c r="F629" s="169">
        <f>VLOOKUP($B629,'Bang TPDD'!$A$6:$AA$2902,3, FALSE)</f>
        <v>0</v>
      </c>
      <c r="G629" s="169">
        <f>VLOOKUP($B629,'Bang TPDD'!$A$6:$AA$2902,4, FALSE)*$D629/100</f>
        <v>0</v>
      </c>
      <c r="H629" s="169">
        <f>VLOOKUP($B629,'Bang TPDD'!$A$6:$AA$2902,23, FALSE)*$E629/100</f>
        <v>0</v>
      </c>
      <c r="I629" s="169">
        <f>VLOOKUP($B629,'Bang TPDD'!$A$6:$AA$2902,5, FALSE)*$E629/100</f>
        <v>0</v>
      </c>
      <c r="J629" s="169">
        <f>VLOOKUP($B629,'Bang TPDD'!$A$6:$AA$2902,6, FALSE)*$E629/100</f>
        <v>0</v>
      </c>
      <c r="K629" s="169">
        <f>VLOOKUP($B629,'Bang TPDD'!$A$6:$AA$2902,7, FALSE)*$E629/100</f>
        <v>0</v>
      </c>
      <c r="L629" s="169">
        <f>VLOOKUP($B629,'Bang TPDD'!$A$6:$AA$2902,8, FALSE)*$E629/100</f>
        <v>0</v>
      </c>
      <c r="M629" s="169">
        <f>VLOOKUP($B629,'Bang TPDD'!$A$6:$AA$2902,9, FALSE)*$E629/100</f>
        <v>0</v>
      </c>
      <c r="N629" s="169">
        <f>VLOOKUP($B629,'Bang TPDD'!$A$6:$AA$2902,10, FALSE)*$E629/100</f>
        <v>0</v>
      </c>
      <c r="O629" s="169">
        <f>VLOOKUP($B629,'Bang TPDD'!$A$6:$AA$2902,11, FALSE)*$E629/100</f>
        <v>0</v>
      </c>
      <c r="P629" s="169">
        <f>VLOOKUP($B629,'Bang TPDD'!$A$6:$AA$2902,12, FALSE)*$E629/100</f>
        <v>0</v>
      </c>
      <c r="Q629" s="169">
        <f>VLOOKUP($B629,'Bang TPDD'!$A$6:$AA$2902,13, FALSE)*$E629/100</f>
        <v>0</v>
      </c>
      <c r="R629" s="169">
        <f>VLOOKUP($B629,'Bang TPDD'!$A$6:$AA$2902,14, FALSE)*$E629/100</f>
        <v>0</v>
      </c>
      <c r="S629" s="169">
        <f>VLOOKUP($B629,'Bang TPDD'!$A$6:$AA$2902,15, FALSE)*$E629/100</f>
        <v>0</v>
      </c>
      <c r="T629" s="169">
        <f>VLOOKUP($B629,'Bang TPDD'!$A$6:$AA$2902,16, FALSE)*$E629/100</f>
        <v>0</v>
      </c>
      <c r="U629" s="169">
        <f>VLOOKUP($B629,'Bang TPDD'!$A$6:$AA$2902,17, FALSE)*$E629/100</f>
        <v>0</v>
      </c>
      <c r="V629" s="169">
        <f>VLOOKUP($B629,'Bang TPDD'!$A$6:$AA$2902,18, FALSE)*$E629/100</f>
        <v>0</v>
      </c>
      <c r="W629" s="169">
        <f>VLOOKUP($B629,'Bang TPDD'!$A$6:$AA$2902,19, FALSE)*$E629/100</f>
        <v>0</v>
      </c>
      <c r="X629" s="169">
        <f>VLOOKUP($B629,'Bang TPDD'!$A$6:$AA$2902,20, FALSE)*$E629/100</f>
        <v>0</v>
      </c>
      <c r="Y629" s="169">
        <f>VLOOKUP($B629,'Bang TPDD'!$A$6:$AA$2902,21, FALSE)*$E629/100</f>
        <v>0</v>
      </c>
      <c r="Z629" s="169">
        <f>VLOOKUP($B629,'Bang TPDD'!$A$6:$AA$2902,22, FALSE)*$E629/100</f>
        <v>0</v>
      </c>
    </row>
    <row r="630" spans="1:26" s="2" customFormat="1" x14ac:dyDescent="0.3">
      <c r="B630" s="6" t="s">
        <v>338</v>
      </c>
      <c r="C630" s="5" t="str">
        <f>VLOOKUP($B630,'Bang TPDD'!$A$6:$AA$2902,2, FALSE)</f>
        <v>Chọn NL</v>
      </c>
      <c r="D630" s="91">
        <v>0</v>
      </c>
      <c r="E630" s="169">
        <f>D630-D630*F630/100</f>
        <v>0</v>
      </c>
      <c r="F630" s="169">
        <f>VLOOKUP($B630,'Bang TPDD'!$A$6:$AA$2902,3, FALSE)</f>
        <v>0</v>
      </c>
      <c r="G630" s="169">
        <f>VLOOKUP($B630,'Bang TPDD'!$A$6:$AA$2902,4, FALSE)*$D630/100</f>
        <v>0</v>
      </c>
      <c r="H630" s="169">
        <f>VLOOKUP($B630,'Bang TPDD'!$A$6:$AA$2902,23, FALSE)*$E630/100</f>
        <v>0</v>
      </c>
      <c r="I630" s="169">
        <f>VLOOKUP($B630,'Bang TPDD'!$A$6:$AA$2902,5, FALSE)*$E630/100</f>
        <v>0</v>
      </c>
      <c r="J630" s="169">
        <f>VLOOKUP($B630,'Bang TPDD'!$A$6:$AA$2902,6, FALSE)*$E630/100</f>
        <v>0</v>
      </c>
      <c r="K630" s="169">
        <f>VLOOKUP($B630,'Bang TPDD'!$A$6:$AA$2902,7, FALSE)*$E630/100</f>
        <v>0</v>
      </c>
      <c r="L630" s="169">
        <f>VLOOKUP($B630,'Bang TPDD'!$A$6:$AA$2902,8, FALSE)*$E630/100</f>
        <v>0</v>
      </c>
      <c r="M630" s="169">
        <f>VLOOKUP($B630,'Bang TPDD'!$A$6:$AA$2902,9, FALSE)*$E630/100</f>
        <v>0</v>
      </c>
      <c r="N630" s="169">
        <f>VLOOKUP($B630,'Bang TPDD'!$A$6:$AA$2902,10, FALSE)*$E630/100</f>
        <v>0</v>
      </c>
      <c r="O630" s="169">
        <f>VLOOKUP($B630,'Bang TPDD'!$A$6:$AA$2902,11, FALSE)*$E630/100</f>
        <v>0</v>
      </c>
      <c r="P630" s="169">
        <f>VLOOKUP($B630,'Bang TPDD'!$A$6:$AA$2902,12, FALSE)*$E630/100</f>
        <v>0</v>
      </c>
      <c r="Q630" s="169">
        <f>VLOOKUP($B630,'Bang TPDD'!$A$6:$AA$2902,13, FALSE)*$E630/100</f>
        <v>0</v>
      </c>
      <c r="R630" s="169">
        <f>VLOOKUP($B630,'Bang TPDD'!$A$6:$AA$2902,14, FALSE)*$E630/100</f>
        <v>0</v>
      </c>
      <c r="S630" s="169">
        <f>VLOOKUP($B630,'Bang TPDD'!$A$6:$AA$2902,15, FALSE)*$E630/100</f>
        <v>0</v>
      </c>
      <c r="T630" s="169">
        <f>VLOOKUP($B630,'Bang TPDD'!$A$6:$AA$2902,16, FALSE)*$E630/100</f>
        <v>0</v>
      </c>
      <c r="U630" s="169">
        <f>VLOOKUP($B630,'Bang TPDD'!$A$6:$AA$2902,17, FALSE)*$E630/100</f>
        <v>0</v>
      </c>
      <c r="V630" s="169">
        <f>VLOOKUP($B630,'Bang TPDD'!$A$6:$AA$2902,18, FALSE)*$E630/100</f>
        <v>0</v>
      </c>
      <c r="W630" s="169">
        <f>VLOOKUP($B630,'Bang TPDD'!$A$6:$AA$2902,19, FALSE)*$E630/100</f>
        <v>0</v>
      </c>
      <c r="X630" s="169">
        <f>VLOOKUP($B630,'Bang TPDD'!$A$6:$AA$2902,20, FALSE)*$E630/100</f>
        <v>0</v>
      </c>
      <c r="Y630" s="169">
        <f>VLOOKUP($B630,'Bang TPDD'!$A$6:$AA$2902,21, FALSE)*$E630/100</f>
        <v>0</v>
      </c>
      <c r="Z630" s="169">
        <f>VLOOKUP($B630,'Bang TPDD'!$A$6:$AA$2902,22, FALSE)*$E630/100</f>
        <v>0</v>
      </c>
    </row>
    <row r="631" spans="1:26" s="2" customFormat="1" x14ac:dyDescent="0.3">
      <c r="B631" s="6" t="s">
        <v>338</v>
      </c>
      <c r="C631" s="5" t="str">
        <f>VLOOKUP($B631,'Bang TPDD'!$A$6:$AA$2902,2, FALSE)</f>
        <v>Chọn NL</v>
      </c>
      <c r="D631" s="91">
        <v>0</v>
      </c>
      <c r="E631" s="91">
        <f t="shared" ref="E631:E632" si="77">D631-D631*F631/100</f>
        <v>0</v>
      </c>
      <c r="F631" s="91">
        <f>VLOOKUP($B631,'Bang TPDD'!$A$6:$AA$2902,3, FALSE)</f>
        <v>0</v>
      </c>
      <c r="G631" s="91">
        <f>VLOOKUP($B631,'Bang TPDD'!$A$6:$AA$2902,4, FALSE)*$D631/100</f>
        <v>0</v>
      </c>
      <c r="H631" s="91">
        <f>VLOOKUP($B631,'Bang TPDD'!$A$6:$AA$2902,23, FALSE)*$E631/100</f>
        <v>0</v>
      </c>
      <c r="I631" s="91">
        <f>VLOOKUP($B631,'Bang TPDD'!$A$6:$AA$2902,5, FALSE)*$E631/100</f>
        <v>0</v>
      </c>
      <c r="J631" s="91">
        <f>VLOOKUP($B631,'Bang TPDD'!$A$6:$AA$2902,6, FALSE)*$E631/100</f>
        <v>0</v>
      </c>
      <c r="K631" s="91">
        <f>VLOOKUP($B631,'Bang TPDD'!$A$6:$AA$2902,7, FALSE)*$E631/100</f>
        <v>0</v>
      </c>
      <c r="L631" s="91">
        <f>VLOOKUP($B631,'Bang TPDD'!$A$6:$AA$2902,8, FALSE)*$E631/100</f>
        <v>0</v>
      </c>
      <c r="M631" s="91">
        <f>VLOOKUP($B631,'Bang TPDD'!$A$6:$AA$2902,9, FALSE)*$E631/100</f>
        <v>0</v>
      </c>
      <c r="N631" s="91">
        <f>VLOOKUP($B631,'Bang TPDD'!$A$6:$AA$2902,10, FALSE)*$E631/100</f>
        <v>0</v>
      </c>
      <c r="O631" s="91">
        <f>VLOOKUP($B631,'Bang TPDD'!$A$6:$AA$2902,11, FALSE)*$E631/100</f>
        <v>0</v>
      </c>
      <c r="P631" s="91">
        <f>VLOOKUP($B631,'Bang TPDD'!$A$6:$AA$2902,12, FALSE)*$E631/100</f>
        <v>0</v>
      </c>
      <c r="Q631" s="91">
        <f>VLOOKUP($B631,'Bang TPDD'!$A$6:$AA$2902,13, FALSE)*$E631/100</f>
        <v>0</v>
      </c>
      <c r="R631" s="91">
        <f>VLOOKUP($B631,'Bang TPDD'!$A$6:$AA$2902,14, FALSE)*$E631/100</f>
        <v>0</v>
      </c>
      <c r="S631" s="91">
        <f>VLOOKUP($B631,'Bang TPDD'!$A$6:$AA$2902,15, FALSE)*$E631/100</f>
        <v>0</v>
      </c>
      <c r="T631" s="91">
        <f>VLOOKUP($B631,'Bang TPDD'!$A$6:$AA$2902,16, FALSE)*$E631/100</f>
        <v>0</v>
      </c>
      <c r="U631" s="91">
        <f>VLOOKUP($B631,'Bang TPDD'!$A$6:$AA$2902,17, FALSE)*$E631/100</f>
        <v>0</v>
      </c>
      <c r="V631" s="91">
        <f>VLOOKUP($B631,'Bang TPDD'!$A$6:$AA$2902,18, FALSE)*$E631/100</f>
        <v>0</v>
      </c>
      <c r="W631" s="91">
        <f>VLOOKUP($B631,'Bang TPDD'!$A$6:$AA$2902,19, FALSE)*$E631/100</f>
        <v>0</v>
      </c>
      <c r="X631" s="91">
        <f>VLOOKUP($B631,'Bang TPDD'!$A$6:$AA$2902,20, FALSE)*$E631/100</f>
        <v>0</v>
      </c>
      <c r="Y631" s="91">
        <f>VLOOKUP($B631,'Bang TPDD'!$A$6:$AA$2902,21, FALSE)*$E631/100</f>
        <v>0</v>
      </c>
      <c r="Z631" s="91">
        <f>VLOOKUP($B631,'Bang TPDD'!$A$6:$AA$2902,22, FALSE)*$E631/100</f>
        <v>0</v>
      </c>
    </row>
    <row r="632" spans="1:26" s="2" customFormat="1" x14ac:dyDescent="0.3">
      <c r="B632" s="6" t="s">
        <v>338</v>
      </c>
      <c r="C632" s="5" t="str">
        <f>VLOOKUP($B632,'Bang TPDD'!$A$6:$AA$2902,2, FALSE)</f>
        <v>Chọn NL</v>
      </c>
      <c r="D632" s="91">
        <v>0</v>
      </c>
      <c r="E632" s="91">
        <f t="shared" si="77"/>
        <v>0</v>
      </c>
      <c r="F632" s="91">
        <f>VLOOKUP($B632,'Bang TPDD'!$A$6:$AA$2902,3, FALSE)</f>
        <v>0</v>
      </c>
      <c r="G632" s="91">
        <f>VLOOKUP($B632,'Bang TPDD'!$A$6:$AA$2902,4, FALSE)*$D632/100</f>
        <v>0</v>
      </c>
      <c r="H632" s="91">
        <f>VLOOKUP($B632,'Bang TPDD'!$A$6:$AA$2902,23, FALSE)*$E632/100</f>
        <v>0</v>
      </c>
      <c r="I632" s="91">
        <f>VLOOKUP($B632,'Bang TPDD'!$A$6:$AA$2902,5, FALSE)*$E632/100</f>
        <v>0</v>
      </c>
      <c r="J632" s="91">
        <f>VLOOKUP($B632,'Bang TPDD'!$A$6:$AA$2902,6, FALSE)*$E632/100</f>
        <v>0</v>
      </c>
      <c r="K632" s="91">
        <f>VLOOKUP($B632,'Bang TPDD'!$A$6:$AA$2902,7, FALSE)*$E632/100</f>
        <v>0</v>
      </c>
      <c r="L632" s="91">
        <f>VLOOKUP($B632,'Bang TPDD'!$A$6:$AA$2902,8, FALSE)*$E632/100</f>
        <v>0</v>
      </c>
      <c r="M632" s="91">
        <f>VLOOKUP($B632,'Bang TPDD'!$A$6:$AA$2902,9, FALSE)*$E632/100</f>
        <v>0</v>
      </c>
      <c r="N632" s="91">
        <f>VLOOKUP($B632,'Bang TPDD'!$A$6:$AA$2902,10, FALSE)*$E632/100</f>
        <v>0</v>
      </c>
      <c r="O632" s="91">
        <f>VLOOKUP($B632,'Bang TPDD'!$A$6:$AA$2902,11, FALSE)*$E632/100</f>
        <v>0</v>
      </c>
      <c r="P632" s="91">
        <f>VLOOKUP($B632,'Bang TPDD'!$A$6:$AA$2902,12, FALSE)*$E632/100</f>
        <v>0</v>
      </c>
      <c r="Q632" s="91">
        <f>VLOOKUP($B632,'Bang TPDD'!$A$6:$AA$2902,13, FALSE)*$E632/100</f>
        <v>0</v>
      </c>
      <c r="R632" s="91">
        <f>VLOOKUP($B632,'Bang TPDD'!$A$6:$AA$2902,14, FALSE)*$E632/100</f>
        <v>0</v>
      </c>
      <c r="S632" s="91">
        <f>VLOOKUP($B632,'Bang TPDD'!$A$6:$AA$2902,15, FALSE)*$E632/100</f>
        <v>0</v>
      </c>
      <c r="T632" s="91">
        <f>VLOOKUP($B632,'Bang TPDD'!$A$6:$AA$2902,16, FALSE)*$E632/100</f>
        <v>0</v>
      </c>
      <c r="U632" s="91">
        <f>VLOOKUP($B632,'Bang TPDD'!$A$6:$AA$2902,17, FALSE)*$E632/100</f>
        <v>0</v>
      </c>
      <c r="V632" s="91">
        <f>VLOOKUP($B632,'Bang TPDD'!$A$6:$AA$2902,18, FALSE)*$E632/100</f>
        <v>0</v>
      </c>
      <c r="W632" s="91">
        <f>VLOOKUP($B632,'Bang TPDD'!$A$6:$AA$2902,19, FALSE)*$E632/100</f>
        <v>0</v>
      </c>
      <c r="X632" s="91">
        <f>VLOOKUP($B632,'Bang TPDD'!$A$6:$AA$2902,20, FALSE)*$E632/100</f>
        <v>0</v>
      </c>
      <c r="Y632" s="91">
        <f>VLOOKUP($B632,'Bang TPDD'!$A$6:$AA$2902,21, FALSE)*$E632/100</f>
        <v>0</v>
      </c>
      <c r="Z632" s="91">
        <f>VLOOKUP($B632,'Bang TPDD'!$A$6:$AA$2902,22, FALSE)*$E632/100</f>
        <v>0</v>
      </c>
    </row>
    <row r="633" spans="1:26" ht="15" thickBot="1" x14ac:dyDescent="0.35"/>
    <row r="634" spans="1:26" s="89" customFormat="1" ht="27.6" x14ac:dyDescent="0.3">
      <c r="A634" s="412" t="s">
        <v>342</v>
      </c>
      <c r="B634" s="414" t="s">
        <v>292</v>
      </c>
      <c r="C634" s="410" t="s">
        <v>353</v>
      </c>
      <c r="D634" s="396" t="s">
        <v>272</v>
      </c>
      <c r="E634" s="397" t="s">
        <v>273</v>
      </c>
      <c r="F634" s="398" t="s">
        <v>300</v>
      </c>
      <c r="G634" s="398" t="s">
        <v>3</v>
      </c>
      <c r="H634" s="398" t="s">
        <v>296</v>
      </c>
      <c r="I634" s="399" t="s">
        <v>323</v>
      </c>
      <c r="J634" s="399" t="s">
        <v>324</v>
      </c>
      <c r="K634" s="399" t="s">
        <v>327</v>
      </c>
      <c r="L634" s="399" t="s">
        <v>325</v>
      </c>
      <c r="M634" s="399" t="s">
        <v>326</v>
      </c>
      <c r="N634" s="399" t="s">
        <v>329</v>
      </c>
      <c r="O634" s="399" t="s">
        <v>5</v>
      </c>
      <c r="P634" s="399" t="s">
        <v>304</v>
      </c>
      <c r="Q634" s="399" t="s">
        <v>313</v>
      </c>
      <c r="R634" s="399" t="s">
        <v>6</v>
      </c>
      <c r="S634" s="399" t="s">
        <v>7</v>
      </c>
      <c r="T634" s="399" t="s">
        <v>8</v>
      </c>
      <c r="U634" s="399" t="s">
        <v>9</v>
      </c>
      <c r="V634" s="399" t="s">
        <v>10</v>
      </c>
      <c r="W634" s="399" t="s">
        <v>291</v>
      </c>
      <c r="X634" s="399" t="s">
        <v>11</v>
      </c>
      <c r="Y634" s="399" t="s">
        <v>12</v>
      </c>
      <c r="Z634" s="399" t="s">
        <v>13</v>
      </c>
    </row>
    <row r="635" spans="1:26" s="89" customFormat="1" x14ac:dyDescent="0.3">
      <c r="A635" s="413"/>
      <c r="B635" s="415"/>
      <c r="C635" s="411"/>
      <c r="D635" s="400" t="s">
        <v>16</v>
      </c>
      <c r="E635" s="401" t="s">
        <v>16</v>
      </c>
      <c r="F635" s="401" t="s">
        <v>301</v>
      </c>
      <c r="G635" s="401" t="s">
        <v>15</v>
      </c>
      <c r="H635" s="401" t="s">
        <v>16</v>
      </c>
      <c r="I635" s="401" t="s">
        <v>16</v>
      </c>
      <c r="J635" s="401" t="s">
        <v>16</v>
      </c>
      <c r="K635" s="401" t="s">
        <v>328</v>
      </c>
      <c r="L635" s="401" t="s">
        <v>16</v>
      </c>
      <c r="M635" s="401" t="s">
        <v>16</v>
      </c>
      <c r="N635" s="401" t="s">
        <v>16</v>
      </c>
      <c r="O635" s="401" t="s">
        <v>16</v>
      </c>
      <c r="P635" s="401" t="s">
        <v>16</v>
      </c>
      <c r="Q635" s="401" t="s">
        <v>17</v>
      </c>
      <c r="R635" s="401" t="s">
        <v>17</v>
      </c>
      <c r="S635" s="401" t="s">
        <v>17</v>
      </c>
      <c r="T635" s="401" t="s">
        <v>17</v>
      </c>
      <c r="U635" s="401" t="s">
        <v>17</v>
      </c>
      <c r="V635" s="401" t="s">
        <v>17</v>
      </c>
      <c r="W635" s="401" t="s">
        <v>18</v>
      </c>
      <c r="X635" s="401" t="s">
        <v>18</v>
      </c>
      <c r="Y635" s="401" t="s">
        <v>17</v>
      </c>
      <c r="Z635" s="401" t="s">
        <v>17</v>
      </c>
    </row>
    <row r="636" spans="1:26" s="90" customFormat="1" ht="50.25" customHeight="1" thickBot="1" x14ac:dyDescent="0.4">
      <c r="A636" s="93">
        <f>A619+1</f>
        <v>40</v>
      </c>
      <c r="B636" s="94" t="s">
        <v>1171</v>
      </c>
      <c r="C636" s="95" t="s">
        <v>1172</v>
      </c>
      <c r="D636" s="402">
        <f>SUM(D637:D652)</f>
        <v>63</v>
      </c>
      <c r="E636" s="402">
        <f t="shared" ref="E636:Z636" si="78">SUM(E637:E652)</f>
        <v>54.8</v>
      </c>
      <c r="F636" s="402">
        <f t="shared" si="78"/>
        <v>38</v>
      </c>
      <c r="G636" s="402">
        <f t="shared" si="78"/>
        <v>98.690000000000012</v>
      </c>
      <c r="H636" s="402">
        <f t="shared" si="78"/>
        <v>39.393000000000008</v>
      </c>
      <c r="I636" s="402">
        <f t="shared" si="78"/>
        <v>6.7189999999999994</v>
      </c>
      <c r="J636" s="402">
        <f t="shared" si="78"/>
        <v>0.18940000000000001</v>
      </c>
      <c r="K636" s="402">
        <f t="shared" si="78"/>
        <v>6.9083999999999994</v>
      </c>
      <c r="L636" s="402">
        <f t="shared" si="78"/>
        <v>4.9880000000000004</v>
      </c>
      <c r="M636" s="402">
        <f t="shared" si="78"/>
        <v>1.145</v>
      </c>
      <c r="N636" s="402">
        <f t="shared" si="78"/>
        <v>6.133</v>
      </c>
      <c r="O636" s="402">
        <f t="shared" si="78"/>
        <v>1.0794000000000001</v>
      </c>
      <c r="P636" s="402">
        <f t="shared" si="78"/>
        <v>0.6966</v>
      </c>
      <c r="Q636" s="402">
        <f t="shared" si="78"/>
        <v>258</v>
      </c>
      <c r="R636" s="402">
        <f t="shared" si="78"/>
        <v>58.856000000000002</v>
      </c>
      <c r="S636" s="402">
        <f t="shared" si="78"/>
        <v>105.37699999999998</v>
      </c>
      <c r="T636" s="402">
        <f t="shared" si="78"/>
        <v>1.4298000000000002</v>
      </c>
      <c r="U636" s="402">
        <f t="shared" si="78"/>
        <v>315.12</v>
      </c>
      <c r="V636" s="402">
        <f t="shared" si="78"/>
        <v>100.86000000000001</v>
      </c>
      <c r="W636" s="402">
        <f t="shared" si="78"/>
        <v>124.52</v>
      </c>
      <c r="X636" s="402">
        <f t="shared" si="78"/>
        <v>301</v>
      </c>
      <c r="Y636" s="402">
        <f t="shared" si="78"/>
        <v>7.2440000000000004E-2</v>
      </c>
      <c r="Z636" s="402">
        <f t="shared" si="78"/>
        <v>0.38</v>
      </c>
    </row>
    <row r="637" spans="1:26" s="2" customFormat="1" x14ac:dyDescent="0.3">
      <c r="B637" s="92">
        <v>197</v>
      </c>
      <c r="C637" s="5" t="str">
        <f>VLOOKUP($B637,'Bang TPDD'!$A$6:$AA$2902,2, FALSE)</f>
        <v>Trứng gà</v>
      </c>
      <c r="D637" s="91">
        <v>50</v>
      </c>
      <c r="E637" s="91">
        <f>D637-D637*F637/100</f>
        <v>43</v>
      </c>
      <c r="F637" s="91">
        <f>VLOOKUP($B637,'Bang TPDD'!$A$6:$AA$2902,3, FALSE)</f>
        <v>14</v>
      </c>
      <c r="G637" s="91">
        <f>VLOOKUP($B637,'Bang TPDD'!$A$6:$AA$2902,4, FALSE)*$D637/100</f>
        <v>83</v>
      </c>
      <c r="H637" s="91">
        <f>VLOOKUP($B637,'Bang TPDD'!$A$6:$AA$2902,23, FALSE)*$E637/100</f>
        <v>30.96</v>
      </c>
      <c r="I637" s="91">
        <f>VLOOKUP($B637,'Bang TPDD'!$A$6:$AA$2902,5, FALSE)*$E637/100</f>
        <v>6.3639999999999999</v>
      </c>
      <c r="J637" s="91">
        <f>VLOOKUP($B637,'Bang TPDD'!$A$6:$AA$2902,6, FALSE)*$E637/100</f>
        <v>0</v>
      </c>
      <c r="K637" s="91">
        <f>VLOOKUP($B637,'Bang TPDD'!$A$6:$AA$2902,7, FALSE)*$E637/100</f>
        <v>6.3639999999999999</v>
      </c>
      <c r="L637" s="91">
        <f>VLOOKUP($B637,'Bang TPDD'!$A$6:$AA$2902,8, FALSE)*$E637/100</f>
        <v>4.9880000000000004</v>
      </c>
      <c r="M637" s="91">
        <f>VLOOKUP($B637,'Bang TPDD'!$A$6:$AA$2902,9, FALSE)*$E637/100</f>
        <v>0</v>
      </c>
      <c r="N637" s="91">
        <f>VLOOKUP($B637,'Bang TPDD'!$A$6:$AA$2902,10, FALSE)*$E637/100</f>
        <v>4.9880000000000004</v>
      </c>
      <c r="O637" s="91">
        <f>VLOOKUP($B637,'Bang TPDD'!$A$6:$AA$2902,11, FALSE)*$E637/100</f>
        <v>0.215</v>
      </c>
      <c r="P637" s="91">
        <f>VLOOKUP($B637,'Bang TPDD'!$A$6:$AA$2902,12, FALSE)*$E637/100</f>
        <v>0</v>
      </c>
      <c r="Q637" s="91">
        <f>VLOOKUP($B637,'Bang TPDD'!$A$6:$AA$2902,13, FALSE)*$E637/100</f>
        <v>258</v>
      </c>
      <c r="R637" s="91">
        <f>VLOOKUP($B637,'Bang TPDD'!$A$6:$AA$2902,14, FALSE)*$E637/100</f>
        <v>23.65</v>
      </c>
      <c r="S637" s="91">
        <f>VLOOKUP($B637,'Bang TPDD'!$A$6:$AA$2902,15, FALSE)*$E637/100</f>
        <v>90.3</v>
      </c>
      <c r="T637" s="91">
        <f>VLOOKUP($B637,'Bang TPDD'!$A$6:$AA$2902,16, FALSE)*$E637/100</f>
        <v>1.161</v>
      </c>
      <c r="U637" s="91">
        <f>VLOOKUP($B637,'Bang TPDD'!$A$6:$AA$2902,17, FALSE)*$E637/100</f>
        <v>67.94</v>
      </c>
      <c r="V637" s="91">
        <f>VLOOKUP($B637,'Bang TPDD'!$A$6:$AA$2902,18, FALSE)*$E637/100</f>
        <v>75.680000000000007</v>
      </c>
      <c r="W637" s="91">
        <f>VLOOKUP($B637,'Bang TPDD'!$A$6:$AA$2902,19, FALSE)*$E637/100</f>
        <v>120.83</v>
      </c>
      <c r="X637" s="91">
        <f>VLOOKUP($B637,'Bang TPDD'!$A$6:$AA$2902,20, FALSE)*$E637/100</f>
        <v>301</v>
      </c>
      <c r="Y637" s="91">
        <f>VLOOKUP($B637,'Bang TPDD'!$A$6:$AA$2902,21, FALSE)*$E637/100</f>
        <v>6.88E-2</v>
      </c>
      <c r="Z637" s="91">
        <f>VLOOKUP($B637,'Bang TPDD'!$A$6:$AA$2902,22, FALSE)*$E637/100</f>
        <v>0</v>
      </c>
    </row>
    <row r="638" spans="1:26" s="2" customFormat="1" x14ac:dyDescent="0.3">
      <c r="B638" s="92" t="s">
        <v>338</v>
      </c>
      <c r="C638" s="5" t="str">
        <f>VLOOKUP($B638,'Bang TPDD'!$A$6:$AA$2902,2, FALSE)</f>
        <v>Chọn NL</v>
      </c>
      <c r="D638" s="91">
        <v>0</v>
      </c>
      <c r="E638" s="91">
        <f t="shared" ref="E638:E652" si="79">D638-D638*F638/100</f>
        <v>0</v>
      </c>
      <c r="F638" s="91">
        <f>VLOOKUP($B638,'Bang TPDD'!$A$6:$AA$2902,3, FALSE)</f>
        <v>0</v>
      </c>
      <c r="G638" s="91">
        <f>VLOOKUP($B638,'Bang TPDD'!$A$6:$AA$2902,4, FALSE)*$D638/100</f>
        <v>0</v>
      </c>
      <c r="H638" s="91">
        <f>VLOOKUP($B638,'Bang TPDD'!$A$6:$AA$2902,23, FALSE)*$E638/100</f>
        <v>0</v>
      </c>
      <c r="I638" s="91">
        <f>VLOOKUP($B638,'Bang TPDD'!$A$6:$AA$2902,5, FALSE)*$E638/100</f>
        <v>0</v>
      </c>
      <c r="J638" s="91">
        <f>VLOOKUP($B638,'Bang TPDD'!$A$6:$AA$2902,6, FALSE)*$E638/100</f>
        <v>0</v>
      </c>
      <c r="K638" s="91">
        <f>VLOOKUP($B638,'Bang TPDD'!$A$6:$AA$2902,7, FALSE)*$E638/100</f>
        <v>0</v>
      </c>
      <c r="L638" s="91">
        <f>VLOOKUP($B638,'Bang TPDD'!$A$6:$AA$2902,8, FALSE)*$E638/100</f>
        <v>0</v>
      </c>
      <c r="M638" s="91">
        <f>VLOOKUP($B638,'Bang TPDD'!$A$6:$AA$2902,9, FALSE)*$E638/100</f>
        <v>0</v>
      </c>
      <c r="N638" s="91">
        <f>VLOOKUP($B638,'Bang TPDD'!$A$6:$AA$2902,10, FALSE)*$E638/100</f>
        <v>0</v>
      </c>
      <c r="O638" s="91">
        <f>VLOOKUP($B638,'Bang TPDD'!$A$6:$AA$2902,11, FALSE)*$E638/100</f>
        <v>0</v>
      </c>
      <c r="P638" s="91">
        <f>VLOOKUP($B638,'Bang TPDD'!$A$6:$AA$2902,12, FALSE)*$E638/100</f>
        <v>0</v>
      </c>
      <c r="Q638" s="91">
        <f>VLOOKUP($B638,'Bang TPDD'!$A$6:$AA$2902,13, FALSE)*$E638/100</f>
        <v>0</v>
      </c>
      <c r="R638" s="91">
        <f>VLOOKUP($B638,'Bang TPDD'!$A$6:$AA$2902,14, FALSE)*$E638/100</f>
        <v>0</v>
      </c>
      <c r="S638" s="91">
        <f>VLOOKUP($B638,'Bang TPDD'!$A$6:$AA$2902,15, FALSE)*$E638/100</f>
        <v>0</v>
      </c>
      <c r="T638" s="91">
        <f>VLOOKUP($B638,'Bang TPDD'!$A$6:$AA$2902,16, FALSE)*$E638/100</f>
        <v>0</v>
      </c>
      <c r="U638" s="91">
        <f>VLOOKUP($B638,'Bang TPDD'!$A$6:$AA$2902,17, FALSE)*$E638/100</f>
        <v>0</v>
      </c>
      <c r="V638" s="91">
        <f>VLOOKUP($B638,'Bang TPDD'!$A$6:$AA$2902,18, FALSE)*$E638/100</f>
        <v>0</v>
      </c>
      <c r="W638" s="91">
        <f>VLOOKUP($B638,'Bang TPDD'!$A$6:$AA$2902,19, FALSE)*$E638/100</f>
        <v>0</v>
      </c>
      <c r="X638" s="91">
        <f>VLOOKUP($B638,'Bang TPDD'!$A$6:$AA$2902,20, FALSE)*$E638/100</f>
        <v>0</v>
      </c>
      <c r="Y638" s="91">
        <f>VLOOKUP($B638,'Bang TPDD'!$A$6:$AA$2902,21, FALSE)*$E638/100</f>
        <v>0</v>
      </c>
      <c r="Z638" s="91">
        <f>VLOOKUP($B638,'Bang TPDD'!$A$6:$AA$2902,22, FALSE)*$E638/100</f>
        <v>0</v>
      </c>
    </row>
    <row r="639" spans="1:26" s="2" customFormat="1" x14ac:dyDescent="0.3">
      <c r="B639" s="92">
        <v>53</v>
      </c>
      <c r="C639" s="5" t="str">
        <f>VLOOKUP($B639,'Bang TPDD'!$A$6:$AA$2902,2, FALSE)</f>
        <v>Hành củ tươi</v>
      </c>
      <c r="D639" s="91">
        <v>5</v>
      </c>
      <c r="E639" s="91">
        <f t="shared" si="79"/>
        <v>3.8</v>
      </c>
      <c r="F639" s="91">
        <f>VLOOKUP($B639,'Bang TPDD'!$A$6:$AA$2902,3, FALSE)</f>
        <v>24</v>
      </c>
      <c r="G639" s="91">
        <f>VLOOKUP($B639,'Bang TPDD'!$A$6:$AA$2902,4, FALSE)*$D639/100</f>
        <v>0.7</v>
      </c>
      <c r="H639" s="91">
        <f>VLOOKUP($B639,'Bang TPDD'!$A$6:$AA$2902,23, FALSE)*$E639/100</f>
        <v>3.5150000000000001</v>
      </c>
      <c r="I639" s="91">
        <f>VLOOKUP($B639,'Bang TPDD'!$A$6:$AA$2902,5, FALSE)*$E639/100</f>
        <v>0</v>
      </c>
      <c r="J639" s="91">
        <f>VLOOKUP($B639,'Bang TPDD'!$A$6:$AA$2902,6, FALSE)*$E639/100</f>
        <v>4.9399999999999993E-2</v>
      </c>
      <c r="K639" s="91">
        <f>VLOOKUP($B639,'Bang TPDD'!$A$6:$AA$2902,7, FALSE)*$E639/100</f>
        <v>4.9399999999999993E-2</v>
      </c>
      <c r="L639" s="91">
        <f>VLOOKUP($B639,'Bang TPDD'!$A$6:$AA$2902,8, FALSE)*$E639/100</f>
        <v>0</v>
      </c>
      <c r="M639" s="91">
        <f>VLOOKUP($B639,'Bang TPDD'!$A$6:$AA$2902,9, FALSE)*$E639/100</f>
        <v>0</v>
      </c>
      <c r="N639" s="91">
        <f>VLOOKUP($B639,'Bang TPDD'!$A$6:$AA$2902,10, FALSE)*$E639/100</f>
        <v>0</v>
      </c>
      <c r="O639" s="91">
        <f>VLOOKUP($B639,'Bang TPDD'!$A$6:$AA$2902,11, FALSE)*$E639/100</f>
        <v>0.18239999999999998</v>
      </c>
      <c r="P639" s="91">
        <f>VLOOKUP($B639,'Bang TPDD'!$A$6:$AA$2902,12, FALSE)*$E639/100</f>
        <v>2.6599999999999999E-2</v>
      </c>
      <c r="Q639" s="91">
        <f>VLOOKUP($B639,'Bang TPDD'!$A$6:$AA$2902,13, FALSE)*$E639/100</f>
        <v>0</v>
      </c>
      <c r="R639" s="91">
        <f>VLOOKUP($B639,'Bang TPDD'!$A$6:$AA$2902,14, FALSE)*$E639/100</f>
        <v>1.216</v>
      </c>
      <c r="S639" s="91">
        <f>VLOOKUP($B639,'Bang TPDD'!$A$6:$AA$2902,15, FALSE)*$E639/100</f>
        <v>1.8619999999999999</v>
      </c>
      <c r="T639" s="91">
        <f>VLOOKUP($B639,'Bang TPDD'!$A$6:$AA$2902,16, FALSE)*$E639/100</f>
        <v>4.1799999999999997E-2</v>
      </c>
      <c r="U639" s="91">
        <f>VLOOKUP($B639,'Bang TPDD'!$A$6:$AA$2902,17, FALSE)*$E639/100</f>
        <v>0</v>
      </c>
      <c r="V639" s="91">
        <f>VLOOKUP($B639,'Bang TPDD'!$A$6:$AA$2902,18, FALSE)*$E639/100</f>
        <v>0</v>
      </c>
      <c r="W639" s="91">
        <f>VLOOKUP($B639,'Bang TPDD'!$A$6:$AA$2902,19, FALSE)*$E639/100</f>
        <v>0.56999999999999995</v>
      </c>
      <c r="X639" s="91">
        <f>VLOOKUP($B639,'Bang TPDD'!$A$6:$AA$2902,20, FALSE)*$E639/100</f>
        <v>0</v>
      </c>
      <c r="Y639" s="91">
        <f>VLOOKUP($B639,'Bang TPDD'!$A$6:$AA$2902,21, FALSE)*$E639/100</f>
        <v>1.14E-3</v>
      </c>
      <c r="Z639" s="91">
        <f>VLOOKUP($B639,'Bang TPDD'!$A$6:$AA$2902,22, FALSE)*$E639/100</f>
        <v>0.38</v>
      </c>
    </row>
    <row r="640" spans="1:26" s="2" customFormat="1" x14ac:dyDescent="0.3">
      <c r="B640" s="92" t="s">
        <v>338</v>
      </c>
      <c r="C640" s="5" t="str">
        <f>VLOOKUP($B640,'Bang TPDD'!$A$6:$AA$2902,2, FALSE)</f>
        <v>Chọn NL</v>
      </c>
      <c r="D640" s="91">
        <v>0</v>
      </c>
      <c r="E640" s="91">
        <f t="shared" si="79"/>
        <v>0</v>
      </c>
      <c r="F640" s="91">
        <f>VLOOKUP($B640,'Bang TPDD'!$A$6:$AA$2902,3, FALSE)</f>
        <v>0</v>
      </c>
      <c r="G640" s="91">
        <f>VLOOKUP($B640,'Bang TPDD'!$A$6:$AA$2902,4, FALSE)*$D640/100</f>
        <v>0</v>
      </c>
      <c r="H640" s="91">
        <f>VLOOKUP($B640,'Bang TPDD'!$A$6:$AA$2902,23, FALSE)*$E640/100</f>
        <v>0</v>
      </c>
      <c r="I640" s="91">
        <f>VLOOKUP($B640,'Bang TPDD'!$A$6:$AA$2902,5, FALSE)*$E640/100</f>
        <v>0</v>
      </c>
      <c r="J640" s="91">
        <f>VLOOKUP($B640,'Bang TPDD'!$A$6:$AA$2902,6, FALSE)*$E640/100</f>
        <v>0</v>
      </c>
      <c r="K640" s="91">
        <f>VLOOKUP($B640,'Bang TPDD'!$A$6:$AA$2902,7, FALSE)*$E640/100</f>
        <v>0</v>
      </c>
      <c r="L640" s="91">
        <f>VLOOKUP($B640,'Bang TPDD'!$A$6:$AA$2902,8, FALSE)*$E640/100</f>
        <v>0</v>
      </c>
      <c r="M640" s="91">
        <f>VLOOKUP($B640,'Bang TPDD'!$A$6:$AA$2902,9, FALSE)*$E640/100</f>
        <v>0</v>
      </c>
      <c r="N640" s="91">
        <f>VLOOKUP($B640,'Bang TPDD'!$A$6:$AA$2902,10, FALSE)*$E640/100</f>
        <v>0</v>
      </c>
      <c r="O640" s="91">
        <f>VLOOKUP($B640,'Bang TPDD'!$A$6:$AA$2902,11, FALSE)*$E640/100</f>
        <v>0</v>
      </c>
      <c r="P640" s="91">
        <f>VLOOKUP($B640,'Bang TPDD'!$A$6:$AA$2902,12, FALSE)*$E640/100</f>
        <v>0</v>
      </c>
      <c r="Q640" s="91">
        <f>VLOOKUP($B640,'Bang TPDD'!$A$6:$AA$2902,13, FALSE)*$E640/100</f>
        <v>0</v>
      </c>
      <c r="R640" s="91">
        <f>VLOOKUP($B640,'Bang TPDD'!$A$6:$AA$2902,14, FALSE)*$E640/100</f>
        <v>0</v>
      </c>
      <c r="S640" s="91">
        <f>VLOOKUP($B640,'Bang TPDD'!$A$6:$AA$2902,15, FALSE)*$E640/100</f>
        <v>0</v>
      </c>
      <c r="T640" s="91">
        <f>VLOOKUP($B640,'Bang TPDD'!$A$6:$AA$2902,16, FALSE)*$E640/100</f>
        <v>0</v>
      </c>
      <c r="U640" s="91">
        <f>VLOOKUP($B640,'Bang TPDD'!$A$6:$AA$2902,17, FALSE)*$E640/100</f>
        <v>0</v>
      </c>
      <c r="V640" s="91">
        <f>VLOOKUP($B640,'Bang TPDD'!$A$6:$AA$2902,18, FALSE)*$E640/100</f>
        <v>0</v>
      </c>
      <c r="W640" s="91">
        <f>VLOOKUP($B640,'Bang TPDD'!$A$6:$AA$2902,19, FALSE)*$E640/100</f>
        <v>0</v>
      </c>
      <c r="X640" s="91">
        <f>VLOOKUP($B640,'Bang TPDD'!$A$6:$AA$2902,20, FALSE)*$E640/100</f>
        <v>0</v>
      </c>
      <c r="Y640" s="91">
        <f>VLOOKUP($B640,'Bang TPDD'!$A$6:$AA$2902,21, FALSE)*$E640/100</f>
        <v>0</v>
      </c>
      <c r="Z640" s="91">
        <f>VLOOKUP($B640,'Bang TPDD'!$A$6:$AA$2902,22, FALSE)*$E640/100</f>
        <v>0</v>
      </c>
    </row>
    <row r="641" spans="1:26" s="2" customFormat="1" x14ac:dyDescent="0.3">
      <c r="B641" s="92">
        <v>108</v>
      </c>
      <c r="C641" s="5" t="str">
        <f>VLOOKUP($B641,'Bang TPDD'!$A$6:$AA$2902,2, FALSE)</f>
        <v>Dầu thực vật</v>
      </c>
      <c r="D641" s="91">
        <v>1</v>
      </c>
      <c r="E641" s="91">
        <f t="shared" si="79"/>
        <v>1</v>
      </c>
      <c r="F641" s="91">
        <f>VLOOKUP($B641,'Bang TPDD'!$A$6:$AA$2902,3, FALSE)</f>
        <v>0</v>
      </c>
      <c r="G641" s="91">
        <f>VLOOKUP($B641,'Bang TPDD'!$A$6:$AA$2902,4, FALSE)*$D641/100</f>
        <v>8.9700000000000006</v>
      </c>
      <c r="H641" s="91">
        <f>VLOOKUP($B641,'Bang TPDD'!$A$6:$AA$2902,23, FALSE)*$E641/100</f>
        <v>3.0000000000000001E-3</v>
      </c>
      <c r="I641" s="91">
        <f>VLOOKUP($B641,'Bang TPDD'!$A$6:$AA$2902,5, FALSE)*$E641/100</f>
        <v>0</v>
      </c>
      <c r="J641" s="91">
        <f>VLOOKUP($B641,'Bang TPDD'!$A$6:$AA$2902,6, FALSE)*$E641/100</f>
        <v>0</v>
      </c>
      <c r="K641" s="91">
        <f>VLOOKUP($B641,'Bang TPDD'!$A$6:$AA$2902,7, FALSE)*$E641/100</f>
        <v>0</v>
      </c>
      <c r="L641" s="91">
        <f>VLOOKUP($B641,'Bang TPDD'!$A$6:$AA$2902,8, FALSE)*$E641/100</f>
        <v>0</v>
      </c>
      <c r="M641" s="91">
        <f>VLOOKUP($B641,'Bang TPDD'!$A$6:$AA$2902,9, FALSE)*$E641/100</f>
        <v>0.997</v>
      </c>
      <c r="N641" s="91">
        <f>VLOOKUP($B641,'Bang TPDD'!$A$6:$AA$2902,10, FALSE)*$E641/100</f>
        <v>0.997</v>
      </c>
      <c r="O641" s="91">
        <f>VLOOKUP($B641,'Bang TPDD'!$A$6:$AA$2902,11, FALSE)*$E641/100</f>
        <v>0</v>
      </c>
      <c r="P641" s="91">
        <f>VLOOKUP($B641,'Bang TPDD'!$A$6:$AA$2902,12, FALSE)*$E641/100</f>
        <v>0</v>
      </c>
      <c r="Q641" s="91">
        <f>VLOOKUP($B641,'Bang TPDD'!$A$6:$AA$2902,13, FALSE)*$E641/100</f>
        <v>0</v>
      </c>
      <c r="R641" s="91">
        <f>VLOOKUP($B641,'Bang TPDD'!$A$6:$AA$2902,14, FALSE)*$E641/100</f>
        <v>0</v>
      </c>
      <c r="S641" s="91">
        <f>VLOOKUP($B641,'Bang TPDD'!$A$6:$AA$2902,15, FALSE)*$E641/100</f>
        <v>0</v>
      </c>
      <c r="T641" s="91">
        <f>VLOOKUP($B641,'Bang TPDD'!$A$6:$AA$2902,16, FALSE)*$E641/100</f>
        <v>0</v>
      </c>
      <c r="U641" s="91">
        <f>VLOOKUP($B641,'Bang TPDD'!$A$6:$AA$2902,17, FALSE)*$E641/100</f>
        <v>0</v>
      </c>
      <c r="V641" s="91">
        <f>VLOOKUP($B641,'Bang TPDD'!$A$6:$AA$2902,18, FALSE)*$E641/100</f>
        <v>0</v>
      </c>
      <c r="W641" s="91">
        <f>VLOOKUP($B641,'Bang TPDD'!$A$6:$AA$2902,19, FALSE)*$E641/100</f>
        <v>0</v>
      </c>
      <c r="X641" s="91">
        <f>VLOOKUP($B641,'Bang TPDD'!$A$6:$AA$2902,20, FALSE)*$E641/100</f>
        <v>0</v>
      </c>
      <c r="Y641" s="91">
        <f>VLOOKUP($B641,'Bang TPDD'!$A$6:$AA$2902,21, FALSE)*$E641/100</f>
        <v>0</v>
      </c>
      <c r="Z641" s="91">
        <f>VLOOKUP($B641,'Bang TPDD'!$A$6:$AA$2902,22, FALSE)*$E641/100</f>
        <v>0</v>
      </c>
    </row>
    <row r="642" spans="1:26" s="2" customFormat="1" x14ac:dyDescent="0.3">
      <c r="B642" s="92">
        <v>238</v>
      </c>
      <c r="C642" s="5" t="str">
        <f>VLOOKUP($B642,'Bang TPDD'!$A$6:$AA$2902,2, FALSE)</f>
        <v>Nước mắm</v>
      </c>
      <c r="D642" s="91">
        <v>5</v>
      </c>
      <c r="E642" s="91">
        <f t="shared" si="79"/>
        <v>5</v>
      </c>
      <c r="F642" s="91">
        <f>VLOOKUP($B642,'Bang TPDD'!$A$6:$AA$2902,3, FALSE)</f>
        <v>0</v>
      </c>
      <c r="G642" s="91">
        <f>VLOOKUP($B642,'Bang TPDD'!$A$6:$AA$2902,4, FALSE)*$D642/100</f>
        <v>1.4</v>
      </c>
      <c r="H642" s="91">
        <f>VLOOKUP($B642,'Bang TPDD'!$A$6:$AA$2902,23, FALSE)*$E642/100</f>
        <v>4.6449999999999996</v>
      </c>
      <c r="I642" s="91">
        <f>VLOOKUP($B642,'Bang TPDD'!$A$6:$AA$2902,5, FALSE)*$E642/100</f>
        <v>0.35499999999999998</v>
      </c>
      <c r="J642" s="91">
        <f>VLOOKUP($B642,'Bang TPDD'!$A$6:$AA$2902,6, FALSE)*$E642/100</f>
        <v>0</v>
      </c>
      <c r="K642" s="91">
        <f>VLOOKUP($B642,'Bang TPDD'!$A$6:$AA$2902,7, FALSE)*$E642/100</f>
        <v>0.35499999999999998</v>
      </c>
      <c r="L642" s="91">
        <f>VLOOKUP($B642,'Bang TPDD'!$A$6:$AA$2902,8, FALSE)*$E642/100</f>
        <v>0</v>
      </c>
      <c r="M642" s="91">
        <f>VLOOKUP($B642,'Bang TPDD'!$A$6:$AA$2902,9, FALSE)*$E642/100</f>
        <v>0</v>
      </c>
      <c r="N642" s="91">
        <f>VLOOKUP($B642,'Bang TPDD'!$A$6:$AA$2902,10, FALSE)*$E642/100</f>
        <v>0</v>
      </c>
      <c r="O642" s="91">
        <f>VLOOKUP($B642,'Bang TPDD'!$A$6:$AA$2902,11, FALSE)*$E642/100</f>
        <v>0</v>
      </c>
      <c r="P642" s="91">
        <f>VLOOKUP($B642,'Bang TPDD'!$A$6:$AA$2902,12, FALSE)*$E642/100</f>
        <v>0</v>
      </c>
      <c r="Q642" s="91">
        <f>VLOOKUP($B642,'Bang TPDD'!$A$6:$AA$2902,13, FALSE)*$E642/100</f>
        <v>0</v>
      </c>
      <c r="R642" s="91">
        <f>VLOOKUP($B642,'Bang TPDD'!$A$6:$AA$2902,14, FALSE)*$E642/100</f>
        <v>19.350000000000001</v>
      </c>
      <c r="S642" s="91">
        <f>VLOOKUP($B642,'Bang TPDD'!$A$6:$AA$2902,15, FALSE)*$E642/100</f>
        <v>12.335000000000001</v>
      </c>
      <c r="T642" s="91">
        <f>VLOOKUP($B642,'Bang TPDD'!$A$6:$AA$2902,16, FALSE)*$E642/100</f>
        <v>0.13500000000000001</v>
      </c>
      <c r="U642" s="91">
        <f>VLOOKUP($B642,'Bang TPDD'!$A$6:$AA$2902,17, FALSE)*$E642/100</f>
        <v>246.3</v>
      </c>
      <c r="V642" s="91">
        <f>VLOOKUP($B642,'Bang TPDD'!$A$6:$AA$2902,18, FALSE)*$E642/100</f>
        <v>0</v>
      </c>
      <c r="W642" s="91">
        <f>VLOOKUP($B642,'Bang TPDD'!$A$6:$AA$2902,19, FALSE)*$E642/100</f>
        <v>0</v>
      </c>
      <c r="X642" s="91">
        <f>VLOOKUP($B642,'Bang TPDD'!$A$6:$AA$2902,20, FALSE)*$E642/100</f>
        <v>0</v>
      </c>
      <c r="Y642" s="91">
        <f>VLOOKUP($B642,'Bang TPDD'!$A$6:$AA$2902,21, FALSE)*$E642/100</f>
        <v>1.5E-3</v>
      </c>
      <c r="Z642" s="91">
        <f>VLOOKUP($B642,'Bang TPDD'!$A$6:$AA$2902,22, FALSE)*$E642/100</f>
        <v>0</v>
      </c>
    </row>
    <row r="643" spans="1:26" s="2" customFormat="1" x14ac:dyDescent="0.3">
      <c r="B643" s="92">
        <v>249</v>
      </c>
      <c r="C643" s="5" t="str">
        <f>VLOOKUP($B643,'Bang TPDD'!$A$6:$AA$2902,2, FALSE)</f>
        <v>Hạt tiêu</v>
      </c>
      <c r="D643" s="91">
        <v>2</v>
      </c>
      <c r="E643" s="91">
        <f t="shared" si="79"/>
        <v>2</v>
      </c>
      <c r="F643" s="91">
        <f>VLOOKUP($B643,'Bang TPDD'!$A$6:$AA$2902,3, FALSE)</f>
        <v>0</v>
      </c>
      <c r="G643" s="91">
        <f>VLOOKUP($B643,'Bang TPDD'!$A$6:$AA$2902,4, FALSE)*$D643/100</f>
        <v>4.62</v>
      </c>
      <c r="H643" s="91">
        <f>VLOOKUP($B643,'Bang TPDD'!$A$6:$AA$2902,23, FALSE)*$E643/100</f>
        <v>0.27</v>
      </c>
      <c r="I643" s="91">
        <f>VLOOKUP($B643,'Bang TPDD'!$A$6:$AA$2902,5, FALSE)*$E643/100</f>
        <v>0</v>
      </c>
      <c r="J643" s="91">
        <f>VLOOKUP($B643,'Bang TPDD'!$A$6:$AA$2902,6, FALSE)*$E643/100</f>
        <v>0.14000000000000001</v>
      </c>
      <c r="K643" s="91">
        <f>VLOOKUP($B643,'Bang TPDD'!$A$6:$AA$2902,7, FALSE)*$E643/100</f>
        <v>0.14000000000000001</v>
      </c>
      <c r="L643" s="91">
        <f>VLOOKUP($B643,'Bang TPDD'!$A$6:$AA$2902,8, FALSE)*$E643/100</f>
        <v>0</v>
      </c>
      <c r="M643" s="91">
        <f>VLOOKUP($B643,'Bang TPDD'!$A$6:$AA$2902,9, FALSE)*$E643/100</f>
        <v>0.14800000000000002</v>
      </c>
      <c r="N643" s="91">
        <f>VLOOKUP($B643,'Bang TPDD'!$A$6:$AA$2902,10, FALSE)*$E643/100</f>
        <v>0.14800000000000002</v>
      </c>
      <c r="O643" s="91">
        <f>VLOOKUP($B643,'Bang TPDD'!$A$6:$AA$2902,11, FALSE)*$E643/100</f>
        <v>0.68200000000000005</v>
      </c>
      <c r="P643" s="91">
        <f>VLOOKUP($B643,'Bang TPDD'!$A$6:$AA$2902,12, FALSE)*$E643/100</f>
        <v>0.67</v>
      </c>
      <c r="Q643" s="91">
        <f>VLOOKUP($B643,'Bang TPDD'!$A$6:$AA$2902,13, FALSE)*$E643/100</f>
        <v>0</v>
      </c>
      <c r="R643" s="91">
        <f>VLOOKUP($B643,'Bang TPDD'!$A$6:$AA$2902,14, FALSE)*$E643/100</f>
        <v>14.64</v>
      </c>
      <c r="S643" s="91">
        <f>VLOOKUP($B643,'Bang TPDD'!$A$6:$AA$2902,15, FALSE)*$E643/100</f>
        <v>0.88</v>
      </c>
      <c r="T643" s="91">
        <f>VLOOKUP($B643,'Bang TPDD'!$A$6:$AA$2902,16, FALSE)*$E643/100</f>
        <v>9.1999999999999998E-2</v>
      </c>
      <c r="U643" s="91">
        <f>VLOOKUP($B643,'Bang TPDD'!$A$6:$AA$2902,17, FALSE)*$E643/100</f>
        <v>0.88</v>
      </c>
      <c r="V643" s="91">
        <f>VLOOKUP($B643,'Bang TPDD'!$A$6:$AA$2902,18, FALSE)*$E643/100</f>
        <v>25.18</v>
      </c>
      <c r="W643" s="91">
        <f>VLOOKUP($B643,'Bang TPDD'!$A$6:$AA$2902,19, FALSE)*$E643/100</f>
        <v>3.12</v>
      </c>
      <c r="X643" s="91">
        <f>VLOOKUP($B643,'Bang TPDD'!$A$6:$AA$2902,20, FALSE)*$E643/100</f>
        <v>0</v>
      </c>
      <c r="Y643" s="91">
        <f>VLOOKUP($B643,'Bang TPDD'!$A$6:$AA$2902,21, FALSE)*$E643/100</f>
        <v>1E-3</v>
      </c>
      <c r="Z643" s="91">
        <f>VLOOKUP($B643,'Bang TPDD'!$A$6:$AA$2902,22, FALSE)*$E643/100</f>
        <v>0</v>
      </c>
    </row>
    <row r="644" spans="1:26" s="2" customFormat="1" x14ac:dyDescent="0.3">
      <c r="B644" s="92" t="s">
        <v>338</v>
      </c>
      <c r="C644" s="5" t="str">
        <f>VLOOKUP($B644,'Bang TPDD'!$A$6:$AA$2902,2, FALSE)</f>
        <v>Chọn NL</v>
      </c>
      <c r="D644" s="91">
        <v>0</v>
      </c>
      <c r="E644" s="91">
        <f t="shared" si="79"/>
        <v>0</v>
      </c>
      <c r="F644" s="91">
        <f>VLOOKUP($B644,'Bang TPDD'!$A$6:$AA$2902,3, FALSE)</f>
        <v>0</v>
      </c>
      <c r="G644" s="91">
        <f>VLOOKUP($B644,'Bang TPDD'!$A$6:$AA$2902,4, FALSE)*$D644/100</f>
        <v>0</v>
      </c>
      <c r="H644" s="91">
        <f>VLOOKUP($B644,'Bang TPDD'!$A$6:$AA$2902,23, FALSE)*$E644/100</f>
        <v>0</v>
      </c>
      <c r="I644" s="91">
        <f>VLOOKUP($B644,'Bang TPDD'!$A$6:$AA$2902,5, FALSE)*$E644/100</f>
        <v>0</v>
      </c>
      <c r="J644" s="91">
        <f>VLOOKUP($B644,'Bang TPDD'!$A$6:$AA$2902,6, FALSE)*$E644/100</f>
        <v>0</v>
      </c>
      <c r="K644" s="91">
        <f>VLOOKUP($B644,'Bang TPDD'!$A$6:$AA$2902,7, FALSE)*$E644/100</f>
        <v>0</v>
      </c>
      <c r="L644" s="91">
        <f>VLOOKUP($B644,'Bang TPDD'!$A$6:$AA$2902,8, FALSE)*$E644/100</f>
        <v>0</v>
      </c>
      <c r="M644" s="91">
        <f>VLOOKUP($B644,'Bang TPDD'!$A$6:$AA$2902,9, FALSE)*$E644/100</f>
        <v>0</v>
      </c>
      <c r="N644" s="91">
        <f>VLOOKUP($B644,'Bang TPDD'!$A$6:$AA$2902,10, FALSE)*$E644/100</f>
        <v>0</v>
      </c>
      <c r="O644" s="91">
        <f>VLOOKUP($B644,'Bang TPDD'!$A$6:$AA$2902,11, FALSE)*$E644/100</f>
        <v>0</v>
      </c>
      <c r="P644" s="91">
        <f>VLOOKUP($B644,'Bang TPDD'!$A$6:$AA$2902,12, FALSE)*$E644/100</f>
        <v>0</v>
      </c>
      <c r="Q644" s="91">
        <f>VLOOKUP($B644,'Bang TPDD'!$A$6:$AA$2902,13, FALSE)*$E644/100</f>
        <v>0</v>
      </c>
      <c r="R644" s="91">
        <f>VLOOKUP($B644,'Bang TPDD'!$A$6:$AA$2902,14, FALSE)*$E644/100</f>
        <v>0</v>
      </c>
      <c r="S644" s="91">
        <f>VLOOKUP($B644,'Bang TPDD'!$A$6:$AA$2902,15, FALSE)*$E644/100</f>
        <v>0</v>
      </c>
      <c r="T644" s="91">
        <f>VLOOKUP($B644,'Bang TPDD'!$A$6:$AA$2902,16, FALSE)*$E644/100</f>
        <v>0</v>
      </c>
      <c r="U644" s="91">
        <f>VLOOKUP($B644,'Bang TPDD'!$A$6:$AA$2902,17, FALSE)*$E644/100</f>
        <v>0</v>
      </c>
      <c r="V644" s="91">
        <f>VLOOKUP($B644,'Bang TPDD'!$A$6:$AA$2902,18, FALSE)*$E644/100</f>
        <v>0</v>
      </c>
      <c r="W644" s="91">
        <f>VLOOKUP($B644,'Bang TPDD'!$A$6:$AA$2902,19, FALSE)*$E644/100</f>
        <v>0</v>
      </c>
      <c r="X644" s="91">
        <f>VLOOKUP($B644,'Bang TPDD'!$A$6:$AA$2902,20, FALSE)*$E644/100</f>
        <v>0</v>
      </c>
      <c r="Y644" s="91">
        <f>VLOOKUP($B644,'Bang TPDD'!$A$6:$AA$2902,21, FALSE)*$E644/100</f>
        <v>0</v>
      </c>
      <c r="Z644" s="91">
        <f>VLOOKUP($B644,'Bang TPDD'!$A$6:$AA$2902,22, FALSE)*$E644/100</f>
        <v>0</v>
      </c>
    </row>
    <row r="645" spans="1:26" s="2" customFormat="1" x14ac:dyDescent="0.3">
      <c r="B645" s="92" t="s">
        <v>338</v>
      </c>
      <c r="C645" s="5" t="str">
        <f>VLOOKUP($B645,'Bang TPDD'!$A$6:$AA$2902,2, FALSE)</f>
        <v>Chọn NL</v>
      </c>
      <c r="D645" s="91">
        <v>0</v>
      </c>
      <c r="E645" s="91">
        <f t="shared" si="79"/>
        <v>0</v>
      </c>
      <c r="F645" s="91">
        <f>VLOOKUP($B645,'Bang TPDD'!$A$6:$AA$2902,3, FALSE)</f>
        <v>0</v>
      </c>
      <c r="G645" s="91">
        <f>VLOOKUP($B645,'Bang TPDD'!$A$6:$AA$2902,4, FALSE)*$D645/100</f>
        <v>0</v>
      </c>
      <c r="H645" s="91">
        <f>VLOOKUP($B645,'Bang TPDD'!$A$6:$AA$2902,23, FALSE)*$E645/100</f>
        <v>0</v>
      </c>
      <c r="I645" s="91">
        <f>VLOOKUP($B645,'Bang TPDD'!$A$6:$AA$2902,5, FALSE)*$E645/100</f>
        <v>0</v>
      </c>
      <c r="J645" s="91">
        <f>VLOOKUP($B645,'Bang TPDD'!$A$6:$AA$2902,6, FALSE)*$E645/100</f>
        <v>0</v>
      </c>
      <c r="K645" s="91">
        <f>VLOOKUP($B645,'Bang TPDD'!$A$6:$AA$2902,7, FALSE)*$E645/100</f>
        <v>0</v>
      </c>
      <c r="L645" s="91">
        <f>VLOOKUP($B645,'Bang TPDD'!$A$6:$AA$2902,8, FALSE)*$E645/100</f>
        <v>0</v>
      </c>
      <c r="M645" s="91">
        <f>VLOOKUP($B645,'Bang TPDD'!$A$6:$AA$2902,9, FALSE)*$E645/100</f>
        <v>0</v>
      </c>
      <c r="N645" s="91">
        <f>VLOOKUP($B645,'Bang TPDD'!$A$6:$AA$2902,10, FALSE)*$E645/100</f>
        <v>0</v>
      </c>
      <c r="O645" s="91">
        <f>VLOOKUP($B645,'Bang TPDD'!$A$6:$AA$2902,11, FALSE)*$E645/100</f>
        <v>0</v>
      </c>
      <c r="P645" s="91">
        <f>VLOOKUP($B645,'Bang TPDD'!$A$6:$AA$2902,12, FALSE)*$E645/100</f>
        <v>0</v>
      </c>
      <c r="Q645" s="91">
        <f>VLOOKUP($B645,'Bang TPDD'!$A$6:$AA$2902,13, FALSE)*$E645/100</f>
        <v>0</v>
      </c>
      <c r="R645" s="91">
        <f>VLOOKUP($B645,'Bang TPDD'!$A$6:$AA$2902,14, FALSE)*$E645/100</f>
        <v>0</v>
      </c>
      <c r="S645" s="91">
        <f>VLOOKUP($B645,'Bang TPDD'!$A$6:$AA$2902,15, FALSE)*$E645/100</f>
        <v>0</v>
      </c>
      <c r="T645" s="91">
        <f>VLOOKUP($B645,'Bang TPDD'!$A$6:$AA$2902,16, FALSE)*$E645/100</f>
        <v>0</v>
      </c>
      <c r="U645" s="91">
        <f>VLOOKUP($B645,'Bang TPDD'!$A$6:$AA$2902,17, FALSE)*$E645/100</f>
        <v>0</v>
      </c>
      <c r="V645" s="91">
        <f>VLOOKUP($B645,'Bang TPDD'!$A$6:$AA$2902,18, FALSE)*$E645/100</f>
        <v>0</v>
      </c>
      <c r="W645" s="91">
        <f>VLOOKUP($B645,'Bang TPDD'!$A$6:$AA$2902,19, FALSE)*$E645/100</f>
        <v>0</v>
      </c>
      <c r="X645" s="91">
        <f>VLOOKUP($B645,'Bang TPDD'!$A$6:$AA$2902,20, FALSE)*$E645/100</f>
        <v>0</v>
      </c>
      <c r="Y645" s="91">
        <f>VLOOKUP($B645,'Bang TPDD'!$A$6:$AA$2902,21, FALSE)*$E645/100</f>
        <v>0</v>
      </c>
      <c r="Z645" s="91">
        <f>VLOOKUP($B645,'Bang TPDD'!$A$6:$AA$2902,22, FALSE)*$E645/100</f>
        <v>0</v>
      </c>
    </row>
    <row r="646" spans="1:26" s="2" customFormat="1" x14ac:dyDescent="0.3">
      <c r="B646" s="92" t="s">
        <v>338</v>
      </c>
      <c r="C646" s="5" t="str">
        <f>VLOOKUP($B646,'Bang TPDD'!$A$6:$AA$2902,2, FALSE)</f>
        <v>Chọn NL</v>
      </c>
      <c r="D646" s="91">
        <v>0</v>
      </c>
      <c r="E646" s="91">
        <f t="shared" si="79"/>
        <v>0</v>
      </c>
      <c r="F646" s="91">
        <f>VLOOKUP($B646,'Bang TPDD'!$A$6:$AA$2902,3, FALSE)</f>
        <v>0</v>
      </c>
      <c r="G646" s="91">
        <f>VLOOKUP($B646,'Bang TPDD'!$A$6:$AA$2902,4, FALSE)*$D646/100</f>
        <v>0</v>
      </c>
      <c r="H646" s="91">
        <f>VLOOKUP($B646,'Bang TPDD'!$A$6:$AA$2902,23, FALSE)*$E646/100</f>
        <v>0</v>
      </c>
      <c r="I646" s="91">
        <f>VLOOKUP($B646,'Bang TPDD'!$A$6:$AA$2902,5, FALSE)*$E646/100</f>
        <v>0</v>
      </c>
      <c r="J646" s="91">
        <f>VLOOKUP($B646,'Bang TPDD'!$A$6:$AA$2902,6, FALSE)*$E646/100</f>
        <v>0</v>
      </c>
      <c r="K646" s="91">
        <f>VLOOKUP($B646,'Bang TPDD'!$A$6:$AA$2902,7, FALSE)*$E646/100</f>
        <v>0</v>
      </c>
      <c r="L646" s="91">
        <f>VLOOKUP($B646,'Bang TPDD'!$A$6:$AA$2902,8, FALSE)*$E646/100</f>
        <v>0</v>
      </c>
      <c r="M646" s="91">
        <f>VLOOKUP($B646,'Bang TPDD'!$A$6:$AA$2902,9, FALSE)*$E646/100</f>
        <v>0</v>
      </c>
      <c r="N646" s="91">
        <f>VLOOKUP($B646,'Bang TPDD'!$A$6:$AA$2902,10, FALSE)*$E646/100</f>
        <v>0</v>
      </c>
      <c r="O646" s="91">
        <f>VLOOKUP($B646,'Bang TPDD'!$A$6:$AA$2902,11, FALSE)*$E646/100</f>
        <v>0</v>
      </c>
      <c r="P646" s="91">
        <f>VLOOKUP($B646,'Bang TPDD'!$A$6:$AA$2902,12, FALSE)*$E646/100</f>
        <v>0</v>
      </c>
      <c r="Q646" s="91">
        <f>VLOOKUP($B646,'Bang TPDD'!$A$6:$AA$2902,13, FALSE)*$E646/100</f>
        <v>0</v>
      </c>
      <c r="R646" s="91">
        <f>VLOOKUP($B646,'Bang TPDD'!$A$6:$AA$2902,14, FALSE)*$E646/100</f>
        <v>0</v>
      </c>
      <c r="S646" s="91">
        <f>VLOOKUP($B646,'Bang TPDD'!$A$6:$AA$2902,15, FALSE)*$E646/100</f>
        <v>0</v>
      </c>
      <c r="T646" s="91">
        <f>VLOOKUP($B646,'Bang TPDD'!$A$6:$AA$2902,16, FALSE)*$E646/100</f>
        <v>0</v>
      </c>
      <c r="U646" s="91">
        <f>VLOOKUP($B646,'Bang TPDD'!$A$6:$AA$2902,17, FALSE)*$E646/100</f>
        <v>0</v>
      </c>
      <c r="V646" s="91">
        <f>VLOOKUP($B646,'Bang TPDD'!$A$6:$AA$2902,18, FALSE)*$E646/100</f>
        <v>0</v>
      </c>
      <c r="W646" s="91">
        <f>VLOOKUP($B646,'Bang TPDD'!$A$6:$AA$2902,19, FALSE)*$E646/100</f>
        <v>0</v>
      </c>
      <c r="X646" s="91">
        <f>VLOOKUP($B646,'Bang TPDD'!$A$6:$AA$2902,20, FALSE)*$E646/100</f>
        <v>0</v>
      </c>
      <c r="Y646" s="91">
        <f>VLOOKUP($B646,'Bang TPDD'!$A$6:$AA$2902,21, FALSE)*$E646/100</f>
        <v>0</v>
      </c>
      <c r="Z646" s="91">
        <f>VLOOKUP($B646,'Bang TPDD'!$A$6:$AA$2902,22, FALSE)*$E646/100</f>
        <v>0</v>
      </c>
    </row>
    <row r="647" spans="1:26" s="2" customFormat="1" x14ac:dyDescent="0.3">
      <c r="B647" s="92" t="s">
        <v>338</v>
      </c>
      <c r="C647" s="5" t="str">
        <f>VLOOKUP($B647,'Bang TPDD'!$A$6:$AA$2902,2, FALSE)</f>
        <v>Chọn NL</v>
      </c>
      <c r="D647" s="91">
        <v>0</v>
      </c>
      <c r="E647" s="91">
        <f t="shared" si="79"/>
        <v>0</v>
      </c>
      <c r="F647" s="91">
        <f>VLOOKUP($B647,'Bang TPDD'!$A$6:$AA$2902,3, FALSE)</f>
        <v>0</v>
      </c>
      <c r="G647" s="91">
        <f>VLOOKUP($B647,'Bang TPDD'!$A$6:$AA$2902,4, FALSE)*$D647/100</f>
        <v>0</v>
      </c>
      <c r="H647" s="91">
        <f>VLOOKUP($B647,'Bang TPDD'!$A$6:$AA$2902,23, FALSE)*$E647/100</f>
        <v>0</v>
      </c>
      <c r="I647" s="91">
        <f>VLOOKUP($B647,'Bang TPDD'!$A$6:$AA$2902,5, FALSE)*$E647/100</f>
        <v>0</v>
      </c>
      <c r="J647" s="91">
        <f>VLOOKUP($B647,'Bang TPDD'!$A$6:$AA$2902,6, FALSE)*$E647/100</f>
        <v>0</v>
      </c>
      <c r="K647" s="91">
        <f>VLOOKUP($B647,'Bang TPDD'!$A$6:$AA$2902,7, FALSE)*$E647/100</f>
        <v>0</v>
      </c>
      <c r="L647" s="91">
        <f>VLOOKUP($B647,'Bang TPDD'!$A$6:$AA$2902,8, FALSE)*$E647/100</f>
        <v>0</v>
      </c>
      <c r="M647" s="91">
        <f>VLOOKUP($B647,'Bang TPDD'!$A$6:$AA$2902,9, FALSE)*$E647/100</f>
        <v>0</v>
      </c>
      <c r="N647" s="91">
        <f>VLOOKUP($B647,'Bang TPDD'!$A$6:$AA$2902,10, FALSE)*$E647/100</f>
        <v>0</v>
      </c>
      <c r="O647" s="91">
        <f>VLOOKUP($B647,'Bang TPDD'!$A$6:$AA$2902,11, FALSE)*$E647/100</f>
        <v>0</v>
      </c>
      <c r="P647" s="91">
        <f>VLOOKUP($B647,'Bang TPDD'!$A$6:$AA$2902,12, FALSE)*$E647/100</f>
        <v>0</v>
      </c>
      <c r="Q647" s="91">
        <f>VLOOKUP($B647,'Bang TPDD'!$A$6:$AA$2902,13, FALSE)*$E647/100</f>
        <v>0</v>
      </c>
      <c r="R647" s="91">
        <f>VLOOKUP($B647,'Bang TPDD'!$A$6:$AA$2902,14, FALSE)*$E647/100</f>
        <v>0</v>
      </c>
      <c r="S647" s="91">
        <f>VLOOKUP($B647,'Bang TPDD'!$A$6:$AA$2902,15, FALSE)*$E647/100</f>
        <v>0</v>
      </c>
      <c r="T647" s="91">
        <f>VLOOKUP($B647,'Bang TPDD'!$A$6:$AA$2902,16, FALSE)*$E647/100</f>
        <v>0</v>
      </c>
      <c r="U647" s="91">
        <f>VLOOKUP($B647,'Bang TPDD'!$A$6:$AA$2902,17, FALSE)*$E647/100</f>
        <v>0</v>
      </c>
      <c r="V647" s="91">
        <f>VLOOKUP($B647,'Bang TPDD'!$A$6:$AA$2902,18, FALSE)*$E647/100</f>
        <v>0</v>
      </c>
      <c r="W647" s="91">
        <f>VLOOKUP($B647,'Bang TPDD'!$A$6:$AA$2902,19, FALSE)*$E647/100</f>
        <v>0</v>
      </c>
      <c r="X647" s="91">
        <f>VLOOKUP($B647,'Bang TPDD'!$A$6:$AA$2902,20, FALSE)*$E647/100</f>
        <v>0</v>
      </c>
      <c r="Y647" s="91">
        <f>VLOOKUP($B647,'Bang TPDD'!$A$6:$AA$2902,21, FALSE)*$E647/100</f>
        <v>0</v>
      </c>
      <c r="Z647" s="91">
        <f>VLOOKUP($B647,'Bang TPDD'!$A$6:$AA$2902,22, FALSE)*$E647/100</f>
        <v>0</v>
      </c>
    </row>
    <row r="648" spans="1:26" s="2" customFormat="1" x14ac:dyDescent="0.3">
      <c r="B648" s="92" t="s">
        <v>338</v>
      </c>
      <c r="C648" s="5" t="str">
        <f>VLOOKUP($B648,'Bang TPDD'!$A$6:$AA$2902,2, FALSE)</f>
        <v>Chọn NL</v>
      </c>
      <c r="D648" s="91">
        <v>0</v>
      </c>
      <c r="E648" s="91">
        <f t="shared" si="79"/>
        <v>0</v>
      </c>
      <c r="F648" s="91">
        <f>VLOOKUP($B648,'Bang TPDD'!$A$6:$AA$2902,3, FALSE)</f>
        <v>0</v>
      </c>
      <c r="G648" s="91">
        <f>VLOOKUP($B648,'Bang TPDD'!$A$6:$AA$2902,4, FALSE)*$D648/100</f>
        <v>0</v>
      </c>
      <c r="H648" s="91">
        <f>VLOOKUP($B648,'Bang TPDD'!$A$6:$AA$2902,23, FALSE)*$E648/100</f>
        <v>0</v>
      </c>
      <c r="I648" s="91">
        <f>VLOOKUP($B648,'Bang TPDD'!$A$6:$AA$2902,5, FALSE)*$E648/100</f>
        <v>0</v>
      </c>
      <c r="J648" s="91">
        <f>VLOOKUP($B648,'Bang TPDD'!$A$6:$AA$2902,6, FALSE)*$E648/100</f>
        <v>0</v>
      </c>
      <c r="K648" s="91">
        <f>VLOOKUP($B648,'Bang TPDD'!$A$6:$AA$2902,7, FALSE)*$E648/100</f>
        <v>0</v>
      </c>
      <c r="L648" s="91">
        <f>VLOOKUP($B648,'Bang TPDD'!$A$6:$AA$2902,8, FALSE)*$E648/100</f>
        <v>0</v>
      </c>
      <c r="M648" s="91">
        <f>VLOOKUP($B648,'Bang TPDD'!$A$6:$AA$2902,9, FALSE)*$E648/100</f>
        <v>0</v>
      </c>
      <c r="N648" s="91">
        <f>VLOOKUP($B648,'Bang TPDD'!$A$6:$AA$2902,10, FALSE)*$E648/100</f>
        <v>0</v>
      </c>
      <c r="O648" s="91">
        <f>VLOOKUP($B648,'Bang TPDD'!$A$6:$AA$2902,11, FALSE)*$E648/100</f>
        <v>0</v>
      </c>
      <c r="P648" s="91">
        <f>VLOOKUP($B648,'Bang TPDD'!$A$6:$AA$2902,12, FALSE)*$E648/100</f>
        <v>0</v>
      </c>
      <c r="Q648" s="91">
        <f>VLOOKUP($B648,'Bang TPDD'!$A$6:$AA$2902,13, FALSE)*$E648/100</f>
        <v>0</v>
      </c>
      <c r="R648" s="91">
        <f>VLOOKUP($B648,'Bang TPDD'!$A$6:$AA$2902,14, FALSE)*$E648/100</f>
        <v>0</v>
      </c>
      <c r="S648" s="91">
        <f>VLOOKUP($B648,'Bang TPDD'!$A$6:$AA$2902,15, FALSE)*$E648/100</f>
        <v>0</v>
      </c>
      <c r="T648" s="91">
        <f>VLOOKUP($B648,'Bang TPDD'!$A$6:$AA$2902,16, FALSE)*$E648/100</f>
        <v>0</v>
      </c>
      <c r="U648" s="91">
        <f>VLOOKUP($B648,'Bang TPDD'!$A$6:$AA$2902,17, FALSE)*$E648/100</f>
        <v>0</v>
      </c>
      <c r="V648" s="91">
        <f>VLOOKUP($B648,'Bang TPDD'!$A$6:$AA$2902,18, FALSE)*$E648/100</f>
        <v>0</v>
      </c>
      <c r="W648" s="91">
        <f>VLOOKUP($B648,'Bang TPDD'!$A$6:$AA$2902,19, FALSE)*$E648/100</f>
        <v>0</v>
      </c>
      <c r="X648" s="91">
        <f>VLOOKUP($B648,'Bang TPDD'!$A$6:$AA$2902,20, FALSE)*$E648/100</f>
        <v>0</v>
      </c>
      <c r="Y648" s="91">
        <f>VLOOKUP($B648,'Bang TPDD'!$A$6:$AA$2902,21, FALSE)*$E648/100</f>
        <v>0</v>
      </c>
      <c r="Z648" s="91">
        <f>VLOOKUP($B648,'Bang TPDD'!$A$6:$AA$2902,22, FALSE)*$E648/100</f>
        <v>0</v>
      </c>
    </row>
    <row r="649" spans="1:26" s="2" customFormat="1" x14ac:dyDescent="0.3">
      <c r="B649" s="92" t="s">
        <v>338</v>
      </c>
      <c r="C649" s="5" t="str">
        <f>VLOOKUP($B649,'Bang TPDD'!$A$6:$AA$2902,2, FALSE)</f>
        <v>Chọn NL</v>
      </c>
      <c r="D649" s="91">
        <v>0</v>
      </c>
      <c r="E649" s="91">
        <f t="shared" si="79"/>
        <v>0</v>
      </c>
      <c r="F649" s="91">
        <f>VLOOKUP($B649,'Bang TPDD'!$A$6:$AA$2902,3, FALSE)</f>
        <v>0</v>
      </c>
      <c r="G649" s="91">
        <f>VLOOKUP($B649,'Bang TPDD'!$A$6:$AA$2902,4, FALSE)*$D649/100</f>
        <v>0</v>
      </c>
      <c r="H649" s="91">
        <f>VLOOKUP($B649,'Bang TPDD'!$A$6:$AA$2902,23, FALSE)*$E649/100</f>
        <v>0</v>
      </c>
      <c r="I649" s="91">
        <f>VLOOKUP($B649,'Bang TPDD'!$A$6:$AA$2902,5, FALSE)*$E649/100</f>
        <v>0</v>
      </c>
      <c r="J649" s="91">
        <f>VLOOKUP($B649,'Bang TPDD'!$A$6:$AA$2902,6, FALSE)*$E649/100</f>
        <v>0</v>
      </c>
      <c r="K649" s="91">
        <f>VLOOKUP($B649,'Bang TPDD'!$A$6:$AA$2902,7, FALSE)*$E649/100</f>
        <v>0</v>
      </c>
      <c r="L649" s="91">
        <f>VLOOKUP($B649,'Bang TPDD'!$A$6:$AA$2902,8, FALSE)*$E649/100</f>
        <v>0</v>
      </c>
      <c r="M649" s="91">
        <f>VLOOKUP($B649,'Bang TPDD'!$A$6:$AA$2902,9, FALSE)*$E649/100</f>
        <v>0</v>
      </c>
      <c r="N649" s="91">
        <f>VLOOKUP($B649,'Bang TPDD'!$A$6:$AA$2902,10, FALSE)*$E649/100</f>
        <v>0</v>
      </c>
      <c r="O649" s="91">
        <f>VLOOKUP($B649,'Bang TPDD'!$A$6:$AA$2902,11, FALSE)*$E649/100</f>
        <v>0</v>
      </c>
      <c r="P649" s="91">
        <f>VLOOKUP($B649,'Bang TPDD'!$A$6:$AA$2902,12, FALSE)*$E649/100</f>
        <v>0</v>
      </c>
      <c r="Q649" s="91">
        <f>VLOOKUP($B649,'Bang TPDD'!$A$6:$AA$2902,13, FALSE)*$E649/100</f>
        <v>0</v>
      </c>
      <c r="R649" s="91">
        <f>VLOOKUP($B649,'Bang TPDD'!$A$6:$AA$2902,14, FALSE)*$E649/100</f>
        <v>0</v>
      </c>
      <c r="S649" s="91">
        <f>VLOOKUP($B649,'Bang TPDD'!$A$6:$AA$2902,15, FALSE)*$E649/100</f>
        <v>0</v>
      </c>
      <c r="T649" s="91">
        <f>VLOOKUP($B649,'Bang TPDD'!$A$6:$AA$2902,16, FALSE)*$E649/100</f>
        <v>0</v>
      </c>
      <c r="U649" s="91">
        <f>VLOOKUP($B649,'Bang TPDD'!$A$6:$AA$2902,17, FALSE)*$E649/100</f>
        <v>0</v>
      </c>
      <c r="V649" s="91">
        <f>VLOOKUP($B649,'Bang TPDD'!$A$6:$AA$2902,18, FALSE)*$E649/100</f>
        <v>0</v>
      </c>
      <c r="W649" s="91">
        <f>VLOOKUP($B649,'Bang TPDD'!$A$6:$AA$2902,19, FALSE)*$E649/100</f>
        <v>0</v>
      </c>
      <c r="X649" s="91">
        <f>VLOOKUP($B649,'Bang TPDD'!$A$6:$AA$2902,20, FALSE)*$E649/100</f>
        <v>0</v>
      </c>
      <c r="Y649" s="91">
        <f>VLOOKUP($B649,'Bang TPDD'!$A$6:$AA$2902,21, FALSE)*$E649/100</f>
        <v>0</v>
      </c>
      <c r="Z649" s="91">
        <f>VLOOKUP($B649,'Bang TPDD'!$A$6:$AA$2902,22, FALSE)*$E649/100</f>
        <v>0</v>
      </c>
    </row>
    <row r="650" spans="1:26" s="2" customFormat="1" x14ac:dyDescent="0.3">
      <c r="B650" s="92" t="s">
        <v>338</v>
      </c>
      <c r="C650" s="5" t="str">
        <f>VLOOKUP($B650,'Bang TPDD'!$A$6:$AA$2902,2, FALSE)</f>
        <v>Chọn NL</v>
      </c>
      <c r="D650" s="91">
        <v>0</v>
      </c>
      <c r="E650" s="91">
        <f t="shared" si="79"/>
        <v>0</v>
      </c>
      <c r="F650" s="91">
        <f>VLOOKUP($B650,'Bang TPDD'!$A$6:$AA$2902,3, FALSE)</f>
        <v>0</v>
      </c>
      <c r="G650" s="91">
        <f>VLOOKUP($B650,'Bang TPDD'!$A$6:$AA$2902,4, FALSE)*$D650/100</f>
        <v>0</v>
      </c>
      <c r="H650" s="91">
        <f>VLOOKUP($B650,'Bang TPDD'!$A$6:$AA$2902,23, FALSE)*$E650/100</f>
        <v>0</v>
      </c>
      <c r="I650" s="91">
        <f>VLOOKUP($B650,'Bang TPDD'!$A$6:$AA$2902,5, FALSE)*$E650/100</f>
        <v>0</v>
      </c>
      <c r="J650" s="91">
        <f>VLOOKUP($B650,'Bang TPDD'!$A$6:$AA$2902,6, FALSE)*$E650/100</f>
        <v>0</v>
      </c>
      <c r="K650" s="91">
        <f>VLOOKUP($B650,'Bang TPDD'!$A$6:$AA$2902,7, FALSE)*$E650/100</f>
        <v>0</v>
      </c>
      <c r="L650" s="91">
        <f>VLOOKUP($B650,'Bang TPDD'!$A$6:$AA$2902,8, FALSE)*$E650/100</f>
        <v>0</v>
      </c>
      <c r="M650" s="91">
        <f>VLOOKUP($B650,'Bang TPDD'!$A$6:$AA$2902,9, FALSE)*$E650/100</f>
        <v>0</v>
      </c>
      <c r="N650" s="91">
        <f>VLOOKUP($B650,'Bang TPDD'!$A$6:$AA$2902,10, FALSE)*$E650/100</f>
        <v>0</v>
      </c>
      <c r="O650" s="91">
        <f>VLOOKUP($B650,'Bang TPDD'!$A$6:$AA$2902,11, FALSE)*$E650/100</f>
        <v>0</v>
      </c>
      <c r="P650" s="91">
        <f>VLOOKUP($B650,'Bang TPDD'!$A$6:$AA$2902,12, FALSE)*$E650/100</f>
        <v>0</v>
      </c>
      <c r="Q650" s="91">
        <f>VLOOKUP($B650,'Bang TPDD'!$A$6:$AA$2902,13, FALSE)*$E650/100</f>
        <v>0</v>
      </c>
      <c r="R650" s="91">
        <f>VLOOKUP($B650,'Bang TPDD'!$A$6:$AA$2902,14, FALSE)*$E650/100</f>
        <v>0</v>
      </c>
      <c r="S650" s="91">
        <f>VLOOKUP($B650,'Bang TPDD'!$A$6:$AA$2902,15, FALSE)*$E650/100</f>
        <v>0</v>
      </c>
      <c r="T650" s="91">
        <f>VLOOKUP($B650,'Bang TPDD'!$A$6:$AA$2902,16, FALSE)*$E650/100</f>
        <v>0</v>
      </c>
      <c r="U650" s="91">
        <f>VLOOKUP($B650,'Bang TPDD'!$A$6:$AA$2902,17, FALSE)*$E650/100</f>
        <v>0</v>
      </c>
      <c r="V650" s="91">
        <f>VLOOKUP($B650,'Bang TPDD'!$A$6:$AA$2902,18, FALSE)*$E650/100</f>
        <v>0</v>
      </c>
      <c r="W650" s="91">
        <f>VLOOKUP($B650,'Bang TPDD'!$A$6:$AA$2902,19, FALSE)*$E650/100</f>
        <v>0</v>
      </c>
      <c r="X650" s="91">
        <f>VLOOKUP($B650,'Bang TPDD'!$A$6:$AA$2902,20, FALSE)*$E650/100</f>
        <v>0</v>
      </c>
      <c r="Y650" s="91">
        <f>VLOOKUP($B650,'Bang TPDD'!$A$6:$AA$2902,21, FALSE)*$E650/100</f>
        <v>0</v>
      </c>
      <c r="Z650" s="91">
        <f>VLOOKUP($B650,'Bang TPDD'!$A$6:$AA$2902,22, FALSE)*$E650/100</f>
        <v>0</v>
      </c>
    </row>
    <row r="651" spans="1:26" s="2" customFormat="1" x14ac:dyDescent="0.3">
      <c r="B651" s="92" t="s">
        <v>338</v>
      </c>
      <c r="C651" s="5" t="str">
        <f>VLOOKUP($B651,'Bang TPDD'!$A$6:$AA$2902,2, FALSE)</f>
        <v>Chọn NL</v>
      </c>
      <c r="D651" s="91">
        <v>0</v>
      </c>
      <c r="E651" s="91">
        <f t="shared" si="79"/>
        <v>0</v>
      </c>
      <c r="F651" s="91">
        <f>VLOOKUP($B651,'Bang TPDD'!$A$6:$AA$2902,3, FALSE)</f>
        <v>0</v>
      </c>
      <c r="G651" s="91">
        <f>VLOOKUP($B651,'Bang TPDD'!$A$6:$AA$2902,4, FALSE)*$D651/100</f>
        <v>0</v>
      </c>
      <c r="H651" s="91">
        <f>VLOOKUP($B651,'Bang TPDD'!$A$6:$AA$2902,23, FALSE)*$E651/100</f>
        <v>0</v>
      </c>
      <c r="I651" s="91">
        <f>VLOOKUP($B651,'Bang TPDD'!$A$6:$AA$2902,5, FALSE)*$E651/100</f>
        <v>0</v>
      </c>
      <c r="J651" s="91">
        <f>VLOOKUP($B651,'Bang TPDD'!$A$6:$AA$2902,6, FALSE)*$E651/100</f>
        <v>0</v>
      </c>
      <c r="K651" s="91">
        <f>VLOOKUP($B651,'Bang TPDD'!$A$6:$AA$2902,7, FALSE)*$E651/100</f>
        <v>0</v>
      </c>
      <c r="L651" s="91">
        <f>VLOOKUP($B651,'Bang TPDD'!$A$6:$AA$2902,8, FALSE)*$E651/100</f>
        <v>0</v>
      </c>
      <c r="M651" s="91">
        <f>VLOOKUP($B651,'Bang TPDD'!$A$6:$AA$2902,9, FALSE)*$E651/100</f>
        <v>0</v>
      </c>
      <c r="N651" s="91">
        <f>VLOOKUP($B651,'Bang TPDD'!$A$6:$AA$2902,10, FALSE)*$E651/100</f>
        <v>0</v>
      </c>
      <c r="O651" s="91">
        <f>VLOOKUP($B651,'Bang TPDD'!$A$6:$AA$2902,11, FALSE)*$E651/100</f>
        <v>0</v>
      </c>
      <c r="P651" s="91">
        <f>VLOOKUP($B651,'Bang TPDD'!$A$6:$AA$2902,12, FALSE)*$E651/100</f>
        <v>0</v>
      </c>
      <c r="Q651" s="91">
        <f>VLOOKUP($B651,'Bang TPDD'!$A$6:$AA$2902,13, FALSE)*$E651/100</f>
        <v>0</v>
      </c>
      <c r="R651" s="91">
        <f>VLOOKUP($B651,'Bang TPDD'!$A$6:$AA$2902,14, FALSE)*$E651/100</f>
        <v>0</v>
      </c>
      <c r="S651" s="91">
        <f>VLOOKUP($B651,'Bang TPDD'!$A$6:$AA$2902,15, FALSE)*$E651/100</f>
        <v>0</v>
      </c>
      <c r="T651" s="91">
        <f>VLOOKUP($B651,'Bang TPDD'!$A$6:$AA$2902,16, FALSE)*$E651/100</f>
        <v>0</v>
      </c>
      <c r="U651" s="91">
        <f>VLOOKUP($B651,'Bang TPDD'!$A$6:$AA$2902,17, FALSE)*$E651/100</f>
        <v>0</v>
      </c>
      <c r="V651" s="91">
        <f>VLOOKUP($B651,'Bang TPDD'!$A$6:$AA$2902,18, FALSE)*$E651/100</f>
        <v>0</v>
      </c>
      <c r="W651" s="91">
        <f>VLOOKUP($B651,'Bang TPDD'!$A$6:$AA$2902,19, FALSE)*$E651/100</f>
        <v>0</v>
      </c>
      <c r="X651" s="91">
        <f>VLOOKUP($B651,'Bang TPDD'!$A$6:$AA$2902,20, FALSE)*$E651/100</f>
        <v>0</v>
      </c>
      <c r="Y651" s="91">
        <f>VLOOKUP($B651,'Bang TPDD'!$A$6:$AA$2902,21, FALSE)*$E651/100</f>
        <v>0</v>
      </c>
      <c r="Z651" s="91">
        <f>VLOOKUP($B651,'Bang TPDD'!$A$6:$AA$2902,22, FALSE)*$E651/100</f>
        <v>0</v>
      </c>
    </row>
    <row r="652" spans="1:26" s="2" customFormat="1" x14ac:dyDescent="0.3">
      <c r="B652" s="92" t="s">
        <v>338</v>
      </c>
      <c r="C652" s="5" t="str">
        <f>VLOOKUP($B652,'Bang TPDD'!$A$6:$AA$2902,2, FALSE)</f>
        <v>Chọn NL</v>
      </c>
      <c r="D652" s="91">
        <v>0</v>
      </c>
      <c r="E652" s="91">
        <f t="shared" si="79"/>
        <v>0</v>
      </c>
      <c r="F652" s="91">
        <f>VLOOKUP($B652,'Bang TPDD'!$A$6:$AA$2902,3, FALSE)</f>
        <v>0</v>
      </c>
      <c r="G652" s="91">
        <f>VLOOKUP($B652,'Bang TPDD'!$A$6:$AA$2902,4, FALSE)*$D652/100</f>
        <v>0</v>
      </c>
      <c r="H652" s="91">
        <f>VLOOKUP($B652,'Bang TPDD'!$A$6:$AA$2902,23, FALSE)*$E652/100</f>
        <v>0</v>
      </c>
      <c r="I652" s="91">
        <f>VLOOKUP($B652,'Bang TPDD'!$A$6:$AA$2902,5, FALSE)*$E652/100</f>
        <v>0</v>
      </c>
      <c r="J652" s="91">
        <f>VLOOKUP($B652,'Bang TPDD'!$A$6:$AA$2902,6, FALSE)*$E652/100</f>
        <v>0</v>
      </c>
      <c r="K652" s="91">
        <f>VLOOKUP($B652,'Bang TPDD'!$A$6:$AA$2902,7, FALSE)*$E652/100</f>
        <v>0</v>
      </c>
      <c r="L652" s="91">
        <f>VLOOKUP($B652,'Bang TPDD'!$A$6:$AA$2902,8, FALSE)*$E652/100</f>
        <v>0</v>
      </c>
      <c r="M652" s="91">
        <f>VLOOKUP($B652,'Bang TPDD'!$A$6:$AA$2902,9, FALSE)*$E652/100</f>
        <v>0</v>
      </c>
      <c r="N652" s="91">
        <f>VLOOKUP($B652,'Bang TPDD'!$A$6:$AA$2902,10, FALSE)*$E652/100</f>
        <v>0</v>
      </c>
      <c r="O652" s="91">
        <f>VLOOKUP($B652,'Bang TPDD'!$A$6:$AA$2902,11, FALSE)*$E652/100</f>
        <v>0</v>
      </c>
      <c r="P652" s="91">
        <f>VLOOKUP($B652,'Bang TPDD'!$A$6:$AA$2902,12, FALSE)*$E652/100</f>
        <v>0</v>
      </c>
      <c r="Q652" s="91">
        <f>VLOOKUP($B652,'Bang TPDD'!$A$6:$AA$2902,13, FALSE)*$E652/100</f>
        <v>0</v>
      </c>
      <c r="R652" s="91">
        <f>VLOOKUP($B652,'Bang TPDD'!$A$6:$AA$2902,14, FALSE)*$E652/100</f>
        <v>0</v>
      </c>
      <c r="S652" s="91">
        <f>VLOOKUP($B652,'Bang TPDD'!$A$6:$AA$2902,15, FALSE)*$E652/100</f>
        <v>0</v>
      </c>
      <c r="T652" s="91">
        <f>VLOOKUP($B652,'Bang TPDD'!$A$6:$AA$2902,16, FALSE)*$E652/100</f>
        <v>0</v>
      </c>
      <c r="U652" s="91">
        <f>VLOOKUP($B652,'Bang TPDD'!$A$6:$AA$2902,17, FALSE)*$E652/100</f>
        <v>0</v>
      </c>
      <c r="V652" s="91">
        <f>VLOOKUP($B652,'Bang TPDD'!$A$6:$AA$2902,18, FALSE)*$E652/100</f>
        <v>0</v>
      </c>
      <c r="W652" s="91">
        <f>VLOOKUP($B652,'Bang TPDD'!$A$6:$AA$2902,19, FALSE)*$E652/100</f>
        <v>0</v>
      </c>
      <c r="X652" s="91">
        <f>VLOOKUP($B652,'Bang TPDD'!$A$6:$AA$2902,20, FALSE)*$E652/100</f>
        <v>0</v>
      </c>
      <c r="Y652" s="91">
        <f>VLOOKUP($B652,'Bang TPDD'!$A$6:$AA$2902,21, FALSE)*$E652/100</f>
        <v>0</v>
      </c>
      <c r="Z652" s="91">
        <f>VLOOKUP($B652,'Bang TPDD'!$A$6:$AA$2902,22, FALSE)*$E652/100</f>
        <v>0</v>
      </c>
    </row>
    <row r="653" spans="1:26" ht="15" thickBot="1" x14ac:dyDescent="0.35"/>
    <row r="654" spans="1:26" s="89" customFormat="1" ht="27.6" x14ac:dyDescent="0.3">
      <c r="A654" s="412" t="s">
        <v>342</v>
      </c>
      <c r="B654" s="414" t="s">
        <v>292</v>
      </c>
      <c r="C654" s="410" t="s">
        <v>353</v>
      </c>
      <c r="D654" s="396" t="s">
        <v>272</v>
      </c>
      <c r="E654" s="397" t="s">
        <v>273</v>
      </c>
      <c r="F654" s="398" t="s">
        <v>300</v>
      </c>
      <c r="G654" s="398" t="s">
        <v>3</v>
      </c>
      <c r="H654" s="398" t="s">
        <v>296</v>
      </c>
      <c r="I654" s="399" t="s">
        <v>323</v>
      </c>
      <c r="J654" s="399" t="s">
        <v>324</v>
      </c>
      <c r="K654" s="399" t="s">
        <v>327</v>
      </c>
      <c r="L654" s="399" t="s">
        <v>325</v>
      </c>
      <c r="M654" s="399" t="s">
        <v>326</v>
      </c>
      <c r="N654" s="399" t="s">
        <v>329</v>
      </c>
      <c r="O654" s="399" t="s">
        <v>5</v>
      </c>
      <c r="P654" s="399" t="s">
        <v>304</v>
      </c>
      <c r="Q654" s="399" t="s">
        <v>313</v>
      </c>
      <c r="R654" s="399" t="s">
        <v>6</v>
      </c>
      <c r="S654" s="399" t="s">
        <v>7</v>
      </c>
      <c r="T654" s="399" t="s">
        <v>8</v>
      </c>
      <c r="U654" s="399" t="s">
        <v>9</v>
      </c>
      <c r="V654" s="399" t="s">
        <v>10</v>
      </c>
      <c r="W654" s="399" t="s">
        <v>291</v>
      </c>
      <c r="X654" s="399" t="s">
        <v>11</v>
      </c>
      <c r="Y654" s="399" t="s">
        <v>12</v>
      </c>
      <c r="Z654" s="399" t="s">
        <v>13</v>
      </c>
    </row>
    <row r="655" spans="1:26" s="89" customFormat="1" x14ac:dyDescent="0.3">
      <c r="A655" s="413"/>
      <c r="B655" s="415"/>
      <c r="C655" s="411"/>
      <c r="D655" s="400" t="s">
        <v>16</v>
      </c>
      <c r="E655" s="401" t="s">
        <v>16</v>
      </c>
      <c r="F655" s="401" t="s">
        <v>301</v>
      </c>
      <c r="G655" s="401" t="s">
        <v>15</v>
      </c>
      <c r="H655" s="401" t="s">
        <v>16</v>
      </c>
      <c r="I655" s="401" t="s">
        <v>16</v>
      </c>
      <c r="J655" s="401" t="s">
        <v>16</v>
      </c>
      <c r="K655" s="401" t="s">
        <v>328</v>
      </c>
      <c r="L655" s="401" t="s">
        <v>16</v>
      </c>
      <c r="M655" s="401" t="s">
        <v>16</v>
      </c>
      <c r="N655" s="401" t="s">
        <v>16</v>
      </c>
      <c r="O655" s="401" t="s">
        <v>16</v>
      </c>
      <c r="P655" s="401" t="s">
        <v>16</v>
      </c>
      <c r="Q655" s="401" t="s">
        <v>17</v>
      </c>
      <c r="R655" s="401" t="s">
        <v>17</v>
      </c>
      <c r="S655" s="401" t="s">
        <v>17</v>
      </c>
      <c r="T655" s="401" t="s">
        <v>17</v>
      </c>
      <c r="U655" s="401" t="s">
        <v>17</v>
      </c>
      <c r="V655" s="401" t="s">
        <v>17</v>
      </c>
      <c r="W655" s="401" t="s">
        <v>18</v>
      </c>
      <c r="X655" s="401" t="s">
        <v>18</v>
      </c>
      <c r="Y655" s="401" t="s">
        <v>17</v>
      </c>
      <c r="Z655" s="401" t="s">
        <v>17</v>
      </c>
    </row>
    <row r="656" spans="1:26" s="90" customFormat="1" ht="50.25" customHeight="1" thickBot="1" x14ac:dyDescent="0.4">
      <c r="A656" s="93">
        <f>A636+1</f>
        <v>41</v>
      </c>
      <c r="B656" s="94" t="s">
        <v>1159</v>
      </c>
      <c r="C656" s="95" t="s">
        <v>352</v>
      </c>
      <c r="D656" s="402">
        <f>SUM(D657:D672)</f>
        <v>330</v>
      </c>
      <c r="E656" s="402">
        <f t="shared" ref="E656:Z656" si="80">SUM(E657:E672)</f>
        <v>314</v>
      </c>
      <c r="F656" s="402">
        <f t="shared" si="80"/>
        <v>56</v>
      </c>
      <c r="G656" s="402">
        <f t="shared" si="80"/>
        <v>64.47999999999999</v>
      </c>
      <c r="H656" s="402">
        <f t="shared" si="80"/>
        <v>297.12799999999993</v>
      </c>
      <c r="I656" s="402">
        <f t="shared" si="80"/>
        <v>3.1260000000000003</v>
      </c>
      <c r="J656" s="402">
        <f t="shared" si="80"/>
        <v>0.5544</v>
      </c>
      <c r="K656" s="402">
        <f t="shared" si="80"/>
        <v>3.6804000000000001</v>
      </c>
      <c r="L656" s="402">
        <f t="shared" si="80"/>
        <v>0.68600000000000005</v>
      </c>
      <c r="M656" s="402">
        <f t="shared" si="80"/>
        <v>1.2190000000000001</v>
      </c>
      <c r="N656" s="402">
        <f t="shared" si="80"/>
        <v>1.905</v>
      </c>
      <c r="O656" s="402">
        <f t="shared" si="80"/>
        <v>8.0673999999999992</v>
      </c>
      <c r="P656" s="402">
        <f t="shared" si="80"/>
        <v>2.0301999999999998</v>
      </c>
      <c r="Q656" s="402">
        <f t="shared" si="80"/>
        <v>0</v>
      </c>
      <c r="R656" s="402">
        <f t="shared" si="80"/>
        <v>71.545999999999992</v>
      </c>
      <c r="S656" s="402">
        <f t="shared" si="80"/>
        <v>47.772000000000006</v>
      </c>
      <c r="T656" s="402">
        <f t="shared" si="80"/>
        <v>0.90200000000000002</v>
      </c>
      <c r="U656" s="402">
        <f t="shared" si="80"/>
        <v>597.73800000000006</v>
      </c>
      <c r="V656" s="402">
        <f t="shared" si="80"/>
        <v>343.81399999999996</v>
      </c>
      <c r="W656" s="402">
        <f t="shared" si="80"/>
        <v>945.12</v>
      </c>
      <c r="X656" s="402">
        <f t="shared" si="80"/>
        <v>0</v>
      </c>
      <c r="Y656" s="402">
        <f t="shared" si="80"/>
        <v>0.1449</v>
      </c>
      <c r="Z656" s="402">
        <f t="shared" si="80"/>
        <v>9.9039999999999999</v>
      </c>
    </row>
    <row r="657" spans="2:26" s="2" customFormat="1" x14ac:dyDescent="0.3">
      <c r="B657" s="92">
        <v>30</v>
      </c>
      <c r="C657" s="5" t="str">
        <f>VLOOKUP($B657,'Bang TPDD'!$A$6:$AA$2902,2, FALSE)</f>
        <v>Bí rợ (bí đỏ)</v>
      </c>
      <c r="D657" s="91">
        <v>100</v>
      </c>
      <c r="E657" s="91">
        <f>D657-D657*F657/100</f>
        <v>86</v>
      </c>
      <c r="F657" s="91">
        <f>VLOOKUP($B657,'Bang TPDD'!$A$6:$AA$2902,3, FALSE)</f>
        <v>14</v>
      </c>
      <c r="G657" s="91">
        <f>VLOOKUP($B657,'Bang TPDD'!$A$6:$AA$2902,4, FALSE)*$D657/100</f>
        <v>24</v>
      </c>
      <c r="H657" s="91">
        <f>VLOOKUP($B657,'Bang TPDD'!$A$6:$AA$2902,23, FALSE)*$E657/100</f>
        <v>79.12</v>
      </c>
      <c r="I657" s="91">
        <f>VLOOKUP($B657,'Bang TPDD'!$A$6:$AA$2902,5, FALSE)*$E657/100</f>
        <v>0</v>
      </c>
      <c r="J657" s="91">
        <f>VLOOKUP($B657,'Bang TPDD'!$A$6:$AA$2902,6, FALSE)*$E657/100</f>
        <v>0.25800000000000001</v>
      </c>
      <c r="K657" s="91">
        <f>VLOOKUP($B657,'Bang TPDD'!$A$6:$AA$2902,7, FALSE)*$E657/100</f>
        <v>0.25800000000000001</v>
      </c>
      <c r="L657" s="91">
        <f>VLOOKUP($B657,'Bang TPDD'!$A$6:$AA$2902,8, FALSE)*$E657/100</f>
        <v>0</v>
      </c>
      <c r="M657" s="91">
        <f>VLOOKUP($B657,'Bang TPDD'!$A$6:$AA$2902,9, FALSE)*$E657/100</f>
        <v>0</v>
      </c>
      <c r="N657" s="91">
        <f>VLOOKUP($B657,'Bang TPDD'!$A$6:$AA$2902,10, FALSE)*$E657/100</f>
        <v>0</v>
      </c>
      <c r="O657" s="91">
        <f>VLOOKUP($B657,'Bang TPDD'!$A$6:$AA$2902,11, FALSE)*$E657/100</f>
        <v>4.8159999999999998</v>
      </c>
      <c r="P657" s="91">
        <f>VLOOKUP($B657,'Bang TPDD'!$A$6:$AA$2902,12, FALSE)*$E657/100</f>
        <v>0.94600000000000006</v>
      </c>
      <c r="Q657" s="91">
        <f>VLOOKUP($B657,'Bang TPDD'!$A$6:$AA$2902,13, FALSE)*$E657/100</f>
        <v>0</v>
      </c>
      <c r="R657" s="91">
        <f>VLOOKUP($B657,'Bang TPDD'!$A$6:$AA$2902,14, FALSE)*$E657/100</f>
        <v>20.64</v>
      </c>
      <c r="S657" s="91">
        <f>VLOOKUP($B657,'Bang TPDD'!$A$6:$AA$2902,15, FALSE)*$E657/100</f>
        <v>13.76</v>
      </c>
      <c r="T657" s="91">
        <f>VLOOKUP($B657,'Bang TPDD'!$A$6:$AA$2902,16, FALSE)*$E657/100</f>
        <v>0.43</v>
      </c>
      <c r="U657" s="91">
        <f>VLOOKUP($B657,'Bang TPDD'!$A$6:$AA$2902,17, FALSE)*$E657/100</f>
        <v>6.88</v>
      </c>
      <c r="V657" s="91">
        <f>VLOOKUP($B657,'Bang TPDD'!$A$6:$AA$2902,18, FALSE)*$E657/100</f>
        <v>300.14</v>
      </c>
      <c r="W657" s="91">
        <f>VLOOKUP($B657,'Bang TPDD'!$A$6:$AA$2902,19, FALSE)*$E657/100</f>
        <v>825.6</v>
      </c>
      <c r="X657" s="91">
        <f>VLOOKUP($B657,'Bang TPDD'!$A$6:$AA$2902,20, FALSE)*$E657/100</f>
        <v>0</v>
      </c>
      <c r="Y657" s="91">
        <f>VLOOKUP($B657,'Bang TPDD'!$A$6:$AA$2902,21, FALSE)*$E657/100</f>
        <v>5.16E-2</v>
      </c>
      <c r="Z657" s="91">
        <f>VLOOKUP($B657,'Bang TPDD'!$A$6:$AA$2902,22, FALSE)*$E657/100</f>
        <v>6.88</v>
      </c>
    </row>
    <row r="658" spans="2:26" s="2" customFormat="1" x14ac:dyDescent="0.3">
      <c r="B658" s="92">
        <v>117</v>
      </c>
      <c r="C658" s="5" t="str">
        <f>VLOOKUP($B658,'Bang TPDD'!$A$6:$AA$2902,2, FALSE)</f>
        <v>Thịt heo nạc</v>
      </c>
      <c r="D658" s="91">
        <v>10</v>
      </c>
      <c r="E658" s="91">
        <f t="shared" ref="E658:E672" si="81">D658-D658*F658/100</f>
        <v>9.8000000000000007</v>
      </c>
      <c r="F658" s="91">
        <f>VLOOKUP($B658,'Bang TPDD'!$A$6:$AA$2902,3, FALSE)</f>
        <v>2</v>
      </c>
      <c r="G658" s="91">
        <f>VLOOKUP($B658,'Bang TPDD'!$A$6:$AA$2902,4, FALSE)*$D658/100</f>
        <v>13.9</v>
      </c>
      <c r="H658" s="91">
        <f>VLOOKUP($B658,'Bang TPDD'!$A$6:$AA$2902,23, FALSE)*$E658/100</f>
        <v>7.1540000000000008</v>
      </c>
      <c r="I658" s="91">
        <f>VLOOKUP($B658,'Bang TPDD'!$A$6:$AA$2902,5, FALSE)*$E658/100</f>
        <v>2.8420000000000005</v>
      </c>
      <c r="J658" s="91">
        <f>VLOOKUP($B658,'Bang TPDD'!$A$6:$AA$2902,6, FALSE)*$E658/100</f>
        <v>0</v>
      </c>
      <c r="K658" s="91">
        <f>VLOOKUP($B658,'Bang TPDD'!$A$6:$AA$2902,7, FALSE)*$E658/100</f>
        <v>2.8420000000000005</v>
      </c>
      <c r="L658" s="91">
        <f>VLOOKUP($B658,'Bang TPDD'!$A$6:$AA$2902,8, FALSE)*$E658/100</f>
        <v>0.68600000000000005</v>
      </c>
      <c r="M658" s="91">
        <f>VLOOKUP($B658,'Bang TPDD'!$A$6:$AA$2902,9, FALSE)*$E658/100</f>
        <v>0</v>
      </c>
      <c r="N658" s="91">
        <f>VLOOKUP($B658,'Bang TPDD'!$A$6:$AA$2902,10, FALSE)*$E658/100</f>
        <v>0.68600000000000005</v>
      </c>
      <c r="O658" s="91">
        <f>VLOOKUP($B658,'Bang TPDD'!$A$6:$AA$2902,11, FALSE)*$E658/100</f>
        <v>0</v>
      </c>
      <c r="P658" s="91">
        <f>VLOOKUP($B658,'Bang TPDD'!$A$6:$AA$2902,12, FALSE)*$E658/100</f>
        <v>0</v>
      </c>
      <c r="Q658" s="91">
        <f>VLOOKUP($B658,'Bang TPDD'!$A$6:$AA$2902,13, FALSE)*$E658/100</f>
        <v>0</v>
      </c>
      <c r="R658" s="91">
        <f>VLOOKUP($B658,'Bang TPDD'!$A$6:$AA$2902,14, FALSE)*$E658/100</f>
        <v>0.68600000000000005</v>
      </c>
      <c r="S658" s="91">
        <f>VLOOKUP($B658,'Bang TPDD'!$A$6:$AA$2902,15, FALSE)*$E658/100</f>
        <v>18.62</v>
      </c>
      <c r="T658" s="91">
        <f>VLOOKUP($B658,'Bang TPDD'!$A$6:$AA$2902,16, FALSE)*$E658/100</f>
        <v>9.8000000000000004E-2</v>
      </c>
      <c r="U658" s="91">
        <f>VLOOKUP($B658,'Bang TPDD'!$A$6:$AA$2902,17, FALSE)*$E658/100</f>
        <v>0</v>
      </c>
      <c r="V658" s="91">
        <f>VLOOKUP($B658,'Bang TPDD'!$A$6:$AA$2902,18, FALSE)*$E658/100</f>
        <v>0</v>
      </c>
      <c r="W658" s="91">
        <f>VLOOKUP($B658,'Bang TPDD'!$A$6:$AA$2902,19, FALSE)*$E658/100</f>
        <v>0</v>
      </c>
      <c r="X658" s="91">
        <f>VLOOKUP($B658,'Bang TPDD'!$A$6:$AA$2902,20, FALSE)*$E658/100</f>
        <v>0</v>
      </c>
      <c r="Y658" s="91">
        <f>VLOOKUP($B658,'Bang TPDD'!$A$6:$AA$2902,21, FALSE)*$E658/100</f>
        <v>8.8200000000000001E-2</v>
      </c>
      <c r="Z658" s="91">
        <f>VLOOKUP($B658,'Bang TPDD'!$A$6:$AA$2902,22, FALSE)*$E658/100</f>
        <v>0</v>
      </c>
    </row>
    <row r="659" spans="2:26" s="2" customFormat="1" x14ac:dyDescent="0.3">
      <c r="B659" s="92">
        <v>54</v>
      </c>
      <c r="C659" s="5" t="str">
        <f>VLOOKUP($B659,'Bang TPDD'!$A$6:$AA$2902,2, FALSE)</f>
        <v>Hành lá</v>
      </c>
      <c r="D659" s="91">
        <v>6</v>
      </c>
      <c r="E659" s="91">
        <f t="shared" si="81"/>
        <v>4.8</v>
      </c>
      <c r="F659" s="91">
        <f>VLOOKUP($B659,'Bang TPDD'!$A$6:$AA$2902,3, FALSE)</f>
        <v>20</v>
      </c>
      <c r="G659" s="91">
        <f>VLOOKUP($B659,'Bang TPDD'!$A$6:$AA$2902,4, FALSE)*$D659/100</f>
        <v>1.32</v>
      </c>
      <c r="H659" s="91">
        <f>VLOOKUP($B659,'Bang TPDD'!$A$6:$AA$2902,23, FALSE)*$E659/100</f>
        <v>4.4400000000000004</v>
      </c>
      <c r="I659" s="91">
        <f>VLOOKUP($B659,'Bang TPDD'!$A$6:$AA$2902,5, FALSE)*$E659/100</f>
        <v>0</v>
      </c>
      <c r="J659" s="91">
        <f>VLOOKUP($B659,'Bang TPDD'!$A$6:$AA$2902,6, FALSE)*$E659/100</f>
        <v>6.2400000000000004E-2</v>
      </c>
      <c r="K659" s="91">
        <f>VLOOKUP($B659,'Bang TPDD'!$A$6:$AA$2902,7, FALSE)*$E659/100</f>
        <v>6.2400000000000004E-2</v>
      </c>
      <c r="L659" s="91">
        <f>VLOOKUP($B659,'Bang TPDD'!$A$6:$AA$2902,8, FALSE)*$E659/100</f>
        <v>0</v>
      </c>
      <c r="M659" s="91">
        <f>VLOOKUP($B659,'Bang TPDD'!$A$6:$AA$2902,9, FALSE)*$E659/100</f>
        <v>0</v>
      </c>
      <c r="N659" s="91">
        <f>VLOOKUP($B659,'Bang TPDD'!$A$6:$AA$2902,10, FALSE)*$E659/100</f>
        <v>0</v>
      </c>
      <c r="O659" s="91">
        <f>VLOOKUP($B659,'Bang TPDD'!$A$6:$AA$2902,11, FALSE)*$E659/100</f>
        <v>0.20639999999999997</v>
      </c>
      <c r="P659" s="91">
        <f>VLOOKUP($B659,'Bang TPDD'!$A$6:$AA$2902,12, FALSE)*$E659/100</f>
        <v>4.3200000000000002E-2</v>
      </c>
      <c r="Q659" s="91">
        <f>VLOOKUP($B659,'Bang TPDD'!$A$6:$AA$2902,13, FALSE)*$E659/100</f>
        <v>0</v>
      </c>
      <c r="R659" s="91">
        <f>VLOOKUP($B659,'Bang TPDD'!$A$6:$AA$2902,14, FALSE)*$E659/100</f>
        <v>3.84</v>
      </c>
      <c r="S659" s="91">
        <f>VLOOKUP($B659,'Bang TPDD'!$A$6:$AA$2902,15, FALSE)*$E659/100</f>
        <v>1.9679999999999997</v>
      </c>
      <c r="T659" s="91">
        <f>VLOOKUP($B659,'Bang TPDD'!$A$6:$AA$2902,16, FALSE)*$E659/100</f>
        <v>4.8000000000000001E-2</v>
      </c>
      <c r="U659" s="91">
        <f>VLOOKUP($B659,'Bang TPDD'!$A$6:$AA$2902,17, FALSE)*$E659/100</f>
        <v>0.76800000000000002</v>
      </c>
      <c r="V659" s="91">
        <f>VLOOKUP($B659,'Bang TPDD'!$A$6:$AA$2902,18, FALSE)*$E659/100</f>
        <v>5.9039999999999999</v>
      </c>
      <c r="W659" s="91">
        <f>VLOOKUP($B659,'Bang TPDD'!$A$6:$AA$2902,19, FALSE)*$E659/100</f>
        <v>65.760000000000005</v>
      </c>
      <c r="X659" s="91">
        <f>VLOOKUP($B659,'Bang TPDD'!$A$6:$AA$2902,20, FALSE)*$E659/100</f>
        <v>0</v>
      </c>
      <c r="Y659" s="91">
        <f>VLOOKUP($B659,'Bang TPDD'!$A$6:$AA$2902,21, FALSE)*$E659/100</f>
        <v>1.4399999999999999E-3</v>
      </c>
      <c r="Z659" s="91">
        <f>VLOOKUP($B659,'Bang TPDD'!$A$6:$AA$2902,22, FALSE)*$E659/100</f>
        <v>2.88</v>
      </c>
    </row>
    <row r="660" spans="2:26" s="2" customFormat="1" x14ac:dyDescent="0.3">
      <c r="B660" s="92">
        <v>39</v>
      </c>
      <c r="C660" s="5" t="str">
        <f>VLOOKUP($B660,'Bang TPDD'!$A$6:$AA$2902,2, FALSE)</f>
        <v>Cần ta</v>
      </c>
      <c r="D660" s="91">
        <v>3</v>
      </c>
      <c r="E660" s="91">
        <f t="shared" si="81"/>
        <v>2.4</v>
      </c>
      <c r="F660" s="91">
        <f>VLOOKUP($B660,'Bang TPDD'!$A$6:$AA$2902,3, FALSE)</f>
        <v>20</v>
      </c>
      <c r="G660" s="91">
        <f>VLOOKUP($B660,'Bang TPDD'!$A$6:$AA$2902,4, FALSE)*$D660/100</f>
        <v>0.3</v>
      </c>
      <c r="H660" s="91">
        <f>VLOOKUP($B660,'Bang TPDD'!$A$6:$AA$2902,23, FALSE)*$E660/100</f>
        <v>2.2799999999999998</v>
      </c>
      <c r="I660" s="91">
        <f>VLOOKUP($B660,'Bang TPDD'!$A$6:$AA$2902,5, FALSE)*$E660/100</f>
        <v>0</v>
      </c>
      <c r="J660" s="91">
        <f>VLOOKUP($B660,'Bang TPDD'!$A$6:$AA$2902,6, FALSE)*$E660/100</f>
        <v>2.4E-2</v>
      </c>
      <c r="K660" s="91">
        <f>VLOOKUP($B660,'Bang TPDD'!$A$6:$AA$2902,7, FALSE)*$E660/100</f>
        <v>2.4E-2</v>
      </c>
      <c r="L660" s="91">
        <f>VLOOKUP($B660,'Bang TPDD'!$A$6:$AA$2902,8, FALSE)*$E660/100</f>
        <v>0</v>
      </c>
      <c r="M660" s="91">
        <f>VLOOKUP($B660,'Bang TPDD'!$A$6:$AA$2902,9, FALSE)*$E660/100</f>
        <v>0</v>
      </c>
      <c r="N660" s="91">
        <f>VLOOKUP($B660,'Bang TPDD'!$A$6:$AA$2902,10, FALSE)*$E660/100</f>
        <v>0</v>
      </c>
      <c r="O660" s="91">
        <f>VLOOKUP($B660,'Bang TPDD'!$A$6:$AA$2902,11, FALSE)*$E660/100</f>
        <v>3.5999999999999997E-2</v>
      </c>
      <c r="P660" s="91">
        <f>VLOOKUP($B660,'Bang TPDD'!$A$6:$AA$2902,12, FALSE)*$E660/100</f>
        <v>3.5999999999999997E-2</v>
      </c>
      <c r="Q660" s="91">
        <f>VLOOKUP($B660,'Bang TPDD'!$A$6:$AA$2902,13, FALSE)*$E660/100</f>
        <v>0</v>
      </c>
      <c r="R660" s="91">
        <f>VLOOKUP($B660,'Bang TPDD'!$A$6:$AA$2902,14, FALSE)*$E660/100</f>
        <v>7.44</v>
      </c>
      <c r="S660" s="91">
        <f>VLOOKUP($B660,'Bang TPDD'!$A$6:$AA$2902,15, FALSE)*$E660/100</f>
        <v>1.536</v>
      </c>
      <c r="T660" s="91">
        <f>VLOOKUP($B660,'Bang TPDD'!$A$6:$AA$2902,16, FALSE)*$E660/100</f>
        <v>7.1999999999999995E-2</v>
      </c>
      <c r="U660" s="91">
        <f>VLOOKUP($B660,'Bang TPDD'!$A$6:$AA$2902,17, FALSE)*$E660/100</f>
        <v>0</v>
      </c>
      <c r="V660" s="91">
        <f>VLOOKUP($B660,'Bang TPDD'!$A$6:$AA$2902,18, FALSE)*$E660/100</f>
        <v>0</v>
      </c>
      <c r="W660" s="91">
        <f>VLOOKUP($B660,'Bang TPDD'!$A$6:$AA$2902,19, FALSE)*$E660/100</f>
        <v>49.08</v>
      </c>
      <c r="X660" s="91">
        <f>VLOOKUP($B660,'Bang TPDD'!$A$6:$AA$2902,20, FALSE)*$E660/100</f>
        <v>0</v>
      </c>
      <c r="Y660" s="91">
        <f>VLOOKUP($B660,'Bang TPDD'!$A$6:$AA$2902,21, FALSE)*$E660/100</f>
        <v>9.6000000000000002E-4</v>
      </c>
      <c r="Z660" s="91">
        <f>VLOOKUP($B660,'Bang TPDD'!$A$6:$AA$2902,22, FALSE)*$E660/100</f>
        <v>0.14399999999999999</v>
      </c>
    </row>
    <row r="661" spans="2:26" s="2" customFormat="1" x14ac:dyDescent="0.3">
      <c r="B661" s="92">
        <v>223</v>
      </c>
      <c r="C661" s="5" t="str">
        <f>VLOOKUP($B661,'Bang TPDD'!$A$6:$AA$2902,2, FALSE)</f>
        <v>Đường cát trắng</v>
      </c>
      <c r="D661" s="91">
        <v>2</v>
      </c>
      <c r="E661" s="91">
        <f t="shared" si="81"/>
        <v>2</v>
      </c>
      <c r="F661" s="91">
        <f>VLOOKUP($B661,'Bang TPDD'!$A$6:$AA$2902,3, FALSE)</f>
        <v>0</v>
      </c>
      <c r="G661" s="91">
        <f>VLOOKUP($B661,'Bang TPDD'!$A$6:$AA$2902,4, FALSE)*$D661/100</f>
        <v>7.94</v>
      </c>
      <c r="H661" s="91">
        <f>VLOOKUP($B661,'Bang TPDD'!$A$6:$AA$2902,23, FALSE)*$E661/100</f>
        <v>0</v>
      </c>
      <c r="I661" s="91">
        <f>VLOOKUP($B661,'Bang TPDD'!$A$6:$AA$2902,5, FALSE)*$E661/100</f>
        <v>0</v>
      </c>
      <c r="J661" s="91">
        <f>VLOOKUP($B661,'Bang TPDD'!$A$6:$AA$2902,6, FALSE)*$E661/100</f>
        <v>0</v>
      </c>
      <c r="K661" s="91">
        <f>VLOOKUP($B661,'Bang TPDD'!$A$6:$AA$2902,7, FALSE)*$E661/100</f>
        <v>0</v>
      </c>
      <c r="L661" s="91">
        <f>VLOOKUP($B661,'Bang TPDD'!$A$6:$AA$2902,8, FALSE)*$E661/100</f>
        <v>0</v>
      </c>
      <c r="M661" s="91">
        <f>VLOOKUP($B661,'Bang TPDD'!$A$6:$AA$2902,9, FALSE)*$E661/100</f>
        <v>0</v>
      </c>
      <c r="N661" s="91">
        <f>VLOOKUP($B661,'Bang TPDD'!$A$6:$AA$2902,10, FALSE)*$E661/100</f>
        <v>0</v>
      </c>
      <c r="O661" s="91">
        <f>VLOOKUP($B661,'Bang TPDD'!$A$6:$AA$2902,11, FALSE)*$E661/100</f>
        <v>1.986</v>
      </c>
      <c r="P661" s="91">
        <f>VLOOKUP($B661,'Bang TPDD'!$A$6:$AA$2902,12, FALSE)*$E661/100</f>
        <v>0</v>
      </c>
      <c r="Q661" s="91">
        <f>VLOOKUP($B661,'Bang TPDD'!$A$6:$AA$2902,13, FALSE)*$E661/100</f>
        <v>0</v>
      </c>
      <c r="R661" s="91">
        <f>VLOOKUP($B661,'Bang TPDD'!$A$6:$AA$2902,14, FALSE)*$E661/100</f>
        <v>0</v>
      </c>
      <c r="S661" s="91">
        <f>VLOOKUP($B661,'Bang TPDD'!$A$6:$AA$2902,15, FALSE)*$E661/100</f>
        <v>0</v>
      </c>
      <c r="T661" s="91">
        <f>VLOOKUP($B661,'Bang TPDD'!$A$6:$AA$2902,16, FALSE)*$E661/100</f>
        <v>0</v>
      </c>
      <c r="U661" s="91">
        <f>VLOOKUP($B661,'Bang TPDD'!$A$6:$AA$2902,17, FALSE)*$E661/100</f>
        <v>0</v>
      </c>
      <c r="V661" s="91">
        <f>VLOOKUP($B661,'Bang TPDD'!$A$6:$AA$2902,18, FALSE)*$E661/100</f>
        <v>0</v>
      </c>
      <c r="W661" s="91">
        <f>VLOOKUP($B661,'Bang TPDD'!$A$6:$AA$2902,19, FALSE)*$E661/100</f>
        <v>0</v>
      </c>
      <c r="X661" s="91">
        <f>VLOOKUP($B661,'Bang TPDD'!$A$6:$AA$2902,20, FALSE)*$E661/100</f>
        <v>0</v>
      </c>
      <c r="Y661" s="91">
        <f>VLOOKUP($B661,'Bang TPDD'!$A$6:$AA$2902,21, FALSE)*$E661/100</f>
        <v>0</v>
      </c>
      <c r="Z661" s="91">
        <f>VLOOKUP($B661,'Bang TPDD'!$A$6:$AA$2902,22, FALSE)*$E661/100</f>
        <v>0</v>
      </c>
    </row>
    <row r="662" spans="2:26" s="2" customFormat="1" x14ac:dyDescent="0.3">
      <c r="B662" s="92" t="s">
        <v>338</v>
      </c>
      <c r="C662" s="5" t="str">
        <f>VLOOKUP($B662,'Bang TPDD'!$A$6:$AA$2902,2, FALSE)</f>
        <v>Chọn NL</v>
      </c>
      <c r="D662" s="91">
        <v>0</v>
      </c>
      <c r="E662" s="91">
        <f t="shared" si="81"/>
        <v>0</v>
      </c>
      <c r="F662" s="91">
        <f>VLOOKUP($B662,'Bang TPDD'!$A$6:$AA$2902,3, FALSE)</f>
        <v>0</v>
      </c>
      <c r="G662" s="91">
        <f>VLOOKUP($B662,'Bang TPDD'!$A$6:$AA$2902,4, FALSE)*$D662/100</f>
        <v>0</v>
      </c>
      <c r="H662" s="91">
        <f>VLOOKUP($B662,'Bang TPDD'!$A$6:$AA$2902,23, FALSE)*$E662/100</f>
        <v>0</v>
      </c>
      <c r="I662" s="91">
        <f>VLOOKUP($B662,'Bang TPDD'!$A$6:$AA$2902,5, FALSE)*$E662/100</f>
        <v>0</v>
      </c>
      <c r="J662" s="91">
        <f>VLOOKUP($B662,'Bang TPDD'!$A$6:$AA$2902,6, FALSE)*$E662/100</f>
        <v>0</v>
      </c>
      <c r="K662" s="91">
        <f>VLOOKUP($B662,'Bang TPDD'!$A$6:$AA$2902,7, FALSE)*$E662/100</f>
        <v>0</v>
      </c>
      <c r="L662" s="91">
        <f>VLOOKUP($B662,'Bang TPDD'!$A$6:$AA$2902,8, FALSE)*$E662/100</f>
        <v>0</v>
      </c>
      <c r="M662" s="91">
        <f>VLOOKUP($B662,'Bang TPDD'!$A$6:$AA$2902,9, FALSE)*$E662/100</f>
        <v>0</v>
      </c>
      <c r="N662" s="91">
        <f>VLOOKUP($B662,'Bang TPDD'!$A$6:$AA$2902,10, FALSE)*$E662/100</f>
        <v>0</v>
      </c>
      <c r="O662" s="91">
        <f>VLOOKUP($B662,'Bang TPDD'!$A$6:$AA$2902,11, FALSE)*$E662/100</f>
        <v>0</v>
      </c>
      <c r="P662" s="91">
        <f>VLOOKUP($B662,'Bang TPDD'!$A$6:$AA$2902,12, FALSE)*$E662/100</f>
        <v>0</v>
      </c>
      <c r="Q662" s="91">
        <f>VLOOKUP($B662,'Bang TPDD'!$A$6:$AA$2902,13, FALSE)*$E662/100</f>
        <v>0</v>
      </c>
      <c r="R662" s="91">
        <f>VLOOKUP($B662,'Bang TPDD'!$A$6:$AA$2902,14, FALSE)*$E662/100</f>
        <v>0</v>
      </c>
      <c r="S662" s="91">
        <f>VLOOKUP($B662,'Bang TPDD'!$A$6:$AA$2902,15, FALSE)*$E662/100</f>
        <v>0</v>
      </c>
      <c r="T662" s="91">
        <f>VLOOKUP($B662,'Bang TPDD'!$A$6:$AA$2902,16, FALSE)*$E662/100</f>
        <v>0</v>
      </c>
      <c r="U662" s="91">
        <f>VLOOKUP($B662,'Bang TPDD'!$A$6:$AA$2902,17, FALSE)*$E662/100</f>
        <v>0</v>
      </c>
      <c r="V662" s="91">
        <f>VLOOKUP($B662,'Bang TPDD'!$A$6:$AA$2902,18, FALSE)*$E662/100</f>
        <v>0</v>
      </c>
      <c r="W662" s="91">
        <f>VLOOKUP($B662,'Bang TPDD'!$A$6:$AA$2902,19, FALSE)*$E662/100</f>
        <v>0</v>
      </c>
      <c r="X662" s="91">
        <f>VLOOKUP($B662,'Bang TPDD'!$A$6:$AA$2902,20, FALSE)*$E662/100</f>
        <v>0</v>
      </c>
      <c r="Y662" s="91">
        <f>VLOOKUP($B662,'Bang TPDD'!$A$6:$AA$2902,21, FALSE)*$E662/100</f>
        <v>0</v>
      </c>
      <c r="Z662" s="91">
        <f>VLOOKUP($B662,'Bang TPDD'!$A$6:$AA$2902,22, FALSE)*$E662/100</f>
        <v>0</v>
      </c>
    </row>
    <row r="663" spans="2:26" s="2" customFormat="1" x14ac:dyDescent="0.3">
      <c r="B663" s="92">
        <v>238</v>
      </c>
      <c r="C663" s="5" t="str">
        <f>VLOOKUP($B663,'Bang TPDD'!$A$6:$AA$2902,2, FALSE)</f>
        <v>Nước mắm</v>
      </c>
      <c r="D663" s="91">
        <v>4</v>
      </c>
      <c r="E663" s="91">
        <f t="shared" si="81"/>
        <v>4</v>
      </c>
      <c r="F663" s="91">
        <f>VLOOKUP($B663,'Bang TPDD'!$A$6:$AA$2902,3, FALSE)</f>
        <v>0</v>
      </c>
      <c r="G663" s="91">
        <f>VLOOKUP($B663,'Bang TPDD'!$A$6:$AA$2902,4, FALSE)*$D663/100</f>
        <v>1.1200000000000001</v>
      </c>
      <c r="H663" s="91">
        <f>VLOOKUP($B663,'Bang TPDD'!$A$6:$AA$2902,23, FALSE)*$E663/100</f>
        <v>3.7160000000000002</v>
      </c>
      <c r="I663" s="91">
        <f>VLOOKUP($B663,'Bang TPDD'!$A$6:$AA$2902,5, FALSE)*$E663/100</f>
        <v>0.28399999999999997</v>
      </c>
      <c r="J663" s="91">
        <f>VLOOKUP($B663,'Bang TPDD'!$A$6:$AA$2902,6, FALSE)*$E663/100</f>
        <v>0</v>
      </c>
      <c r="K663" s="91">
        <f>VLOOKUP($B663,'Bang TPDD'!$A$6:$AA$2902,7, FALSE)*$E663/100</f>
        <v>0.28399999999999997</v>
      </c>
      <c r="L663" s="91">
        <f>VLOOKUP($B663,'Bang TPDD'!$A$6:$AA$2902,8, FALSE)*$E663/100</f>
        <v>0</v>
      </c>
      <c r="M663" s="91">
        <f>VLOOKUP($B663,'Bang TPDD'!$A$6:$AA$2902,9, FALSE)*$E663/100</f>
        <v>0</v>
      </c>
      <c r="N663" s="91">
        <f>VLOOKUP($B663,'Bang TPDD'!$A$6:$AA$2902,10, FALSE)*$E663/100</f>
        <v>0</v>
      </c>
      <c r="O663" s="91">
        <f>VLOOKUP($B663,'Bang TPDD'!$A$6:$AA$2902,11, FALSE)*$E663/100</f>
        <v>0</v>
      </c>
      <c r="P663" s="91">
        <f>VLOOKUP($B663,'Bang TPDD'!$A$6:$AA$2902,12, FALSE)*$E663/100</f>
        <v>0</v>
      </c>
      <c r="Q663" s="91">
        <f>VLOOKUP($B663,'Bang TPDD'!$A$6:$AA$2902,13, FALSE)*$E663/100</f>
        <v>0</v>
      </c>
      <c r="R663" s="91">
        <f>VLOOKUP($B663,'Bang TPDD'!$A$6:$AA$2902,14, FALSE)*$E663/100</f>
        <v>15.48</v>
      </c>
      <c r="S663" s="91">
        <f>VLOOKUP($B663,'Bang TPDD'!$A$6:$AA$2902,15, FALSE)*$E663/100</f>
        <v>9.8680000000000003</v>
      </c>
      <c r="T663" s="91">
        <f>VLOOKUP($B663,'Bang TPDD'!$A$6:$AA$2902,16, FALSE)*$E663/100</f>
        <v>0.10800000000000001</v>
      </c>
      <c r="U663" s="91">
        <f>VLOOKUP($B663,'Bang TPDD'!$A$6:$AA$2902,17, FALSE)*$E663/100</f>
        <v>197.04</v>
      </c>
      <c r="V663" s="91">
        <f>VLOOKUP($B663,'Bang TPDD'!$A$6:$AA$2902,18, FALSE)*$E663/100</f>
        <v>0</v>
      </c>
      <c r="W663" s="91">
        <f>VLOOKUP($B663,'Bang TPDD'!$A$6:$AA$2902,19, FALSE)*$E663/100</f>
        <v>0</v>
      </c>
      <c r="X663" s="91">
        <f>VLOOKUP($B663,'Bang TPDD'!$A$6:$AA$2902,20, FALSE)*$E663/100</f>
        <v>0</v>
      </c>
      <c r="Y663" s="91">
        <f>VLOOKUP($B663,'Bang TPDD'!$A$6:$AA$2902,21, FALSE)*$E663/100</f>
        <v>1.1999999999999999E-3</v>
      </c>
      <c r="Z663" s="91">
        <f>VLOOKUP($B663,'Bang TPDD'!$A$6:$AA$2902,22, FALSE)*$E663/100</f>
        <v>0</v>
      </c>
    </row>
    <row r="664" spans="2:26" s="2" customFormat="1" x14ac:dyDescent="0.3">
      <c r="B664" s="92">
        <v>108</v>
      </c>
      <c r="C664" s="5" t="str">
        <f>VLOOKUP($B664,'Bang TPDD'!$A$6:$AA$2902,2, FALSE)</f>
        <v>Dầu thực vật</v>
      </c>
      <c r="D664" s="91">
        <v>1</v>
      </c>
      <c r="E664" s="91">
        <f t="shared" si="81"/>
        <v>1</v>
      </c>
      <c r="F664" s="91">
        <f>VLOOKUP($B664,'Bang TPDD'!$A$6:$AA$2902,3, FALSE)</f>
        <v>0</v>
      </c>
      <c r="G664" s="91">
        <f>VLOOKUP($B664,'Bang TPDD'!$A$6:$AA$2902,4, FALSE)*$D664/100</f>
        <v>8.9700000000000006</v>
      </c>
      <c r="H664" s="91">
        <f>VLOOKUP($B664,'Bang TPDD'!$A$6:$AA$2902,23, FALSE)*$E664/100</f>
        <v>3.0000000000000001E-3</v>
      </c>
      <c r="I664" s="91">
        <f>VLOOKUP($B664,'Bang TPDD'!$A$6:$AA$2902,5, FALSE)*$E664/100</f>
        <v>0</v>
      </c>
      <c r="J664" s="91">
        <f>VLOOKUP($B664,'Bang TPDD'!$A$6:$AA$2902,6, FALSE)*$E664/100</f>
        <v>0</v>
      </c>
      <c r="K664" s="91">
        <f>VLOOKUP($B664,'Bang TPDD'!$A$6:$AA$2902,7, FALSE)*$E664/100</f>
        <v>0</v>
      </c>
      <c r="L664" s="91">
        <f>VLOOKUP($B664,'Bang TPDD'!$A$6:$AA$2902,8, FALSE)*$E664/100</f>
        <v>0</v>
      </c>
      <c r="M664" s="91">
        <f>VLOOKUP($B664,'Bang TPDD'!$A$6:$AA$2902,9, FALSE)*$E664/100</f>
        <v>0.997</v>
      </c>
      <c r="N664" s="91">
        <f>VLOOKUP($B664,'Bang TPDD'!$A$6:$AA$2902,10, FALSE)*$E664/100</f>
        <v>0.997</v>
      </c>
      <c r="O664" s="91">
        <f>VLOOKUP($B664,'Bang TPDD'!$A$6:$AA$2902,11, FALSE)*$E664/100</f>
        <v>0</v>
      </c>
      <c r="P664" s="91">
        <f>VLOOKUP($B664,'Bang TPDD'!$A$6:$AA$2902,12, FALSE)*$E664/100</f>
        <v>0</v>
      </c>
      <c r="Q664" s="91">
        <f>VLOOKUP($B664,'Bang TPDD'!$A$6:$AA$2902,13, FALSE)*$E664/100</f>
        <v>0</v>
      </c>
      <c r="R664" s="91">
        <f>VLOOKUP($B664,'Bang TPDD'!$A$6:$AA$2902,14, FALSE)*$E664/100</f>
        <v>0</v>
      </c>
      <c r="S664" s="91">
        <f>VLOOKUP($B664,'Bang TPDD'!$A$6:$AA$2902,15, FALSE)*$E664/100</f>
        <v>0</v>
      </c>
      <c r="T664" s="91">
        <f>VLOOKUP($B664,'Bang TPDD'!$A$6:$AA$2902,16, FALSE)*$E664/100</f>
        <v>0</v>
      </c>
      <c r="U664" s="91">
        <f>VLOOKUP($B664,'Bang TPDD'!$A$6:$AA$2902,17, FALSE)*$E664/100</f>
        <v>0</v>
      </c>
      <c r="V664" s="91">
        <f>VLOOKUP($B664,'Bang TPDD'!$A$6:$AA$2902,18, FALSE)*$E664/100</f>
        <v>0</v>
      </c>
      <c r="W664" s="91">
        <f>VLOOKUP($B664,'Bang TPDD'!$A$6:$AA$2902,19, FALSE)*$E664/100</f>
        <v>0</v>
      </c>
      <c r="X664" s="91">
        <f>VLOOKUP($B664,'Bang TPDD'!$A$6:$AA$2902,20, FALSE)*$E664/100</f>
        <v>0</v>
      </c>
      <c r="Y664" s="91">
        <f>VLOOKUP($B664,'Bang TPDD'!$A$6:$AA$2902,21, FALSE)*$E664/100</f>
        <v>0</v>
      </c>
      <c r="Z664" s="91">
        <f>VLOOKUP($B664,'Bang TPDD'!$A$6:$AA$2902,22, FALSE)*$E664/100</f>
        <v>0</v>
      </c>
    </row>
    <row r="665" spans="2:26" s="2" customFormat="1" x14ac:dyDescent="0.3">
      <c r="B665" s="92">
        <v>0</v>
      </c>
      <c r="C665" s="5" t="str">
        <f>VLOOKUP($B665,'Bang TPDD'!$A$6:$AA$2902,2, FALSE)</f>
        <v>Nước</v>
      </c>
      <c r="D665" s="91">
        <v>200</v>
      </c>
      <c r="E665" s="91">
        <f t="shared" si="81"/>
        <v>200</v>
      </c>
      <c r="F665" s="91">
        <f>VLOOKUP($B665,'Bang TPDD'!$A$6:$AA$2902,3, FALSE)</f>
        <v>0</v>
      </c>
      <c r="G665" s="91">
        <f>VLOOKUP($B665,'Bang TPDD'!$A$6:$AA$2902,4, FALSE)*$D665/100</f>
        <v>0</v>
      </c>
      <c r="H665" s="91">
        <f>VLOOKUP($B665,'Bang TPDD'!$A$6:$AA$2902,23, FALSE)*$E665/100</f>
        <v>200</v>
      </c>
      <c r="I665" s="91">
        <f>VLOOKUP($B665,'Bang TPDD'!$A$6:$AA$2902,5, FALSE)*$E665/100</f>
        <v>0</v>
      </c>
      <c r="J665" s="91">
        <f>VLOOKUP($B665,'Bang TPDD'!$A$6:$AA$2902,6, FALSE)*$E665/100</f>
        <v>0</v>
      </c>
      <c r="K665" s="91">
        <f>VLOOKUP($B665,'Bang TPDD'!$A$6:$AA$2902,7, FALSE)*$E665/100</f>
        <v>0</v>
      </c>
      <c r="L665" s="91">
        <f>VLOOKUP($B665,'Bang TPDD'!$A$6:$AA$2902,8, FALSE)*$E665/100</f>
        <v>0</v>
      </c>
      <c r="M665" s="91">
        <f>VLOOKUP($B665,'Bang TPDD'!$A$6:$AA$2902,9, FALSE)*$E665/100</f>
        <v>0</v>
      </c>
      <c r="N665" s="91">
        <f>VLOOKUP($B665,'Bang TPDD'!$A$6:$AA$2902,10, FALSE)*$E665/100</f>
        <v>0</v>
      </c>
      <c r="O665" s="91">
        <f>VLOOKUP($B665,'Bang TPDD'!$A$6:$AA$2902,11, FALSE)*$E665/100</f>
        <v>0</v>
      </c>
      <c r="P665" s="91">
        <f>VLOOKUP($B665,'Bang TPDD'!$A$6:$AA$2902,12, FALSE)*$E665/100</f>
        <v>0</v>
      </c>
      <c r="Q665" s="91">
        <f>VLOOKUP($B665,'Bang TPDD'!$A$6:$AA$2902,13, FALSE)*$E665/100</f>
        <v>0</v>
      </c>
      <c r="R665" s="91">
        <f>VLOOKUP($B665,'Bang TPDD'!$A$6:$AA$2902,14, FALSE)*$E665/100</f>
        <v>0</v>
      </c>
      <c r="S665" s="91">
        <f>VLOOKUP($B665,'Bang TPDD'!$A$6:$AA$2902,15, FALSE)*$E665/100</f>
        <v>0</v>
      </c>
      <c r="T665" s="91">
        <f>VLOOKUP($B665,'Bang TPDD'!$A$6:$AA$2902,16, FALSE)*$E665/100</f>
        <v>0</v>
      </c>
      <c r="U665" s="91">
        <f>VLOOKUP($B665,'Bang TPDD'!$A$6:$AA$2902,17, FALSE)*$E665/100</f>
        <v>0</v>
      </c>
      <c r="V665" s="91">
        <f>VLOOKUP($B665,'Bang TPDD'!$A$6:$AA$2902,18, FALSE)*$E665/100</f>
        <v>0</v>
      </c>
      <c r="W665" s="91">
        <f>VLOOKUP($B665,'Bang TPDD'!$A$6:$AA$2902,19, FALSE)*$E665/100</f>
        <v>0</v>
      </c>
      <c r="X665" s="91">
        <f>VLOOKUP($B665,'Bang TPDD'!$A$6:$AA$2902,20, FALSE)*$E665/100</f>
        <v>0</v>
      </c>
      <c r="Y665" s="91">
        <f>VLOOKUP($B665,'Bang TPDD'!$A$6:$AA$2902,21, FALSE)*$E665/100</f>
        <v>0</v>
      </c>
      <c r="Z665" s="91">
        <f>VLOOKUP($B665,'Bang TPDD'!$A$6:$AA$2902,22, FALSE)*$E665/100</f>
        <v>0</v>
      </c>
    </row>
    <row r="666" spans="2:26" s="2" customFormat="1" x14ac:dyDescent="0.3">
      <c r="B666" s="92">
        <v>249</v>
      </c>
      <c r="C666" s="5" t="str">
        <f>VLOOKUP($B666,'Bang TPDD'!$A$6:$AA$2902,2, FALSE)</f>
        <v>Hạt tiêu</v>
      </c>
      <c r="D666" s="91">
        <v>3</v>
      </c>
      <c r="E666" s="91">
        <f t="shared" si="81"/>
        <v>3</v>
      </c>
      <c r="F666" s="91">
        <f>VLOOKUP($B666,'Bang TPDD'!$A$6:$AA$2902,3, FALSE)</f>
        <v>0</v>
      </c>
      <c r="G666" s="91">
        <f>VLOOKUP($B666,'Bang TPDD'!$A$6:$AA$2902,4, FALSE)*$D666/100</f>
        <v>6.93</v>
      </c>
      <c r="H666" s="91">
        <f>VLOOKUP($B666,'Bang TPDD'!$A$6:$AA$2902,23, FALSE)*$E666/100</f>
        <v>0.40500000000000003</v>
      </c>
      <c r="I666" s="91">
        <f>VLOOKUP($B666,'Bang TPDD'!$A$6:$AA$2902,5, FALSE)*$E666/100</f>
        <v>0</v>
      </c>
      <c r="J666" s="91">
        <f>VLOOKUP($B666,'Bang TPDD'!$A$6:$AA$2902,6, FALSE)*$E666/100</f>
        <v>0.21</v>
      </c>
      <c r="K666" s="91">
        <f>VLOOKUP($B666,'Bang TPDD'!$A$6:$AA$2902,7, FALSE)*$E666/100</f>
        <v>0.21</v>
      </c>
      <c r="L666" s="91">
        <f>VLOOKUP($B666,'Bang TPDD'!$A$6:$AA$2902,8, FALSE)*$E666/100</f>
        <v>0</v>
      </c>
      <c r="M666" s="91">
        <f>VLOOKUP($B666,'Bang TPDD'!$A$6:$AA$2902,9, FALSE)*$E666/100</f>
        <v>0.22200000000000003</v>
      </c>
      <c r="N666" s="91">
        <f>VLOOKUP($B666,'Bang TPDD'!$A$6:$AA$2902,10, FALSE)*$E666/100</f>
        <v>0.22200000000000003</v>
      </c>
      <c r="O666" s="91">
        <f>VLOOKUP($B666,'Bang TPDD'!$A$6:$AA$2902,11, FALSE)*$E666/100</f>
        <v>1.0230000000000001</v>
      </c>
      <c r="P666" s="91">
        <f>VLOOKUP($B666,'Bang TPDD'!$A$6:$AA$2902,12, FALSE)*$E666/100</f>
        <v>1.0049999999999999</v>
      </c>
      <c r="Q666" s="91">
        <f>VLOOKUP($B666,'Bang TPDD'!$A$6:$AA$2902,13, FALSE)*$E666/100</f>
        <v>0</v>
      </c>
      <c r="R666" s="91">
        <f>VLOOKUP($B666,'Bang TPDD'!$A$6:$AA$2902,14, FALSE)*$E666/100</f>
        <v>21.96</v>
      </c>
      <c r="S666" s="91">
        <f>VLOOKUP($B666,'Bang TPDD'!$A$6:$AA$2902,15, FALSE)*$E666/100</f>
        <v>1.32</v>
      </c>
      <c r="T666" s="91">
        <f>VLOOKUP($B666,'Bang TPDD'!$A$6:$AA$2902,16, FALSE)*$E666/100</f>
        <v>0.13799999999999998</v>
      </c>
      <c r="U666" s="91">
        <f>VLOOKUP($B666,'Bang TPDD'!$A$6:$AA$2902,17, FALSE)*$E666/100</f>
        <v>1.32</v>
      </c>
      <c r="V666" s="91">
        <f>VLOOKUP($B666,'Bang TPDD'!$A$6:$AA$2902,18, FALSE)*$E666/100</f>
        <v>37.770000000000003</v>
      </c>
      <c r="W666" s="91">
        <f>VLOOKUP($B666,'Bang TPDD'!$A$6:$AA$2902,19, FALSE)*$E666/100</f>
        <v>4.68</v>
      </c>
      <c r="X666" s="91">
        <f>VLOOKUP($B666,'Bang TPDD'!$A$6:$AA$2902,20, FALSE)*$E666/100</f>
        <v>0</v>
      </c>
      <c r="Y666" s="91">
        <f>VLOOKUP($B666,'Bang TPDD'!$A$6:$AA$2902,21, FALSE)*$E666/100</f>
        <v>1.5000000000000002E-3</v>
      </c>
      <c r="Z666" s="91">
        <f>VLOOKUP($B666,'Bang TPDD'!$A$6:$AA$2902,22, FALSE)*$E666/100</f>
        <v>0</v>
      </c>
    </row>
    <row r="667" spans="2:26" s="2" customFormat="1" x14ac:dyDescent="0.3">
      <c r="B667" s="92">
        <v>233</v>
      </c>
      <c r="C667" s="5" t="str">
        <f>VLOOKUP($B667,'Bang TPDD'!$A$6:$AA$2902,2, FALSE)</f>
        <v>Muối</v>
      </c>
      <c r="D667" s="91">
        <v>1</v>
      </c>
      <c r="E667" s="91">
        <f t="shared" si="81"/>
        <v>1</v>
      </c>
      <c r="F667" s="91">
        <f>VLOOKUP($B667,'Bang TPDD'!$A$6:$AA$2902,3, FALSE)</f>
        <v>0</v>
      </c>
      <c r="G667" s="91">
        <f>VLOOKUP($B667,'Bang TPDD'!$A$6:$AA$2902,4, FALSE)*$D667/100</f>
        <v>0</v>
      </c>
      <c r="H667" s="91">
        <f>VLOOKUP($B667,'Bang TPDD'!$A$6:$AA$2902,23, FALSE)*$E667/100</f>
        <v>0.01</v>
      </c>
      <c r="I667" s="91">
        <f>VLOOKUP($B667,'Bang TPDD'!$A$6:$AA$2902,5, FALSE)*$E667/100</f>
        <v>0</v>
      </c>
      <c r="J667" s="91">
        <f>VLOOKUP($B667,'Bang TPDD'!$A$6:$AA$2902,6, FALSE)*$E667/100</f>
        <v>0</v>
      </c>
      <c r="K667" s="91">
        <f>VLOOKUP($B667,'Bang TPDD'!$A$6:$AA$2902,7, FALSE)*$E667/100</f>
        <v>0</v>
      </c>
      <c r="L667" s="91">
        <f>VLOOKUP($B667,'Bang TPDD'!$A$6:$AA$2902,8, FALSE)*$E667/100</f>
        <v>0</v>
      </c>
      <c r="M667" s="91">
        <f>VLOOKUP($B667,'Bang TPDD'!$A$6:$AA$2902,9, FALSE)*$E667/100</f>
        <v>0</v>
      </c>
      <c r="N667" s="91">
        <f>VLOOKUP($B667,'Bang TPDD'!$A$6:$AA$2902,10, FALSE)*$E667/100</f>
        <v>0</v>
      </c>
      <c r="O667" s="91">
        <f>VLOOKUP($B667,'Bang TPDD'!$A$6:$AA$2902,11, FALSE)*$E667/100</f>
        <v>0</v>
      </c>
      <c r="P667" s="91">
        <f>VLOOKUP($B667,'Bang TPDD'!$A$6:$AA$2902,12, FALSE)*$E667/100</f>
        <v>0</v>
      </c>
      <c r="Q667" s="91">
        <f>VLOOKUP($B667,'Bang TPDD'!$A$6:$AA$2902,13, FALSE)*$E667/100</f>
        <v>0</v>
      </c>
      <c r="R667" s="91">
        <f>VLOOKUP($B667,'Bang TPDD'!$A$6:$AA$2902,14, FALSE)*$E667/100</f>
        <v>1.5</v>
      </c>
      <c r="S667" s="91">
        <f>VLOOKUP($B667,'Bang TPDD'!$A$6:$AA$2902,15, FALSE)*$E667/100</f>
        <v>0.7</v>
      </c>
      <c r="T667" s="91">
        <f>VLOOKUP($B667,'Bang TPDD'!$A$6:$AA$2902,16, FALSE)*$E667/100</f>
        <v>8.0000000000000002E-3</v>
      </c>
      <c r="U667" s="91">
        <f>VLOOKUP($B667,'Bang TPDD'!$A$6:$AA$2902,17, FALSE)*$E667/100</f>
        <v>391.73</v>
      </c>
      <c r="V667" s="91">
        <f>VLOOKUP($B667,'Bang TPDD'!$A$6:$AA$2902,18, FALSE)*$E667/100</f>
        <v>0</v>
      </c>
      <c r="W667" s="91">
        <f>VLOOKUP($B667,'Bang TPDD'!$A$6:$AA$2902,19, FALSE)*$E667/100</f>
        <v>0</v>
      </c>
      <c r="X667" s="91">
        <f>VLOOKUP($B667,'Bang TPDD'!$A$6:$AA$2902,20, FALSE)*$E667/100</f>
        <v>0</v>
      </c>
      <c r="Y667" s="91">
        <f>VLOOKUP($B667,'Bang TPDD'!$A$6:$AA$2902,21, FALSE)*$E667/100</f>
        <v>0</v>
      </c>
      <c r="Z667" s="91">
        <f>VLOOKUP($B667,'Bang TPDD'!$A$6:$AA$2902,22, FALSE)*$E667/100</f>
        <v>0</v>
      </c>
    </row>
    <row r="668" spans="2:26" s="2" customFormat="1" x14ac:dyDescent="0.3">
      <c r="B668" s="92" t="s">
        <v>338</v>
      </c>
      <c r="C668" s="5" t="str">
        <f>VLOOKUP($B668,'Bang TPDD'!$A$6:$AA$2902,2, FALSE)</f>
        <v>Chọn NL</v>
      </c>
      <c r="D668" s="91">
        <v>0</v>
      </c>
      <c r="E668" s="91">
        <f t="shared" si="81"/>
        <v>0</v>
      </c>
      <c r="F668" s="91">
        <f>VLOOKUP($B668,'Bang TPDD'!$A$6:$AA$2902,3, FALSE)</f>
        <v>0</v>
      </c>
      <c r="G668" s="91">
        <f>VLOOKUP($B668,'Bang TPDD'!$A$6:$AA$2902,4, FALSE)*$D668/100</f>
        <v>0</v>
      </c>
      <c r="H668" s="91">
        <f>VLOOKUP($B668,'Bang TPDD'!$A$6:$AA$2902,23, FALSE)*$E668/100</f>
        <v>0</v>
      </c>
      <c r="I668" s="91">
        <f>VLOOKUP($B668,'Bang TPDD'!$A$6:$AA$2902,5, FALSE)*$E668/100</f>
        <v>0</v>
      </c>
      <c r="J668" s="91">
        <f>VLOOKUP($B668,'Bang TPDD'!$A$6:$AA$2902,6, FALSE)*$E668/100</f>
        <v>0</v>
      </c>
      <c r="K668" s="91">
        <f>VLOOKUP($B668,'Bang TPDD'!$A$6:$AA$2902,7, FALSE)*$E668/100</f>
        <v>0</v>
      </c>
      <c r="L668" s="91">
        <f>VLOOKUP($B668,'Bang TPDD'!$A$6:$AA$2902,8, FALSE)*$E668/100</f>
        <v>0</v>
      </c>
      <c r="M668" s="91">
        <f>VLOOKUP($B668,'Bang TPDD'!$A$6:$AA$2902,9, FALSE)*$E668/100</f>
        <v>0</v>
      </c>
      <c r="N668" s="91">
        <f>VLOOKUP($B668,'Bang TPDD'!$A$6:$AA$2902,10, FALSE)*$E668/100</f>
        <v>0</v>
      </c>
      <c r="O668" s="91">
        <f>VLOOKUP($B668,'Bang TPDD'!$A$6:$AA$2902,11, FALSE)*$E668/100</f>
        <v>0</v>
      </c>
      <c r="P668" s="91">
        <f>VLOOKUP($B668,'Bang TPDD'!$A$6:$AA$2902,12, FALSE)*$E668/100</f>
        <v>0</v>
      </c>
      <c r="Q668" s="91">
        <f>VLOOKUP($B668,'Bang TPDD'!$A$6:$AA$2902,13, FALSE)*$E668/100</f>
        <v>0</v>
      </c>
      <c r="R668" s="91">
        <f>VLOOKUP($B668,'Bang TPDD'!$A$6:$AA$2902,14, FALSE)*$E668/100</f>
        <v>0</v>
      </c>
      <c r="S668" s="91">
        <f>VLOOKUP($B668,'Bang TPDD'!$A$6:$AA$2902,15, FALSE)*$E668/100</f>
        <v>0</v>
      </c>
      <c r="T668" s="91">
        <f>VLOOKUP($B668,'Bang TPDD'!$A$6:$AA$2902,16, FALSE)*$E668/100</f>
        <v>0</v>
      </c>
      <c r="U668" s="91">
        <f>VLOOKUP($B668,'Bang TPDD'!$A$6:$AA$2902,17, FALSE)*$E668/100</f>
        <v>0</v>
      </c>
      <c r="V668" s="91">
        <f>VLOOKUP($B668,'Bang TPDD'!$A$6:$AA$2902,18, FALSE)*$E668/100</f>
        <v>0</v>
      </c>
      <c r="W668" s="91">
        <f>VLOOKUP($B668,'Bang TPDD'!$A$6:$AA$2902,19, FALSE)*$E668/100</f>
        <v>0</v>
      </c>
      <c r="X668" s="91">
        <f>VLOOKUP($B668,'Bang TPDD'!$A$6:$AA$2902,20, FALSE)*$E668/100</f>
        <v>0</v>
      </c>
      <c r="Y668" s="91">
        <f>VLOOKUP($B668,'Bang TPDD'!$A$6:$AA$2902,21, FALSE)*$E668/100</f>
        <v>0</v>
      </c>
      <c r="Z668" s="91">
        <f>VLOOKUP($B668,'Bang TPDD'!$A$6:$AA$2902,22, FALSE)*$E668/100</f>
        <v>0</v>
      </c>
    </row>
    <row r="669" spans="2:26" s="2" customFormat="1" x14ac:dyDescent="0.3">
      <c r="B669" s="92" t="s">
        <v>338</v>
      </c>
      <c r="C669" s="5" t="str">
        <f>VLOOKUP($B669,'Bang TPDD'!$A$6:$AA$2902,2, FALSE)</f>
        <v>Chọn NL</v>
      </c>
      <c r="D669" s="91">
        <v>0</v>
      </c>
      <c r="E669" s="91">
        <f t="shared" si="81"/>
        <v>0</v>
      </c>
      <c r="F669" s="91">
        <f>VLOOKUP($B669,'Bang TPDD'!$A$6:$AA$2902,3, FALSE)</f>
        <v>0</v>
      </c>
      <c r="G669" s="91">
        <f>VLOOKUP($B669,'Bang TPDD'!$A$6:$AA$2902,4, FALSE)*$D669/100</f>
        <v>0</v>
      </c>
      <c r="H669" s="91">
        <f>VLOOKUP($B669,'Bang TPDD'!$A$6:$AA$2902,23, FALSE)*$E669/100</f>
        <v>0</v>
      </c>
      <c r="I669" s="91">
        <f>VLOOKUP($B669,'Bang TPDD'!$A$6:$AA$2902,5, FALSE)*$E669/100</f>
        <v>0</v>
      </c>
      <c r="J669" s="91">
        <f>VLOOKUP($B669,'Bang TPDD'!$A$6:$AA$2902,6, FALSE)*$E669/100</f>
        <v>0</v>
      </c>
      <c r="K669" s="91">
        <f>VLOOKUP($B669,'Bang TPDD'!$A$6:$AA$2902,7, FALSE)*$E669/100</f>
        <v>0</v>
      </c>
      <c r="L669" s="91">
        <f>VLOOKUP($B669,'Bang TPDD'!$A$6:$AA$2902,8, FALSE)*$E669/100</f>
        <v>0</v>
      </c>
      <c r="M669" s="91">
        <f>VLOOKUP($B669,'Bang TPDD'!$A$6:$AA$2902,9, FALSE)*$E669/100</f>
        <v>0</v>
      </c>
      <c r="N669" s="91">
        <f>VLOOKUP($B669,'Bang TPDD'!$A$6:$AA$2902,10, FALSE)*$E669/100</f>
        <v>0</v>
      </c>
      <c r="O669" s="91">
        <f>VLOOKUP($B669,'Bang TPDD'!$A$6:$AA$2902,11, FALSE)*$E669/100</f>
        <v>0</v>
      </c>
      <c r="P669" s="91">
        <f>VLOOKUP($B669,'Bang TPDD'!$A$6:$AA$2902,12, FALSE)*$E669/100</f>
        <v>0</v>
      </c>
      <c r="Q669" s="91">
        <f>VLOOKUP($B669,'Bang TPDD'!$A$6:$AA$2902,13, FALSE)*$E669/100</f>
        <v>0</v>
      </c>
      <c r="R669" s="91">
        <f>VLOOKUP($B669,'Bang TPDD'!$A$6:$AA$2902,14, FALSE)*$E669/100</f>
        <v>0</v>
      </c>
      <c r="S669" s="91">
        <f>VLOOKUP($B669,'Bang TPDD'!$A$6:$AA$2902,15, FALSE)*$E669/100</f>
        <v>0</v>
      </c>
      <c r="T669" s="91">
        <f>VLOOKUP($B669,'Bang TPDD'!$A$6:$AA$2902,16, FALSE)*$E669/100</f>
        <v>0</v>
      </c>
      <c r="U669" s="91">
        <f>VLOOKUP($B669,'Bang TPDD'!$A$6:$AA$2902,17, FALSE)*$E669/100</f>
        <v>0</v>
      </c>
      <c r="V669" s="91">
        <f>VLOOKUP($B669,'Bang TPDD'!$A$6:$AA$2902,18, FALSE)*$E669/100</f>
        <v>0</v>
      </c>
      <c r="W669" s="91">
        <f>VLOOKUP($B669,'Bang TPDD'!$A$6:$AA$2902,19, FALSE)*$E669/100</f>
        <v>0</v>
      </c>
      <c r="X669" s="91">
        <f>VLOOKUP($B669,'Bang TPDD'!$A$6:$AA$2902,20, FALSE)*$E669/100</f>
        <v>0</v>
      </c>
      <c r="Y669" s="91">
        <f>VLOOKUP($B669,'Bang TPDD'!$A$6:$AA$2902,21, FALSE)*$E669/100</f>
        <v>0</v>
      </c>
      <c r="Z669" s="91">
        <f>VLOOKUP($B669,'Bang TPDD'!$A$6:$AA$2902,22, FALSE)*$E669/100</f>
        <v>0</v>
      </c>
    </row>
    <row r="670" spans="2:26" s="2" customFormat="1" x14ac:dyDescent="0.3">
      <c r="B670" s="92" t="s">
        <v>338</v>
      </c>
      <c r="C670" s="5" t="str">
        <f>VLOOKUP($B670,'Bang TPDD'!$A$6:$AA$2902,2, FALSE)</f>
        <v>Chọn NL</v>
      </c>
      <c r="D670" s="91">
        <v>0</v>
      </c>
      <c r="E670" s="91">
        <f t="shared" si="81"/>
        <v>0</v>
      </c>
      <c r="F670" s="91">
        <f>VLOOKUP($B670,'Bang TPDD'!$A$6:$AA$2902,3, FALSE)</f>
        <v>0</v>
      </c>
      <c r="G670" s="91">
        <f>VLOOKUP($B670,'Bang TPDD'!$A$6:$AA$2902,4, FALSE)*$D670/100</f>
        <v>0</v>
      </c>
      <c r="H670" s="91">
        <f>VLOOKUP($B670,'Bang TPDD'!$A$6:$AA$2902,23, FALSE)*$E670/100</f>
        <v>0</v>
      </c>
      <c r="I670" s="91">
        <f>VLOOKUP($B670,'Bang TPDD'!$A$6:$AA$2902,5, FALSE)*$E670/100</f>
        <v>0</v>
      </c>
      <c r="J670" s="91">
        <f>VLOOKUP($B670,'Bang TPDD'!$A$6:$AA$2902,6, FALSE)*$E670/100</f>
        <v>0</v>
      </c>
      <c r="K670" s="91">
        <f>VLOOKUP($B670,'Bang TPDD'!$A$6:$AA$2902,7, FALSE)*$E670/100</f>
        <v>0</v>
      </c>
      <c r="L670" s="91">
        <f>VLOOKUP($B670,'Bang TPDD'!$A$6:$AA$2902,8, FALSE)*$E670/100</f>
        <v>0</v>
      </c>
      <c r="M670" s="91">
        <f>VLOOKUP($B670,'Bang TPDD'!$A$6:$AA$2902,9, FALSE)*$E670/100</f>
        <v>0</v>
      </c>
      <c r="N670" s="91">
        <f>VLOOKUP($B670,'Bang TPDD'!$A$6:$AA$2902,10, FALSE)*$E670/100</f>
        <v>0</v>
      </c>
      <c r="O670" s="91">
        <f>VLOOKUP($B670,'Bang TPDD'!$A$6:$AA$2902,11, FALSE)*$E670/100</f>
        <v>0</v>
      </c>
      <c r="P670" s="91">
        <f>VLOOKUP($B670,'Bang TPDD'!$A$6:$AA$2902,12, FALSE)*$E670/100</f>
        <v>0</v>
      </c>
      <c r="Q670" s="91">
        <f>VLOOKUP($B670,'Bang TPDD'!$A$6:$AA$2902,13, FALSE)*$E670/100</f>
        <v>0</v>
      </c>
      <c r="R670" s="91">
        <f>VLOOKUP($B670,'Bang TPDD'!$A$6:$AA$2902,14, FALSE)*$E670/100</f>
        <v>0</v>
      </c>
      <c r="S670" s="91">
        <f>VLOOKUP($B670,'Bang TPDD'!$A$6:$AA$2902,15, FALSE)*$E670/100</f>
        <v>0</v>
      </c>
      <c r="T670" s="91">
        <f>VLOOKUP($B670,'Bang TPDD'!$A$6:$AA$2902,16, FALSE)*$E670/100</f>
        <v>0</v>
      </c>
      <c r="U670" s="91">
        <f>VLOOKUP($B670,'Bang TPDD'!$A$6:$AA$2902,17, FALSE)*$E670/100</f>
        <v>0</v>
      </c>
      <c r="V670" s="91">
        <f>VLOOKUP($B670,'Bang TPDD'!$A$6:$AA$2902,18, FALSE)*$E670/100</f>
        <v>0</v>
      </c>
      <c r="W670" s="91">
        <f>VLOOKUP($B670,'Bang TPDD'!$A$6:$AA$2902,19, FALSE)*$E670/100</f>
        <v>0</v>
      </c>
      <c r="X670" s="91">
        <f>VLOOKUP($B670,'Bang TPDD'!$A$6:$AA$2902,20, FALSE)*$E670/100</f>
        <v>0</v>
      </c>
      <c r="Y670" s="91">
        <f>VLOOKUP($B670,'Bang TPDD'!$A$6:$AA$2902,21, FALSE)*$E670/100</f>
        <v>0</v>
      </c>
      <c r="Z670" s="91">
        <f>VLOOKUP($B670,'Bang TPDD'!$A$6:$AA$2902,22, FALSE)*$E670/100</f>
        <v>0</v>
      </c>
    </row>
    <row r="671" spans="2:26" s="2" customFormat="1" x14ac:dyDescent="0.3">
      <c r="B671" s="92" t="s">
        <v>338</v>
      </c>
      <c r="C671" s="5" t="str">
        <f>VLOOKUP($B671,'Bang TPDD'!$A$6:$AA$2902,2, FALSE)</f>
        <v>Chọn NL</v>
      </c>
      <c r="D671" s="91">
        <v>0</v>
      </c>
      <c r="E671" s="91">
        <f t="shared" si="81"/>
        <v>0</v>
      </c>
      <c r="F671" s="91">
        <f>VLOOKUP($B671,'Bang TPDD'!$A$6:$AA$2902,3, FALSE)</f>
        <v>0</v>
      </c>
      <c r="G671" s="91">
        <f>VLOOKUP($B671,'Bang TPDD'!$A$6:$AA$2902,4, FALSE)*$D671/100</f>
        <v>0</v>
      </c>
      <c r="H671" s="91">
        <f>VLOOKUP($B671,'Bang TPDD'!$A$6:$AA$2902,23, FALSE)*$E671/100</f>
        <v>0</v>
      </c>
      <c r="I671" s="91">
        <f>VLOOKUP($B671,'Bang TPDD'!$A$6:$AA$2902,5, FALSE)*$E671/100</f>
        <v>0</v>
      </c>
      <c r="J671" s="91">
        <f>VLOOKUP($B671,'Bang TPDD'!$A$6:$AA$2902,6, FALSE)*$E671/100</f>
        <v>0</v>
      </c>
      <c r="K671" s="91">
        <f>VLOOKUP($B671,'Bang TPDD'!$A$6:$AA$2902,7, FALSE)*$E671/100</f>
        <v>0</v>
      </c>
      <c r="L671" s="91">
        <f>VLOOKUP($B671,'Bang TPDD'!$A$6:$AA$2902,8, FALSE)*$E671/100</f>
        <v>0</v>
      </c>
      <c r="M671" s="91">
        <f>VLOOKUP($B671,'Bang TPDD'!$A$6:$AA$2902,9, FALSE)*$E671/100</f>
        <v>0</v>
      </c>
      <c r="N671" s="91">
        <f>VLOOKUP($B671,'Bang TPDD'!$A$6:$AA$2902,10, FALSE)*$E671/100</f>
        <v>0</v>
      </c>
      <c r="O671" s="91">
        <f>VLOOKUP($B671,'Bang TPDD'!$A$6:$AA$2902,11, FALSE)*$E671/100</f>
        <v>0</v>
      </c>
      <c r="P671" s="91">
        <f>VLOOKUP($B671,'Bang TPDD'!$A$6:$AA$2902,12, FALSE)*$E671/100</f>
        <v>0</v>
      </c>
      <c r="Q671" s="91">
        <f>VLOOKUP($B671,'Bang TPDD'!$A$6:$AA$2902,13, FALSE)*$E671/100</f>
        <v>0</v>
      </c>
      <c r="R671" s="91">
        <f>VLOOKUP($B671,'Bang TPDD'!$A$6:$AA$2902,14, FALSE)*$E671/100</f>
        <v>0</v>
      </c>
      <c r="S671" s="91">
        <f>VLOOKUP($B671,'Bang TPDD'!$A$6:$AA$2902,15, FALSE)*$E671/100</f>
        <v>0</v>
      </c>
      <c r="T671" s="91">
        <f>VLOOKUP($B671,'Bang TPDD'!$A$6:$AA$2902,16, FALSE)*$E671/100</f>
        <v>0</v>
      </c>
      <c r="U671" s="91">
        <f>VLOOKUP($B671,'Bang TPDD'!$A$6:$AA$2902,17, FALSE)*$E671/100</f>
        <v>0</v>
      </c>
      <c r="V671" s="91">
        <f>VLOOKUP($B671,'Bang TPDD'!$A$6:$AA$2902,18, FALSE)*$E671/100</f>
        <v>0</v>
      </c>
      <c r="W671" s="91">
        <f>VLOOKUP($B671,'Bang TPDD'!$A$6:$AA$2902,19, FALSE)*$E671/100</f>
        <v>0</v>
      </c>
      <c r="X671" s="91">
        <f>VLOOKUP($B671,'Bang TPDD'!$A$6:$AA$2902,20, FALSE)*$E671/100</f>
        <v>0</v>
      </c>
      <c r="Y671" s="91">
        <f>VLOOKUP($B671,'Bang TPDD'!$A$6:$AA$2902,21, FALSE)*$E671/100</f>
        <v>0</v>
      </c>
      <c r="Z671" s="91">
        <f>VLOOKUP($B671,'Bang TPDD'!$A$6:$AA$2902,22, FALSE)*$E671/100</f>
        <v>0</v>
      </c>
    </row>
    <row r="672" spans="2:26" s="2" customFormat="1" x14ac:dyDescent="0.3">
      <c r="B672" s="92" t="s">
        <v>338</v>
      </c>
      <c r="C672" s="5" t="str">
        <f>VLOOKUP($B672,'Bang TPDD'!$A$6:$AA$2902,2, FALSE)</f>
        <v>Chọn NL</v>
      </c>
      <c r="D672" s="91">
        <v>0</v>
      </c>
      <c r="E672" s="91">
        <f t="shared" si="81"/>
        <v>0</v>
      </c>
      <c r="F672" s="91">
        <f>VLOOKUP($B672,'Bang TPDD'!$A$6:$AA$2902,3, FALSE)</f>
        <v>0</v>
      </c>
      <c r="G672" s="91">
        <f>VLOOKUP($B672,'Bang TPDD'!$A$6:$AA$2902,4, FALSE)*$D672/100</f>
        <v>0</v>
      </c>
      <c r="H672" s="91">
        <f>VLOOKUP($B672,'Bang TPDD'!$A$6:$AA$2902,23, FALSE)*$E672/100</f>
        <v>0</v>
      </c>
      <c r="I672" s="91">
        <f>VLOOKUP($B672,'Bang TPDD'!$A$6:$AA$2902,5, FALSE)*$E672/100</f>
        <v>0</v>
      </c>
      <c r="J672" s="91">
        <f>VLOOKUP($B672,'Bang TPDD'!$A$6:$AA$2902,6, FALSE)*$E672/100</f>
        <v>0</v>
      </c>
      <c r="K672" s="91">
        <f>VLOOKUP($B672,'Bang TPDD'!$A$6:$AA$2902,7, FALSE)*$E672/100</f>
        <v>0</v>
      </c>
      <c r="L672" s="91">
        <f>VLOOKUP($B672,'Bang TPDD'!$A$6:$AA$2902,8, FALSE)*$E672/100</f>
        <v>0</v>
      </c>
      <c r="M672" s="91">
        <f>VLOOKUP($B672,'Bang TPDD'!$A$6:$AA$2902,9, FALSE)*$E672/100</f>
        <v>0</v>
      </c>
      <c r="N672" s="91">
        <f>VLOOKUP($B672,'Bang TPDD'!$A$6:$AA$2902,10, FALSE)*$E672/100</f>
        <v>0</v>
      </c>
      <c r="O672" s="91">
        <f>VLOOKUP($B672,'Bang TPDD'!$A$6:$AA$2902,11, FALSE)*$E672/100</f>
        <v>0</v>
      </c>
      <c r="P672" s="91">
        <f>VLOOKUP($B672,'Bang TPDD'!$A$6:$AA$2902,12, FALSE)*$E672/100</f>
        <v>0</v>
      </c>
      <c r="Q672" s="91">
        <f>VLOOKUP($B672,'Bang TPDD'!$A$6:$AA$2902,13, FALSE)*$E672/100</f>
        <v>0</v>
      </c>
      <c r="R672" s="91">
        <f>VLOOKUP($B672,'Bang TPDD'!$A$6:$AA$2902,14, FALSE)*$E672/100</f>
        <v>0</v>
      </c>
      <c r="S672" s="91">
        <f>VLOOKUP($B672,'Bang TPDD'!$A$6:$AA$2902,15, FALSE)*$E672/100</f>
        <v>0</v>
      </c>
      <c r="T672" s="91">
        <f>VLOOKUP($B672,'Bang TPDD'!$A$6:$AA$2902,16, FALSE)*$E672/100</f>
        <v>0</v>
      </c>
      <c r="U672" s="91">
        <f>VLOOKUP($B672,'Bang TPDD'!$A$6:$AA$2902,17, FALSE)*$E672/100</f>
        <v>0</v>
      </c>
      <c r="V672" s="91">
        <f>VLOOKUP($B672,'Bang TPDD'!$A$6:$AA$2902,18, FALSE)*$E672/100</f>
        <v>0</v>
      </c>
      <c r="W672" s="91">
        <f>VLOOKUP($B672,'Bang TPDD'!$A$6:$AA$2902,19, FALSE)*$E672/100</f>
        <v>0</v>
      </c>
      <c r="X672" s="91">
        <f>VLOOKUP($B672,'Bang TPDD'!$A$6:$AA$2902,20, FALSE)*$E672/100</f>
        <v>0</v>
      </c>
      <c r="Y672" s="91">
        <f>VLOOKUP($B672,'Bang TPDD'!$A$6:$AA$2902,21, FALSE)*$E672/100</f>
        <v>0</v>
      </c>
      <c r="Z672" s="91">
        <f>VLOOKUP($B672,'Bang TPDD'!$A$6:$AA$2902,22, FALSE)*$E672/100</f>
        <v>0</v>
      </c>
    </row>
    <row r="673" spans="1:26" ht="15" thickBot="1" x14ac:dyDescent="0.35"/>
    <row r="674" spans="1:26" s="89" customFormat="1" ht="27.6" x14ac:dyDescent="0.3">
      <c r="A674" s="412" t="s">
        <v>342</v>
      </c>
      <c r="B674" s="414" t="s">
        <v>292</v>
      </c>
      <c r="C674" s="410" t="s">
        <v>353</v>
      </c>
      <c r="D674" s="396" t="s">
        <v>272</v>
      </c>
      <c r="E674" s="397" t="s">
        <v>273</v>
      </c>
      <c r="F674" s="398" t="s">
        <v>300</v>
      </c>
      <c r="G674" s="398" t="s">
        <v>3</v>
      </c>
      <c r="H674" s="398" t="s">
        <v>296</v>
      </c>
      <c r="I674" s="399" t="s">
        <v>323</v>
      </c>
      <c r="J674" s="399" t="s">
        <v>324</v>
      </c>
      <c r="K674" s="399" t="s">
        <v>327</v>
      </c>
      <c r="L674" s="399" t="s">
        <v>325</v>
      </c>
      <c r="M674" s="399" t="s">
        <v>326</v>
      </c>
      <c r="N674" s="399" t="s">
        <v>329</v>
      </c>
      <c r="O674" s="399" t="s">
        <v>5</v>
      </c>
      <c r="P674" s="399" t="s">
        <v>304</v>
      </c>
      <c r="Q674" s="399" t="s">
        <v>313</v>
      </c>
      <c r="R674" s="399" t="s">
        <v>6</v>
      </c>
      <c r="S674" s="399" t="s">
        <v>7</v>
      </c>
      <c r="T674" s="399" t="s">
        <v>8</v>
      </c>
      <c r="U674" s="399" t="s">
        <v>9</v>
      </c>
      <c r="V674" s="399" t="s">
        <v>10</v>
      </c>
      <c r="W674" s="399" t="s">
        <v>291</v>
      </c>
      <c r="X674" s="399" t="s">
        <v>11</v>
      </c>
      <c r="Y674" s="399" t="s">
        <v>12</v>
      </c>
      <c r="Z674" s="399" t="s">
        <v>13</v>
      </c>
    </row>
    <row r="675" spans="1:26" s="89" customFormat="1" x14ac:dyDescent="0.3">
      <c r="A675" s="413"/>
      <c r="B675" s="415"/>
      <c r="C675" s="411"/>
      <c r="D675" s="400" t="s">
        <v>16</v>
      </c>
      <c r="E675" s="401" t="s">
        <v>16</v>
      </c>
      <c r="F675" s="401" t="s">
        <v>301</v>
      </c>
      <c r="G675" s="401" t="s">
        <v>15</v>
      </c>
      <c r="H675" s="401" t="s">
        <v>16</v>
      </c>
      <c r="I675" s="401" t="s">
        <v>16</v>
      </c>
      <c r="J675" s="401" t="s">
        <v>16</v>
      </c>
      <c r="K675" s="401" t="s">
        <v>328</v>
      </c>
      <c r="L675" s="401" t="s">
        <v>16</v>
      </c>
      <c r="M675" s="401" t="s">
        <v>16</v>
      </c>
      <c r="N675" s="401" t="s">
        <v>16</v>
      </c>
      <c r="O675" s="401" t="s">
        <v>16</v>
      </c>
      <c r="P675" s="401" t="s">
        <v>16</v>
      </c>
      <c r="Q675" s="401" t="s">
        <v>17</v>
      </c>
      <c r="R675" s="401" t="s">
        <v>17</v>
      </c>
      <c r="S675" s="401" t="s">
        <v>17</v>
      </c>
      <c r="T675" s="401" t="s">
        <v>17</v>
      </c>
      <c r="U675" s="401" t="s">
        <v>17</v>
      </c>
      <c r="V675" s="401" t="s">
        <v>17</v>
      </c>
      <c r="W675" s="401" t="s">
        <v>18</v>
      </c>
      <c r="X675" s="401" t="s">
        <v>18</v>
      </c>
      <c r="Y675" s="401" t="s">
        <v>17</v>
      </c>
      <c r="Z675" s="401" t="s">
        <v>17</v>
      </c>
    </row>
    <row r="676" spans="1:26" s="90" customFormat="1" ht="50.25" customHeight="1" thickBot="1" x14ac:dyDescent="0.4">
      <c r="A676" s="93">
        <f>A656+1</f>
        <v>42</v>
      </c>
      <c r="B676" s="94" t="s">
        <v>1161</v>
      </c>
      <c r="C676" s="95" t="s">
        <v>1178</v>
      </c>
      <c r="D676" s="402">
        <f>SUM(D677:D692)</f>
        <v>59</v>
      </c>
      <c r="E676" s="402">
        <f t="shared" ref="E676" si="82">SUM(E677:E692)</f>
        <v>54.400000000000006</v>
      </c>
      <c r="F676" s="402">
        <f t="shared" ref="F676" si="83">SUM(F677:F692)</f>
        <v>66</v>
      </c>
      <c r="G676" s="402">
        <f t="shared" ref="G676" si="84">SUM(G677:G692)</f>
        <v>96.789999999999992</v>
      </c>
      <c r="H676" s="402">
        <f t="shared" ref="H676" si="85">SUM(H677:H692)</f>
        <v>28.656000000000002</v>
      </c>
      <c r="I676" s="402">
        <f t="shared" ref="I676" si="86">SUM(I677:I692)</f>
        <v>6.0390000000000015</v>
      </c>
      <c r="J676" s="402">
        <f t="shared" ref="J676" si="87">SUM(J677:J692)</f>
        <v>6.4154</v>
      </c>
      <c r="K676" s="402">
        <f t="shared" ref="K676" si="88">SUM(K677:K692)</f>
        <v>12.454400000000001</v>
      </c>
      <c r="L676" s="402">
        <f t="shared" ref="L676" si="89">SUM(L677:L692)</f>
        <v>1.3720000000000001</v>
      </c>
      <c r="M676" s="402">
        <f t="shared" ref="M676" si="90">SUM(M677:M692)</f>
        <v>1.5229999999999997</v>
      </c>
      <c r="N676" s="402">
        <f t="shared" ref="N676" si="91">SUM(N677:N692)</f>
        <v>2.895</v>
      </c>
      <c r="O676" s="402">
        <f t="shared" ref="O676" si="92">SUM(O677:O692)</f>
        <v>9.0014000000000003</v>
      </c>
      <c r="P676" s="402">
        <f t="shared" ref="P676" si="93">SUM(P677:P692)</f>
        <v>3.0726</v>
      </c>
      <c r="Q676" s="402">
        <f t="shared" ref="Q676" si="94">SUM(Q677:Q692)</f>
        <v>0</v>
      </c>
      <c r="R676" s="402">
        <f t="shared" ref="R676" si="95">SUM(R677:R692)</f>
        <v>89.968000000000004</v>
      </c>
      <c r="S676" s="402">
        <f t="shared" ref="S676" si="96">SUM(S677:S692)</f>
        <v>127.28700000000002</v>
      </c>
      <c r="T676" s="402">
        <f t="shared" ref="T676" si="97">SUM(T677:T692)</f>
        <v>8.7117999999999984</v>
      </c>
      <c r="U676" s="402">
        <f t="shared" ref="U676" si="98">SUM(U677:U692)</f>
        <v>639.54999999999995</v>
      </c>
      <c r="V676" s="402">
        <f t="shared" ref="V676" si="99">SUM(V677:V692)</f>
        <v>30.1</v>
      </c>
      <c r="W676" s="402">
        <f t="shared" ref="W676" si="100">SUM(W677:W692)</f>
        <v>60.29</v>
      </c>
      <c r="X676" s="402">
        <f t="shared" ref="X676" si="101">SUM(X677:X692)</f>
        <v>0</v>
      </c>
      <c r="Y676" s="402">
        <f t="shared" ref="Y676" si="102">SUM(Y677:Y692)</f>
        <v>0.20913999999999999</v>
      </c>
      <c r="Z676" s="402">
        <f t="shared" ref="Z676" si="103">SUM(Z677:Z692)</f>
        <v>2.78</v>
      </c>
    </row>
    <row r="677" spans="1:26" s="2" customFormat="1" x14ac:dyDescent="0.3">
      <c r="B677" s="92">
        <v>117</v>
      </c>
      <c r="C677" s="5" t="str">
        <f>VLOOKUP($B677,'Bang TPDD'!$A$6:$AA$2902,2, FALSE)</f>
        <v>Thịt heo nạc</v>
      </c>
      <c r="D677" s="91">
        <v>20</v>
      </c>
      <c r="E677" s="91">
        <f>D677-D677*F677/100</f>
        <v>19.600000000000001</v>
      </c>
      <c r="F677" s="91">
        <f>VLOOKUP($B677,'Bang TPDD'!$A$6:$AA$2902,3, FALSE)</f>
        <v>2</v>
      </c>
      <c r="G677" s="91">
        <f>VLOOKUP($B677,'Bang TPDD'!$A$6:$AA$2902,4, FALSE)*$D677/100</f>
        <v>27.8</v>
      </c>
      <c r="H677" s="91">
        <f>VLOOKUP($B677,'Bang TPDD'!$A$6:$AA$2902,23, FALSE)*$E677/100</f>
        <v>14.308000000000002</v>
      </c>
      <c r="I677" s="91">
        <f>VLOOKUP($B677,'Bang TPDD'!$A$6:$AA$2902,5, FALSE)*$E677/100</f>
        <v>5.6840000000000011</v>
      </c>
      <c r="J677" s="91">
        <f>VLOOKUP($B677,'Bang TPDD'!$A$6:$AA$2902,6, FALSE)*$E677/100</f>
        <v>0</v>
      </c>
      <c r="K677" s="91">
        <f>VLOOKUP($B677,'Bang TPDD'!$A$6:$AA$2902,7, FALSE)*$E677/100</f>
        <v>5.6840000000000011</v>
      </c>
      <c r="L677" s="91">
        <f>VLOOKUP($B677,'Bang TPDD'!$A$6:$AA$2902,8, FALSE)*$E677/100</f>
        <v>1.3720000000000001</v>
      </c>
      <c r="M677" s="91">
        <f>VLOOKUP($B677,'Bang TPDD'!$A$6:$AA$2902,9, FALSE)*$E677/100</f>
        <v>0</v>
      </c>
      <c r="N677" s="91">
        <f>VLOOKUP($B677,'Bang TPDD'!$A$6:$AA$2902,10, FALSE)*$E677/100</f>
        <v>1.3720000000000001</v>
      </c>
      <c r="O677" s="91">
        <f>VLOOKUP($B677,'Bang TPDD'!$A$6:$AA$2902,11, FALSE)*$E677/100</f>
        <v>0</v>
      </c>
      <c r="P677" s="91">
        <f>VLOOKUP($B677,'Bang TPDD'!$A$6:$AA$2902,12, FALSE)*$E677/100</f>
        <v>0</v>
      </c>
      <c r="Q677" s="91">
        <f>VLOOKUP($B677,'Bang TPDD'!$A$6:$AA$2902,13, FALSE)*$E677/100</f>
        <v>0</v>
      </c>
      <c r="R677" s="91">
        <f>VLOOKUP($B677,'Bang TPDD'!$A$6:$AA$2902,14, FALSE)*$E677/100</f>
        <v>1.3720000000000001</v>
      </c>
      <c r="S677" s="91">
        <f>VLOOKUP($B677,'Bang TPDD'!$A$6:$AA$2902,15, FALSE)*$E677/100</f>
        <v>37.24</v>
      </c>
      <c r="T677" s="91">
        <f>VLOOKUP($B677,'Bang TPDD'!$A$6:$AA$2902,16, FALSE)*$E677/100</f>
        <v>0.19600000000000001</v>
      </c>
      <c r="U677" s="91">
        <f>VLOOKUP($B677,'Bang TPDD'!$A$6:$AA$2902,17, FALSE)*$E677/100</f>
        <v>0</v>
      </c>
      <c r="V677" s="91">
        <f>VLOOKUP($B677,'Bang TPDD'!$A$6:$AA$2902,18, FALSE)*$E677/100</f>
        <v>0</v>
      </c>
      <c r="W677" s="91">
        <f>VLOOKUP($B677,'Bang TPDD'!$A$6:$AA$2902,19, FALSE)*$E677/100</f>
        <v>0</v>
      </c>
      <c r="X677" s="91">
        <f>VLOOKUP($B677,'Bang TPDD'!$A$6:$AA$2902,20, FALSE)*$E677/100</f>
        <v>0</v>
      </c>
      <c r="Y677" s="91">
        <f>VLOOKUP($B677,'Bang TPDD'!$A$6:$AA$2902,21, FALSE)*$E677/100</f>
        <v>0.1764</v>
      </c>
      <c r="Z677" s="91">
        <f>VLOOKUP($B677,'Bang TPDD'!$A$6:$AA$2902,22, FALSE)*$E677/100</f>
        <v>0</v>
      </c>
    </row>
    <row r="678" spans="1:26" s="2" customFormat="1" x14ac:dyDescent="0.3">
      <c r="B678" s="92">
        <v>53</v>
      </c>
      <c r="C678" s="5" t="str">
        <f>VLOOKUP($B678,'Bang TPDD'!$A$6:$AA$2902,2, FALSE)</f>
        <v>Hành củ tươi</v>
      </c>
      <c r="D678" s="91">
        <v>5</v>
      </c>
      <c r="E678" s="91">
        <f t="shared" ref="E678:E692" si="104">D678-D678*F678/100</f>
        <v>3.8</v>
      </c>
      <c r="F678" s="91">
        <f>VLOOKUP($B678,'Bang TPDD'!$A$6:$AA$2902,3, FALSE)</f>
        <v>24</v>
      </c>
      <c r="G678" s="91">
        <f>VLOOKUP($B678,'Bang TPDD'!$A$6:$AA$2902,4, FALSE)*$D678/100</f>
        <v>0.7</v>
      </c>
      <c r="H678" s="91">
        <f>VLOOKUP($B678,'Bang TPDD'!$A$6:$AA$2902,23, FALSE)*$E678/100</f>
        <v>3.5150000000000001</v>
      </c>
      <c r="I678" s="91">
        <f>VLOOKUP($B678,'Bang TPDD'!$A$6:$AA$2902,5, FALSE)*$E678/100</f>
        <v>0</v>
      </c>
      <c r="J678" s="91">
        <f>VLOOKUP($B678,'Bang TPDD'!$A$6:$AA$2902,6, FALSE)*$E678/100</f>
        <v>4.9399999999999993E-2</v>
      </c>
      <c r="K678" s="91">
        <f>VLOOKUP($B678,'Bang TPDD'!$A$6:$AA$2902,7, FALSE)*$E678/100</f>
        <v>4.9399999999999993E-2</v>
      </c>
      <c r="L678" s="91">
        <f>VLOOKUP($B678,'Bang TPDD'!$A$6:$AA$2902,8, FALSE)*$E678/100</f>
        <v>0</v>
      </c>
      <c r="M678" s="91">
        <f>VLOOKUP($B678,'Bang TPDD'!$A$6:$AA$2902,9, FALSE)*$E678/100</f>
        <v>0</v>
      </c>
      <c r="N678" s="91">
        <f>VLOOKUP($B678,'Bang TPDD'!$A$6:$AA$2902,10, FALSE)*$E678/100</f>
        <v>0</v>
      </c>
      <c r="O678" s="91">
        <f>VLOOKUP($B678,'Bang TPDD'!$A$6:$AA$2902,11, FALSE)*$E678/100</f>
        <v>0.18239999999999998</v>
      </c>
      <c r="P678" s="91">
        <f>VLOOKUP($B678,'Bang TPDD'!$A$6:$AA$2902,12, FALSE)*$E678/100</f>
        <v>2.6599999999999999E-2</v>
      </c>
      <c r="Q678" s="91">
        <f>VLOOKUP($B678,'Bang TPDD'!$A$6:$AA$2902,13, FALSE)*$E678/100</f>
        <v>0</v>
      </c>
      <c r="R678" s="91">
        <f>VLOOKUP($B678,'Bang TPDD'!$A$6:$AA$2902,14, FALSE)*$E678/100</f>
        <v>1.216</v>
      </c>
      <c r="S678" s="91">
        <f>VLOOKUP($B678,'Bang TPDD'!$A$6:$AA$2902,15, FALSE)*$E678/100</f>
        <v>1.8619999999999999</v>
      </c>
      <c r="T678" s="91">
        <f>VLOOKUP($B678,'Bang TPDD'!$A$6:$AA$2902,16, FALSE)*$E678/100</f>
        <v>4.1799999999999997E-2</v>
      </c>
      <c r="U678" s="91">
        <f>VLOOKUP($B678,'Bang TPDD'!$A$6:$AA$2902,17, FALSE)*$E678/100</f>
        <v>0</v>
      </c>
      <c r="V678" s="91">
        <f>VLOOKUP($B678,'Bang TPDD'!$A$6:$AA$2902,18, FALSE)*$E678/100</f>
        <v>0</v>
      </c>
      <c r="W678" s="91">
        <f>VLOOKUP($B678,'Bang TPDD'!$A$6:$AA$2902,19, FALSE)*$E678/100</f>
        <v>0.56999999999999995</v>
      </c>
      <c r="X678" s="91">
        <f>VLOOKUP($B678,'Bang TPDD'!$A$6:$AA$2902,20, FALSE)*$E678/100</f>
        <v>0</v>
      </c>
      <c r="Y678" s="91">
        <f>VLOOKUP($B678,'Bang TPDD'!$A$6:$AA$2902,21, FALSE)*$E678/100</f>
        <v>1.14E-3</v>
      </c>
      <c r="Z678" s="91">
        <f>VLOOKUP($B678,'Bang TPDD'!$A$6:$AA$2902,22, FALSE)*$E678/100</f>
        <v>0.38</v>
      </c>
    </row>
    <row r="679" spans="1:26" s="2" customFormat="1" x14ac:dyDescent="0.3">
      <c r="B679" s="92">
        <v>92</v>
      </c>
      <c r="C679" s="5" t="str">
        <f>VLOOKUP($B679,'Bang TPDD'!$A$6:$AA$2902,2, FALSE)</f>
        <v>Mộc nhĩ</v>
      </c>
      <c r="D679" s="91">
        <v>10</v>
      </c>
      <c r="E679" s="91">
        <f t="shared" si="104"/>
        <v>9</v>
      </c>
      <c r="F679" s="91">
        <f>VLOOKUP($B679,'Bang TPDD'!$A$6:$AA$2902,3, FALSE)</f>
        <v>10</v>
      </c>
      <c r="G679" s="91">
        <f>VLOOKUP($B679,'Bang TPDD'!$A$6:$AA$2902,4, FALSE)*$D679/100</f>
        <v>24.8</v>
      </c>
      <c r="H679" s="91">
        <f>VLOOKUP($B679,'Bang TPDD'!$A$6:$AA$2902,23, FALSE)*$E679/100</f>
        <v>1.0349999999999999</v>
      </c>
      <c r="I679" s="91">
        <f>VLOOKUP($B679,'Bang TPDD'!$A$6:$AA$2902,5, FALSE)*$E679/100</f>
        <v>0</v>
      </c>
      <c r="J679" s="91">
        <f>VLOOKUP($B679,'Bang TPDD'!$A$6:$AA$2902,6, FALSE)*$E679/100</f>
        <v>2.9340000000000002</v>
      </c>
      <c r="K679" s="91">
        <f>VLOOKUP($B679,'Bang TPDD'!$A$6:$AA$2902,7, FALSE)*$E679/100</f>
        <v>2.9340000000000002</v>
      </c>
      <c r="L679" s="91">
        <f>VLOOKUP($B679,'Bang TPDD'!$A$6:$AA$2902,8, FALSE)*$E679/100</f>
        <v>0</v>
      </c>
      <c r="M679" s="91">
        <f>VLOOKUP($B679,'Bang TPDD'!$A$6:$AA$2902,9, FALSE)*$E679/100</f>
        <v>1.8000000000000002E-2</v>
      </c>
      <c r="N679" s="91">
        <f>VLOOKUP($B679,'Bang TPDD'!$A$6:$AA$2902,10, FALSE)*$E679/100</f>
        <v>1.8000000000000002E-2</v>
      </c>
      <c r="O679" s="91">
        <f>VLOOKUP($B679,'Bang TPDD'!$A$6:$AA$2902,11, FALSE)*$E679/100</f>
        <v>5.85</v>
      </c>
      <c r="P679" s="91">
        <f>VLOOKUP($B679,'Bang TPDD'!$A$6:$AA$2902,12, FALSE)*$E679/100</f>
        <v>0.81</v>
      </c>
      <c r="Q679" s="91">
        <f>VLOOKUP($B679,'Bang TPDD'!$A$6:$AA$2902,13, FALSE)*$E679/100</f>
        <v>0</v>
      </c>
      <c r="R679" s="91">
        <f>VLOOKUP($B679,'Bang TPDD'!$A$6:$AA$2902,14, FALSE)*$E679/100</f>
        <v>32.130000000000003</v>
      </c>
      <c r="S679" s="91">
        <f>VLOOKUP($B679,'Bang TPDD'!$A$6:$AA$2902,15, FALSE)*$E679/100</f>
        <v>18.09</v>
      </c>
      <c r="T679" s="91">
        <f>VLOOKUP($B679,'Bang TPDD'!$A$6:$AA$2902,16, FALSE)*$E679/100</f>
        <v>5.0490000000000004</v>
      </c>
      <c r="U679" s="91">
        <f>VLOOKUP($B679,'Bang TPDD'!$A$6:$AA$2902,17, FALSE)*$E679/100</f>
        <v>0</v>
      </c>
      <c r="V679" s="91">
        <f>VLOOKUP($B679,'Bang TPDD'!$A$6:$AA$2902,18, FALSE)*$E679/100</f>
        <v>0</v>
      </c>
      <c r="W679" s="91">
        <f>VLOOKUP($B679,'Bang TPDD'!$A$6:$AA$2902,19, FALSE)*$E679/100</f>
        <v>1.8</v>
      </c>
      <c r="X679" s="91">
        <f>VLOOKUP($B679,'Bang TPDD'!$A$6:$AA$2902,20, FALSE)*$E679/100</f>
        <v>0</v>
      </c>
      <c r="Y679" s="91">
        <f>VLOOKUP($B679,'Bang TPDD'!$A$6:$AA$2902,21, FALSE)*$E679/100</f>
        <v>1.3499999999999998E-2</v>
      </c>
      <c r="Z679" s="91">
        <f>VLOOKUP($B679,'Bang TPDD'!$A$6:$AA$2902,22, FALSE)*$E679/100</f>
        <v>0</v>
      </c>
    </row>
    <row r="680" spans="1:26" s="2" customFormat="1" x14ac:dyDescent="0.3">
      <c r="B680" s="92">
        <v>238</v>
      </c>
      <c r="C680" s="5" t="str">
        <f>VLOOKUP($B680,'Bang TPDD'!$A$6:$AA$2902,2, FALSE)</f>
        <v>Nước mắm</v>
      </c>
      <c r="D680" s="91">
        <v>5</v>
      </c>
      <c r="E680" s="91">
        <f t="shared" si="104"/>
        <v>5</v>
      </c>
      <c r="F680" s="91">
        <f>VLOOKUP($B680,'Bang TPDD'!$A$6:$AA$2902,3, FALSE)</f>
        <v>0</v>
      </c>
      <c r="G680" s="91">
        <f>VLOOKUP($B680,'Bang TPDD'!$A$6:$AA$2902,4, FALSE)*$D680/100</f>
        <v>1.4</v>
      </c>
      <c r="H680" s="91">
        <f>VLOOKUP($B680,'Bang TPDD'!$A$6:$AA$2902,23, FALSE)*$E680/100</f>
        <v>4.6449999999999996</v>
      </c>
      <c r="I680" s="91">
        <f>VLOOKUP($B680,'Bang TPDD'!$A$6:$AA$2902,5, FALSE)*$E680/100</f>
        <v>0.35499999999999998</v>
      </c>
      <c r="J680" s="91">
        <f>VLOOKUP($B680,'Bang TPDD'!$A$6:$AA$2902,6, FALSE)*$E680/100</f>
        <v>0</v>
      </c>
      <c r="K680" s="91">
        <f>VLOOKUP($B680,'Bang TPDD'!$A$6:$AA$2902,7, FALSE)*$E680/100</f>
        <v>0.35499999999999998</v>
      </c>
      <c r="L680" s="91">
        <f>VLOOKUP($B680,'Bang TPDD'!$A$6:$AA$2902,8, FALSE)*$E680/100</f>
        <v>0</v>
      </c>
      <c r="M680" s="91">
        <f>VLOOKUP($B680,'Bang TPDD'!$A$6:$AA$2902,9, FALSE)*$E680/100</f>
        <v>0</v>
      </c>
      <c r="N680" s="91">
        <f>VLOOKUP($B680,'Bang TPDD'!$A$6:$AA$2902,10, FALSE)*$E680/100</f>
        <v>0</v>
      </c>
      <c r="O680" s="91">
        <f>VLOOKUP($B680,'Bang TPDD'!$A$6:$AA$2902,11, FALSE)*$E680/100</f>
        <v>0</v>
      </c>
      <c r="P680" s="91">
        <f>VLOOKUP($B680,'Bang TPDD'!$A$6:$AA$2902,12, FALSE)*$E680/100</f>
        <v>0</v>
      </c>
      <c r="Q680" s="91">
        <f>VLOOKUP($B680,'Bang TPDD'!$A$6:$AA$2902,13, FALSE)*$E680/100</f>
        <v>0</v>
      </c>
      <c r="R680" s="91">
        <f>VLOOKUP($B680,'Bang TPDD'!$A$6:$AA$2902,14, FALSE)*$E680/100</f>
        <v>19.350000000000001</v>
      </c>
      <c r="S680" s="91">
        <f>VLOOKUP($B680,'Bang TPDD'!$A$6:$AA$2902,15, FALSE)*$E680/100</f>
        <v>12.335000000000001</v>
      </c>
      <c r="T680" s="91">
        <f>VLOOKUP($B680,'Bang TPDD'!$A$6:$AA$2902,16, FALSE)*$E680/100</f>
        <v>0.13500000000000001</v>
      </c>
      <c r="U680" s="91">
        <f>VLOOKUP($B680,'Bang TPDD'!$A$6:$AA$2902,17, FALSE)*$E680/100</f>
        <v>246.3</v>
      </c>
      <c r="V680" s="91">
        <f>VLOOKUP($B680,'Bang TPDD'!$A$6:$AA$2902,18, FALSE)*$E680/100</f>
        <v>0</v>
      </c>
      <c r="W680" s="91">
        <f>VLOOKUP($B680,'Bang TPDD'!$A$6:$AA$2902,19, FALSE)*$E680/100</f>
        <v>0</v>
      </c>
      <c r="X680" s="91">
        <f>VLOOKUP($B680,'Bang TPDD'!$A$6:$AA$2902,20, FALSE)*$E680/100</f>
        <v>0</v>
      </c>
      <c r="Y680" s="91">
        <f>VLOOKUP($B680,'Bang TPDD'!$A$6:$AA$2902,21, FALSE)*$E680/100</f>
        <v>1.5E-3</v>
      </c>
      <c r="Z680" s="91">
        <f>VLOOKUP($B680,'Bang TPDD'!$A$6:$AA$2902,22, FALSE)*$E680/100</f>
        <v>0</v>
      </c>
    </row>
    <row r="681" spans="1:26" s="2" customFormat="1" x14ac:dyDescent="0.3">
      <c r="B681" s="92">
        <v>108</v>
      </c>
      <c r="C681" s="5" t="str">
        <f>VLOOKUP($B681,'Bang TPDD'!$A$6:$AA$2902,2, FALSE)</f>
        <v>Dầu thực vật</v>
      </c>
      <c r="D681" s="91">
        <v>1</v>
      </c>
      <c r="E681" s="91">
        <f t="shared" si="104"/>
        <v>1</v>
      </c>
      <c r="F681" s="91">
        <f>VLOOKUP($B681,'Bang TPDD'!$A$6:$AA$2902,3, FALSE)</f>
        <v>0</v>
      </c>
      <c r="G681" s="91">
        <f>VLOOKUP($B681,'Bang TPDD'!$A$6:$AA$2902,4, FALSE)*$D681/100</f>
        <v>8.9700000000000006</v>
      </c>
      <c r="H681" s="91">
        <f>VLOOKUP($B681,'Bang TPDD'!$A$6:$AA$2902,23, FALSE)*$E681/100</f>
        <v>3.0000000000000001E-3</v>
      </c>
      <c r="I681" s="91">
        <f>VLOOKUP($B681,'Bang TPDD'!$A$6:$AA$2902,5, FALSE)*$E681/100</f>
        <v>0</v>
      </c>
      <c r="J681" s="91">
        <f>VLOOKUP($B681,'Bang TPDD'!$A$6:$AA$2902,6, FALSE)*$E681/100</f>
        <v>0</v>
      </c>
      <c r="K681" s="91">
        <f>VLOOKUP($B681,'Bang TPDD'!$A$6:$AA$2902,7, FALSE)*$E681/100</f>
        <v>0</v>
      </c>
      <c r="L681" s="91">
        <f>VLOOKUP($B681,'Bang TPDD'!$A$6:$AA$2902,8, FALSE)*$E681/100</f>
        <v>0</v>
      </c>
      <c r="M681" s="91">
        <f>VLOOKUP($B681,'Bang TPDD'!$A$6:$AA$2902,9, FALSE)*$E681/100</f>
        <v>0.997</v>
      </c>
      <c r="N681" s="91">
        <f>VLOOKUP($B681,'Bang TPDD'!$A$6:$AA$2902,10, FALSE)*$E681/100</f>
        <v>0.997</v>
      </c>
      <c r="O681" s="91">
        <f>VLOOKUP($B681,'Bang TPDD'!$A$6:$AA$2902,11, FALSE)*$E681/100</f>
        <v>0</v>
      </c>
      <c r="P681" s="91">
        <f>VLOOKUP($B681,'Bang TPDD'!$A$6:$AA$2902,12, FALSE)*$E681/100</f>
        <v>0</v>
      </c>
      <c r="Q681" s="91">
        <f>VLOOKUP($B681,'Bang TPDD'!$A$6:$AA$2902,13, FALSE)*$E681/100</f>
        <v>0</v>
      </c>
      <c r="R681" s="91">
        <f>VLOOKUP($B681,'Bang TPDD'!$A$6:$AA$2902,14, FALSE)*$E681/100</f>
        <v>0</v>
      </c>
      <c r="S681" s="91">
        <f>VLOOKUP($B681,'Bang TPDD'!$A$6:$AA$2902,15, FALSE)*$E681/100</f>
        <v>0</v>
      </c>
      <c r="T681" s="91">
        <f>VLOOKUP($B681,'Bang TPDD'!$A$6:$AA$2902,16, FALSE)*$E681/100</f>
        <v>0</v>
      </c>
      <c r="U681" s="91">
        <f>VLOOKUP($B681,'Bang TPDD'!$A$6:$AA$2902,17, FALSE)*$E681/100</f>
        <v>0</v>
      </c>
      <c r="V681" s="91">
        <f>VLOOKUP($B681,'Bang TPDD'!$A$6:$AA$2902,18, FALSE)*$E681/100</f>
        <v>0</v>
      </c>
      <c r="W681" s="91">
        <f>VLOOKUP($B681,'Bang TPDD'!$A$6:$AA$2902,19, FALSE)*$E681/100</f>
        <v>0</v>
      </c>
      <c r="X681" s="91">
        <f>VLOOKUP($B681,'Bang TPDD'!$A$6:$AA$2902,20, FALSE)*$E681/100</f>
        <v>0</v>
      </c>
      <c r="Y681" s="91">
        <f>VLOOKUP($B681,'Bang TPDD'!$A$6:$AA$2902,21, FALSE)*$E681/100</f>
        <v>0</v>
      </c>
      <c r="Z681" s="91">
        <f>VLOOKUP($B681,'Bang TPDD'!$A$6:$AA$2902,22, FALSE)*$E681/100</f>
        <v>0</v>
      </c>
    </row>
    <row r="682" spans="1:26" s="2" customFormat="1" x14ac:dyDescent="0.3">
      <c r="B682" s="92">
        <v>233</v>
      </c>
      <c r="C682" s="5" t="str">
        <f>VLOOKUP($B682,'Bang TPDD'!$A$6:$AA$2902,2, FALSE)</f>
        <v>Muối</v>
      </c>
      <c r="D682" s="91">
        <v>1</v>
      </c>
      <c r="E682" s="91">
        <f t="shared" si="104"/>
        <v>1</v>
      </c>
      <c r="F682" s="91">
        <f>VLOOKUP($B682,'Bang TPDD'!$A$6:$AA$2902,3, FALSE)</f>
        <v>0</v>
      </c>
      <c r="G682" s="91">
        <f>VLOOKUP($B682,'Bang TPDD'!$A$6:$AA$2902,4, FALSE)*$D682/100</f>
        <v>0</v>
      </c>
      <c r="H682" s="91">
        <f>VLOOKUP($B682,'Bang TPDD'!$A$6:$AA$2902,23, FALSE)*$E682/100</f>
        <v>0.01</v>
      </c>
      <c r="I682" s="91">
        <f>VLOOKUP($B682,'Bang TPDD'!$A$6:$AA$2902,5, FALSE)*$E682/100</f>
        <v>0</v>
      </c>
      <c r="J682" s="91">
        <f>VLOOKUP($B682,'Bang TPDD'!$A$6:$AA$2902,6, FALSE)*$E682/100</f>
        <v>0</v>
      </c>
      <c r="K682" s="91">
        <f>VLOOKUP($B682,'Bang TPDD'!$A$6:$AA$2902,7, FALSE)*$E682/100</f>
        <v>0</v>
      </c>
      <c r="L682" s="91">
        <f>VLOOKUP($B682,'Bang TPDD'!$A$6:$AA$2902,8, FALSE)*$E682/100</f>
        <v>0</v>
      </c>
      <c r="M682" s="91">
        <f>VLOOKUP($B682,'Bang TPDD'!$A$6:$AA$2902,9, FALSE)*$E682/100</f>
        <v>0</v>
      </c>
      <c r="N682" s="91">
        <f>VLOOKUP($B682,'Bang TPDD'!$A$6:$AA$2902,10, FALSE)*$E682/100</f>
        <v>0</v>
      </c>
      <c r="O682" s="91">
        <f>VLOOKUP($B682,'Bang TPDD'!$A$6:$AA$2902,11, FALSE)*$E682/100</f>
        <v>0</v>
      </c>
      <c r="P682" s="91">
        <f>VLOOKUP($B682,'Bang TPDD'!$A$6:$AA$2902,12, FALSE)*$E682/100</f>
        <v>0</v>
      </c>
      <c r="Q682" s="91">
        <f>VLOOKUP($B682,'Bang TPDD'!$A$6:$AA$2902,13, FALSE)*$E682/100</f>
        <v>0</v>
      </c>
      <c r="R682" s="91">
        <f>VLOOKUP($B682,'Bang TPDD'!$A$6:$AA$2902,14, FALSE)*$E682/100</f>
        <v>1.5</v>
      </c>
      <c r="S682" s="91">
        <f>VLOOKUP($B682,'Bang TPDD'!$A$6:$AA$2902,15, FALSE)*$E682/100</f>
        <v>0.7</v>
      </c>
      <c r="T682" s="91">
        <f>VLOOKUP($B682,'Bang TPDD'!$A$6:$AA$2902,16, FALSE)*$E682/100</f>
        <v>8.0000000000000002E-3</v>
      </c>
      <c r="U682" s="91">
        <f>VLOOKUP($B682,'Bang TPDD'!$A$6:$AA$2902,17, FALSE)*$E682/100</f>
        <v>391.73</v>
      </c>
      <c r="V682" s="91">
        <f>VLOOKUP($B682,'Bang TPDD'!$A$6:$AA$2902,18, FALSE)*$E682/100</f>
        <v>0</v>
      </c>
      <c r="W682" s="91">
        <f>VLOOKUP($B682,'Bang TPDD'!$A$6:$AA$2902,19, FALSE)*$E682/100</f>
        <v>0</v>
      </c>
      <c r="X682" s="91">
        <f>VLOOKUP($B682,'Bang TPDD'!$A$6:$AA$2902,20, FALSE)*$E682/100</f>
        <v>0</v>
      </c>
      <c r="Y682" s="91">
        <f>VLOOKUP($B682,'Bang TPDD'!$A$6:$AA$2902,21, FALSE)*$E682/100</f>
        <v>0</v>
      </c>
      <c r="Z682" s="91">
        <f>VLOOKUP($B682,'Bang TPDD'!$A$6:$AA$2902,22, FALSE)*$E682/100</f>
        <v>0</v>
      </c>
    </row>
    <row r="683" spans="1:26" s="2" customFormat="1" x14ac:dyDescent="0.3">
      <c r="B683" s="92" t="s">
        <v>338</v>
      </c>
      <c r="C683" s="5" t="str">
        <f>VLOOKUP($B683,'Bang TPDD'!$A$6:$AA$2902,2, FALSE)</f>
        <v>Chọn NL</v>
      </c>
      <c r="D683" s="91">
        <v>0</v>
      </c>
      <c r="E683" s="91">
        <f t="shared" si="104"/>
        <v>0</v>
      </c>
      <c r="F683" s="91">
        <f>VLOOKUP($B683,'Bang TPDD'!$A$6:$AA$2902,3, FALSE)</f>
        <v>0</v>
      </c>
      <c r="G683" s="91">
        <f>VLOOKUP($B683,'Bang TPDD'!$A$6:$AA$2902,4, FALSE)*$D683/100</f>
        <v>0</v>
      </c>
      <c r="H683" s="91">
        <f>VLOOKUP($B683,'Bang TPDD'!$A$6:$AA$2902,23, FALSE)*$E683/100</f>
        <v>0</v>
      </c>
      <c r="I683" s="91">
        <f>VLOOKUP($B683,'Bang TPDD'!$A$6:$AA$2902,5, FALSE)*$E683/100</f>
        <v>0</v>
      </c>
      <c r="J683" s="91">
        <f>VLOOKUP($B683,'Bang TPDD'!$A$6:$AA$2902,6, FALSE)*$E683/100</f>
        <v>0</v>
      </c>
      <c r="K683" s="91">
        <f>VLOOKUP($B683,'Bang TPDD'!$A$6:$AA$2902,7, FALSE)*$E683/100</f>
        <v>0</v>
      </c>
      <c r="L683" s="91">
        <f>VLOOKUP($B683,'Bang TPDD'!$A$6:$AA$2902,8, FALSE)*$E683/100</f>
        <v>0</v>
      </c>
      <c r="M683" s="91">
        <f>VLOOKUP($B683,'Bang TPDD'!$A$6:$AA$2902,9, FALSE)*$E683/100</f>
        <v>0</v>
      </c>
      <c r="N683" s="91">
        <f>VLOOKUP($B683,'Bang TPDD'!$A$6:$AA$2902,10, FALSE)*$E683/100</f>
        <v>0</v>
      </c>
      <c r="O683" s="91">
        <f>VLOOKUP($B683,'Bang TPDD'!$A$6:$AA$2902,11, FALSE)*$E683/100</f>
        <v>0</v>
      </c>
      <c r="P683" s="91">
        <f>VLOOKUP($B683,'Bang TPDD'!$A$6:$AA$2902,12, FALSE)*$E683/100</f>
        <v>0</v>
      </c>
      <c r="Q683" s="91">
        <f>VLOOKUP($B683,'Bang TPDD'!$A$6:$AA$2902,13, FALSE)*$E683/100</f>
        <v>0</v>
      </c>
      <c r="R683" s="91">
        <f>VLOOKUP($B683,'Bang TPDD'!$A$6:$AA$2902,14, FALSE)*$E683/100</f>
        <v>0</v>
      </c>
      <c r="S683" s="91">
        <f>VLOOKUP($B683,'Bang TPDD'!$A$6:$AA$2902,15, FALSE)*$E683/100</f>
        <v>0</v>
      </c>
      <c r="T683" s="91">
        <f>VLOOKUP($B683,'Bang TPDD'!$A$6:$AA$2902,16, FALSE)*$E683/100</f>
        <v>0</v>
      </c>
      <c r="U683" s="91">
        <f>VLOOKUP($B683,'Bang TPDD'!$A$6:$AA$2902,17, FALSE)*$E683/100</f>
        <v>0</v>
      </c>
      <c r="V683" s="91">
        <f>VLOOKUP($B683,'Bang TPDD'!$A$6:$AA$2902,18, FALSE)*$E683/100</f>
        <v>0</v>
      </c>
      <c r="W683" s="91">
        <f>VLOOKUP($B683,'Bang TPDD'!$A$6:$AA$2902,19, FALSE)*$E683/100</f>
        <v>0</v>
      </c>
      <c r="X683" s="91">
        <f>VLOOKUP($B683,'Bang TPDD'!$A$6:$AA$2902,20, FALSE)*$E683/100</f>
        <v>0</v>
      </c>
      <c r="Y683" s="91">
        <f>VLOOKUP($B683,'Bang TPDD'!$A$6:$AA$2902,21, FALSE)*$E683/100</f>
        <v>0</v>
      </c>
      <c r="Z683" s="91">
        <f>VLOOKUP($B683,'Bang TPDD'!$A$6:$AA$2902,22, FALSE)*$E683/100</f>
        <v>0</v>
      </c>
    </row>
    <row r="684" spans="1:26" s="2" customFormat="1" x14ac:dyDescent="0.3">
      <c r="B684" s="92" t="s">
        <v>338</v>
      </c>
      <c r="C684" s="5" t="str">
        <f>VLOOKUP($B684,'Bang TPDD'!$A$6:$AA$2902,2, FALSE)</f>
        <v>Chọn NL</v>
      </c>
      <c r="D684" s="91">
        <v>0</v>
      </c>
      <c r="E684" s="91">
        <f t="shared" si="104"/>
        <v>0</v>
      </c>
      <c r="F684" s="91">
        <f>VLOOKUP($B684,'Bang TPDD'!$A$6:$AA$2902,3, FALSE)</f>
        <v>0</v>
      </c>
      <c r="G684" s="91">
        <f>VLOOKUP($B684,'Bang TPDD'!$A$6:$AA$2902,4, FALSE)*$D684/100</f>
        <v>0</v>
      </c>
      <c r="H684" s="91">
        <f>VLOOKUP($B684,'Bang TPDD'!$A$6:$AA$2902,23, FALSE)*$E684/100</f>
        <v>0</v>
      </c>
      <c r="I684" s="91">
        <f>VLOOKUP($B684,'Bang TPDD'!$A$6:$AA$2902,5, FALSE)*$E684/100</f>
        <v>0</v>
      </c>
      <c r="J684" s="91">
        <f>VLOOKUP($B684,'Bang TPDD'!$A$6:$AA$2902,6, FALSE)*$E684/100</f>
        <v>0</v>
      </c>
      <c r="K684" s="91">
        <f>VLOOKUP($B684,'Bang TPDD'!$A$6:$AA$2902,7, FALSE)*$E684/100</f>
        <v>0</v>
      </c>
      <c r="L684" s="91">
        <f>VLOOKUP($B684,'Bang TPDD'!$A$6:$AA$2902,8, FALSE)*$E684/100</f>
        <v>0</v>
      </c>
      <c r="M684" s="91">
        <f>VLOOKUP($B684,'Bang TPDD'!$A$6:$AA$2902,9, FALSE)*$E684/100</f>
        <v>0</v>
      </c>
      <c r="N684" s="91">
        <f>VLOOKUP($B684,'Bang TPDD'!$A$6:$AA$2902,10, FALSE)*$E684/100</f>
        <v>0</v>
      </c>
      <c r="O684" s="91">
        <f>VLOOKUP($B684,'Bang TPDD'!$A$6:$AA$2902,11, FALSE)*$E684/100</f>
        <v>0</v>
      </c>
      <c r="P684" s="91">
        <f>VLOOKUP($B684,'Bang TPDD'!$A$6:$AA$2902,12, FALSE)*$E684/100</f>
        <v>0</v>
      </c>
      <c r="Q684" s="91">
        <f>VLOOKUP($B684,'Bang TPDD'!$A$6:$AA$2902,13, FALSE)*$E684/100</f>
        <v>0</v>
      </c>
      <c r="R684" s="91">
        <f>VLOOKUP($B684,'Bang TPDD'!$A$6:$AA$2902,14, FALSE)*$E684/100</f>
        <v>0</v>
      </c>
      <c r="S684" s="91">
        <f>VLOOKUP($B684,'Bang TPDD'!$A$6:$AA$2902,15, FALSE)*$E684/100</f>
        <v>0</v>
      </c>
      <c r="T684" s="91">
        <f>VLOOKUP($B684,'Bang TPDD'!$A$6:$AA$2902,16, FALSE)*$E684/100</f>
        <v>0</v>
      </c>
      <c r="U684" s="91">
        <f>VLOOKUP($B684,'Bang TPDD'!$A$6:$AA$2902,17, FALSE)*$E684/100</f>
        <v>0</v>
      </c>
      <c r="V684" s="91">
        <f>VLOOKUP($B684,'Bang TPDD'!$A$6:$AA$2902,18, FALSE)*$E684/100</f>
        <v>0</v>
      </c>
      <c r="W684" s="91">
        <f>VLOOKUP($B684,'Bang TPDD'!$A$6:$AA$2902,19, FALSE)*$E684/100</f>
        <v>0</v>
      </c>
      <c r="X684" s="91">
        <f>VLOOKUP($B684,'Bang TPDD'!$A$6:$AA$2902,20, FALSE)*$E684/100</f>
        <v>0</v>
      </c>
      <c r="Y684" s="91">
        <f>VLOOKUP($B684,'Bang TPDD'!$A$6:$AA$2902,21, FALSE)*$E684/100</f>
        <v>0</v>
      </c>
      <c r="Z684" s="91">
        <f>VLOOKUP($B684,'Bang TPDD'!$A$6:$AA$2902,22, FALSE)*$E684/100</f>
        <v>0</v>
      </c>
    </row>
    <row r="685" spans="1:26" s="2" customFormat="1" x14ac:dyDescent="0.3">
      <c r="B685" s="92">
        <v>249</v>
      </c>
      <c r="C685" s="5" t="str">
        <f>VLOOKUP($B685,'Bang TPDD'!$A$6:$AA$2902,2, FALSE)</f>
        <v>Hạt tiêu</v>
      </c>
      <c r="D685" s="91">
        <v>2</v>
      </c>
      <c r="E685" s="91">
        <f t="shared" si="104"/>
        <v>2</v>
      </c>
      <c r="F685" s="91">
        <f>VLOOKUP($B685,'Bang TPDD'!$A$6:$AA$2902,3, FALSE)</f>
        <v>0</v>
      </c>
      <c r="G685" s="91">
        <f>VLOOKUP($B685,'Bang TPDD'!$A$6:$AA$2902,4, FALSE)*$D685/100</f>
        <v>4.62</v>
      </c>
      <c r="H685" s="91">
        <f>VLOOKUP($B685,'Bang TPDD'!$A$6:$AA$2902,23, FALSE)*$E685/100</f>
        <v>0.27</v>
      </c>
      <c r="I685" s="91">
        <f>VLOOKUP($B685,'Bang TPDD'!$A$6:$AA$2902,5, FALSE)*$E685/100</f>
        <v>0</v>
      </c>
      <c r="J685" s="91">
        <f>VLOOKUP($B685,'Bang TPDD'!$A$6:$AA$2902,6, FALSE)*$E685/100</f>
        <v>0.14000000000000001</v>
      </c>
      <c r="K685" s="91">
        <f>VLOOKUP($B685,'Bang TPDD'!$A$6:$AA$2902,7, FALSE)*$E685/100</f>
        <v>0.14000000000000001</v>
      </c>
      <c r="L685" s="91">
        <f>VLOOKUP($B685,'Bang TPDD'!$A$6:$AA$2902,8, FALSE)*$E685/100</f>
        <v>0</v>
      </c>
      <c r="M685" s="91">
        <f>VLOOKUP($B685,'Bang TPDD'!$A$6:$AA$2902,9, FALSE)*$E685/100</f>
        <v>0.14800000000000002</v>
      </c>
      <c r="N685" s="91">
        <f>VLOOKUP($B685,'Bang TPDD'!$A$6:$AA$2902,10, FALSE)*$E685/100</f>
        <v>0.14800000000000002</v>
      </c>
      <c r="O685" s="91">
        <f>VLOOKUP($B685,'Bang TPDD'!$A$6:$AA$2902,11, FALSE)*$E685/100</f>
        <v>0.68200000000000005</v>
      </c>
      <c r="P685" s="91">
        <f>VLOOKUP($B685,'Bang TPDD'!$A$6:$AA$2902,12, FALSE)*$E685/100</f>
        <v>0.67</v>
      </c>
      <c r="Q685" s="91">
        <f>VLOOKUP($B685,'Bang TPDD'!$A$6:$AA$2902,13, FALSE)*$E685/100</f>
        <v>0</v>
      </c>
      <c r="R685" s="91">
        <f>VLOOKUP($B685,'Bang TPDD'!$A$6:$AA$2902,14, FALSE)*$E685/100</f>
        <v>14.64</v>
      </c>
      <c r="S685" s="91">
        <f>VLOOKUP($B685,'Bang TPDD'!$A$6:$AA$2902,15, FALSE)*$E685/100</f>
        <v>0.88</v>
      </c>
      <c r="T685" s="91">
        <f>VLOOKUP($B685,'Bang TPDD'!$A$6:$AA$2902,16, FALSE)*$E685/100</f>
        <v>9.1999999999999998E-2</v>
      </c>
      <c r="U685" s="91">
        <f>VLOOKUP($B685,'Bang TPDD'!$A$6:$AA$2902,17, FALSE)*$E685/100</f>
        <v>0.88</v>
      </c>
      <c r="V685" s="91">
        <f>VLOOKUP($B685,'Bang TPDD'!$A$6:$AA$2902,18, FALSE)*$E685/100</f>
        <v>25.18</v>
      </c>
      <c r="W685" s="91">
        <f>VLOOKUP($B685,'Bang TPDD'!$A$6:$AA$2902,19, FALSE)*$E685/100</f>
        <v>3.12</v>
      </c>
      <c r="X685" s="91">
        <f>VLOOKUP($B685,'Bang TPDD'!$A$6:$AA$2902,20, FALSE)*$E685/100</f>
        <v>0</v>
      </c>
      <c r="Y685" s="91">
        <f>VLOOKUP($B685,'Bang TPDD'!$A$6:$AA$2902,21, FALSE)*$E685/100</f>
        <v>1E-3</v>
      </c>
      <c r="Z685" s="91">
        <f>VLOOKUP($B685,'Bang TPDD'!$A$6:$AA$2902,22, FALSE)*$E685/100</f>
        <v>0</v>
      </c>
    </row>
    <row r="686" spans="1:26" s="2" customFormat="1" x14ac:dyDescent="0.3">
      <c r="B686" s="92">
        <v>93</v>
      </c>
      <c r="C686" s="5" t="str">
        <f>VLOOKUP($B686,'Bang TPDD'!$A$6:$AA$2902,2, FALSE)</f>
        <v>Nấm đông cô</v>
      </c>
      <c r="D686" s="91">
        <v>10</v>
      </c>
      <c r="E686" s="91">
        <f t="shared" si="104"/>
        <v>9</v>
      </c>
      <c r="F686" s="91">
        <f>VLOOKUP($B686,'Bang TPDD'!$A$6:$AA$2902,3, FALSE)</f>
        <v>10</v>
      </c>
      <c r="G686" s="91">
        <f>VLOOKUP($B686,'Bang TPDD'!$A$6:$AA$2902,4, FALSE)*$D686/100</f>
        <v>27.4</v>
      </c>
      <c r="H686" s="91">
        <f>VLOOKUP($B686,'Bang TPDD'!$A$6:$AA$2902,23, FALSE)*$E686/100</f>
        <v>1.17</v>
      </c>
      <c r="I686" s="91">
        <f>VLOOKUP($B686,'Bang TPDD'!$A$6:$AA$2902,5, FALSE)*$E686/100</f>
        <v>0</v>
      </c>
      <c r="J686" s="91">
        <f>VLOOKUP($B686,'Bang TPDD'!$A$6:$AA$2902,6, FALSE)*$E686/100</f>
        <v>3.24</v>
      </c>
      <c r="K686" s="91">
        <f>VLOOKUP($B686,'Bang TPDD'!$A$6:$AA$2902,7, FALSE)*$E686/100</f>
        <v>3.24</v>
      </c>
      <c r="L686" s="91">
        <f>VLOOKUP($B686,'Bang TPDD'!$A$6:$AA$2902,8, FALSE)*$E686/100</f>
        <v>0</v>
      </c>
      <c r="M686" s="91">
        <f>VLOOKUP($B686,'Bang TPDD'!$A$6:$AA$2902,9, FALSE)*$E686/100</f>
        <v>0.36</v>
      </c>
      <c r="N686" s="91">
        <f>VLOOKUP($B686,'Bang TPDD'!$A$6:$AA$2902,10, FALSE)*$E686/100</f>
        <v>0.36</v>
      </c>
      <c r="O686" s="91">
        <f>VLOOKUP($B686,'Bang TPDD'!$A$6:$AA$2902,11, FALSE)*$E686/100</f>
        <v>2.1150000000000002</v>
      </c>
      <c r="P686" s="91">
        <f>VLOOKUP($B686,'Bang TPDD'!$A$6:$AA$2902,12, FALSE)*$E686/100</f>
        <v>1.53</v>
      </c>
      <c r="Q686" s="91">
        <f>VLOOKUP($B686,'Bang TPDD'!$A$6:$AA$2902,13, FALSE)*$E686/100</f>
        <v>0</v>
      </c>
      <c r="R686" s="91">
        <f>VLOOKUP($B686,'Bang TPDD'!$A$6:$AA$2902,14, FALSE)*$E686/100</f>
        <v>16.559999999999999</v>
      </c>
      <c r="S686" s="91">
        <f>VLOOKUP($B686,'Bang TPDD'!$A$6:$AA$2902,15, FALSE)*$E686/100</f>
        <v>54.54</v>
      </c>
      <c r="T686" s="91">
        <f>VLOOKUP($B686,'Bang TPDD'!$A$6:$AA$2902,16, FALSE)*$E686/100</f>
        <v>3.15</v>
      </c>
      <c r="U686" s="91">
        <f>VLOOKUP($B686,'Bang TPDD'!$A$6:$AA$2902,17, FALSE)*$E686/100</f>
        <v>0</v>
      </c>
      <c r="V686" s="91">
        <f>VLOOKUP($B686,'Bang TPDD'!$A$6:$AA$2902,18, FALSE)*$E686/100</f>
        <v>0</v>
      </c>
      <c r="W686" s="91">
        <f>VLOOKUP($B686,'Bang TPDD'!$A$6:$AA$2902,19, FALSE)*$E686/100</f>
        <v>0</v>
      </c>
      <c r="X686" s="91">
        <f>VLOOKUP($B686,'Bang TPDD'!$A$6:$AA$2902,20, FALSE)*$E686/100</f>
        <v>0</v>
      </c>
      <c r="Y686" s="91">
        <f>VLOOKUP($B686,'Bang TPDD'!$A$6:$AA$2902,21, FALSE)*$E686/100</f>
        <v>1.44E-2</v>
      </c>
      <c r="Z686" s="91">
        <f>VLOOKUP($B686,'Bang TPDD'!$A$6:$AA$2902,22, FALSE)*$E686/100</f>
        <v>0</v>
      </c>
    </row>
    <row r="687" spans="1:26" s="2" customFormat="1" x14ac:dyDescent="0.3">
      <c r="B687" s="92">
        <v>54</v>
      </c>
      <c r="C687" s="5" t="str">
        <f>VLOOKUP($B687,'Bang TPDD'!$A$6:$AA$2902,2, FALSE)</f>
        <v>Hành lá</v>
      </c>
      <c r="D687" s="91">
        <v>5</v>
      </c>
      <c r="E687" s="91">
        <f t="shared" si="104"/>
        <v>4</v>
      </c>
      <c r="F687" s="91">
        <f>VLOOKUP($B687,'Bang TPDD'!$A$6:$AA$2902,3, FALSE)</f>
        <v>20</v>
      </c>
      <c r="G687" s="91">
        <f>VLOOKUP($B687,'Bang TPDD'!$A$6:$AA$2902,4, FALSE)*$D687/100</f>
        <v>1.1000000000000001</v>
      </c>
      <c r="H687" s="91">
        <f>VLOOKUP($B687,'Bang TPDD'!$A$6:$AA$2902,23, FALSE)*$E687/100</f>
        <v>3.7</v>
      </c>
      <c r="I687" s="91">
        <f>VLOOKUP($B687,'Bang TPDD'!$A$6:$AA$2902,5, FALSE)*$E687/100</f>
        <v>0</v>
      </c>
      <c r="J687" s="91">
        <f>VLOOKUP($B687,'Bang TPDD'!$A$6:$AA$2902,6, FALSE)*$E687/100</f>
        <v>5.2000000000000005E-2</v>
      </c>
      <c r="K687" s="91">
        <f>VLOOKUP($B687,'Bang TPDD'!$A$6:$AA$2902,7, FALSE)*$E687/100</f>
        <v>5.2000000000000005E-2</v>
      </c>
      <c r="L687" s="91">
        <f>VLOOKUP($B687,'Bang TPDD'!$A$6:$AA$2902,8, FALSE)*$E687/100</f>
        <v>0</v>
      </c>
      <c r="M687" s="91">
        <f>VLOOKUP($B687,'Bang TPDD'!$A$6:$AA$2902,9, FALSE)*$E687/100</f>
        <v>0</v>
      </c>
      <c r="N687" s="91">
        <f>VLOOKUP($B687,'Bang TPDD'!$A$6:$AA$2902,10, FALSE)*$E687/100</f>
        <v>0</v>
      </c>
      <c r="O687" s="91">
        <f>VLOOKUP($B687,'Bang TPDD'!$A$6:$AA$2902,11, FALSE)*$E687/100</f>
        <v>0.17199999999999999</v>
      </c>
      <c r="P687" s="91">
        <f>VLOOKUP($B687,'Bang TPDD'!$A$6:$AA$2902,12, FALSE)*$E687/100</f>
        <v>3.6000000000000004E-2</v>
      </c>
      <c r="Q687" s="91">
        <f>VLOOKUP($B687,'Bang TPDD'!$A$6:$AA$2902,13, FALSE)*$E687/100</f>
        <v>0</v>
      </c>
      <c r="R687" s="91">
        <f>VLOOKUP($B687,'Bang TPDD'!$A$6:$AA$2902,14, FALSE)*$E687/100</f>
        <v>3.2</v>
      </c>
      <c r="S687" s="91">
        <f>VLOOKUP($B687,'Bang TPDD'!$A$6:$AA$2902,15, FALSE)*$E687/100</f>
        <v>1.64</v>
      </c>
      <c r="T687" s="91">
        <f>VLOOKUP($B687,'Bang TPDD'!$A$6:$AA$2902,16, FALSE)*$E687/100</f>
        <v>0.04</v>
      </c>
      <c r="U687" s="91">
        <f>VLOOKUP($B687,'Bang TPDD'!$A$6:$AA$2902,17, FALSE)*$E687/100</f>
        <v>0.64</v>
      </c>
      <c r="V687" s="91">
        <f>VLOOKUP($B687,'Bang TPDD'!$A$6:$AA$2902,18, FALSE)*$E687/100</f>
        <v>4.92</v>
      </c>
      <c r="W687" s="91">
        <f>VLOOKUP($B687,'Bang TPDD'!$A$6:$AA$2902,19, FALSE)*$E687/100</f>
        <v>54.8</v>
      </c>
      <c r="X687" s="91">
        <f>VLOOKUP($B687,'Bang TPDD'!$A$6:$AA$2902,20, FALSE)*$E687/100</f>
        <v>0</v>
      </c>
      <c r="Y687" s="91">
        <f>VLOOKUP($B687,'Bang TPDD'!$A$6:$AA$2902,21, FALSE)*$E687/100</f>
        <v>1.1999999999999999E-3</v>
      </c>
      <c r="Z687" s="91">
        <f>VLOOKUP($B687,'Bang TPDD'!$A$6:$AA$2902,22, FALSE)*$E687/100</f>
        <v>2.4</v>
      </c>
    </row>
    <row r="688" spans="1:26" s="2" customFormat="1" x14ac:dyDescent="0.3">
      <c r="B688" s="92" t="s">
        <v>338</v>
      </c>
      <c r="C688" s="5" t="str">
        <f>VLOOKUP($B688,'Bang TPDD'!$A$6:$AA$2902,2, FALSE)</f>
        <v>Chọn NL</v>
      </c>
      <c r="D688" s="91">
        <v>0</v>
      </c>
      <c r="E688" s="91">
        <f t="shared" si="104"/>
        <v>0</v>
      </c>
      <c r="F688" s="91">
        <f>VLOOKUP($B688,'Bang TPDD'!$A$6:$AA$2902,3, FALSE)</f>
        <v>0</v>
      </c>
      <c r="G688" s="91">
        <f>VLOOKUP($B688,'Bang TPDD'!$A$6:$AA$2902,4, FALSE)*$D688/100</f>
        <v>0</v>
      </c>
      <c r="H688" s="91">
        <f>VLOOKUP($B688,'Bang TPDD'!$A$6:$AA$2902,23, FALSE)*$E688/100</f>
        <v>0</v>
      </c>
      <c r="I688" s="91">
        <f>VLOOKUP($B688,'Bang TPDD'!$A$6:$AA$2902,5, FALSE)*$E688/100</f>
        <v>0</v>
      </c>
      <c r="J688" s="91">
        <f>VLOOKUP($B688,'Bang TPDD'!$A$6:$AA$2902,6, FALSE)*$E688/100</f>
        <v>0</v>
      </c>
      <c r="K688" s="91">
        <f>VLOOKUP($B688,'Bang TPDD'!$A$6:$AA$2902,7, FALSE)*$E688/100</f>
        <v>0</v>
      </c>
      <c r="L688" s="91">
        <f>VLOOKUP($B688,'Bang TPDD'!$A$6:$AA$2902,8, FALSE)*$E688/100</f>
        <v>0</v>
      </c>
      <c r="M688" s="91">
        <f>VLOOKUP($B688,'Bang TPDD'!$A$6:$AA$2902,9, FALSE)*$E688/100</f>
        <v>0</v>
      </c>
      <c r="N688" s="91">
        <f>VLOOKUP($B688,'Bang TPDD'!$A$6:$AA$2902,10, FALSE)*$E688/100</f>
        <v>0</v>
      </c>
      <c r="O688" s="91">
        <f>VLOOKUP($B688,'Bang TPDD'!$A$6:$AA$2902,11, FALSE)*$E688/100</f>
        <v>0</v>
      </c>
      <c r="P688" s="91">
        <f>VLOOKUP($B688,'Bang TPDD'!$A$6:$AA$2902,12, FALSE)*$E688/100</f>
        <v>0</v>
      </c>
      <c r="Q688" s="91">
        <f>VLOOKUP($B688,'Bang TPDD'!$A$6:$AA$2902,13, FALSE)*$E688/100</f>
        <v>0</v>
      </c>
      <c r="R688" s="91">
        <f>VLOOKUP($B688,'Bang TPDD'!$A$6:$AA$2902,14, FALSE)*$E688/100</f>
        <v>0</v>
      </c>
      <c r="S688" s="91">
        <f>VLOOKUP($B688,'Bang TPDD'!$A$6:$AA$2902,15, FALSE)*$E688/100</f>
        <v>0</v>
      </c>
      <c r="T688" s="91">
        <f>VLOOKUP($B688,'Bang TPDD'!$A$6:$AA$2902,16, FALSE)*$E688/100</f>
        <v>0</v>
      </c>
      <c r="U688" s="91">
        <f>VLOOKUP($B688,'Bang TPDD'!$A$6:$AA$2902,17, FALSE)*$E688/100</f>
        <v>0</v>
      </c>
      <c r="V688" s="91">
        <f>VLOOKUP($B688,'Bang TPDD'!$A$6:$AA$2902,18, FALSE)*$E688/100</f>
        <v>0</v>
      </c>
      <c r="W688" s="91">
        <f>VLOOKUP($B688,'Bang TPDD'!$A$6:$AA$2902,19, FALSE)*$E688/100</f>
        <v>0</v>
      </c>
      <c r="X688" s="91">
        <f>VLOOKUP($B688,'Bang TPDD'!$A$6:$AA$2902,20, FALSE)*$E688/100</f>
        <v>0</v>
      </c>
      <c r="Y688" s="91">
        <f>VLOOKUP($B688,'Bang TPDD'!$A$6:$AA$2902,21, FALSE)*$E688/100</f>
        <v>0</v>
      </c>
      <c r="Z688" s="91">
        <f>VLOOKUP($B688,'Bang TPDD'!$A$6:$AA$2902,22, FALSE)*$E688/100</f>
        <v>0</v>
      </c>
    </row>
    <row r="689" spans="1:26" s="2" customFormat="1" x14ac:dyDescent="0.3">
      <c r="B689" s="92" t="s">
        <v>338</v>
      </c>
      <c r="C689" s="5" t="str">
        <f>VLOOKUP($B689,'Bang TPDD'!$A$6:$AA$2902,2, FALSE)</f>
        <v>Chọn NL</v>
      </c>
      <c r="D689" s="91">
        <v>0</v>
      </c>
      <c r="E689" s="91">
        <f t="shared" si="104"/>
        <v>0</v>
      </c>
      <c r="F689" s="91">
        <f>VLOOKUP($B689,'Bang TPDD'!$A$6:$AA$2902,3, FALSE)</f>
        <v>0</v>
      </c>
      <c r="G689" s="91">
        <f>VLOOKUP($B689,'Bang TPDD'!$A$6:$AA$2902,4, FALSE)*$D689/100</f>
        <v>0</v>
      </c>
      <c r="H689" s="91">
        <f>VLOOKUP($B689,'Bang TPDD'!$A$6:$AA$2902,23, FALSE)*$E689/100</f>
        <v>0</v>
      </c>
      <c r="I689" s="91">
        <f>VLOOKUP($B689,'Bang TPDD'!$A$6:$AA$2902,5, FALSE)*$E689/100</f>
        <v>0</v>
      </c>
      <c r="J689" s="91">
        <f>VLOOKUP($B689,'Bang TPDD'!$A$6:$AA$2902,6, FALSE)*$E689/100</f>
        <v>0</v>
      </c>
      <c r="K689" s="91">
        <f>VLOOKUP($B689,'Bang TPDD'!$A$6:$AA$2902,7, FALSE)*$E689/100</f>
        <v>0</v>
      </c>
      <c r="L689" s="91">
        <f>VLOOKUP($B689,'Bang TPDD'!$A$6:$AA$2902,8, FALSE)*$E689/100</f>
        <v>0</v>
      </c>
      <c r="M689" s="91">
        <f>VLOOKUP($B689,'Bang TPDD'!$A$6:$AA$2902,9, FALSE)*$E689/100</f>
        <v>0</v>
      </c>
      <c r="N689" s="91">
        <f>VLOOKUP($B689,'Bang TPDD'!$A$6:$AA$2902,10, FALSE)*$E689/100</f>
        <v>0</v>
      </c>
      <c r="O689" s="91">
        <f>VLOOKUP($B689,'Bang TPDD'!$A$6:$AA$2902,11, FALSE)*$E689/100</f>
        <v>0</v>
      </c>
      <c r="P689" s="91">
        <f>VLOOKUP($B689,'Bang TPDD'!$A$6:$AA$2902,12, FALSE)*$E689/100</f>
        <v>0</v>
      </c>
      <c r="Q689" s="91">
        <f>VLOOKUP($B689,'Bang TPDD'!$A$6:$AA$2902,13, FALSE)*$E689/100</f>
        <v>0</v>
      </c>
      <c r="R689" s="91">
        <f>VLOOKUP($B689,'Bang TPDD'!$A$6:$AA$2902,14, FALSE)*$E689/100</f>
        <v>0</v>
      </c>
      <c r="S689" s="91">
        <f>VLOOKUP($B689,'Bang TPDD'!$A$6:$AA$2902,15, FALSE)*$E689/100</f>
        <v>0</v>
      </c>
      <c r="T689" s="91">
        <f>VLOOKUP($B689,'Bang TPDD'!$A$6:$AA$2902,16, FALSE)*$E689/100</f>
        <v>0</v>
      </c>
      <c r="U689" s="91">
        <f>VLOOKUP($B689,'Bang TPDD'!$A$6:$AA$2902,17, FALSE)*$E689/100</f>
        <v>0</v>
      </c>
      <c r="V689" s="91">
        <f>VLOOKUP($B689,'Bang TPDD'!$A$6:$AA$2902,18, FALSE)*$E689/100</f>
        <v>0</v>
      </c>
      <c r="W689" s="91">
        <f>VLOOKUP($B689,'Bang TPDD'!$A$6:$AA$2902,19, FALSE)*$E689/100</f>
        <v>0</v>
      </c>
      <c r="X689" s="91">
        <f>VLOOKUP($B689,'Bang TPDD'!$A$6:$AA$2902,20, FALSE)*$E689/100</f>
        <v>0</v>
      </c>
      <c r="Y689" s="91">
        <f>VLOOKUP($B689,'Bang TPDD'!$A$6:$AA$2902,21, FALSE)*$E689/100</f>
        <v>0</v>
      </c>
      <c r="Z689" s="91">
        <f>VLOOKUP($B689,'Bang TPDD'!$A$6:$AA$2902,22, FALSE)*$E689/100</f>
        <v>0</v>
      </c>
    </row>
    <row r="690" spans="1:26" s="2" customFormat="1" x14ac:dyDescent="0.3">
      <c r="B690" s="92" t="s">
        <v>338</v>
      </c>
      <c r="C690" s="5" t="str">
        <f>VLOOKUP($B690,'Bang TPDD'!$A$6:$AA$2902,2, FALSE)</f>
        <v>Chọn NL</v>
      </c>
      <c r="D690" s="91">
        <v>0</v>
      </c>
      <c r="E690" s="91">
        <f t="shared" si="104"/>
        <v>0</v>
      </c>
      <c r="F690" s="91">
        <f>VLOOKUP($B690,'Bang TPDD'!$A$6:$AA$2902,3, FALSE)</f>
        <v>0</v>
      </c>
      <c r="G690" s="91">
        <f>VLOOKUP($B690,'Bang TPDD'!$A$6:$AA$2902,4, FALSE)*$D690/100</f>
        <v>0</v>
      </c>
      <c r="H690" s="91">
        <f>VLOOKUP($B690,'Bang TPDD'!$A$6:$AA$2902,23, FALSE)*$E690/100</f>
        <v>0</v>
      </c>
      <c r="I690" s="91">
        <f>VLOOKUP($B690,'Bang TPDD'!$A$6:$AA$2902,5, FALSE)*$E690/100</f>
        <v>0</v>
      </c>
      <c r="J690" s="91">
        <f>VLOOKUP($B690,'Bang TPDD'!$A$6:$AA$2902,6, FALSE)*$E690/100</f>
        <v>0</v>
      </c>
      <c r="K690" s="91">
        <f>VLOOKUP($B690,'Bang TPDD'!$A$6:$AA$2902,7, FALSE)*$E690/100</f>
        <v>0</v>
      </c>
      <c r="L690" s="91">
        <f>VLOOKUP($B690,'Bang TPDD'!$A$6:$AA$2902,8, FALSE)*$E690/100</f>
        <v>0</v>
      </c>
      <c r="M690" s="91">
        <f>VLOOKUP($B690,'Bang TPDD'!$A$6:$AA$2902,9, FALSE)*$E690/100</f>
        <v>0</v>
      </c>
      <c r="N690" s="91">
        <f>VLOOKUP($B690,'Bang TPDD'!$A$6:$AA$2902,10, FALSE)*$E690/100</f>
        <v>0</v>
      </c>
      <c r="O690" s="91">
        <f>VLOOKUP($B690,'Bang TPDD'!$A$6:$AA$2902,11, FALSE)*$E690/100</f>
        <v>0</v>
      </c>
      <c r="P690" s="91">
        <f>VLOOKUP($B690,'Bang TPDD'!$A$6:$AA$2902,12, FALSE)*$E690/100</f>
        <v>0</v>
      </c>
      <c r="Q690" s="91">
        <f>VLOOKUP($B690,'Bang TPDD'!$A$6:$AA$2902,13, FALSE)*$E690/100</f>
        <v>0</v>
      </c>
      <c r="R690" s="91">
        <f>VLOOKUP($B690,'Bang TPDD'!$A$6:$AA$2902,14, FALSE)*$E690/100</f>
        <v>0</v>
      </c>
      <c r="S690" s="91">
        <f>VLOOKUP($B690,'Bang TPDD'!$A$6:$AA$2902,15, FALSE)*$E690/100</f>
        <v>0</v>
      </c>
      <c r="T690" s="91">
        <f>VLOOKUP($B690,'Bang TPDD'!$A$6:$AA$2902,16, FALSE)*$E690/100</f>
        <v>0</v>
      </c>
      <c r="U690" s="91">
        <f>VLOOKUP($B690,'Bang TPDD'!$A$6:$AA$2902,17, FALSE)*$E690/100</f>
        <v>0</v>
      </c>
      <c r="V690" s="91">
        <f>VLOOKUP($B690,'Bang TPDD'!$A$6:$AA$2902,18, FALSE)*$E690/100</f>
        <v>0</v>
      </c>
      <c r="W690" s="91">
        <f>VLOOKUP($B690,'Bang TPDD'!$A$6:$AA$2902,19, FALSE)*$E690/100</f>
        <v>0</v>
      </c>
      <c r="X690" s="91">
        <f>VLOOKUP($B690,'Bang TPDD'!$A$6:$AA$2902,20, FALSE)*$E690/100</f>
        <v>0</v>
      </c>
      <c r="Y690" s="91">
        <f>VLOOKUP($B690,'Bang TPDD'!$A$6:$AA$2902,21, FALSE)*$E690/100</f>
        <v>0</v>
      </c>
      <c r="Z690" s="91">
        <f>VLOOKUP($B690,'Bang TPDD'!$A$6:$AA$2902,22, FALSE)*$E690/100</f>
        <v>0</v>
      </c>
    </row>
    <row r="691" spans="1:26" s="2" customFormat="1" x14ac:dyDescent="0.3">
      <c r="B691" s="92" t="s">
        <v>338</v>
      </c>
      <c r="C691" s="5" t="str">
        <f>VLOOKUP($B691,'Bang TPDD'!$A$6:$AA$2902,2, FALSE)</f>
        <v>Chọn NL</v>
      </c>
      <c r="D691" s="91">
        <v>0</v>
      </c>
      <c r="E691" s="91">
        <f t="shared" si="104"/>
        <v>0</v>
      </c>
      <c r="F691" s="91">
        <f>VLOOKUP($B691,'Bang TPDD'!$A$6:$AA$2902,3, FALSE)</f>
        <v>0</v>
      </c>
      <c r="G691" s="91">
        <f>VLOOKUP($B691,'Bang TPDD'!$A$6:$AA$2902,4, FALSE)*$D691/100</f>
        <v>0</v>
      </c>
      <c r="H691" s="91">
        <f>VLOOKUP($B691,'Bang TPDD'!$A$6:$AA$2902,23, FALSE)*$E691/100</f>
        <v>0</v>
      </c>
      <c r="I691" s="91">
        <f>VLOOKUP($B691,'Bang TPDD'!$A$6:$AA$2902,5, FALSE)*$E691/100</f>
        <v>0</v>
      </c>
      <c r="J691" s="91">
        <f>VLOOKUP($B691,'Bang TPDD'!$A$6:$AA$2902,6, FALSE)*$E691/100</f>
        <v>0</v>
      </c>
      <c r="K691" s="91">
        <f>VLOOKUP($B691,'Bang TPDD'!$A$6:$AA$2902,7, FALSE)*$E691/100</f>
        <v>0</v>
      </c>
      <c r="L691" s="91">
        <f>VLOOKUP($B691,'Bang TPDD'!$A$6:$AA$2902,8, FALSE)*$E691/100</f>
        <v>0</v>
      </c>
      <c r="M691" s="91">
        <f>VLOOKUP($B691,'Bang TPDD'!$A$6:$AA$2902,9, FALSE)*$E691/100</f>
        <v>0</v>
      </c>
      <c r="N691" s="91">
        <f>VLOOKUP($B691,'Bang TPDD'!$A$6:$AA$2902,10, FALSE)*$E691/100</f>
        <v>0</v>
      </c>
      <c r="O691" s="91">
        <f>VLOOKUP($B691,'Bang TPDD'!$A$6:$AA$2902,11, FALSE)*$E691/100</f>
        <v>0</v>
      </c>
      <c r="P691" s="91">
        <f>VLOOKUP($B691,'Bang TPDD'!$A$6:$AA$2902,12, FALSE)*$E691/100</f>
        <v>0</v>
      </c>
      <c r="Q691" s="91">
        <f>VLOOKUP($B691,'Bang TPDD'!$A$6:$AA$2902,13, FALSE)*$E691/100</f>
        <v>0</v>
      </c>
      <c r="R691" s="91">
        <f>VLOOKUP($B691,'Bang TPDD'!$A$6:$AA$2902,14, FALSE)*$E691/100</f>
        <v>0</v>
      </c>
      <c r="S691" s="91">
        <f>VLOOKUP($B691,'Bang TPDD'!$A$6:$AA$2902,15, FALSE)*$E691/100</f>
        <v>0</v>
      </c>
      <c r="T691" s="91">
        <f>VLOOKUP($B691,'Bang TPDD'!$A$6:$AA$2902,16, FALSE)*$E691/100</f>
        <v>0</v>
      </c>
      <c r="U691" s="91">
        <f>VLOOKUP($B691,'Bang TPDD'!$A$6:$AA$2902,17, FALSE)*$E691/100</f>
        <v>0</v>
      </c>
      <c r="V691" s="91">
        <f>VLOOKUP($B691,'Bang TPDD'!$A$6:$AA$2902,18, FALSE)*$E691/100</f>
        <v>0</v>
      </c>
      <c r="W691" s="91">
        <f>VLOOKUP($B691,'Bang TPDD'!$A$6:$AA$2902,19, FALSE)*$E691/100</f>
        <v>0</v>
      </c>
      <c r="X691" s="91">
        <f>VLOOKUP($B691,'Bang TPDD'!$A$6:$AA$2902,20, FALSE)*$E691/100</f>
        <v>0</v>
      </c>
      <c r="Y691" s="91">
        <f>VLOOKUP($B691,'Bang TPDD'!$A$6:$AA$2902,21, FALSE)*$E691/100</f>
        <v>0</v>
      </c>
      <c r="Z691" s="91">
        <f>VLOOKUP($B691,'Bang TPDD'!$A$6:$AA$2902,22, FALSE)*$E691/100</f>
        <v>0</v>
      </c>
    </row>
    <row r="692" spans="1:26" s="2" customFormat="1" x14ac:dyDescent="0.3">
      <c r="B692" s="92" t="s">
        <v>338</v>
      </c>
      <c r="C692" s="5" t="str">
        <f>VLOOKUP($B692,'Bang TPDD'!$A$6:$AA$2902,2, FALSE)</f>
        <v>Chọn NL</v>
      </c>
      <c r="D692" s="91">
        <v>0</v>
      </c>
      <c r="E692" s="91">
        <f t="shared" si="104"/>
        <v>0</v>
      </c>
      <c r="F692" s="91">
        <f>VLOOKUP($B692,'Bang TPDD'!$A$6:$AA$2902,3, FALSE)</f>
        <v>0</v>
      </c>
      <c r="G692" s="91">
        <f>VLOOKUP($B692,'Bang TPDD'!$A$6:$AA$2902,4, FALSE)*$D692/100</f>
        <v>0</v>
      </c>
      <c r="H692" s="91">
        <f>VLOOKUP($B692,'Bang TPDD'!$A$6:$AA$2902,23, FALSE)*$E692/100</f>
        <v>0</v>
      </c>
      <c r="I692" s="91">
        <f>VLOOKUP($B692,'Bang TPDD'!$A$6:$AA$2902,5, FALSE)*$E692/100</f>
        <v>0</v>
      </c>
      <c r="J692" s="91">
        <f>VLOOKUP($B692,'Bang TPDD'!$A$6:$AA$2902,6, FALSE)*$E692/100</f>
        <v>0</v>
      </c>
      <c r="K692" s="91">
        <f>VLOOKUP($B692,'Bang TPDD'!$A$6:$AA$2902,7, FALSE)*$E692/100</f>
        <v>0</v>
      </c>
      <c r="L692" s="91">
        <f>VLOOKUP($B692,'Bang TPDD'!$A$6:$AA$2902,8, FALSE)*$E692/100</f>
        <v>0</v>
      </c>
      <c r="M692" s="91">
        <f>VLOOKUP($B692,'Bang TPDD'!$A$6:$AA$2902,9, FALSE)*$E692/100</f>
        <v>0</v>
      </c>
      <c r="N692" s="91">
        <f>VLOOKUP($B692,'Bang TPDD'!$A$6:$AA$2902,10, FALSE)*$E692/100</f>
        <v>0</v>
      </c>
      <c r="O692" s="91">
        <f>VLOOKUP($B692,'Bang TPDD'!$A$6:$AA$2902,11, FALSE)*$E692/100</f>
        <v>0</v>
      </c>
      <c r="P692" s="91">
        <f>VLOOKUP($B692,'Bang TPDD'!$A$6:$AA$2902,12, FALSE)*$E692/100</f>
        <v>0</v>
      </c>
      <c r="Q692" s="91">
        <f>VLOOKUP($B692,'Bang TPDD'!$A$6:$AA$2902,13, FALSE)*$E692/100</f>
        <v>0</v>
      </c>
      <c r="R692" s="91">
        <f>VLOOKUP($B692,'Bang TPDD'!$A$6:$AA$2902,14, FALSE)*$E692/100</f>
        <v>0</v>
      </c>
      <c r="S692" s="91">
        <f>VLOOKUP($B692,'Bang TPDD'!$A$6:$AA$2902,15, FALSE)*$E692/100</f>
        <v>0</v>
      </c>
      <c r="T692" s="91">
        <f>VLOOKUP($B692,'Bang TPDD'!$A$6:$AA$2902,16, FALSE)*$E692/100</f>
        <v>0</v>
      </c>
      <c r="U692" s="91">
        <f>VLOOKUP($B692,'Bang TPDD'!$A$6:$AA$2902,17, FALSE)*$E692/100</f>
        <v>0</v>
      </c>
      <c r="V692" s="91">
        <f>VLOOKUP($B692,'Bang TPDD'!$A$6:$AA$2902,18, FALSE)*$E692/100</f>
        <v>0</v>
      </c>
      <c r="W692" s="91">
        <f>VLOOKUP($B692,'Bang TPDD'!$A$6:$AA$2902,19, FALSE)*$E692/100</f>
        <v>0</v>
      </c>
      <c r="X692" s="91">
        <f>VLOOKUP($B692,'Bang TPDD'!$A$6:$AA$2902,20, FALSE)*$E692/100</f>
        <v>0</v>
      </c>
      <c r="Y692" s="91">
        <f>VLOOKUP($B692,'Bang TPDD'!$A$6:$AA$2902,21, FALSE)*$E692/100</f>
        <v>0</v>
      </c>
      <c r="Z692" s="91">
        <f>VLOOKUP($B692,'Bang TPDD'!$A$6:$AA$2902,22, FALSE)*$E692/100</f>
        <v>0</v>
      </c>
    </row>
    <row r="693" spans="1:26" ht="15" thickBot="1" x14ac:dyDescent="0.35"/>
    <row r="694" spans="1:26" s="89" customFormat="1" ht="27.6" x14ac:dyDescent="0.3">
      <c r="A694" s="412" t="s">
        <v>342</v>
      </c>
      <c r="B694" s="414" t="s">
        <v>292</v>
      </c>
      <c r="C694" s="410" t="s">
        <v>353</v>
      </c>
      <c r="D694" s="396" t="s">
        <v>272</v>
      </c>
      <c r="E694" s="397" t="s">
        <v>273</v>
      </c>
      <c r="F694" s="398" t="s">
        <v>300</v>
      </c>
      <c r="G694" s="398" t="s">
        <v>3</v>
      </c>
      <c r="H694" s="398" t="s">
        <v>296</v>
      </c>
      <c r="I694" s="399" t="s">
        <v>323</v>
      </c>
      <c r="J694" s="399" t="s">
        <v>324</v>
      </c>
      <c r="K694" s="399" t="s">
        <v>327</v>
      </c>
      <c r="L694" s="399" t="s">
        <v>325</v>
      </c>
      <c r="M694" s="399" t="s">
        <v>326</v>
      </c>
      <c r="N694" s="399" t="s">
        <v>329</v>
      </c>
      <c r="O694" s="399" t="s">
        <v>5</v>
      </c>
      <c r="P694" s="399" t="s">
        <v>304</v>
      </c>
      <c r="Q694" s="399" t="s">
        <v>313</v>
      </c>
      <c r="R694" s="399" t="s">
        <v>6</v>
      </c>
      <c r="S694" s="399" t="s">
        <v>7</v>
      </c>
      <c r="T694" s="399" t="s">
        <v>8</v>
      </c>
      <c r="U694" s="399" t="s">
        <v>9</v>
      </c>
      <c r="V694" s="399" t="s">
        <v>10</v>
      </c>
      <c r="W694" s="399" t="s">
        <v>291</v>
      </c>
      <c r="X694" s="399" t="s">
        <v>11</v>
      </c>
      <c r="Y694" s="399" t="s">
        <v>12</v>
      </c>
      <c r="Z694" s="399" t="s">
        <v>13</v>
      </c>
    </row>
    <row r="695" spans="1:26" s="89" customFormat="1" x14ac:dyDescent="0.3">
      <c r="A695" s="413"/>
      <c r="B695" s="415"/>
      <c r="C695" s="411"/>
      <c r="D695" s="400" t="s">
        <v>16</v>
      </c>
      <c r="E695" s="401" t="s">
        <v>16</v>
      </c>
      <c r="F695" s="401" t="s">
        <v>301</v>
      </c>
      <c r="G695" s="401" t="s">
        <v>15</v>
      </c>
      <c r="H695" s="401" t="s">
        <v>16</v>
      </c>
      <c r="I695" s="401" t="s">
        <v>16</v>
      </c>
      <c r="J695" s="401" t="s">
        <v>16</v>
      </c>
      <c r="K695" s="401" t="s">
        <v>328</v>
      </c>
      <c r="L695" s="401" t="s">
        <v>16</v>
      </c>
      <c r="M695" s="401" t="s">
        <v>16</v>
      </c>
      <c r="N695" s="401" t="s">
        <v>16</v>
      </c>
      <c r="O695" s="401" t="s">
        <v>16</v>
      </c>
      <c r="P695" s="401" t="s">
        <v>16</v>
      </c>
      <c r="Q695" s="401" t="s">
        <v>17</v>
      </c>
      <c r="R695" s="401" t="s">
        <v>17</v>
      </c>
      <c r="S695" s="401" t="s">
        <v>17</v>
      </c>
      <c r="T695" s="401" t="s">
        <v>17</v>
      </c>
      <c r="U695" s="401" t="s">
        <v>17</v>
      </c>
      <c r="V695" s="401" t="s">
        <v>17</v>
      </c>
      <c r="W695" s="401" t="s">
        <v>18</v>
      </c>
      <c r="X695" s="401" t="s">
        <v>18</v>
      </c>
      <c r="Y695" s="401" t="s">
        <v>17</v>
      </c>
      <c r="Z695" s="401" t="s">
        <v>17</v>
      </c>
    </row>
    <row r="696" spans="1:26" s="90" customFormat="1" ht="50.25" customHeight="1" thickBot="1" x14ac:dyDescent="0.4">
      <c r="A696" s="93">
        <f>A676+1</f>
        <v>43</v>
      </c>
      <c r="B696" s="94" t="s">
        <v>1162</v>
      </c>
      <c r="C696" s="95" t="s">
        <v>352</v>
      </c>
      <c r="D696" s="402">
        <f>SUM(D697:D712)</f>
        <v>389</v>
      </c>
      <c r="E696" s="402">
        <f t="shared" ref="E696" si="105">SUM(E697:E712)</f>
        <v>372.75</v>
      </c>
      <c r="F696" s="402">
        <f t="shared" ref="F696" si="106">SUM(F697:F712)</f>
        <v>19</v>
      </c>
      <c r="G696" s="402">
        <f t="shared" ref="G696" si="107">SUM(G697:G712)</f>
        <v>136.09</v>
      </c>
      <c r="H696" s="402">
        <f t="shared" ref="H696" si="108">SUM(H697:H712)</f>
        <v>346.19100000000003</v>
      </c>
      <c r="I696" s="402">
        <f t="shared" ref="I696" si="109">SUM(I697:I712)</f>
        <v>6.3639999999999999</v>
      </c>
      <c r="J696" s="402">
        <f t="shared" ref="J696" si="110">SUM(J697:J712)</f>
        <v>1.0545</v>
      </c>
      <c r="K696" s="402">
        <f t="shared" ref="K696" si="111">SUM(K697:K712)</f>
        <v>7.4184999999999999</v>
      </c>
      <c r="L696" s="402">
        <f t="shared" ref="L696" si="112">SUM(L697:L712)</f>
        <v>4.9880000000000004</v>
      </c>
      <c r="M696" s="402">
        <f t="shared" ref="M696" si="113">SUM(M697:M712)</f>
        <v>1.994</v>
      </c>
      <c r="N696" s="402">
        <f t="shared" ref="N696" si="114">SUM(N697:N712)</f>
        <v>6.9820000000000002</v>
      </c>
      <c r="O696" s="402">
        <f t="shared" ref="O696" si="115">SUM(O697:O712)</f>
        <v>7.5964999999999998</v>
      </c>
      <c r="P696" s="402">
        <f t="shared" ref="P696" si="116">SUM(P697:P712)</f>
        <v>1.9332500000000001</v>
      </c>
      <c r="Q696" s="402">
        <f t="shared" ref="Q696" si="117">SUM(Q697:Q712)</f>
        <v>258</v>
      </c>
      <c r="R696" s="402">
        <f t="shared" ref="R696" si="118">SUM(R697:R712)</f>
        <v>47.739999999999995</v>
      </c>
      <c r="S696" s="402">
        <f t="shared" ref="S696" si="119">SUM(S697:S712)</f>
        <v>137.39500000000001</v>
      </c>
      <c r="T696" s="402">
        <f t="shared" ref="T696" si="120">SUM(T697:T712)</f>
        <v>3.6374999999999997</v>
      </c>
      <c r="U696" s="402">
        <f t="shared" ref="U696" si="121">SUM(U697:U712)</f>
        <v>872.49</v>
      </c>
      <c r="V696" s="402">
        <f t="shared" ref="V696" si="122">SUM(V697:V712)</f>
        <v>558.99250000000006</v>
      </c>
      <c r="W696" s="402">
        <f t="shared" ref="W696" si="123">SUM(W697:W712)</f>
        <v>2080.4425000000001</v>
      </c>
      <c r="X696" s="402">
        <f t="shared" ref="X696" si="124">SUM(X697:X712)</f>
        <v>301</v>
      </c>
      <c r="Y696" s="402">
        <f t="shared" ref="Y696" si="125">SUM(Y697:Y712)</f>
        <v>0.17425000000000002</v>
      </c>
      <c r="Z696" s="402">
        <f t="shared" ref="Z696" si="126">SUM(Z697:Z712)</f>
        <v>70.3</v>
      </c>
    </row>
    <row r="697" spans="1:26" s="2" customFormat="1" x14ac:dyDescent="0.3">
      <c r="B697" s="92">
        <v>32</v>
      </c>
      <c r="C697" s="5" t="str">
        <f>VLOOKUP($B697,'Bang TPDD'!$A$6:$AA$2902,2, FALSE)</f>
        <v>Cà chua</v>
      </c>
      <c r="D697" s="91">
        <v>185</v>
      </c>
      <c r="E697" s="91">
        <f>D697-D697*F697/100</f>
        <v>175.75</v>
      </c>
      <c r="F697" s="91">
        <f>VLOOKUP($B697,'Bang TPDD'!$A$6:$AA$2902,3, FALSE)</f>
        <v>5</v>
      </c>
      <c r="G697" s="91">
        <f>VLOOKUP($B697,'Bang TPDD'!$A$6:$AA$2902,4, FALSE)*$D697/100</f>
        <v>35.15</v>
      </c>
      <c r="H697" s="91">
        <f>VLOOKUP($B697,'Bang TPDD'!$A$6:$AA$2902,23, FALSE)*$E697/100</f>
        <v>165.20500000000001</v>
      </c>
      <c r="I697" s="91">
        <f>VLOOKUP($B697,'Bang TPDD'!$A$6:$AA$2902,5, FALSE)*$E697/100</f>
        <v>0</v>
      </c>
      <c r="J697" s="91">
        <f>VLOOKUP($B697,'Bang TPDD'!$A$6:$AA$2902,6, FALSE)*$E697/100</f>
        <v>1.0545</v>
      </c>
      <c r="K697" s="91">
        <f>VLOOKUP($B697,'Bang TPDD'!$A$6:$AA$2902,7, FALSE)*$E697/100</f>
        <v>1.0545</v>
      </c>
      <c r="L697" s="91">
        <f>VLOOKUP($B697,'Bang TPDD'!$A$6:$AA$2902,8, FALSE)*$E697/100</f>
        <v>0</v>
      </c>
      <c r="M697" s="91">
        <f>VLOOKUP($B697,'Bang TPDD'!$A$6:$AA$2902,9, FALSE)*$E697/100</f>
        <v>0</v>
      </c>
      <c r="N697" s="91">
        <f>VLOOKUP($B697,'Bang TPDD'!$A$6:$AA$2902,10, FALSE)*$E697/100</f>
        <v>0</v>
      </c>
      <c r="O697" s="91">
        <f>VLOOKUP($B697,'Bang TPDD'!$A$6:$AA$2902,11, FALSE)*$E697/100</f>
        <v>7.3815</v>
      </c>
      <c r="P697" s="91">
        <f>VLOOKUP($B697,'Bang TPDD'!$A$6:$AA$2902,12, FALSE)*$E697/100</f>
        <v>1.9332500000000001</v>
      </c>
      <c r="Q697" s="91">
        <f>VLOOKUP($B697,'Bang TPDD'!$A$6:$AA$2902,13, FALSE)*$E697/100</f>
        <v>0</v>
      </c>
      <c r="R697" s="91">
        <f>VLOOKUP($B697,'Bang TPDD'!$A$6:$AA$2902,14, FALSE)*$E697/100</f>
        <v>21.09</v>
      </c>
      <c r="S697" s="91">
        <f>VLOOKUP($B697,'Bang TPDD'!$A$6:$AA$2902,15, FALSE)*$E697/100</f>
        <v>45.695</v>
      </c>
      <c r="T697" s="91">
        <f>VLOOKUP($B697,'Bang TPDD'!$A$6:$AA$2902,16, FALSE)*$E697/100</f>
        <v>2.4604999999999997</v>
      </c>
      <c r="U697" s="91">
        <f>VLOOKUP($B697,'Bang TPDD'!$A$6:$AA$2902,17, FALSE)*$E697/100</f>
        <v>21.09</v>
      </c>
      <c r="V697" s="91">
        <f>VLOOKUP($B697,'Bang TPDD'!$A$6:$AA$2902,18, FALSE)*$E697/100</f>
        <v>483.3125</v>
      </c>
      <c r="W697" s="91">
        <f>VLOOKUP($B697,'Bang TPDD'!$A$6:$AA$2902,19, FALSE)*$E697/100</f>
        <v>1959.6125</v>
      </c>
      <c r="X697" s="91">
        <f>VLOOKUP($B697,'Bang TPDD'!$A$6:$AA$2902,20, FALSE)*$E697/100</f>
        <v>0</v>
      </c>
      <c r="Y697" s="91">
        <f>VLOOKUP($B697,'Bang TPDD'!$A$6:$AA$2902,21, FALSE)*$E697/100</f>
        <v>0.10545</v>
      </c>
      <c r="Z697" s="91">
        <f>VLOOKUP($B697,'Bang TPDD'!$A$6:$AA$2902,22, FALSE)*$E697/100</f>
        <v>70.3</v>
      </c>
    </row>
    <row r="698" spans="1:26" s="2" customFormat="1" x14ac:dyDescent="0.3">
      <c r="B698" s="92">
        <v>197</v>
      </c>
      <c r="C698" s="5" t="str">
        <f>VLOOKUP($B698,'Bang TPDD'!$A$6:$AA$2902,2, FALSE)</f>
        <v>Trứng gà</v>
      </c>
      <c r="D698" s="91">
        <v>50</v>
      </c>
      <c r="E698" s="91">
        <f t="shared" ref="E698:E712" si="127">D698-D698*F698/100</f>
        <v>43</v>
      </c>
      <c r="F698" s="91">
        <f>VLOOKUP($B698,'Bang TPDD'!$A$6:$AA$2902,3, FALSE)</f>
        <v>14</v>
      </c>
      <c r="G698" s="91">
        <f>VLOOKUP($B698,'Bang TPDD'!$A$6:$AA$2902,4, FALSE)*$D698/100</f>
        <v>83</v>
      </c>
      <c r="H698" s="91">
        <f>VLOOKUP($B698,'Bang TPDD'!$A$6:$AA$2902,23, FALSE)*$E698/100</f>
        <v>30.96</v>
      </c>
      <c r="I698" s="91">
        <f>VLOOKUP($B698,'Bang TPDD'!$A$6:$AA$2902,5, FALSE)*$E698/100</f>
        <v>6.3639999999999999</v>
      </c>
      <c r="J698" s="91">
        <f>VLOOKUP($B698,'Bang TPDD'!$A$6:$AA$2902,6, FALSE)*$E698/100</f>
        <v>0</v>
      </c>
      <c r="K698" s="91">
        <f>VLOOKUP($B698,'Bang TPDD'!$A$6:$AA$2902,7, FALSE)*$E698/100</f>
        <v>6.3639999999999999</v>
      </c>
      <c r="L698" s="91">
        <f>VLOOKUP($B698,'Bang TPDD'!$A$6:$AA$2902,8, FALSE)*$E698/100</f>
        <v>4.9880000000000004</v>
      </c>
      <c r="M698" s="91">
        <f>VLOOKUP($B698,'Bang TPDD'!$A$6:$AA$2902,9, FALSE)*$E698/100</f>
        <v>0</v>
      </c>
      <c r="N698" s="91">
        <f>VLOOKUP($B698,'Bang TPDD'!$A$6:$AA$2902,10, FALSE)*$E698/100</f>
        <v>4.9880000000000004</v>
      </c>
      <c r="O698" s="91">
        <f>VLOOKUP($B698,'Bang TPDD'!$A$6:$AA$2902,11, FALSE)*$E698/100</f>
        <v>0.215</v>
      </c>
      <c r="P698" s="91">
        <f>VLOOKUP($B698,'Bang TPDD'!$A$6:$AA$2902,12, FALSE)*$E698/100</f>
        <v>0</v>
      </c>
      <c r="Q698" s="91">
        <f>VLOOKUP($B698,'Bang TPDD'!$A$6:$AA$2902,13, FALSE)*$E698/100</f>
        <v>258</v>
      </c>
      <c r="R698" s="91">
        <f>VLOOKUP($B698,'Bang TPDD'!$A$6:$AA$2902,14, FALSE)*$E698/100</f>
        <v>23.65</v>
      </c>
      <c r="S698" s="91">
        <f>VLOOKUP($B698,'Bang TPDD'!$A$6:$AA$2902,15, FALSE)*$E698/100</f>
        <v>90.3</v>
      </c>
      <c r="T698" s="91">
        <f>VLOOKUP($B698,'Bang TPDD'!$A$6:$AA$2902,16, FALSE)*$E698/100</f>
        <v>1.161</v>
      </c>
      <c r="U698" s="91">
        <f>VLOOKUP($B698,'Bang TPDD'!$A$6:$AA$2902,17, FALSE)*$E698/100</f>
        <v>67.94</v>
      </c>
      <c r="V698" s="91">
        <f>VLOOKUP($B698,'Bang TPDD'!$A$6:$AA$2902,18, FALSE)*$E698/100</f>
        <v>75.680000000000007</v>
      </c>
      <c r="W698" s="91">
        <f>VLOOKUP($B698,'Bang TPDD'!$A$6:$AA$2902,19, FALSE)*$E698/100</f>
        <v>120.83</v>
      </c>
      <c r="X698" s="91">
        <f>VLOOKUP($B698,'Bang TPDD'!$A$6:$AA$2902,20, FALSE)*$E698/100</f>
        <v>301</v>
      </c>
      <c r="Y698" s="91">
        <f>VLOOKUP($B698,'Bang TPDD'!$A$6:$AA$2902,21, FALSE)*$E698/100</f>
        <v>6.88E-2</v>
      </c>
      <c r="Z698" s="91">
        <f>VLOOKUP($B698,'Bang TPDD'!$A$6:$AA$2902,22, FALSE)*$E698/100</f>
        <v>0</v>
      </c>
    </row>
    <row r="699" spans="1:26" s="2" customFormat="1" x14ac:dyDescent="0.3">
      <c r="B699" s="92">
        <v>108</v>
      </c>
      <c r="C699" s="5" t="str">
        <f>VLOOKUP($B699,'Bang TPDD'!$A$6:$AA$2902,2, FALSE)</f>
        <v>Dầu thực vật</v>
      </c>
      <c r="D699" s="91">
        <v>2</v>
      </c>
      <c r="E699" s="91">
        <f t="shared" si="127"/>
        <v>2</v>
      </c>
      <c r="F699" s="91">
        <f>VLOOKUP($B699,'Bang TPDD'!$A$6:$AA$2902,3, FALSE)</f>
        <v>0</v>
      </c>
      <c r="G699" s="91">
        <f>VLOOKUP($B699,'Bang TPDD'!$A$6:$AA$2902,4, FALSE)*$D699/100</f>
        <v>17.940000000000001</v>
      </c>
      <c r="H699" s="91">
        <f>VLOOKUP($B699,'Bang TPDD'!$A$6:$AA$2902,23, FALSE)*$E699/100</f>
        <v>6.0000000000000001E-3</v>
      </c>
      <c r="I699" s="91">
        <f>VLOOKUP($B699,'Bang TPDD'!$A$6:$AA$2902,5, FALSE)*$E699/100</f>
        <v>0</v>
      </c>
      <c r="J699" s="91">
        <f>VLOOKUP($B699,'Bang TPDD'!$A$6:$AA$2902,6, FALSE)*$E699/100</f>
        <v>0</v>
      </c>
      <c r="K699" s="91">
        <f>VLOOKUP($B699,'Bang TPDD'!$A$6:$AA$2902,7, FALSE)*$E699/100</f>
        <v>0</v>
      </c>
      <c r="L699" s="91">
        <f>VLOOKUP($B699,'Bang TPDD'!$A$6:$AA$2902,8, FALSE)*$E699/100</f>
        <v>0</v>
      </c>
      <c r="M699" s="91">
        <f>VLOOKUP($B699,'Bang TPDD'!$A$6:$AA$2902,9, FALSE)*$E699/100</f>
        <v>1.994</v>
      </c>
      <c r="N699" s="91">
        <f>VLOOKUP($B699,'Bang TPDD'!$A$6:$AA$2902,10, FALSE)*$E699/100</f>
        <v>1.994</v>
      </c>
      <c r="O699" s="91">
        <f>VLOOKUP($B699,'Bang TPDD'!$A$6:$AA$2902,11, FALSE)*$E699/100</f>
        <v>0</v>
      </c>
      <c r="P699" s="91">
        <f>VLOOKUP($B699,'Bang TPDD'!$A$6:$AA$2902,12, FALSE)*$E699/100</f>
        <v>0</v>
      </c>
      <c r="Q699" s="91">
        <f>VLOOKUP($B699,'Bang TPDD'!$A$6:$AA$2902,13, FALSE)*$E699/100</f>
        <v>0</v>
      </c>
      <c r="R699" s="91">
        <f>VLOOKUP($B699,'Bang TPDD'!$A$6:$AA$2902,14, FALSE)*$E699/100</f>
        <v>0</v>
      </c>
      <c r="S699" s="91">
        <f>VLOOKUP($B699,'Bang TPDD'!$A$6:$AA$2902,15, FALSE)*$E699/100</f>
        <v>0</v>
      </c>
      <c r="T699" s="91">
        <f>VLOOKUP($B699,'Bang TPDD'!$A$6:$AA$2902,16, FALSE)*$E699/100</f>
        <v>0</v>
      </c>
      <c r="U699" s="91">
        <f>VLOOKUP($B699,'Bang TPDD'!$A$6:$AA$2902,17, FALSE)*$E699/100</f>
        <v>0</v>
      </c>
      <c r="V699" s="91">
        <f>VLOOKUP($B699,'Bang TPDD'!$A$6:$AA$2902,18, FALSE)*$E699/100</f>
        <v>0</v>
      </c>
      <c r="W699" s="91">
        <f>VLOOKUP($B699,'Bang TPDD'!$A$6:$AA$2902,19, FALSE)*$E699/100</f>
        <v>0</v>
      </c>
      <c r="X699" s="91">
        <f>VLOOKUP($B699,'Bang TPDD'!$A$6:$AA$2902,20, FALSE)*$E699/100</f>
        <v>0</v>
      </c>
      <c r="Y699" s="91">
        <f>VLOOKUP($B699,'Bang TPDD'!$A$6:$AA$2902,21, FALSE)*$E699/100</f>
        <v>0</v>
      </c>
      <c r="Z699" s="91">
        <f>VLOOKUP($B699,'Bang TPDD'!$A$6:$AA$2902,22, FALSE)*$E699/100</f>
        <v>0</v>
      </c>
    </row>
    <row r="700" spans="1:26" s="2" customFormat="1" x14ac:dyDescent="0.3">
      <c r="B700" s="92">
        <v>233</v>
      </c>
      <c r="C700" s="5" t="str">
        <f>VLOOKUP($B700,'Bang TPDD'!$A$6:$AA$2902,2, FALSE)</f>
        <v>Muối</v>
      </c>
      <c r="D700" s="91">
        <v>2</v>
      </c>
      <c r="E700" s="91">
        <f t="shared" si="127"/>
        <v>2</v>
      </c>
      <c r="F700" s="91">
        <f>VLOOKUP($B700,'Bang TPDD'!$A$6:$AA$2902,3, FALSE)</f>
        <v>0</v>
      </c>
      <c r="G700" s="91">
        <f>VLOOKUP($B700,'Bang TPDD'!$A$6:$AA$2902,4, FALSE)*$D700/100</f>
        <v>0</v>
      </c>
      <c r="H700" s="91">
        <f>VLOOKUP($B700,'Bang TPDD'!$A$6:$AA$2902,23, FALSE)*$E700/100</f>
        <v>0.02</v>
      </c>
      <c r="I700" s="91">
        <f>VLOOKUP($B700,'Bang TPDD'!$A$6:$AA$2902,5, FALSE)*$E700/100</f>
        <v>0</v>
      </c>
      <c r="J700" s="91">
        <f>VLOOKUP($B700,'Bang TPDD'!$A$6:$AA$2902,6, FALSE)*$E700/100</f>
        <v>0</v>
      </c>
      <c r="K700" s="91">
        <f>VLOOKUP($B700,'Bang TPDD'!$A$6:$AA$2902,7, FALSE)*$E700/100</f>
        <v>0</v>
      </c>
      <c r="L700" s="91">
        <f>VLOOKUP($B700,'Bang TPDD'!$A$6:$AA$2902,8, FALSE)*$E700/100</f>
        <v>0</v>
      </c>
      <c r="M700" s="91">
        <f>VLOOKUP($B700,'Bang TPDD'!$A$6:$AA$2902,9, FALSE)*$E700/100</f>
        <v>0</v>
      </c>
      <c r="N700" s="91">
        <f>VLOOKUP($B700,'Bang TPDD'!$A$6:$AA$2902,10, FALSE)*$E700/100</f>
        <v>0</v>
      </c>
      <c r="O700" s="91">
        <f>VLOOKUP($B700,'Bang TPDD'!$A$6:$AA$2902,11, FALSE)*$E700/100</f>
        <v>0</v>
      </c>
      <c r="P700" s="91">
        <f>VLOOKUP($B700,'Bang TPDD'!$A$6:$AA$2902,12, FALSE)*$E700/100</f>
        <v>0</v>
      </c>
      <c r="Q700" s="91">
        <f>VLOOKUP($B700,'Bang TPDD'!$A$6:$AA$2902,13, FALSE)*$E700/100</f>
        <v>0</v>
      </c>
      <c r="R700" s="91">
        <f>VLOOKUP($B700,'Bang TPDD'!$A$6:$AA$2902,14, FALSE)*$E700/100</f>
        <v>3</v>
      </c>
      <c r="S700" s="91">
        <f>VLOOKUP($B700,'Bang TPDD'!$A$6:$AA$2902,15, FALSE)*$E700/100</f>
        <v>1.4</v>
      </c>
      <c r="T700" s="91">
        <f>VLOOKUP($B700,'Bang TPDD'!$A$6:$AA$2902,16, FALSE)*$E700/100</f>
        <v>1.6E-2</v>
      </c>
      <c r="U700" s="91">
        <f>VLOOKUP($B700,'Bang TPDD'!$A$6:$AA$2902,17, FALSE)*$E700/100</f>
        <v>783.46</v>
      </c>
      <c r="V700" s="91">
        <f>VLOOKUP($B700,'Bang TPDD'!$A$6:$AA$2902,18, FALSE)*$E700/100</f>
        <v>0</v>
      </c>
      <c r="W700" s="91">
        <f>VLOOKUP($B700,'Bang TPDD'!$A$6:$AA$2902,19, FALSE)*$E700/100</f>
        <v>0</v>
      </c>
      <c r="X700" s="91">
        <f>VLOOKUP($B700,'Bang TPDD'!$A$6:$AA$2902,20, FALSE)*$E700/100</f>
        <v>0</v>
      </c>
      <c r="Y700" s="91">
        <f>VLOOKUP($B700,'Bang TPDD'!$A$6:$AA$2902,21, FALSE)*$E700/100</f>
        <v>0</v>
      </c>
      <c r="Z700" s="91">
        <f>VLOOKUP($B700,'Bang TPDD'!$A$6:$AA$2902,22, FALSE)*$E700/100</f>
        <v>0</v>
      </c>
    </row>
    <row r="701" spans="1:26" s="2" customFormat="1" x14ac:dyDescent="0.3">
      <c r="B701" s="92">
        <v>0</v>
      </c>
      <c r="C701" s="5" t="str">
        <f>VLOOKUP($B701,'Bang TPDD'!$A$6:$AA$2902,2, FALSE)</f>
        <v>Nước</v>
      </c>
      <c r="D701" s="91">
        <v>150</v>
      </c>
      <c r="E701" s="91">
        <f t="shared" si="127"/>
        <v>150</v>
      </c>
      <c r="F701" s="91">
        <f>VLOOKUP($B701,'Bang TPDD'!$A$6:$AA$2902,3, FALSE)</f>
        <v>0</v>
      </c>
      <c r="G701" s="91">
        <f>VLOOKUP($B701,'Bang TPDD'!$A$6:$AA$2902,4, FALSE)*$D701/100</f>
        <v>0</v>
      </c>
      <c r="H701" s="91">
        <f>VLOOKUP($B701,'Bang TPDD'!$A$6:$AA$2902,23, FALSE)*$E701/100</f>
        <v>150</v>
      </c>
      <c r="I701" s="91">
        <f>VLOOKUP($B701,'Bang TPDD'!$A$6:$AA$2902,5, FALSE)*$E701/100</f>
        <v>0</v>
      </c>
      <c r="J701" s="91">
        <f>VLOOKUP($B701,'Bang TPDD'!$A$6:$AA$2902,6, FALSE)*$E701/100</f>
        <v>0</v>
      </c>
      <c r="K701" s="91">
        <f>VLOOKUP($B701,'Bang TPDD'!$A$6:$AA$2902,7, FALSE)*$E701/100</f>
        <v>0</v>
      </c>
      <c r="L701" s="91">
        <f>VLOOKUP($B701,'Bang TPDD'!$A$6:$AA$2902,8, FALSE)*$E701/100</f>
        <v>0</v>
      </c>
      <c r="M701" s="91">
        <f>VLOOKUP($B701,'Bang TPDD'!$A$6:$AA$2902,9, FALSE)*$E701/100</f>
        <v>0</v>
      </c>
      <c r="N701" s="91">
        <f>VLOOKUP($B701,'Bang TPDD'!$A$6:$AA$2902,10, FALSE)*$E701/100</f>
        <v>0</v>
      </c>
      <c r="O701" s="91">
        <f>VLOOKUP($B701,'Bang TPDD'!$A$6:$AA$2902,11, FALSE)*$E701/100</f>
        <v>0</v>
      </c>
      <c r="P701" s="91">
        <f>VLOOKUP($B701,'Bang TPDD'!$A$6:$AA$2902,12, FALSE)*$E701/100</f>
        <v>0</v>
      </c>
      <c r="Q701" s="91">
        <f>VLOOKUP($B701,'Bang TPDD'!$A$6:$AA$2902,13, FALSE)*$E701/100</f>
        <v>0</v>
      </c>
      <c r="R701" s="91">
        <f>VLOOKUP($B701,'Bang TPDD'!$A$6:$AA$2902,14, FALSE)*$E701/100</f>
        <v>0</v>
      </c>
      <c r="S701" s="91">
        <f>VLOOKUP($B701,'Bang TPDD'!$A$6:$AA$2902,15, FALSE)*$E701/100</f>
        <v>0</v>
      </c>
      <c r="T701" s="91">
        <f>VLOOKUP($B701,'Bang TPDD'!$A$6:$AA$2902,16, FALSE)*$E701/100</f>
        <v>0</v>
      </c>
      <c r="U701" s="91">
        <f>VLOOKUP($B701,'Bang TPDD'!$A$6:$AA$2902,17, FALSE)*$E701/100</f>
        <v>0</v>
      </c>
      <c r="V701" s="91">
        <f>VLOOKUP($B701,'Bang TPDD'!$A$6:$AA$2902,18, FALSE)*$E701/100</f>
        <v>0</v>
      </c>
      <c r="W701" s="91">
        <f>VLOOKUP($B701,'Bang TPDD'!$A$6:$AA$2902,19, FALSE)*$E701/100</f>
        <v>0</v>
      </c>
      <c r="X701" s="91">
        <f>VLOOKUP($B701,'Bang TPDD'!$A$6:$AA$2902,20, FALSE)*$E701/100</f>
        <v>0</v>
      </c>
      <c r="Y701" s="91">
        <f>VLOOKUP($B701,'Bang TPDD'!$A$6:$AA$2902,21, FALSE)*$E701/100</f>
        <v>0</v>
      </c>
      <c r="Z701" s="91">
        <f>VLOOKUP($B701,'Bang TPDD'!$A$6:$AA$2902,22, FALSE)*$E701/100</f>
        <v>0</v>
      </c>
    </row>
    <row r="702" spans="1:26" s="2" customFormat="1" x14ac:dyDescent="0.3">
      <c r="B702" s="92" t="s">
        <v>338</v>
      </c>
      <c r="C702" s="5" t="str">
        <f>VLOOKUP($B702,'Bang TPDD'!$A$6:$AA$2902,2, FALSE)</f>
        <v>Chọn NL</v>
      </c>
      <c r="D702" s="91">
        <v>0</v>
      </c>
      <c r="E702" s="91">
        <f t="shared" si="127"/>
        <v>0</v>
      </c>
      <c r="F702" s="91">
        <f>VLOOKUP($B702,'Bang TPDD'!$A$6:$AA$2902,3, FALSE)</f>
        <v>0</v>
      </c>
      <c r="G702" s="91">
        <f>VLOOKUP($B702,'Bang TPDD'!$A$6:$AA$2902,4, FALSE)*$D702/100</f>
        <v>0</v>
      </c>
      <c r="H702" s="91">
        <f>VLOOKUP($B702,'Bang TPDD'!$A$6:$AA$2902,23, FALSE)*$E702/100</f>
        <v>0</v>
      </c>
      <c r="I702" s="91">
        <f>VLOOKUP($B702,'Bang TPDD'!$A$6:$AA$2902,5, FALSE)*$E702/100</f>
        <v>0</v>
      </c>
      <c r="J702" s="91">
        <f>VLOOKUP($B702,'Bang TPDD'!$A$6:$AA$2902,6, FALSE)*$E702/100</f>
        <v>0</v>
      </c>
      <c r="K702" s="91">
        <f>VLOOKUP($B702,'Bang TPDD'!$A$6:$AA$2902,7, FALSE)*$E702/100</f>
        <v>0</v>
      </c>
      <c r="L702" s="91">
        <f>VLOOKUP($B702,'Bang TPDD'!$A$6:$AA$2902,8, FALSE)*$E702/100</f>
        <v>0</v>
      </c>
      <c r="M702" s="91">
        <f>VLOOKUP($B702,'Bang TPDD'!$A$6:$AA$2902,9, FALSE)*$E702/100</f>
        <v>0</v>
      </c>
      <c r="N702" s="91">
        <f>VLOOKUP($B702,'Bang TPDD'!$A$6:$AA$2902,10, FALSE)*$E702/100</f>
        <v>0</v>
      </c>
      <c r="O702" s="91">
        <f>VLOOKUP($B702,'Bang TPDD'!$A$6:$AA$2902,11, FALSE)*$E702/100</f>
        <v>0</v>
      </c>
      <c r="P702" s="91">
        <f>VLOOKUP($B702,'Bang TPDD'!$A$6:$AA$2902,12, FALSE)*$E702/100</f>
        <v>0</v>
      </c>
      <c r="Q702" s="91">
        <f>VLOOKUP($B702,'Bang TPDD'!$A$6:$AA$2902,13, FALSE)*$E702/100</f>
        <v>0</v>
      </c>
      <c r="R702" s="91">
        <f>VLOOKUP($B702,'Bang TPDD'!$A$6:$AA$2902,14, FALSE)*$E702/100</f>
        <v>0</v>
      </c>
      <c r="S702" s="91">
        <f>VLOOKUP($B702,'Bang TPDD'!$A$6:$AA$2902,15, FALSE)*$E702/100</f>
        <v>0</v>
      </c>
      <c r="T702" s="91">
        <f>VLOOKUP($B702,'Bang TPDD'!$A$6:$AA$2902,16, FALSE)*$E702/100</f>
        <v>0</v>
      </c>
      <c r="U702" s="91">
        <f>VLOOKUP($B702,'Bang TPDD'!$A$6:$AA$2902,17, FALSE)*$E702/100</f>
        <v>0</v>
      </c>
      <c r="V702" s="91">
        <f>VLOOKUP($B702,'Bang TPDD'!$A$6:$AA$2902,18, FALSE)*$E702/100</f>
        <v>0</v>
      </c>
      <c r="W702" s="91">
        <f>VLOOKUP($B702,'Bang TPDD'!$A$6:$AA$2902,19, FALSE)*$E702/100</f>
        <v>0</v>
      </c>
      <c r="X702" s="91">
        <f>VLOOKUP($B702,'Bang TPDD'!$A$6:$AA$2902,20, FALSE)*$E702/100</f>
        <v>0</v>
      </c>
      <c r="Y702" s="91">
        <f>VLOOKUP($B702,'Bang TPDD'!$A$6:$AA$2902,21, FALSE)*$E702/100</f>
        <v>0</v>
      </c>
      <c r="Z702" s="91">
        <f>VLOOKUP($B702,'Bang TPDD'!$A$6:$AA$2902,22, FALSE)*$E702/100</f>
        <v>0</v>
      </c>
    </row>
    <row r="703" spans="1:26" s="2" customFormat="1" x14ac:dyDescent="0.3">
      <c r="B703" s="92" t="s">
        <v>338</v>
      </c>
      <c r="C703" s="5" t="str">
        <f>VLOOKUP($B703,'Bang TPDD'!$A$6:$AA$2902,2, FALSE)</f>
        <v>Chọn NL</v>
      </c>
      <c r="D703" s="91">
        <v>0</v>
      </c>
      <c r="E703" s="91">
        <f t="shared" si="127"/>
        <v>0</v>
      </c>
      <c r="F703" s="91">
        <f>VLOOKUP($B703,'Bang TPDD'!$A$6:$AA$2902,3, FALSE)</f>
        <v>0</v>
      </c>
      <c r="G703" s="91">
        <f>VLOOKUP($B703,'Bang TPDD'!$A$6:$AA$2902,4, FALSE)*$D703/100</f>
        <v>0</v>
      </c>
      <c r="H703" s="91">
        <f>VLOOKUP($B703,'Bang TPDD'!$A$6:$AA$2902,23, FALSE)*$E703/100</f>
        <v>0</v>
      </c>
      <c r="I703" s="91">
        <f>VLOOKUP($B703,'Bang TPDD'!$A$6:$AA$2902,5, FALSE)*$E703/100</f>
        <v>0</v>
      </c>
      <c r="J703" s="91">
        <f>VLOOKUP($B703,'Bang TPDD'!$A$6:$AA$2902,6, FALSE)*$E703/100</f>
        <v>0</v>
      </c>
      <c r="K703" s="91">
        <f>VLOOKUP($B703,'Bang TPDD'!$A$6:$AA$2902,7, FALSE)*$E703/100</f>
        <v>0</v>
      </c>
      <c r="L703" s="91">
        <f>VLOOKUP($B703,'Bang TPDD'!$A$6:$AA$2902,8, FALSE)*$E703/100</f>
        <v>0</v>
      </c>
      <c r="M703" s="91">
        <f>VLOOKUP($B703,'Bang TPDD'!$A$6:$AA$2902,9, FALSE)*$E703/100</f>
        <v>0</v>
      </c>
      <c r="N703" s="91">
        <f>VLOOKUP($B703,'Bang TPDD'!$A$6:$AA$2902,10, FALSE)*$E703/100</f>
        <v>0</v>
      </c>
      <c r="O703" s="91">
        <f>VLOOKUP($B703,'Bang TPDD'!$A$6:$AA$2902,11, FALSE)*$E703/100</f>
        <v>0</v>
      </c>
      <c r="P703" s="91">
        <f>VLOOKUP($B703,'Bang TPDD'!$A$6:$AA$2902,12, FALSE)*$E703/100</f>
        <v>0</v>
      </c>
      <c r="Q703" s="91">
        <f>VLOOKUP($B703,'Bang TPDD'!$A$6:$AA$2902,13, FALSE)*$E703/100</f>
        <v>0</v>
      </c>
      <c r="R703" s="91">
        <f>VLOOKUP($B703,'Bang TPDD'!$A$6:$AA$2902,14, FALSE)*$E703/100</f>
        <v>0</v>
      </c>
      <c r="S703" s="91">
        <f>VLOOKUP($B703,'Bang TPDD'!$A$6:$AA$2902,15, FALSE)*$E703/100</f>
        <v>0</v>
      </c>
      <c r="T703" s="91">
        <f>VLOOKUP($B703,'Bang TPDD'!$A$6:$AA$2902,16, FALSE)*$E703/100</f>
        <v>0</v>
      </c>
      <c r="U703" s="91">
        <f>VLOOKUP($B703,'Bang TPDD'!$A$6:$AA$2902,17, FALSE)*$E703/100</f>
        <v>0</v>
      </c>
      <c r="V703" s="91">
        <f>VLOOKUP($B703,'Bang TPDD'!$A$6:$AA$2902,18, FALSE)*$E703/100</f>
        <v>0</v>
      </c>
      <c r="W703" s="91">
        <f>VLOOKUP($B703,'Bang TPDD'!$A$6:$AA$2902,19, FALSE)*$E703/100</f>
        <v>0</v>
      </c>
      <c r="X703" s="91">
        <f>VLOOKUP($B703,'Bang TPDD'!$A$6:$AA$2902,20, FALSE)*$E703/100</f>
        <v>0</v>
      </c>
      <c r="Y703" s="91">
        <f>VLOOKUP($B703,'Bang TPDD'!$A$6:$AA$2902,21, FALSE)*$E703/100</f>
        <v>0</v>
      </c>
      <c r="Z703" s="91">
        <f>VLOOKUP($B703,'Bang TPDD'!$A$6:$AA$2902,22, FALSE)*$E703/100</f>
        <v>0</v>
      </c>
    </row>
    <row r="704" spans="1:26" s="2" customFormat="1" x14ac:dyDescent="0.3">
      <c r="B704" s="92" t="s">
        <v>338</v>
      </c>
      <c r="C704" s="5" t="str">
        <f>VLOOKUP($B704,'Bang TPDD'!$A$6:$AA$2902,2, FALSE)</f>
        <v>Chọn NL</v>
      </c>
      <c r="D704" s="91">
        <v>0</v>
      </c>
      <c r="E704" s="91">
        <f t="shared" si="127"/>
        <v>0</v>
      </c>
      <c r="F704" s="91">
        <f>VLOOKUP($B704,'Bang TPDD'!$A$6:$AA$2902,3, FALSE)</f>
        <v>0</v>
      </c>
      <c r="G704" s="91">
        <f>VLOOKUP($B704,'Bang TPDD'!$A$6:$AA$2902,4, FALSE)*$D704/100</f>
        <v>0</v>
      </c>
      <c r="H704" s="91">
        <f>VLOOKUP($B704,'Bang TPDD'!$A$6:$AA$2902,23, FALSE)*$E704/100</f>
        <v>0</v>
      </c>
      <c r="I704" s="91">
        <f>VLOOKUP($B704,'Bang TPDD'!$A$6:$AA$2902,5, FALSE)*$E704/100</f>
        <v>0</v>
      </c>
      <c r="J704" s="91">
        <f>VLOOKUP($B704,'Bang TPDD'!$A$6:$AA$2902,6, FALSE)*$E704/100</f>
        <v>0</v>
      </c>
      <c r="K704" s="91">
        <f>VLOOKUP($B704,'Bang TPDD'!$A$6:$AA$2902,7, FALSE)*$E704/100</f>
        <v>0</v>
      </c>
      <c r="L704" s="91">
        <f>VLOOKUP($B704,'Bang TPDD'!$A$6:$AA$2902,8, FALSE)*$E704/100</f>
        <v>0</v>
      </c>
      <c r="M704" s="91">
        <f>VLOOKUP($B704,'Bang TPDD'!$A$6:$AA$2902,9, FALSE)*$E704/100</f>
        <v>0</v>
      </c>
      <c r="N704" s="91">
        <f>VLOOKUP($B704,'Bang TPDD'!$A$6:$AA$2902,10, FALSE)*$E704/100</f>
        <v>0</v>
      </c>
      <c r="O704" s="91">
        <f>VLOOKUP($B704,'Bang TPDD'!$A$6:$AA$2902,11, FALSE)*$E704/100</f>
        <v>0</v>
      </c>
      <c r="P704" s="91">
        <f>VLOOKUP($B704,'Bang TPDD'!$A$6:$AA$2902,12, FALSE)*$E704/100</f>
        <v>0</v>
      </c>
      <c r="Q704" s="91">
        <f>VLOOKUP($B704,'Bang TPDD'!$A$6:$AA$2902,13, FALSE)*$E704/100</f>
        <v>0</v>
      </c>
      <c r="R704" s="91">
        <f>VLOOKUP($B704,'Bang TPDD'!$A$6:$AA$2902,14, FALSE)*$E704/100</f>
        <v>0</v>
      </c>
      <c r="S704" s="91">
        <f>VLOOKUP($B704,'Bang TPDD'!$A$6:$AA$2902,15, FALSE)*$E704/100</f>
        <v>0</v>
      </c>
      <c r="T704" s="91">
        <f>VLOOKUP($B704,'Bang TPDD'!$A$6:$AA$2902,16, FALSE)*$E704/100</f>
        <v>0</v>
      </c>
      <c r="U704" s="91">
        <f>VLOOKUP($B704,'Bang TPDD'!$A$6:$AA$2902,17, FALSE)*$E704/100</f>
        <v>0</v>
      </c>
      <c r="V704" s="91">
        <f>VLOOKUP($B704,'Bang TPDD'!$A$6:$AA$2902,18, FALSE)*$E704/100</f>
        <v>0</v>
      </c>
      <c r="W704" s="91">
        <f>VLOOKUP($B704,'Bang TPDD'!$A$6:$AA$2902,19, FALSE)*$E704/100</f>
        <v>0</v>
      </c>
      <c r="X704" s="91">
        <f>VLOOKUP($B704,'Bang TPDD'!$A$6:$AA$2902,20, FALSE)*$E704/100</f>
        <v>0</v>
      </c>
      <c r="Y704" s="91">
        <f>VLOOKUP($B704,'Bang TPDD'!$A$6:$AA$2902,21, FALSE)*$E704/100</f>
        <v>0</v>
      </c>
      <c r="Z704" s="91">
        <f>VLOOKUP($B704,'Bang TPDD'!$A$6:$AA$2902,22, FALSE)*$E704/100</f>
        <v>0</v>
      </c>
    </row>
    <row r="705" spans="1:26" s="2" customFormat="1" x14ac:dyDescent="0.3">
      <c r="B705" s="92" t="s">
        <v>338</v>
      </c>
      <c r="C705" s="5" t="str">
        <f>VLOOKUP($B705,'Bang TPDD'!$A$6:$AA$2902,2, FALSE)</f>
        <v>Chọn NL</v>
      </c>
      <c r="D705" s="91">
        <v>0</v>
      </c>
      <c r="E705" s="91">
        <f t="shared" si="127"/>
        <v>0</v>
      </c>
      <c r="F705" s="91">
        <f>VLOOKUP($B705,'Bang TPDD'!$A$6:$AA$2902,3, FALSE)</f>
        <v>0</v>
      </c>
      <c r="G705" s="91">
        <f>VLOOKUP($B705,'Bang TPDD'!$A$6:$AA$2902,4, FALSE)*$D705/100</f>
        <v>0</v>
      </c>
      <c r="H705" s="91">
        <f>VLOOKUP($B705,'Bang TPDD'!$A$6:$AA$2902,23, FALSE)*$E705/100</f>
        <v>0</v>
      </c>
      <c r="I705" s="91">
        <f>VLOOKUP($B705,'Bang TPDD'!$A$6:$AA$2902,5, FALSE)*$E705/100</f>
        <v>0</v>
      </c>
      <c r="J705" s="91">
        <f>VLOOKUP($B705,'Bang TPDD'!$A$6:$AA$2902,6, FALSE)*$E705/100</f>
        <v>0</v>
      </c>
      <c r="K705" s="91">
        <f>VLOOKUP($B705,'Bang TPDD'!$A$6:$AA$2902,7, FALSE)*$E705/100</f>
        <v>0</v>
      </c>
      <c r="L705" s="91">
        <f>VLOOKUP($B705,'Bang TPDD'!$A$6:$AA$2902,8, FALSE)*$E705/100</f>
        <v>0</v>
      </c>
      <c r="M705" s="91">
        <f>VLOOKUP($B705,'Bang TPDD'!$A$6:$AA$2902,9, FALSE)*$E705/100</f>
        <v>0</v>
      </c>
      <c r="N705" s="91">
        <f>VLOOKUP($B705,'Bang TPDD'!$A$6:$AA$2902,10, FALSE)*$E705/100</f>
        <v>0</v>
      </c>
      <c r="O705" s="91">
        <f>VLOOKUP($B705,'Bang TPDD'!$A$6:$AA$2902,11, FALSE)*$E705/100</f>
        <v>0</v>
      </c>
      <c r="P705" s="91">
        <f>VLOOKUP($B705,'Bang TPDD'!$A$6:$AA$2902,12, FALSE)*$E705/100</f>
        <v>0</v>
      </c>
      <c r="Q705" s="91">
        <f>VLOOKUP($B705,'Bang TPDD'!$A$6:$AA$2902,13, FALSE)*$E705/100</f>
        <v>0</v>
      </c>
      <c r="R705" s="91">
        <f>VLOOKUP($B705,'Bang TPDD'!$A$6:$AA$2902,14, FALSE)*$E705/100</f>
        <v>0</v>
      </c>
      <c r="S705" s="91">
        <f>VLOOKUP($B705,'Bang TPDD'!$A$6:$AA$2902,15, FALSE)*$E705/100</f>
        <v>0</v>
      </c>
      <c r="T705" s="91">
        <f>VLOOKUP($B705,'Bang TPDD'!$A$6:$AA$2902,16, FALSE)*$E705/100</f>
        <v>0</v>
      </c>
      <c r="U705" s="91">
        <f>VLOOKUP($B705,'Bang TPDD'!$A$6:$AA$2902,17, FALSE)*$E705/100</f>
        <v>0</v>
      </c>
      <c r="V705" s="91">
        <f>VLOOKUP($B705,'Bang TPDD'!$A$6:$AA$2902,18, FALSE)*$E705/100</f>
        <v>0</v>
      </c>
      <c r="W705" s="91">
        <f>VLOOKUP($B705,'Bang TPDD'!$A$6:$AA$2902,19, FALSE)*$E705/100</f>
        <v>0</v>
      </c>
      <c r="X705" s="91">
        <f>VLOOKUP($B705,'Bang TPDD'!$A$6:$AA$2902,20, FALSE)*$E705/100</f>
        <v>0</v>
      </c>
      <c r="Y705" s="91">
        <f>VLOOKUP($B705,'Bang TPDD'!$A$6:$AA$2902,21, FALSE)*$E705/100</f>
        <v>0</v>
      </c>
      <c r="Z705" s="91">
        <f>VLOOKUP($B705,'Bang TPDD'!$A$6:$AA$2902,22, FALSE)*$E705/100</f>
        <v>0</v>
      </c>
    </row>
    <row r="706" spans="1:26" s="2" customFormat="1" x14ac:dyDescent="0.3">
      <c r="B706" s="92" t="s">
        <v>338</v>
      </c>
      <c r="C706" s="5" t="str">
        <f>VLOOKUP($B706,'Bang TPDD'!$A$6:$AA$2902,2, FALSE)</f>
        <v>Chọn NL</v>
      </c>
      <c r="D706" s="91">
        <v>0</v>
      </c>
      <c r="E706" s="91">
        <f t="shared" si="127"/>
        <v>0</v>
      </c>
      <c r="F706" s="91">
        <f>VLOOKUP($B706,'Bang TPDD'!$A$6:$AA$2902,3, FALSE)</f>
        <v>0</v>
      </c>
      <c r="G706" s="91">
        <f>VLOOKUP($B706,'Bang TPDD'!$A$6:$AA$2902,4, FALSE)*$D706/100</f>
        <v>0</v>
      </c>
      <c r="H706" s="91">
        <f>VLOOKUP($B706,'Bang TPDD'!$A$6:$AA$2902,23, FALSE)*$E706/100</f>
        <v>0</v>
      </c>
      <c r="I706" s="91">
        <f>VLOOKUP($B706,'Bang TPDD'!$A$6:$AA$2902,5, FALSE)*$E706/100</f>
        <v>0</v>
      </c>
      <c r="J706" s="91">
        <f>VLOOKUP($B706,'Bang TPDD'!$A$6:$AA$2902,6, FALSE)*$E706/100</f>
        <v>0</v>
      </c>
      <c r="K706" s="91">
        <f>VLOOKUP($B706,'Bang TPDD'!$A$6:$AA$2902,7, FALSE)*$E706/100</f>
        <v>0</v>
      </c>
      <c r="L706" s="91">
        <f>VLOOKUP($B706,'Bang TPDD'!$A$6:$AA$2902,8, FALSE)*$E706/100</f>
        <v>0</v>
      </c>
      <c r="M706" s="91">
        <f>VLOOKUP($B706,'Bang TPDD'!$A$6:$AA$2902,9, FALSE)*$E706/100</f>
        <v>0</v>
      </c>
      <c r="N706" s="91">
        <f>VLOOKUP($B706,'Bang TPDD'!$A$6:$AA$2902,10, FALSE)*$E706/100</f>
        <v>0</v>
      </c>
      <c r="O706" s="91">
        <f>VLOOKUP($B706,'Bang TPDD'!$A$6:$AA$2902,11, FALSE)*$E706/100</f>
        <v>0</v>
      </c>
      <c r="P706" s="91">
        <f>VLOOKUP($B706,'Bang TPDD'!$A$6:$AA$2902,12, FALSE)*$E706/100</f>
        <v>0</v>
      </c>
      <c r="Q706" s="91">
        <f>VLOOKUP($B706,'Bang TPDD'!$A$6:$AA$2902,13, FALSE)*$E706/100</f>
        <v>0</v>
      </c>
      <c r="R706" s="91">
        <f>VLOOKUP($B706,'Bang TPDD'!$A$6:$AA$2902,14, FALSE)*$E706/100</f>
        <v>0</v>
      </c>
      <c r="S706" s="91">
        <f>VLOOKUP($B706,'Bang TPDD'!$A$6:$AA$2902,15, FALSE)*$E706/100</f>
        <v>0</v>
      </c>
      <c r="T706" s="91">
        <f>VLOOKUP($B706,'Bang TPDD'!$A$6:$AA$2902,16, FALSE)*$E706/100</f>
        <v>0</v>
      </c>
      <c r="U706" s="91">
        <f>VLOOKUP($B706,'Bang TPDD'!$A$6:$AA$2902,17, FALSE)*$E706/100</f>
        <v>0</v>
      </c>
      <c r="V706" s="91">
        <f>VLOOKUP($B706,'Bang TPDD'!$A$6:$AA$2902,18, FALSE)*$E706/100</f>
        <v>0</v>
      </c>
      <c r="W706" s="91">
        <f>VLOOKUP($B706,'Bang TPDD'!$A$6:$AA$2902,19, FALSE)*$E706/100</f>
        <v>0</v>
      </c>
      <c r="X706" s="91">
        <f>VLOOKUP($B706,'Bang TPDD'!$A$6:$AA$2902,20, FALSE)*$E706/100</f>
        <v>0</v>
      </c>
      <c r="Y706" s="91">
        <f>VLOOKUP($B706,'Bang TPDD'!$A$6:$AA$2902,21, FALSE)*$E706/100</f>
        <v>0</v>
      </c>
      <c r="Z706" s="91">
        <f>VLOOKUP($B706,'Bang TPDD'!$A$6:$AA$2902,22, FALSE)*$E706/100</f>
        <v>0</v>
      </c>
    </row>
    <row r="707" spans="1:26" s="2" customFormat="1" x14ac:dyDescent="0.3">
      <c r="B707" s="92" t="s">
        <v>338</v>
      </c>
      <c r="C707" s="5" t="str">
        <f>VLOOKUP($B707,'Bang TPDD'!$A$6:$AA$2902,2, FALSE)</f>
        <v>Chọn NL</v>
      </c>
      <c r="D707" s="91">
        <v>0</v>
      </c>
      <c r="E707" s="91">
        <f t="shared" si="127"/>
        <v>0</v>
      </c>
      <c r="F707" s="91">
        <f>VLOOKUP($B707,'Bang TPDD'!$A$6:$AA$2902,3, FALSE)</f>
        <v>0</v>
      </c>
      <c r="G707" s="91">
        <f>VLOOKUP($B707,'Bang TPDD'!$A$6:$AA$2902,4, FALSE)*$D707/100</f>
        <v>0</v>
      </c>
      <c r="H707" s="91">
        <f>VLOOKUP($B707,'Bang TPDD'!$A$6:$AA$2902,23, FALSE)*$E707/100</f>
        <v>0</v>
      </c>
      <c r="I707" s="91">
        <f>VLOOKUP($B707,'Bang TPDD'!$A$6:$AA$2902,5, FALSE)*$E707/100</f>
        <v>0</v>
      </c>
      <c r="J707" s="91">
        <f>VLOOKUP($B707,'Bang TPDD'!$A$6:$AA$2902,6, FALSE)*$E707/100</f>
        <v>0</v>
      </c>
      <c r="K707" s="91">
        <f>VLOOKUP($B707,'Bang TPDD'!$A$6:$AA$2902,7, FALSE)*$E707/100</f>
        <v>0</v>
      </c>
      <c r="L707" s="91">
        <f>VLOOKUP($B707,'Bang TPDD'!$A$6:$AA$2902,8, FALSE)*$E707/100</f>
        <v>0</v>
      </c>
      <c r="M707" s="91">
        <f>VLOOKUP($B707,'Bang TPDD'!$A$6:$AA$2902,9, FALSE)*$E707/100</f>
        <v>0</v>
      </c>
      <c r="N707" s="91">
        <f>VLOOKUP($B707,'Bang TPDD'!$A$6:$AA$2902,10, FALSE)*$E707/100</f>
        <v>0</v>
      </c>
      <c r="O707" s="91">
        <f>VLOOKUP($B707,'Bang TPDD'!$A$6:$AA$2902,11, FALSE)*$E707/100</f>
        <v>0</v>
      </c>
      <c r="P707" s="91">
        <f>VLOOKUP($B707,'Bang TPDD'!$A$6:$AA$2902,12, FALSE)*$E707/100</f>
        <v>0</v>
      </c>
      <c r="Q707" s="91">
        <f>VLOOKUP($B707,'Bang TPDD'!$A$6:$AA$2902,13, FALSE)*$E707/100</f>
        <v>0</v>
      </c>
      <c r="R707" s="91">
        <f>VLOOKUP($B707,'Bang TPDD'!$A$6:$AA$2902,14, FALSE)*$E707/100</f>
        <v>0</v>
      </c>
      <c r="S707" s="91">
        <f>VLOOKUP($B707,'Bang TPDD'!$A$6:$AA$2902,15, FALSE)*$E707/100</f>
        <v>0</v>
      </c>
      <c r="T707" s="91">
        <f>VLOOKUP($B707,'Bang TPDD'!$A$6:$AA$2902,16, FALSE)*$E707/100</f>
        <v>0</v>
      </c>
      <c r="U707" s="91">
        <f>VLOOKUP($B707,'Bang TPDD'!$A$6:$AA$2902,17, FALSE)*$E707/100</f>
        <v>0</v>
      </c>
      <c r="V707" s="91">
        <f>VLOOKUP($B707,'Bang TPDD'!$A$6:$AA$2902,18, FALSE)*$E707/100</f>
        <v>0</v>
      </c>
      <c r="W707" s="91">
        <f>VLOOKUP($B707,'Bang TPDD'!$A$6:$AA$2902,19, FALSE)*$E707/100</f>
        <v>0</v>
      </c>
      <c r="X707" s="91">
        <f>VLOOKUP($B707,'Bang TPDD'!$A$6:$AA$2902,20, FALSE)*$E707/100</f>
        <v>0</v>
      </c>
      <c r="Y707" s="91">
        <f>VLOOKUP($B707,'Bang TPDD'!$A$6:$AA$2902,21, FALSE)*$E707/100</f>
        <v>0</v>
      </c>
      <c r="Z707" s="91">
        <f>VLOOKUP($B707,'Bang TPDD'!$A$6:$AA$2902,22, FALSE)*$E707/100</f>
        <v>0</v>
      </c>
    </row>
    <row r="708" spans="1:26" s="2" customFormat="1" x14ac:dyDescent="0.3">
      <c r="B708" s="92" t="s">
        <v>338</v>
      </c>
      <c r="C708" s="5" t="str">
        <f>VLOOKUP($B708,'Bang TPDD'!$A$6:$AA$2902,2, FALSE)</f>
        <v>Chọn NL</v>
      </c>
      <c r="D708" s="91">
        <v>0</v>
      </c>
      <c r="E708" s="91">
        <f t="shared" si="127"/>
        <v>0</v>
      </c>
      <c r="F708" s="91">
        <f>VLOOKUP($B708,'Bang TPDD'!$A$6:$AA$2902,3, FALSE)</f>
        <v>0</v>
      </c>
      <c r="G708" s="91">
        <f>VLOOKUP($B708,'Bang TPDD'!$A$6:$AA$2902,4, FALSE)*$D708/100</f>
        <v>0</v>
      </c>
      <c r="H708" s="91">
        <f>VLOOKUP($B708,'Bang TPDD'!$A$6:$AA$2902,23, FALSE)*$E708/100</f>
        <v>0</v>
      </c>
      <c r="I708" s="91">
        <f>VLOOKUP($B708,'Bang TPDD'!$A$6:$AA$2902,5, FALSE)*$E708/100</f>
        <v>0</v>
      </c>
      <c r="J708" s="91">
        <f>VLOOKUP($B708,'Bang TPDD'!$A$6:$AA$2902,6, FALSE)*$E708/100</f>
        <v>0</v>
      </c>
      <c r="K708" s="91">
        <f>VLOOKUP($B708,'Bang TPDD'!$A$6:$AA$2902,7, FALSE)*$E708/100</f>
        <v>0</v>
      </c>
      <c r="L708" s="91">
        <f>VLOOKUP($B708,'Bang TPDD'!$A$6:$AA$2902,8, FALSE)*$E708/100</f>
        <v>0</v>
      </c>
      <c r="M708" s="91">
        <f>VLOOKUP($B708,'Bang TPDD'!$A$6:$AA$2902,9, FALSE)*$E708/100</f>
        <v>0</v>
      </c>
      <c r="N708" s="91">
        <f>VLOOKUP($B708,'Bang TPDD'!$A$6:$AA$2902,10, FALSE)*$E708/100</f>
        <v>0</v>
      </c>
      <c r="O708" s="91">
        <f>VLOOKUP($B708,'Bang TPDD'!$A$6:$AA$2902,11, FALSE)*$E708/100</f>
        <v>0</v>
      </c>
      <c r="P708" s="91">
        <f>VLOOKUP($B708,'Bang TPDD'!$A$6:$AA$2902,12, FALSE)*$E708/100</f>
        <v>0</v>
      </c>
      <c r="Q708" s="91">
        <f>VLOOKUP($B708,'Bang TPDD'!$A$6:$AA$2902,13, FALSE)*$E708/100</f>
        <v>0</v>
      </c>
      <c r="R708" s="91">
        <f>VLOOKUP($B708,'Bang TPDD'!$A$6:$AA$2902,14, FALSE)*$E708/100</f>
        <v>0</v>
      </c>
      <c r="S708" s="91">
        <f>VLOOKUP($B708,'Bang TPDD'!$A$6:$AA$2902,15, FALSE)*$E708/100</f>
        <v>0</v>
      </c>
      <c r="T708" s="91">
        <f>VLOOKUP($B708,'Bang TPDD'!$A$6:$AA$2902,16, FALSE)*$E708/100</f>
        <v>0</v>
      </c>
      <c r="U708" s="91">
        <f>VLOOKUP($B708,'Bang TPDD'!$A$6:$AA$2902,17, FALSE)*$E708/100</f>
        <v>0</v>
      </c>
      <c r="V708" s="91">
        <f>VLOOKUP($B708,'Bang TPDD'!$A$6:$AA$2902,18, FALSE)*$E708/100</f>
        <v>0</v>
      </c>
      <c r="W708" s="91">
        <f>VLOOKUP($B708,'Bang TPDD'!$A$6:$AA$2902,19, FALSE)*$E708/100</f>
        <v>0</v>
      </c>
      <c r="X708" s="91">
        <f>VLOOKUP($B708,'Bang TPDD'!$A$6:$AA$2902,20, FALSE)*$E708/100</f>
        <v>0</v>
      </c>
      <c r="Y708" s="91">
        <f>VLOOKUP($B708,'Bang TPDD'!$A$6:$AA$2902,21, FALSE)*$E708/100</f>
        <v>0</v>
      </c>
      <c r="Z708" s="91">
        <f>VLOOKUP($B708,'Bang TPDD'!$A$6:$AA$2902,22, FALSE)*$E708/100</f>
        <v>0</v>
      </c>
    </row>
    <row r="709" spans="1:26" s="2" customFormat="1" x14ac:dyDescent="0.3">
      <c r="B709" s="92" t="s">
        <v>338</v>
      </c>
      <c r="C709" s="5" t="str">
        <f>VLOOKUP($B709,'Bang TPDD'!$A$6:$AA$2902,2, FALSE)</f>
        <v>Chọn NL</v>
      </c>
      <c r="D709" s="91">
        <v>0</v>
      </c>
      <c r="E709" s="91">
        <f t="shared" si="127"/>
        <v>0</v>
      </c>
      <c r="F709" s="91">
        <f>VLOOKUP($B709,'Bang TPDD'!$A$6:$AA$2902,3, FALSE)</f>
        <v>0</v>
      </c>
      <c r="G709" s="91">
        <f>VLOOKUP($B709,'Bang TPDD'!$A$6:$AA$2902,4, FALSE)*$D709/100</f>
        <v>0</v>
      </c>
      <c r="H709" s="91">
        <f>VLOOKUP($B709,'Bang TPDD'!$A$6:$AA$2902,23, FALSE)*$E709/100</f>
        <v>0</v>
      </c>
      <c r="I709" s="91">
        <f>VLOOKUP($B709,'Bang TPDD'!$A$6:$AA$2902,5, FALSE)*$E709/100</f>
        <v>0</v>
      </c>
      <c r="J709" s="91">
        <f>VLOOKUP($B709,'Bang TPDD'!$A$6:$AA$2902,6, FALSE)*$E709/100</f>
        <v>0</v>
      </c>
      <c r="K709" s="91">
        <f>VLOOKUP($B709,'Bang TPDD'!$A$6:$AA$2902,7, FALSE)*$E709/100</f>
        <v>0</v>
      </c>
      <c r="L709" s="91">
        <f>VLOOKUP($B709,'Bang TPDD'!$A$6:$AA$2902,8, FALSE)*$E709/100</f>
        <v>0</v>
      </c>
      <c r="M709" s="91">
        <f>VLOOKUP($B709,'Bang TPDD'!$A$6:$AA$2902,9, FALSE)*$E709/100</f>
        <v>0</v>
      </c>
      <c r="N709" s="91">
        <f>VLOOKUP($B709,'Bang TPDD'!$A$6:$AA$2902,10, FALSE)*$E709/100</f>
        <v>0</v>
      </c>
      <c r="O709" s="91">
        <f>VLOOKUP($B709,'Bang TPDD'!$A$6:$AA$2902,11, FALSE)*$E709/100</f>
        <v>0</v>
      </c>
      <c r="P709" s="91">
        <f>VLOOKUP($B709,'Bang TPDD'!$A$6:$AA$2902,12, FALSE)*$E709/100</f>
        <v>0</v>
      </c>
      <c r="Q709" s="91">
        <f>VLOOKUP($B709,'Bang TPDD'!$A$6:$AA$2902,13, FALSE)*$E709/100</f>
        <v>0</v>
      </c>
      <c r="R709" s="91">
        <f>VLOOKUP($B709,'Bang TPDD'!$A$6:$AA$2902,14, FALSE)*$E709/100</f>
        <v>0</v>
      </c>
      <c r="S709" s="91">
        <f>VLOOKUP($B709,'Bang TPDD'!$A$6:$AA$2902,15, FALSE)*$E709/100</f>
        <v>0</v>
      </c>
      <c r="T709" s="91">
        <f>VLOOKUP($B709,'Bang TPDD'!$A$6:$AA$2902,16, FALSE)*$E709/100</f>
        <v>0</v>
      </c>
      <c r="U709" s="91">
        <f>VLOOKUP($B709,'Bang TPDD'!$A$6:$AA$2902,17, FALSE)*$E709/100</f>
        <v>0</v>
      </c>
      <c r="V709" s="91">
        <f>VLOOKUP($B709,'Bang TPDD'!$A$6:$AA$2902,18, FALSE)*$E709/100</f>
        <v>0</v>
      </c>
      <c r="W709" s="91">
        <f>VLOOKUP($B709,'Bang TPDD'!$A$6:$AA$2902,19, FALSE)*$E709/100</f>
        <v>0</v>
      </c>
      <c r="X709" s="91">
        <f>VLOOKUP($B709,'Bang TPDD'!$A$6:$AA$2902,20, FALSE)*$E709/100</f>
        <v>0</v>
      </c>
      <c r="Y709" s="91">
        <f>VLOOKUP($B709,'Bang TPDD'!$A$6:$AA$2902,21, FALSE)*$E709/100</f>
        <v>0</v>
      </c>
      <c r="Z709" s="91">
        <f>VLOOKUP($B709,'Bang TPDD'!$A$6:$AA$2902,22, FALSE)*$E709/100</f>
        <v>0</v>
      </c>
    </row>
    <row r="710" spans="1:26" s="2" customFormat="1" x14ac:dyDescent="0.3">
      <c r="B710" s="92" t="s">
        <v>338</v>
      </c>
      <c r="C710" s="5" t="str">
        <f>VLOOKUP($B710,'Bang TPDD'!$A$6:$AA$2902,2, FALSE)</f>
        <v>Chọn NL</v>
      </c>
      <c r="D710" s="91">
        <v>0</v>
      </c>
      <c r="E710" s="91">
        <f t="shared" si="127"/>
        <v>0</v>
      </c>
      <c r="F710" s="91">
        <f>VLOOKUP($B710,'Bang TPDD'!$A$6:$AA$2902,3, FALSE)</f>
        <v>0</v>
      </c>
      <c r="G710" s="91">
        <f>VLOOKUP($B710,'Bang TPDD'!$A$6:$AA$2902,4, FALSE)*$D710/100</f>
        <v>0</v>
      </c>
      <c r="H710" s="91">
        <f>VLOOKUP($B710,'Bang TPDD'!$A$6:$AA$2902,23, FALSE)*$E710/100</f>
        <v>0</v>
      </c>
      <c r="I710" s="91">
        <f>VLOOKUP($B710,'Bang TPDD'!$A$6:$AA$2902,5, FALSE)*$E710/100</f>
        <v>0</v>
      </c>
      <c r="J710" s="91">
        <f>VLOOKUP($B710,'Bang TPDD'!$A$6:$AA$2902,6, FALSE)*$E710/100</f>
        <v>0</v>
      </c>
      <c r="K710" s="91">
        <f>VLOOKUP($B710,'Bang TPDD'!$A$6:$AA$2902,7, FALSE)*$E710/100</f>
        <v>0</v>
      </c>
      <c r="L710" s="91">
        <f>VLOOKUP($B710,'Bang TPDD'!$A$6:$AA$2902,8, FALSE)*$E710/100</f>
        <v>0</v>
      </c>
      <c r="M710" s="91">
        <f>VLOOKUP($B710,'Bang TPDD'!$A$6:$AA$2902,9, FALSE)*$E710/100</f>
        <v>0</v>
      </c>
      <c r="N710" s="91">
        <f>VLOOKUP($B710,'Bang TPDD'!$A$6:$AA$2902,10, FALSE)*$E710/100</f>
        <v>0</v>
      </c>
      <c r="O710" s="91">
        <f>VLOOKUP($B710,'Bang TPDD'!$A$6:$AA$2902,11, FALSE)*$E710/100</f>
        <v>0</v>
      </c>
      <c r="P710" s="91">
        <f>VLOOKUP($B710,'Bang TPDD'!$A$6:$AA$2902,12, FALSE)*$E710/100</f>
        <v>0</v>
      </c>
      <c r="Q710" s="91">
        <f>VLOOKUP($B710,'Bang TPDD'!$A$6:$AA$2902,13, FALSE)*$E710/100</f>
        <v>0</v>
      </c>
      <c r="R710" s="91">
        <f>VLOOKUP($B710,'Bang TPDD'!$A$6:$AA$2902,14, FALSE)*$E710/100</f>
        <v>0</v>
      </c>
      <c r="S710" s="91">
        <f>VLOOKUP($B710,'Bang TPDD'!$A$6:$AA$2902,15, FALSE)*$E710/100</f>
        <v>0</v>
      </c>
      <c r="T710" s="91">
        <f>VLOOKUP($B710,'Bang TPDD'!$A$6:$AA$2902,16, FALSE)*$E710/100</f>
        <v>0</v>
      </c>
      <c r="U710" s="91">
        <f>VLOOKUP($B710,'Bang TPDD'!$A$6:$AA$2902,17, FALSE)*$E710/100</f>
        <v>0</v>
      </c>
      <c r="V710" s="91">
        <f>VLOOKUP($B710,'Bang TPDD'!$A$6:$AA$2902,18, FALSE)*$E710/100</f>
        <v>0</v>
      </c>
      <c r="W710" s="91">
        <f>VLOOKUP($B710,'Bang TPDD'!$A$6:$AA$2902,19, FALSE)*$E710/100</f>
        <v>0</v>
      </c>
      <c r="X710" s="91">
        <f>VLOOKUP($B710,'Bang TPDD'!$A$6:$AA$2902,20, FALSE)*$E710/100</f>
        <v>0</v>
      </c>
      <c r="Y710" s="91">
        <f>VLOOKUP($B710,'Bang TPDD'!$A$6:$AA$2902,21, FALSE)*$E710/100</f>
        <v>0</v>
      </c>
      <c r="Z710" s="91">
        <f>VLOOKUP($B710,'Bang TPDD'!$A$6:$AA$2902,22, FALSE)*$E710/100</f>
        <v>0</v>
      </c>
    </row>
    <row r="711" spans="1:26" s="2" customFormat="1" x14ac:dyDescent="0.3">
      <c r="B711" s="92" t="s">
        <v>338</v>
      </c>
      <c r="C711" s="5" t="str">
        <f>VLOOKUP($B711,'Bang TPDD'!$A$6:$AA$2902,2, FALSE)</f>
        <v>Chọn NL</v>
      </c>
      <c r="D711" s="91">
        <v>0</v>
      </c>
      <c r="E711" s="91">
        <f t="shared" si="127"/>
        <v>0</v>
      </c>
      <c r="F711" s="91">
        <f>VLOOKUP($B711,'Bang TPDD'!$A$6:$AA$2902,3, FALSE)</f>
        <v>0</v>
      </c>
      <c r="G711" s="91">
        <f>VLOOKUP($B711,'Bang TPDD'!$A$6:$AA$2902,4, FALSE)*$D711/100</f>
        <v>0</v>
      </c>
      <c r="H711" s="91">
        <f>VLOOKUP($B711,'Bang TPDD'!$A$6:$AA$2902,23, FALSE)*$E711/100</f>
        <v>0</v>
      </c>
      <c r="I711" s="91">
        <f>VLOOKUP($B711,'Bang TPDD'!$A$6:$AA$2902,5, FALSE)*$E711/100</f>
        <v>0</v>
      </c>
      <c r="J711" s="91">
        <f>VLOOKUP($B711,'Bang TPDD'!$A$6:$AA$2902,6, FALSE)*$E711/100</f>
        <v>0</v>
      </c>
      <c r="K711" s="91">
        <f>VLOOKUP($B711,'Bang TPDD'!$A$6:$AA$2902,7, FALSE)*$E711/100</f>
        <v>0</v>
      </c>
      <c r="L711" s="91">
        <f>VLOOKUP($B711,'Bang TPDD'!$A$6:$AA$2902,8, FALSE)*$E711/100</f>
        <v>0</v>
      </c>
      <c r="M711" s="91">
        <f>VLOOKUP($B711,'Bang TPDD'!$A$6:$AA$2902,9, FALSE)*$E711/100</f>
        <v>0</v>
      </c>
      <c r="N711" s="91">
        <f>VLOOKUP($B711,'Bang TPDD'!$A$6:$AA$2902,10, FALSE)*$E711/100</f>
        <v>0</v>
      </c>
      <c r="O711" s="91">
        <f>VLOOKUP($B711,'Bang TPDD'!$A$6:$AA$2902,11, FALSE)*$E711/100</f>
        <v>0</v>
      </c>
      <c r="P711" s="91">
        <f>VLOOKUP($B711,'Bang TPDD'!$A$6:$AA$2902,12, FALSE)*$E711/100</f>
        <v>0</v>
      </c>
      <c r="Q711" s="91">
        <f>VLOOKUP($B711,'Bang TPDD'!$A$6:$AA$2902,13, FALSE)*$E711/100</f>
        <v>0</v>
      </c>
      <c r="R711" s="91">
        <f>VLOOKUP($B711,'Bang TPDD'!$A$6:$AA$2902,14, FALSE)*$E711/100</f>
        <v>0</v>
      </c>
      <c r="S711" s="91">
        <f>VLOOKUP($B711,'Bang TPDD'!$A$6:$AA$2902,15, FALSE)*$E711/100</f>
        <v>0</v>
      </c>
      <c r="T711" s="91">
        <f>VLOOKUP($B711,'Bang TPDD'!$A$6:$AA$2902,16, FALSE)*$E711/100</f>
        <v>0</v>
      </c>
      <c r="U711" s="91">
        <f>VLOOKUP($B711,'Bang TPDD'!$A$6:$AA$2902,17, FALSE)*$E711/100</f>
        <v>0</v>
      </c>
      <c r="V711" s="91">
        <f>VLOOKUP($B711,'Bang TPDD'!$A$6:$AA$2902,18, FALSE)*$E711/100</f>
        <v>0</v>
      </c>
      <c r="W711" s="91">
        <f>VLOOKUP($B711,'Bang TPDD'!$A$6:$AA$2902,19, FALSE)*$E711/100</f>
        <v>0</v>
      </c>
      <c r="X711" s="91">
        <f>VLOOKUP($B711,'Bang TPDD'!$A$6:$AA$2902,20, FALSE)*$E711/100</f>
        <v>0</v>
      </c>
      <c r="Y711" s="91">
        <f>VLOOKUP($B711,'Bang TPDD'!$A$6:$AA$2902,21, FALSE)*$E711/100</f>
        <v>0</v>
      </c>
      <c r="Z711" s="91">
        <f>VLOOKUP($B711,'Bang TPDD'!$A$6:$AA$2902,22, FALSE)*$E711/100</f>
        <v>0</v>
      </c>
    </row>
    <row r="712" spans="1:26" s="2" customFormat="1" x14ac:dyDescent="0.3">
      <c r="B712" s="92" t="s">
        <v>338</v>
      </c>
      <c r="C712" s="5" t="str">
        <f>VLOOKUP($B712,'Bang TPDD'!$A$6:$AA$2902,2, FALSE)</f>
        <v>Chọn NL</v>
      </c>
      <c r="D712" s="91">
        <v>0</v>
      </c>
      <c r="E712" s="91">
        <f t="shared" si="127"/>
        <v>0</v>
      </c>
      <c r="F712" s="91">
        <f>VLOOKUP($B712,'Bang TPDD'!$A$6:$AA$2902,3, FALSE)</f>
        <v>0</v>
      </c>
      <c r="G712" s="91">
        <f>VLOOKUP($B712,'Bang TPDD'!$A$6:$AA$2902,4, FALSE)*$D712/100</f>
        <v>0</v>
      </c>
      <c r="H712" s="91">
        <f>VLOOKUP($B712,'Bang TPDD'!$A$6:$AA$2902,23, FALSE)*$E712/100</f>
        <v>0</v>
      </c>
      <c r="I712" s="91">
        <f>VLOOKUP($B712,'Bang TPDD'!$A$6:$AA$2902,5, FALSE)*$E712/100</f>
        <v>0</v>
      </c>
      <c r="J712" s="91">
        <f>VLOOKUP($B712,'Bang TPDD'!$A$6:$AA$2902,6, FALSE)*$E712/100</f>
        <v>0</v>
      </c>
      <c r="K712" s="91">
        <f>VLOOKUP($B712,'Bang TPDD'!$A$6:$AA$2902,7, FALSE)*$E712/100</f>
        <v>0</v>
      </c>
      <c r="L712" s="91">
        <f>VLOOKUP($B712,'Bang TPDD'!$A$6:$AA$2902,8, FALSE)*$E712/100</f>
        <v>0</v>
      </c>
      <c r="M712" s="91">
        <f>VLOOKUP($B712,'Bang TPDD'!$A$6:$AA$2902,9, FALSE)*$E712/100</f>
        <v>0</v>
      </c>
      <c r="N712" s="91">
        <f>VLOOKUP($B712,'Bang TPDD'!$A$6:$AA$2902,10, FALSE)*$E712/100</f>
        <v>0</v>
      </c>
      <c r="O712" s="91">
        <f>VLOOKUP($B712,'Bang TPDD'!$A$6:$AA$2902,11, FALSE)*$E712/100</f>
        <v>0</v>
      </c>
      <c r="P712" s="91">
        <f>VLOOKUP($B712,'Bang TPDD'!$A$6:$AA$2902,12, FALSE)*$E712/100</f>
        <v>0</v>
      </c>
      <c r="Q712" s="91">
        <f>VLOOKUP($B712,'Bang TPDD'!$A$6:$AA$2902,13, FALSE)*$E712/100</f>
        <v>0</v>
      </c>
      <c r="R712" s="91">
        <f>VLOOKUP($B712,'Bang TPDD'!$A$6:$AA$2902,14, FALSE)*$E712/100</f>
        <v>0</v>
      </c>
      <c r="S712" s="91">
        <f>VLOOKUP($B712,'Bang TPDD'!$A$6:$AA$2902,15, FALSE)*$E712/100</f>
        <v>0</v>
      </c>
      <c r="T712" s="91">
        <f>VLOOKUP($B712,'Bang TPDD'!$A$6:$AA$2902,16, FALSE)*$E712/100</f>
        <v>0</v>
      </c>
      <c r="U712" s="91">
        <f>VLOOKUP($B712,'Bang TPDD'!$A$6:$AA$2902,17, FALSE)*$E712/100</f>
        <v>0</v>
      </c>
      <c r="V712" s="91">
        <f>VLOOKUP($B712,'Bang TPDD'!$A$6:$AA$2902,18, FALSE)*$E712/100</f>
        <v>0</v>
      </c>
      <c r="W712" s="91">
        <f>VLOOKUP($B712,'Bang TPDD'!$A$6:$AA$2902,19, FALSE)*$E712/100</f>
        <v>0</v>
      </c>
      <c r="X712" s="91">
        <f>VLOOKUP($B712,'Bang TPDD'!$A$6:$AA$2902,20, FALSE)*$E712/100</f>
        <v>0</v>
      </c>
      <c r="Y712" s="91">
        <f>VLOOKUP($B712,'Bang TPDD'!$A$6:$AA$2902,21, FALSE)*$E712/100</f>
        <v>0</v>
      </c>
      <c r="Z712" s="91">
        <f>VLOOKUP($B712,'Bang TPDD'!$A$6:$AA$2902,22, FALSE)*$E712/100</f>
        <v>0</v>
      </c>
    </row>
    <row r="713" spans="1:26" ht="15" thickBot="1" x14ac:dyDescent="0.35"/>
    <row r="714" spans="1:26" s="89" customFormat="1" ht="27.6" x14ac:dyDescent="0.3">
      <c r="A714" s="412" t="s">
        <v>342</v>
      </c>
      <c r="B714" s="414" t="s">
        <v>292</v>
      </c>
      <c r="C714" s="410" t="s">
        <v>353</v>
      </c>
      <c r="D714" s="396" t="s">
        <v>272</v>
      </c>
      <c r="E714" s="397" t="s">
        <v>273</v>
      </c>
      <c r="F714" s="398" t="s">
        <v>300</v>
      </c>
      <c r="G714" s="398" t="s">
        <v>3</v>
      </c>
      <c r="H714" s="398" t="s">
        <v>296</v>
      </c>
      <c r="I714" s="399" t="s">
        <v>323</v>
      </c>
      <c r="J714" s="399" t="s">
        <v>324</v>
      </c>
      <c r="K714" s="399" t="s">
        <v>327</v>
      </c>
      <c r="L714" s="399" t="s">
        <v>325</v>
      </c>
      <c r="M714" s="399" t="s">
        <v>326</v>
      </c>
      <c r="N714" s="399" t="s">
        <v>329</v>
      </c>
      <c r="O714" s="399" t="s">
        <v>5</v>
      </c>
      <c r="P714" s="399" t="s">
        <v>304</v>
      </c>
      <c r="Q714" s="399" t="s">
        <v>313</v>
      </c>
      <c r="R714" s="399" t="s">
        <v>6</v>
      </c>
      <c r="S714" s="399" t="s">
        <v>7</v>
      </c>
      <c r="T714" s="399" t="s">
        <v>8</v>
      </c>
      <c r="U714" s="399" t="s">
        <v>9</v>
      </c>
      <c r="V714" s="399" t="s">
        <v>10</v>
      </c>
      <c r="W714" s="399" t="s">
        <v>291</v>
      </c>
      <c r="X714" s="399" t="s">
        <v>11</v>
      </c>
      <c r="Y714" s="399" t="s">
        <v>12</v>
      </c>
      <c r="Z714" s="399" t="s">
        <v>13</v>
      </c>
    </row>
    <row r="715" spans="1:26" s="89" customFormat="1" x14ac:dyDescent="0.3">
      <c r="A715" s="413"/>
      <c r="B715" s="415"/>
      <c r="C715" s="411"/>
      <c r="D715" s="400" t="s">
        <v>16</v>
      </c>
      <c r="E715" s="401" t="s">
        <v>16</v>
      </c>
      <c r="F715" s="401" t="s">
        <v>301</v>
      </c>
      <c r="G715" s="401" t="s">
        <v>15</v>
      </c>
      <c r="H715" s="401" t="s">
        <v>16</v>
      </c>
      <c r="I715" s="401" t="s">
        <v>16</v>
      </c>
      <c r="J715" s="401" t="s">
        <v>16</v>
      </c>
      <c r="K715" s="401" t="s">
        <v>328</v>
      </c>
      <c r="L715" s="401" t="s">
        <v>16</v>
      </c>
      <c r="M715" s="401" t="s">
        <v>16</v>
      </c>
      <c r="N715" s="401" t="s">
        <v>16</v>
      </c>
      <c r="O715" s="401" t="s">
        <v>16</v>
      </c>
      <c r="P715" s="401" t="s">
        <v>16</v>
      </c>
      <c r="Q715" s="401" t="s">
        <v>17</v>
      </c>
      <c r="R715" s="401" t="s">
        <v>17</v>
      </c>
      <c r="S715" s="401" t="s">
        <v>17</v>
      </c>
      <c r="T715" s="401" t="s">
        <v>17</v>
      </c>
      <c r="U715" s="401" t="s">
        <v>17</v>
      </c>
      <c r="V715" s="401" t="s">
        <v>17</v>
      </c>
      <c r="W715" s="401" t="s">
        <v>18</v>
      </c>
      <c r="X715" s="401" t="s">
        <v>18</v>
      </c>
      <c r="Y715" s="401" t="s">
        <v>17</v>
      </c>
      <c r="Z715" s="401" t="s">
        <v>17</v>
      </c>
    </row>
    <row r="716" spans="1:26" s="90" customFormat="1" ht="50.25" customHeight="1" thickBot="1" x14ac:dyDescent="0.4">
      <c r="A716" s="93">
        <f>A696+1</f>
        <v>44</v>
      </c>
      <c r="B716" s="94" t="s">
        <v>1164</v>
      </c>
      <c r="C716" s="95" t="s">
        <v>423</v>
      </c>
      <c r="D716" s="402">
        <f>SUM(D717:D732)</f>
        <v>700</v>
      </c>
      <c r="E716" s="402">
        <f t="shared" ref="E716" si="128">SUM(E717:E732)</f>
        <v>619.20000000000005</v>
      </c>
      <c r="F716" s="402">
        <f t="shared" ref="F716" si="129">SUM(F717:F732)</f>
        <v>18</v>
      </c>
      <c r="G716" s="402">
        <f t="shared" ref="G716" si="130">SUM(G717:G732)</f>
        <v>172.35999999999999</v>
      </c>
      <c r="H716" s="402">
        <f t="shared" ref="H716" si="131">SUM(H717:H732)</f>
        <v>577.64499999999998</v>
      </c>
      <c r="I716" s="402">
        <f t="shared" ref="I716" si="132">SUM(I717:I732)</f>
        <v>11.368000000000002</v>
      </c>
      <c r="J716" s="402">
        <f t="shared" ref="J716" si="133">SUM(J717:J732)</f>
        <v>2.52</v>
      </c>
      <c r="K716" s="402">
        <f t="shared" ref="K716" si="134">SUM(K717:K732)</f>
        <v>13.888000000000002</v>
      </c>
      <c r="L716" s="402">
        <f t="shared" ref="L716" si="135">SUM(L717:L732)</f>
        <v>2.7440000000000002</v>
      </c>
      <c r="M716" s="402">
        <f t="shared" ref="M716" si="136">SUM(M717:M732)</f>
        <v>2.9910000000000001</v>
      </c>
      <c r="N716" s="402">
        <f t="shared" ref="N716" si="137">SUM(N717:N732)</f>
        <v>5.7350000000000003</v>
      </c>
      <c r="O716" s="402">
        <f t="shared" ref="O716" si="138">SUM(O717:O732)</f>
        <v>17.145</v>
      </c>
      <c r="P716" s="402">
        <f t="shared" ref="P716" si="139">SUM(P717:P732)</f>
        <v>8.4</v>
      </c>
      <c r="Q716" s="402">
        <f t="shared" ref="Q716" si="140">SUM(Q717:Q732)</f>
        <v>0</v>
      </c>
      <c r="R716" s="402">
        <f t="shared" ref="R716" si="141">SUM(R717:R732)</f>
        <v>93.944000000000003</v>
      </c>
      <c r="S716" s="402">
        <f t="shared" ref="S716" si="142">SUM(S717:S732)</f>
        <v>180.88</v>
      </c>
      <c r="T716" s="402">
        <f t="shared" ref="T716" si="143">SUM(T717:T732)</f>
        <v>1.248</v>
      </c>
      <c r="U716" s="402">
        <f t="shared" ref="U716" si="144">SUM(U717:U732)</f>
        <v>783.46</v>
      </c>
      <c r="V716" s="402">
        <f t="shared" ref="V716" si="145">SUM(V717:V732)</f>
        <v>0</v>
      </c>
      <c r="W716" s="402">
        <f t="shared" ref="W716" si="146">SUM(W717:W732)</f>
        <v>42</v>
      </c>
      <c r="X716" s="402">
        <f t="shared" ref="X716" si="147">SUM(X717:X732)</f>
        <v>0</v>
      </c>
      <c r="Y716" s="402">
        <f t="shared" ref="Y716" si="148">SUM(Y717:Y732)</f>
        <v>0.43680000000000002</v>
      </c>
      <c r="Z716" s="402">
        <f t="shared" ref="Z716" si="149">SUM(Z717:Z732)</f>
        <v>50.4</v>
      </c>
    </row>
    <row r="717" spans="1:26" s="2" customFormat="1" x14ac:dyDescent="0.3">
      <c r="B717" s="92">
        <v>0</v>
      </c>
      <c r="C717" s="5" t="str">
        <f>VLOOKUP($B717,'Bang TPDD'!$A$6:$AA$2902,2, FALSE)</f>
        <v>Nước</v>
      </c>
      <c r="D717" s="91">
        <v>150</v>
      </c>
      <c r="E717" s="91">
        <f>D717-D717*F717/100</f>
        <v>150</v>
      </c>
      <c r="F717" s="91">
        <f>VLOOKUP($B717,'Bang TPDD'!$A$6:$AA$2902,3, FALSE)</f>
        <v>0</v>
      </c>
      <c r="G717" s="91">
        <f>VLOOKUP($B717,'Bang TPDD'!$A$6:$AA$2902,4, FALSE)*$D717/100</f>
        <v>0</v>
      </c>
      <c r="H717" s="91">
        <f>VLOOKUP($B717,'Bang TPDD'!$A$6:$AA$2902,23, FALSE)*$E717/100</f>
        <v>150</v>
      </c>
      <c r="I717" s="91">
        <f>VLOOKUP($B717,'Bang TPDD'!$A$6:$AA$2902,5, FALSE)*$E717/100</f>
        <v>0</v>
      </c>
      <c r="J717" s="91">
        <f>VLOOKUP($B717,'Bang TPDD'!$A$6:$AA$2902,6, FALSE)*$E717/100</f>
        <v>0</v>
      </c>
      <c r="K717" s="91">
        <f>VLOOKUP($B717,'Bang TPDD'!$A$6:$AA$2902,7, FALSE)*$E717/100</f>
        <v>0</v>
      </c>
      <c r="L717" s="91">
        <f>VLOOKUP($B717,'Bang TPDD'!$A$6:$AA$2902,8, FALSE)*$E717/100</f>
        <v>0</v>
      </c>
      <c r="M717" s="91">
        <f>VLOOKUP($B717,'Bang TPDD'!$A$6:$AA$2902,9, FALSE)*$E717/100</f>
        <v>0</v>
      </c>
      <c r="N717" s="91">
        <f>VLOOKUP($B717,'Bang TPDD'!$A$6:$AA$2902,10, FALSE)*$E717/100</f>
        <v>0</v>
      </c>
      <c r="O717" s="91">
        <f>VLOOKUP($B717,'Bang TPDD'!$A$6:$AA$2902,11, FALSE)*$E717/100</f>
        <v>0</v>
      </c>
      <c r="P717" s="91">
        <f>VLOOKUP($B717,'Bang TPDD'!$A$6:$AA$2902,12, FALSE)*$E717/100</f>
        <v>0</v>
      </c>
      <c r="Q717" s="91">
        <f>VLOOKUP($B717,'Bang TPDD'!$A$6:$AA$2902,13, FALSE)*$E717/100</f>
        <v>0</v>
      </c>
      <c r="R717" s="91">
        <f>VLOOKUP($B717,'Bang TPDD'!$A$6:$AA$2902,14, FALSE)*$E717/100</f>
        <v>0</v>
      </c>
      <c r="S717" s="91">
        <f>VLOOKUP($B717,'Bang TPDD'!$A$6:$AA$2902,15, FALSE)*$E717/100</f>
        <v>0</v>
      </c>
      <c r="T717" s="91">
        <f>VLOOKUP($B717,'Bang TPDD'!$A$6:$AA$2902,16, FALSE)*$E717/100</f>
        <v>0</v>
      </c>
      <c r="U717" s="91">
        <f>VLOOKUP($B717,'Bang TPDD'!$A$6:$AA$2902,17, FALSE)*$E717/100</f>
        <v>0</v>
      </c>
      <c r="V717" s="91">
        <f>VLOOKUP($B717,'Bang TPDD'!$A$6:$AA$2902,18, FALSE)*$E717/100</f>
        <v>0</v>
      </c>
      <c r="W717" s="91">
        <f>VLOOKUP($B717,'Bang TPDD'!$A$6:$AA$2902,19, FALSE)*$E717/100</f>
        <v>0</v>
      </c>
      <c r="X717" s="91">
        <f>VLOOKUP($B717,'Bang TPDD'!$A$6:$AA$2902,20, FALSE)*$E717/100</f>
        <v>0</v>
      </c>
      <c r="Y717" s="91">
        <f>VLOOKUP($B717,'Bang TPDD'!$A$6:$AA$2902,21, FALSE)*$E717/100</f>
        <v>0</v>
      </c>
      <c r="Z717" s="91">
        <f>VLOOKUP($B717,'Bang TPDD'!$A$6:$AA$2902,22, FALSE)*$E717/100</f>
        <v>0</v>
      </c>
    </row>
    <row r="718" spans="1:26" s="2" customFormat="1" x14ac:dyDescent="0.3">
      <c r="B718" s="92">
        <v>28</v>
      </c>
      <c r="C718" s="5" t="str">
        <f>VLOOKUP($B718,'Bang TPDD'!$A$6:$AA$2902,2, FALSE)</f>
        <v>Bầu</v>
      </c>
      <c r="D718" s="91">
        <v>500</v>
      </c>
      <c r="E718" s="91">
        <f t="shared" ref="E718:E732" si="150">D718-D718*F718/100</f>
        <v>420</v>
      </c>
      <c r="F718" s="91">
        <f>VLOOKUP($B718,'Bang TPDD'!$A$6:$AA$2902,3, FALSE)</f>
        <v>16</v>
      </c>
      <c r="G718" s="91">
        <f>VLOOKUP($B718,'Bang TPDD'!$A$6:$AA$2902,4, FALSE)*$D718/100</f>
        <v>70</v>
      </c>
      <c r="H718" s="91">
        <f>VLOOKUP($B718,'Bang TPDD'!$A$6:$AA$2902,23, FALSE)*$E718/100</f>
        <v>399</v>
      </c>
      <c r="I718" s="91">
        <f>VLOOKUP($B718,'Bang TPDD'!$A$6:$AA$2902,5, FALSE)*$E718/100</f>
        <v>0</v>
      </c>
      <c r="J718" s="91">
        <f>VLOOKUP($B718,'Bang TPDD'!$A$6:$AA$2902,6, FALSE)*$E718/100</f>
        <v>2.52</v>
      </c>
      <c r="K718" s="91">
        <f>VLOOKUP($B718,'Bang TPDD'!$A$6:$AA$2902,7, FALSE)*$E718/100</f>
        <v>2.52</v>
      </c>
      <c r="L718" s="91">
        <f>VLOOKUP($B718,'Bang TPDD'!$A$6:$AA$2902,8, FALSE)*$E718/100</f>
        <v>0</v>
      </c>
      <c r="M718" s="91">
        <f>VLOOKUP($B718,'Bang TPDD'!$A$6:$AA$2902,9, FALSE)*$E718/100</f>
        <v>0</v>
      </c>
      <c r="N718" s="91">
        <f>VLOOKUP($B718,'Bang TPDD'!$A$6:$AA$2902,10, FALSE)*$E718/100</f>
        <v>0</v>
      </c>
      <c r="O718" s="91">
        <f>VLOOKUP($B718,'Bang TPDD'!$A$6:$AA$2902,11, FALSE)*$E718/100</f>
        <v>12.18</v>
      </c>
      <c r="P718" s="91">
        <f>VLOOKUP($B718,'Bang TPDD'!$A$6:$AA$2902,12, FALSE)*$E718/100</f>
        <v>8.4</v>
      </c>
      <c r="Q718" s="91">
        <f>VLOOKUP($B718,'Bang TPDD'!$A$6:$AA$2902,13, FALSE)*$E718/100</f>
        <v>0</v>
      </c>
      <c r="R718" s="91">
        <f>VLOOKUP($B718,'Bang TPDD'!$A$6:$AA$2902,14, FALSE)*$E718/100</f>
        <v>88.2</v>
      </c>
      <c r="S718" s="91">
        <f>VLOOKUP($B718,'Bang TPDD'!$A$6:$AA$2902,15, FALSE)*$E718/100</f>
        <v>105</v>
      </c>
      <c r="T718" s="91">
        <f>VLOOKUP($B718,'Bang TPDD'!$A$6:$AA$2902,16, FALSE)*$E718/100</f>
        <v>0.84</v>
      </c>
      <c r="U718" s="91">
        <f>VLOOKUP($B718,'Bang TPDD'!$A$6:$AA$2902,17, FALSE)*$E718/100</f>
        <v>0</v>
      </c>
      <c r="V718" s="91">
        <f>VLOOKUP($B718,'Bang TPDD'!$A$6:$AA$2902,18, FALSE)*$E718/100</f>
        <v>0</v>
      </c>
      <c r="W718" s="91">
        <f>VLOOKUP($B718,'Bang TPDD'!$A$6:$AA$2902,19, FALSE)*$E718/100</f>
        <v>42</v>
      </c>
      <c r="X718" s="91">
        <f>VLOOKUP($B718,'Bang TPDD'!$A$6:$AA$2902,20, FALSE)*$E718/100</f>
        <v>0</v>
      </c>
      <c r="Y718" s="91">
        <f>VLOOKUP($B718,'Bang TPDD'!$A$6:$AA$2902,21, FALSE)*$E718/100</f>
        <v>8.4000000000000005E-2</v>
      </c>
      <c r="Z718" s="91">
        <f>VLOOKUP($B718,'Bang TPDD'!$A$6:$AA$2902,22, FALSE)*$E718/100</f>
        <v>50.4</v>
      </c>
    </row>
    <row r="719" spans="1:26" s="2" customFormat="1" x14ac:dyDescent="0.3">
      <c r="B719" s="92">
        <v>233</v>
      </c>
      <c r="C719" s="5" t="str">
        <f>VLOOKUP($B719,'Bang TPDD'!$A$6:$AA$2902,2, FALSE)</f>
        <v>Muối</v>
      </c>
      <c r="D719" s="91">
        <v>2</v>
      </c>
      <c r="E719" s="91">
        <f t="shared" si="150"/>
        <v>2</v>
      </c>
      <c r="F719" s="91">
        <f>VLOOKUP($B719,'Bang TPDD'!$A$6:$AA$2902,3, FALSE)</f>
        <v>0</v>
      </c>
      <c r="G719" s="91">
        <f>VLOOKUP($B719,'Bang TPDD'!$A$6:$AA$2902,4, FALSE)*$D719/100</f>
        <v>0</v>
      </c>
      <c r="H719" s="91">
        <f>VLOOKUP($B719,'Bang TPDD'!$A$6:$AA$2902,23, FALSE)*$E719/100</f>
        <v>0.02</v>
      </c>
      <c r="I719" s="91">
        <f>VLOOKUP($B719,'Bang TPDD'!$A$6:$AA$2902,5, FALSE)*$E719/100</f>
        <v>0</v>
      </c>
      <c r="J719" s="91">
        <f>VLOOKUP($B719,'Bang TPDD'!$A$6:$AA$2902,6, FALSE)*$E719/100</f>
        <v>0</v>
      </c>
      <c r="K719" s="91">
        <f>VLOOKUP($B719,'Bang TPDD'!$A$6:$AA$2902,7, FALSE)*$E719/100</f>
        <v>0</v>
      </c>
      <c r="L719" s="91">
        <f>VLOOKUP($B719,'Bang TPDD'!$A$6:$AA$2902,8, FALSE)*$E719/100</f>
        <v>0</v>
      </c>
      <c r="M719" s="91">
        <f>VLOOKUP($B719,'Bang TPDD'!$A$6:$AA$2902,9, FALSE)*$E719/100</f>
        <v>0</v>
      </c>
      <c r="N719" s="91">
        <f>VLOOKUP($B719,'Bang TPDD'!$A$6:$AA$2902,10, FALSE)*$E719/100</f>
        <v>0</v>
      </c>
      <c r="O719" s="91">
        <f>VLOOKUP($B719,'Bang TPDD'!$A$6:$AA$2902,11, FALSE)*$E719/100</f>
        <v>0</v>
      </c>
      <c r="P719" s="91">
        <f>VLOOKUP($B719,'Bang TPDD'!$A$6:$AA$2902,12, FALSE)*$E719/100</f>
        <v>0</v>
      </c>
      <c r="Q719" s="91">
        <f>VLOOKUP($B719,'Bang TPDD'!$A$6:$AA$2902,13, FALSE)*$E719/100</f>
        <v>0</v>
      </c>
      <c r="R719" s="91">
        <f>VLOOKUP($B719,'Bang TPDD'!$A$6:$AA$2902,14, FALSE)*$E719/100</f>
        <v>3</v>
      </c>
      <c r="S719" s="91">
        <f>VLOOKUP($B719,'Bang TPDD'!$A$6:$AA$2902,15, FALSE)*$E719/100</f>
        <v>1.4</v>
      </c>
      <c r="T719" s="91">
        <f>VLOOKUP($B719,'Bang TPDD'!$A$6:$AA$2902,16, FALSE)*$E719/100</f>
        <v>1.6E-2</v>
      </c>
      <c r="U719" s="91">
        <f>VLOOKUP($B719,'Bang TPDD'!$A$6:$AA$2902,17, FALSE)*$E719/100</f>
        <v>783.46</v>
      </c>
      <c r="V719" s="91">
        <f>VLOOKUP($B719,'Bang TPDD'!$A$6:$AA$2902,18, FALSE)*$E719/100</f>
        <v>0</v>
      </c>
      <c r="W719" s="91">
        <f>VLOOKUP($B719,'Bang TPDD'!$A$6:$AA$2902,19, FALSE)*$E719/100</f>
        <v>0</v>
      </c>
      <c r="X719" s="91">
        <f>VLOOKUP($B719,'Bang TPDD'!$A$6:$AA$2902,20, FALSE)*$E719/100</f>
        <v>0</v>
      </c>
      <c r="Y719" s="91">
        <f>VLOOKUP($B719,'Bang TPDD'!$A$6:$AA$2902,21, FALSE)*$E719/100</f>
        <v>0</v>
      </c>
      <c r="Z719" s="91">
        <f>VLOOKUP($B719,'Bang TPDD'!$A$6:$AA$2902,22, FALSE)*$E719/100</f>
        <v>0</v>
      </c>
    </row>
    <row r="720" spans="1:26" s="2" customFormat="1" x14ac:dyDescent="0.3">
      <c r="B720" s="92">
        <v>223</v>
      </c>
      <c r="C720" s="5" t="str">
        <f>VLOOKUP($B720,'Bang TPDD'!$A$6:$AA$2902,2, FALSE)</f>
        <v>Đường cát trắng</v>
      </c>
      <c r="D720" s="91">
        <v>5</v>
      </c>
      <c r="E720" s="91">
        <f t="shared" si="150"/>
        <v>5</v>
      </c>
      <c r="F720" s="91">
        <f>VLOOKUP($B720,'Bang TPDD'!$A$6:$AA$2902,3, FALSE)</f>
        <v>0</v>
      </c>
      <c r="G720" s="91">
        <f>VLOOKUP($B720,'Bang TPDD'!$A$6:$AA$2902,4, FALSE)*$D720/100</f>
        <v>19.850000000000001</v>
      </c>
      <c r="H720" s="91">
        <f>VLOOKUP($B720,'Bang TPDD'!$A$6:$AA$2902,23, FALSE)*$E720/100</f>
        <v>0</v>
      </c>
      <c r="I720" s="91">
        <f>VLOOKUP($B720,'Bang TPDD'!$A$6:$AA$2902,5, FALSE)*$E720/100</f>
        <v>0</v>
      </c>
      <c r="J720" s="91">
        <f>VLOOKUP($B720,'Bang TPDD'!$A$6:$AA$2902,6, FALSE)*$E720/100</f>
        <v>0</v>
      </c>
      <c r="K720" s="91">
        <f>VLOOKUP($B720,'Bang TPDD'!$A$6:$AA$2902,7, FALSE)*$E720/100</f>
        <v>0</v>
      </c>
      <c r="L720" s="91">
        <f>VLOOKUP($B720,'Bang TPDD'!$A$6:$AA$2902,8, FALSE)*$E720/100</f>
        <v>0</v>
      </c>
      <c r="M720" s="91">
        <f>VLOOKUP($B720,'Bang TPDD'!$A$6:$AA$2902,9, FALSE)*$E720/100</f>
        <v>0</v>
      </c>
      <c r="N720" s="91">
        <f>VLOOKUP($B720,'Bang TPDD'!$A$6:$AA$2902,10, FALSE)*$E720/100</f>
        <v>0</v>
      </c>
      <c r="O720" s="91">
        <f>VLOOKUP($B720,'Bang TPDD'!$A$6:$AA$2902,11, FALSE)*$E720/100</f>
        <v>4.9649999999999999</v>
      </c>
      <c r="P720" s="91">
        <f>VLOOKUP($B720,'Bang TPDD'!$A$6:$AA$2902,12, FALSE)*$E720/100</f>
        <v>0</v>
      </c>
      <c r="Q720" s="91">
        <f>VLOOKUP($B720,'Bang TPDD'!$A$6:$AA$2902,13, FALSE)*$E720/100</f>
        <v>0</v>
      </c>
      <c r="R720" s="91">
        <f>VLOOKUP($B720,'Bang TPDD'!$A$6:$AA$2902,14, FALSE)*$E720/100</f>
        <v>0</v>
      </c>
      <c r="S720" s="91">
        <f>VLOOKUP($B720,'Bang TPDD'!$A$6:$AA$2902,15, FALSE)*$E720/100</f>
        <v>0</v>
      </c>
      <c r="T720" s="91">
        <f>VLOOKUP($B720,'Bang TPDD'!$A$6:$AA$2902,16, FALSE)*$E720/100</f>
        <v>0</v>
      </c>
      <c r="U720" s="91">
        <f>VLOOKUP($B720,'Bang TPDD'!$A$6:$AA$2902,17, FALSE)*$E720/100</f>
        <v>0</v>
      </c>
      <c r="V720" s="91">
        <f>VLOOKUP($B720,'Bang TPDD'!$A$6:$AA$2902,18, FALSE)*$E720/100</f>
        <v>0</v>
      </c>
      <c r="W720" s="91">
        <f>VLOOKUP($B720,'Bang TPDD'!$A$6:$AA$2902,19, FALSE)*$E720/100</f>
        <v>0</v>
      </c>
      <c r="X720" s="91">
        <f>VLOOKUP($B720,'Bang TPDD'!$A$6:$AA$2902,20, FALSE)*$E720/100</f>
        <v>0</v>
      </c>
      <c r="Y720" s="91">
        <f>VLOOKUP($B720,'Bang TPDD'!$A$6:$AA$2902,21, FALSE)*$E720/100</f>
        <v>0</v>
      </c>
      <c r="Z720" s="91">
        <f>VLOOKUP($B720,'Bang TPDD'!$A$6:$AA$2902,22, FALSE)*$E720/100</f>
        <v>0</v>
      </c>
    </row>
    <row r="721" spans="1:26" s="2" customFormat="1" x14ac:dyDescent="0.3">
      <c r="B721" s="92">
        <v>108</v>
      </c>
      <c r="C721" s="5" t="str">
        <f>VLOOKUP($B721,'Bang TPDD'!$A$6:$AA$2902,2, FALSE)</f>
        <v>Dầu thực vật</v>
      </c>
      <c r="D721" s="91">
        <v>3</v>
      </c>
      <c r="E721" s="91">
        <f t="shared" si="150"/>
        <v>3</v>
      </c>
      <c r="F721" s="91">
        <f>VLOOKUP($B721,'Bang TPDD'!$A$6:$AA$2902,3, FALSE)</f>
        <v>0</v>
      </c>
      <c r="G721" s="91">
        <f>VLOOKUP($B721,'Bang TPDD'!$A$6:$AA$2902,4, FALSE)*$D721/100</f>
        <v>26.91</v>
      </c>
      <c r="H721" s="91">
        <f>VLOOKUP($B721,'Bang TPDD'!$A$6:$AA$2902,23, FALSE)*$E721/100</f>
        <v>8.9999999999999993E-3</v>
      </c>
      <c r="I721" s="91">
        <f>VLOOKUP($B721,'Bang TPDD'!$A$6:$AA$2902,5, FALSE)*$E721/100</f>
        <v>0</v>
      </c>
      <c r="J721" s="91">
        <f>VLOOKUP($B721,'Bang TPDD'!$A$6:$AA$2902,6, FALSE)*$E721/100</f>
        <v>0</v>
      </c>
      <c r="K721" s="91">
        <f>VLOOKUP($B721,'Bang TPDD'!$A$6:$AA$2902,7, FALSE)*$E721/100</f>
        <v>0</v>
      </c>
      <c r="L721" s="91">
        <f>VLOOKUP($B721,'Bang TPDD'!$A$6:$AA$2902,8, FALSE)*$E721/100</f>
        <v>0</v>
      </c>
      <c r="M721" s="91">
        <f>VLOOKUP($B721,'Bang TPDD'!$A$6:$AA$2902,9, FALSE)*$E721/100</f>
        <v>2.9910000000000001</v>
      </c>
      <c r="N721" s="91">
        <f>VLOOKUP($B721,'Bang TPDD'!$A$6:$AA$2902,10, FALSE)*$E721/100</f>
        <v>2.9910000000000001</v>
      </c>
      <c r="O721" s="91">
        <f>VLOOKUP($B721,'Bang TPDD'!$A$6:$AA$2902,11, FALSE)*$E721/100</f>
        <v>0</v>
      </c>
      <c r="P721" s="91">
        <f>VLOOKUP($B721,'Bang TPDD'!$A$6:$AA$2902,12, FALSE)*$E721/100</f>
        <v>0</v>
      </c>
      <c r="Q721" s="91">
        <f>VLOOKUP($B721,'Bang TPDD'!$A$6:$AA$2902,13, FALSE)*$E721/100</f>
        <v>0</v>
      </c>
      <c r="R721" s="91">
        <f>VLOOKUP($B721,'Bang TPDD'!$A$6:$AA$2902,14, FALSE)*$E721/100</f>
        <v>0</v>
      </c>
      <c r="S721" s="91">
        <f>VLOOKUP($B721,'Bang TPDD'!$A$6:$AA$2902,15, FALSE)*$E721/100</f>
        <v>0</v>
      </c>
      <c r="T721" s="91">
        <f>VLOOKUP($B721,'Bang TPDD'!$A$6:$AA$2902,16, FALSE)*$E721/100</f>
        <v>0</v>
      </c>
      <c r="U721" s="91">
        <f>VLOOKUP($B721,'Bang TPDD'!$A$6:$AA$2902,17, FALSE)*$E721/100</f>
        <v>0</v>
      </c>
      <c r="V721" s="91">
        <f>VLOOKUP($B721,'Bang TPDD'!$A$6:$AA$2902,18, FALSE)*$E721/100</f>
        <v>0</v>
      </c>
      <c r="W721" s="91">
        <f>VLOOKUP($B721,'Bang TPDD'!$A$6:$AA$2902,19, FALSE)*$E721/100</f>
        <v>0</v>
      </c>
      <c r="X721" s="91">
        <f>VLOOKUP($B721,'Bang TPDD'!$A$6:$AA$2902,20, FALSE)*$E721/100</f>
        <v>0</v>
      </c>
      <c r="Y721" s="91">
        <f>VLOOKUP($B721,'Bang TPDD'!$A$6:$AA$2902,21, FALSE)*$E721/100</f>
        <v>0</v>
      </c>
      <c r="Z721" s="91">
        <f>VLOOKUP($B721,'Bang TPDD'!$A$6:$AA$2902,22, FALSE)*$E721/100</f>
        <v>0</v>
      </c>
    </row>
    <row r="722" spans="1:26" s="2" customFormat="1" x14ac:dyDescent="0.3">
      <c r="B722" s="92">
        <v>117</v>
      </c>
      <c r="C722" s="5" t="str">
        <f>VLOOKUP($B722,'Bang TPDD'!$A$6:$AA$2902,2, FALSE)</f>
        <v>Thịt heo nạc</v>
      </c>
      <c r="D722" s="91">
        <v>40</v>
      </c>
      <c r="E722" s="91">
        <f t="shared" si="150"/>
        <v>39.200000000000003</v>
      </c>
      <c r="F722" s="91">
        <f>VLOOKUP($B722,'Bang TPDD'!$A$6:$AA$2902,3, FALSE)</f>
        <v>2</v>
      </c>
      <c r="G722" s="91">
        <f>VLOOKUP($B722,'Bang TPDD'!$A$6:$AA$2902,4, FALSE)*$D722/100</f>
        <v>55.6</v>
      </c>
      <c r="H722" s="91">
        <f>VLOOKUP($B722,'Bang TPDD'!$A$6:$AA$2902,23, FALSE)*$E722/100</f>
        <v>28.616000000000003</v>
      </c>
      <c r="I722" s="91">
        <f>VLOOKUP($B722,'Bang TPDD'!$A$6:$AA$2902,5, FALSE)*$E722/100</f>
        <v>11.368000000000002</v>
      </c>
      <c r="J722" s="91">
        <f>VLOOKUP($B722,'Bang TPDD'!$A$6:$AA$2902,6, FALSE)*$E722/100</f>
        <v>0</v>
      </c>
      <c r="K722" s="91">
        <f>VLOOKUP($B722,'Bang TPDD'!$A$6:$AA$2902,7, FALSE)*$E722/100</f>
        <v>11.368000000000002</v>
      </c>
      <c r="L722" s="91">
        <f>VLOOKUP($B722,'Bang TPDD'!$A$6:$AA$2902,8, FALSE)*$E722/100</f>
        <v>2.7440000000000002</v>
      </c>
      <c r="M722" s="91">
        <f>VLOOKUP($B722,'Bang TPDD'!$A$6:$AA$2902,9, FALSE)*$E722/100</f>
        <v>0</v>
      </c>
      <c r="N722" s="91">
        <f>VLOOKUP($B722,'Bang TPDD'!$A$6:$AA$2902,10, FALSE)*$E722/100</f>
        <v>2.7440000000000002</v>
      </c>
      <c r="O722" s="91">
        <f>VLOOKUP($B722,'Bang TPDD'!$A$6:$AA$2902,11, FALSE)*$E722/100</f>
        <v>0</v>
      </c>
      <c r="P722" s="91">
        <f>VLOOKUP($B722,'Bang TPDD'!$A$6:$AA$2902,12, FALSE)*$E722/100</f>
        <v>0</v>
      </c>
      <c r="Q722" s="91">
        <f>VLOOKUP($B722,'Bang TPDD'!$A$6:$AA$2902,13, FALSE)*$E722/100</f>
        <v>0</v>
      </c>
      <c r="R722" s="91">
        <f>VLOOKUP($B722,'Bang TPDD'!$A$6:$AA$2902,14, FALSE)*$E722/100</f>
        <v>2.7440000000000002</v>
      </c>
      <c r="S722" s="91">
        <f>VLOOKUP($B722,'Bang TPDD'!$A$6:$AA$2902,15, FALSE)*$E722/100</f>
        <v>74.48</v>
      </c>
      <c r="T722" s="91">
        <f>VLOOKUP($B722,'Bang TPDD'!$A$6:$AA$2902,16, FALSE)*$E722/100</f>
        <v>0.39200000000000002</v>
      </c>
      <c r="U722" s="91">
        <f>VLOOKUP($B722,'Bang TPDD'!$A$6:$AA$2902,17, FALSE)*$E722/100</f>
        <v>0</v>
      </c>
      <c r="V722" s="91">
        <f>VLOOKUP($B722,'Bang TPDD'!$A$6:$AA$2902,18, FALSE)*$E722/100</f>
        <v>0</v>
      </c>
      <c r="W722" s="91">
        <f>VLOOKUP($B722,'Bang TPDD'!$A$6:$AA$2902,19, FALSE)*$E722/100</f>
        <v>0</v>
      </c>
      <c r="X722" s="91">
        <f>VLOOKUP($B722,'Bang TPDD'!$A$6:$AA$2902,20, FALSE)*$E722/100</f>
        <v>0</v>
      </c>
      <c r="Y722" s="91">
        <f>VLOOKUP($B722,'Bang TPDD'!$A$6:$AA$2902,21, FALSE)*$E722/100</f>
        <v>0.3528</v>
      </c>
      <c r="Z722" s="91">
        <f>VLOOKUP($B722,'Bang TPDD'!$A$6:$AA$2902,22, FALSE)*$E722/100</f>
        <v>0</v>
      </c>
    </row>
    <row r="723" spans="1:26" s="2" customFormat="1" x14ac:dyDescent="0.3">
      <c r="B723" s="92" t="s">
        <v>338</v>
      </c>
      <c r="C723" s="5" t="str">
        <f>VLOOKUP($B723,'Bang TPDD'!$A$6:$AA$2902,2, FALSE)</f>
        <v>Chọn NL</v>
      </c>
      <c r="D723" s="91">
        <v>0</v>
      </c>
      <c r="E723" s="91">
        <f t="shared" si="150"/>
        <v>0</v>
      </c>
      <c r="F723" s="91">
        <f>VLOOKUP($B723,'Bang TPDD'!$A$6:$AA$2902,3, FALSE)</f>
        <v>0</v>
      </c>
      <c r="G723" s="91">
        <f>VLOOKUP($B723,'Bang TPDD'!$A$6:$AA$2902,4, FALSE)*$D723/100</f>
        <v>0</v>
      </c>
      <c r="H723" s="91">
        <f>VLOOKUP($B723,'Bang TPDD'!$A$6:$AA$2902,23, FALSE)*$E723/100</f>
        <v>0</v>
      </c>
      <c r="I723" s="91">
        <f>VLOOKUP($B723,'Bang TPDD'!$A$6:$AA$2902,5, FALSE)*$E723/100</f>
        <v>0</v>
      </c>
      <c r="J723" s="91">
        <f>VLOOKUP($B723,'Bang TPDD'!$A$6:$AA$2902,6, FALSE)*$E723/100</f>
        <v>0</v>
      </c>
      <c r="K723" s="91">
        <f>VLOOKUP($B723,'Bang TPDD'!$A$6:$AA$2902,7, FALSE)*$E723/100</f>
        <v>0</v>
      </c>
      <c r="L723" s="91">
        <f>VLOOKUP($B723,'Bang TPDD'!$A$6:$AA$2902,8, FALSE)*$E723/100</f>
        <v>0</v>
      </c>
      <c r="M723" s="91">
        <f>VLOOKUP($B723,'Bang TPDD'!$A$6:$AA$2902,9, FALSE)*$E723/100</f>
        <v>0</v>
      </c>
      <c r="N723" s="91">
        <f>VLOOKUP($B723,'Bang TPDD'!$A$6:$AA$2902,10, FALSE)*$E723/100</f>
        <v>0</v>
      </c>
      <c r="O723" s="91">
        <f>VLOOKUP($B723,'Bang TPDD'!$A$6:$AA$2902,11, FALSE)*$E723/100</f>
        <v>0</v>
      </c>
      <c r="P723" s="91">
        <f>VLOOKUP($B723,'Bang TPDD'!$A$6:$AA$2902,12, FALSE)*$E723/100</f>
        <v>0</v>
      </c>
      <c r="Q723" s="91">
        <f>VLOOKUP($B723,'Bang TPDD'!$A$6:$AA$2902,13, FALSE)*$E723/100</f>
        <v>0</v>
      </c>
      <c r="R723" s="91">
        <f>VLOOKUP($B723,'Bang TPDD'!$A$6:$AA$2902,14, FALSE)*$E723/100</f>
        <v>0</v>
      </c>
      <c r="S723" s="91">
        <f>VLOOKUP($B723,'Bang TPDD'!$A$6:$AA$2902,15, FALSE)*$E723/100</f>
        <v>0</v>
      </c>
      <c r="T723" s="91">
        <f>VLOOKUP($B723,'Bang TPDD'!$A$6:$AA$2902,16, FALSE)*$E723/100</f>
        <v>0</v>
      </c>
      <c r="U723" s="91">
        <f>VLOOKUP($B723,'Bang TPDD'!$A$6:$AA$2902,17, FALSE)*$E723/100</f>
        <v>0</v>
      </c>
      <c r="V723" s="91">
        <f>VLOOKUP($B723,'Bang TPDD'!$A$6:$AA$2902,18, FALSE)*$E723/100</f>
        <v>0</v>
      </c>
      <c r="W723" s="91">
        <f>VLOOKUP($B723,'Bang TPDD'!$A$6:$AA$2902,19, FALSE)*$E723/100</f>
        <v>0</v>
      </c>
      <c r="X723" s="91">
        <f>VLOOKUP($B723,'Bang TPDD'!$A$6:$AA$2902,20, FALSE)*$E723/100</f>
        <v>0</v>
      </c>
      <c r="Y723" s="91">
        <f>VLOOKUP($B723,'Bang TPDD'!$A$6:$AA$2902,21, FALSE)*$E723/100</f>
        <v>0</v>
      </c>
      <c r="Z723" s="91">
        <f>VLOOKUP($B723,'Bang TPDD'!$A$6:$AA$2902,22, FALSE)*$E723/100</f>
        <v>0</v>
      </c>
    </row>
    <row r="724" spans="1:26" s="2" customFormat="1" x14ac:dyDescent="0.3">
      <c r="B724" s="92" t="s">
        <v>338</v>
      </c>
      <c r="C724" s="5" t="str">
        <f>VLOOKUP($B724,'Bang TPDD'!$A$6:$AA$2902,2, FALSE)</f>
        <v>Chọn NL</v>
      </c>
      <c r="D724" s="91">
        <v>0</v>
      </c>
      <c r="E724" s="91">
        <f t="shared" si="150"/>
        <v>0</v>
      </c>
      <c r="F724" s="91">
        <f>VLOOKUP($B724,'Bang TPDD'!$A$6:$AA$2902,3, FALSE)</f>
        <v>0</v>
      </c>
      <c r="G724" s="91">
        <f>VLOOKUP($B724,'Bang TPDD'!$A$6:$AA$2902,4, FALSE)*$D724/100</f>
        <v>0</v>
      </c>
      <c r="H724" s="91">
        <f>VLOOKUP($B724,'Bang TPDD'!$A$6:$AA$2902,23, FALSE)*$E724/100</f>
        <v>0</v>
      </c>
      <c r="I724" s="91">
        <f>VLOOKUP($B724,'Bang TPDD'!$A$6:$AA$2902,5, FALSE)*$E724/100</f>
        <v>0</v>
      </c>
      <c r="J724" s="91">
        <f>VLOOKUP($B724,'Bang TPDD'!$A$6:$AA$2902,6, FALSE)*$E724/100</f>
        <v>0</v>
      </c>
      <c r="K724" s="91">
        <f>VLOOKUP($B724,'Bang TPDD'!$A$6:$AA$2902,7, FALSE)*$E724/100</f>
        <v>0</v>
      </c>
      <c r="L724" s="91">
        <f>VLOOKUP($B724,'Bang TPDD'!$A$6:$AA$2902,8, FALSE)*$E724/100</f>
        <v>0</v>
      </c>
      <c r="M724" s="91">
        <f>VLOOKUP($B724,'Bang TPDD'!$A$6:$AA$2902,9, FALSE)*$E724/100</f>
        <v>0</v>
      </c>
      <c r="N724" s="91">
        <f>VLOOKUP($B724,'Bang TPDD'!$A$6:$AA$2902,10, FALSE)*$E724/100</f>
        <v>0</v>
      </c>
      <c r="O724" s="91">
        <f>VLOOKUP($B724,'Bang TPDD'!$A$6:$AA$2902,11, FALSE)*$E724/100</f>
        <v>0</v>
      </c>
      <c r="P724" s="91">
        <f>VLOOKUP($B724,'Bang TPDD'!$A$6:$AA$2902,12, FALSE)*$E724/100</f>
        <v>0</v>
      </c>
      <c r="Q724" s="91">
        <f>VLOOKUP($B724,'Bang TPDD'!$A$6:$AA$2902,13, FALSE)*$E724/100</f>
        <v>0</v>
      </c>
      <c r="R724" s="91">
        <f>VLOOKUP($B724,'Bang TPDD'!$A$6:$AA$2902,14, FALSE)*$E724/100</f>
        <v>0</v>
      </c>
      <c r="S724" s="91">
        <f>VLOOKUP($B724,'Bang TPDD'!$A$6:$AA$2902,15, FALSE)*$E724/100</f>
        <v>0</v>
      </c>
      <c r="T724" s="91">
        <f>VLOOKUP($B724,'Bang TPDD'!$A$6:$AA$2902,16, FALSE)*$E724/100</f>
        <v>0</v>
      </c>
      <c r="U724" s="91">
        <f>VLOOKUP($B724,'Bang TPDD'!$A$6:$AA$2902,17, FALSE)*$E724/100</f>
        <v>0</v>
      </c>
      <c r="V724" s="91">
        <f>VLOOKUP($B724,'Bang TPDD'!$A$6:$AA$2902,18, FALSE)*$E724/100</f>
        <v>0</v>
      </c>
      <c r="W724" s="91">
        <f>VLOOKUP($B724,'Bang TPDD'!$A$6:$AA$2902,19, FALSE)*$E724/100</f>
        <v>0</v>
      </c>
      <c r="X724" s="91">
        <f>VLOOKUP($B724,'Bang TPDD'!$A$6:$AA$2902,20, FALSE)*$E724/100</f>
        <v>0</v>
      </c>
      <c r="Y724" s="91">
        <f>VLOOKUP($B724,'Bang TPDD'!$A$6:$AA$2902,21, FALSE)*$E724/100</f>
        <v>0</v>
      </c>
      <c r="Z724" s="91">
        <f>VLOOKUP($B724,'Bang TPDD'!$A$6:$AA$2902,22, FALSE)*$E724/100</f>
        <v>0</v>
      </c>
    </row>
    <row r="725" spans="1:26" s="2" customFormat="1" x14ac:dyDescent="0.3">
      <c r="B725" s="92" t="s">
        <v>338</v>
      </c>
      <c r="C725" s="5" t="str">
        <f>VLOOKUP($B725,'Bang TPDD'!$A$6:$AA$2902,2, FALSE)</f>
        <v>Chọn NL</v>
      </c>
      <c r="D725" s="91">
        <v>0</v>
      </c>
      <c r="E725" s="91">
        <f t="shared" si="150"/>
        <v>0</v>
      </c>
      <c r="F725" s="91">
        <f>VLOOKUP($B725,'Bang TPDD'!$A$6:$AA$2902,3, FALSE)</f>
        <v>0</v>
      </c>
      <c r="G725" s="91">
        <f>VLOOKUP($B725,'Bang TPDD'!$A$6:$AA$2902,4, FALSE)*$D725/100</f>
        <v>0</v>
      </c>
      <c r="H725" s="91">
        <f>VLOOKUP($B725,'Bang TPDD'!$A$6:$AA$2902,23, FALSE)*$E725/100</f>
        <v>0</v>
      </c>
      <c r="I725" s="91">
        <f>VLOOKUP($B725,'Bang TPDD'!$A$6:$AA$2902,5, FALSE)*$E725/100</f>
        <v>0</v>
      </c>
      <c r="J725" s="91">
        <f>VLOOKUP($B725,'Bang TPDD'!$A$6:$AA$2902,6, FALSE)*$E725/100</f>
        <v>0</v>
      </c>
      <c r="K725" s="91">
        <f>VLOOKUP($B725,'Bang TPDD'!$A$6:$AA$2902,7, FALSE)*$E725/100</f>
        <v>0</v>
      </c>
      <c r="L725" s="91">
        <f>VLOOKUP($B725,'Bang TPDD'!$A$6:$AA$2902,8, FALSE)*$E725/100</f>
        <v>0</v>
      </c>
      <c r="M725" s="91">
        <f>VLOOKUP($B725,'Bang TPDD'!$A$6:$AA$2902,9, FALSE)*$E725/100</f>
        <v>0</v>
      </c>
      <c r="N725" s="91">
        <f>VLOOKUP($B725,'Bang TPDD'!$A$6:$AA$2902,10, FALSE)*$E725/100</f>
        <v>0</v>
      </c>
      <c r="O725" s="91">
        <f>VLOOKUP($B725,'Bang TPDD'!$A$6:$AA$2902,11, FALSE)*$E725/100</f>
        <v>0</v>
      </c>
      <c r="P725" s="91">
        <f>VLOOKUP($B725,'Bang TPDD'!$A$6:$AA$2902,12, FALSE)*$E725/100</f>
        <v>0</v>
      </c>
      <c r="Q725" s="91">
        <f>VLOOKUP($B725,'Bang TPDD'!$A$6:$AA$2902,13, FALSE)*$E725/100</f>
        <v>0</v>
      </c>
      <c r="R725" s="91">
        <f>VLOOKUP($B725,'Bang TPDD'!$A$6:$AA$2902,14, FALSE)*$E725/100</f>
        <v>0</v>
      </c>
      <c r="S725" s="91">
        <f>VLOOKUP($B725,'Bang TPDD'!$A$6:$AA$2902,15, FALSE)*$E725/100</f>
        <v>0</v>
      </c>
      <c r="T725" s="91">
        <f>VLOOKUP($B725,'Bang TPDD'!$A$6:$AA$2902,16, FALSE)*$E725/100</f>
        <v>0</v>
      </c>
      <c r="U725" s="91">
        <f>VLOOKUP($B725,'Bang TPDD'!$A$6:$AA$2902,17, FALSE)*$E725/100</f>
        <v>0</v>
      </c>
      <c r="V725" s="91">
        <f>VLOOKUP($B725,'Bang TPDD'!$A$6:$AA$2902,18, FALSE)*$E725/100</f>
        <v>0</v>
      </c>
      <c r="W725" s="91">
        <f>VLOOKUP($B725,'Bang TPDD'!$A$6:$AA$2902,19, FALSE)*$E725/100</f>
        <v>0</v>
      </c>
      <c r="X725" s="91">
        <f>VLOOKUP($B725,'Bang TPDD'!$A$6:$AA$2902,20, FALSE)*$E725/100</f>
        <v>0</v>
      </c>
      <c r="Y725" s="91">
        <f>VLOOKUP($B725,'Bang TPDD'!$A$6:$AA$2902,21, FALSE)*$E725/100</f>
        <v>0</v>
      </c>
      <c r="Z725" s="91">
        <f>VLOOKUP($B725,'Bang TPDD'!$A$6:$AA$2902,22, FALSE)*$E725/100</f>
        <v>0</v>
      </c>
    </row>
    <row r="726" spans="1:26" s="2" customFormat="1" x14ac:dyDescent="0.3">
      <c r="B726" s="92" t="s">
        <v>338</v>
      </c>
      <c r="C726" s="5" t="str">
        <f>VLOOKUP($B726,'Bang TPDD'!$A$6:$AA$2902,2, FALSE)</f>
        <v>Chọn NL</v>
      </c>
      <c r="D726" s="91">
        <v>0</v>
      </c>
      <c r="E726" s="91">
        <f t="shared" si="150"/>
        <v>0</v>
      </c>
      <c r="F726" s="91">
        <f>VLOOKUP($B726,'Bang TPDD'!$A$6:$AA$2902,3, FALSE)</f>
        <v>0</v>
      </c>
      <c r="G726" s="91">
        <f>VLOOKUP($B726,'Bang TPDD'!$A$6:$AA$2902,4, FALSE)*$D726/100</f>
        <v>0</v>
      </c>
      <c r="H726" s="91">
        <f>VLOOKUP($B726,'Bang TPDD'!$A$6:$AA$2902,23, FALSE)*$E726/100</f>
        <v>0</v>
      </c>
      <c r="I726" s="91">
        <f>VLOOKUP($B726,'Bang TPDD'!$A$6:$AA$2902,5, FALSE)*$E726/100</f>
        <v>0</v>
      </c>
      <c r="J726" s="91">
        <f>VLOOKUP($B726,'Bang TPDD'!$A$6:$AA$2902,6, FALSE)*$E726/100</f>
        <v>0</v>
      </c>
      <c r="K726" s="91">
        <f>VLOOKUP($B726,'Bang TPDD'!$A$6:$AA$2902,7, FALSE)*$E726/100</f>
        <v>0</v>
      </c>
      <c r="L726" s="91">
        <f>VLOOKUP($B726,'Bang TPDD'!$A$6:$AA$2902,8, FALSE)*$E726/100</f>
        <v>0</v>
      </c>
      <c r="M726" s="91">
        <f>VLOOKUP($B726,'Bang TPDD'!$A$6:$AA$2902,9, FALSE)*$E726/100</f>
        <v>0</v>
      </c>
      <c r="N726" s="91">
        <f>VLOOKUP($B726,'Bang TPDD'!$A$6:$AA$2902,10, FALSE)*$E726/100</f>
        <v>0</v>
      </c>
      <c r="O726" s="91">
        <f>VLOOKUP($B726,'Bang TPDD'!$A$6:$AA$2902,11, FALSE)*$E726/100</f>
        <v>0</v>
      </c>
      <c r="P726" s="91">
        <f>VLOOKUP($B726,'Bang TPDD'!$A$6:$AA$2902,12, FALSE)*$E726/100</f>
        <v>0</v>
      </c>
      <c r="Q726" s="91">
        <f>VLOOKUP($B726,'Bang TPDD'!$A$6:$AA$2902,13, FALSE)*$E726/100</f>
        <v>0</v>
      </c>
      <c r="R726" s="91">
        <f>VLOOKUP($B726,'Bang TPDD'!$A$6:$AA$2902,14, FALSE)*$E726/100</f>
        <v>0</v>
      </c>
      <c r="S726" s="91">
        <f>VLOOKUP($B726,'Bang TPDD'!$A$6:$AA$2902,15, FALSE)*$E726/100</f>
        <v>0</v>
      </c>
      <c r="T726" s="91">
        <f>VLOOKUP($B726,'Bang TPDD'!$A$6:$AA$2902,16, FALSE)*$E726/100</f>
        <v>0</v>
      </c>
      <c r="U726" s="91">
        <f>VLOOKUP($B726,'Bang TPDD'!$A$6:$AA$2902,17, FALSE)*$E726/100</f>
        <v>0</v>
      </c>
      <c r="V726" s="91">
        <f>VLOOKUP($B726,'Bang TPDD'!$A$6:$AA$2902,18, FALSE)*$E726/100</f>
        <v>0</v>
      </c>
      <c r="W726" s="91">
        <f>VLOOKUP($B726,'Bang TPDD'!$A$6:$AA$2902,19, FALSE)*$E726/100</f>
        <v>0</v>
      </c>
      <c r="X726" s="91">
        <f>VLOOKUP($B726,'Bang TPDD'!$A$6:$AA$2902,20, FALSE)*$E726/100</f>
        <v>0</v>
      </c>
      <c r="Y726" s="91">
        <f>VLOOKUP($B726,'Bang TPDD'!$A$6:$AA$2902,21, FALSE)*$E726/100</f>
        <v>0</v>
      </c>
      <c r="Z726" s="91">
        <f>VLOOKUP($B726,'Bang TPDD'!$A$6:$AA$2902,22, FALSE)*$E726/100</f>
        <v>0</v>
      </c>
    </row>
    <row r="727" spans="1:26" s="2" customFormat="1" x14ac:dyDescent="0.3">
      <c r="B727" s="92" t="s">
        <v>338</v>
      </c>
      <c r="C727" s="5" t="str">
        <f>VLOOKUP($B727,'Bang TPDD'!$A$6:$AA$2902,2, FALSE)</f>
        <v>Chọn NL</v>
      </c>
      <c r="D727" s="91">
        <v>0</v>
      </c>
      <c r="E727" s="91">
        <f t="shared" si="150"/>
        <v>0</v>
      </c>
      <c r="F727" s="91">
        <f>VLOOKUP($B727,'Bang TPDD'!$A$6:$AA$2902,3, FALSE)</f>
        <v>0</v>
      </c>
      <c r="G727" s="91">
        <f>VLOOKUP($B727,'Bang TPDD'!$A$6:$AA$2902,4, FALSE)*$D727/100</f>
        <v>0</v>
      </c>
      <c r="H727" s="91">
        <f>VLOOKUP($B727,'Bang TPDD'!$A$6:$AA$2902,23, FALSE)*$E727/100</f>
        <v>0</v>
      </c>
      <c r="I727" s="91">
        <f>VLOOKUP($B727,'Bang TPDD'!$A$6:$AA$2902,5, FALSE)*$E727/100</f>
        <v>0</v>
      </c>
      <c r="J727" s="91">
        <f>VLOOKUP($B727,'Bang TPDD'!$A$6:$AA$2902,6, FALSE)*$E727/100</f>
        <v>0</v>
      </c>
      <c r="K727" s="91">
        <f>VLOOKUP($B727,'Bang TPDD'!$A$6:$AA$2902,7, FALSE)*$E727/100</f>
        <v>0</v>
      </c>
      <c r="L727" s="91">
        <f>VLOOKUP($B727,'Bang TPDD'!$A$6:$AA$2902,8, FALSE)*$E727/100</f>
        <v>0</v>
      </c>
      <c r="M727" s="91">
        <f>VLOOKUP($B727,'Bang TPDD'!$A$6:$AA$2902,9, FALSE)*$E727/100</f>
        <v>0</v>
      </c>
      <c r="N727" s="91">
        <f>VLOOKUP($B727,'Bang TPDD'!$A$6:$AA$2902,10, FALSE)*$E727/100</f>
        <v>0</v>
      </c>
      <c r="O727" s="91">
        <f>VLOOKUP($B727,'Bang TPDD'!$A$6:$AA$2902,11, FALSE)*$E727/100</f>
        <v>0</v>
      </c>
      <c r="P727" s="91">
        <f>VLOOKUP($B727,'Bang TPDD'!$A$6:$AA$2902,12, FALSE)*$E727/100</f>
        <v>0</v>
      </c>
      <c r="Q727" s="91">
        <f>VLOOKUP($B727,'Bang TPDD'!$A$6:$AA$2902,13, FALSE)*$E727/100</f>
        <v>0</v>
      </c>
      <c r="R727" s="91">
        <f>VLOOKUP($B727,'Bang TPDD'!$A$6:$AA$2902,14, FALSE)*$E727/100</f>
        <v>0</v>
      </c>
      <c r="S727" s="91">
        <f>VLOOKUP($B727,'Bang TPDD'!$A$6:$AA$2902,15, FALSE)*$E727/100</f>
        <v>0</v>
      </c>
      <c r="T727" s="91">
        <f>VLOOKUP($B727,'Bang TPDD'!$A$6:$AA$2902,16, FALSE)*$E727/100</f>
        <v>0</v>
      </c>
      <c r="U727" s="91">
        <f>VLOOKUP($B727,'Bang TPDD'!$A$6:$AA$2902,17, FALSE)*$E727/100</f>
        <v>0</v>
      </c>
      <c r="V727" s="91">
        <f>VLOOKUP($B727,'Bang TPDD'!$A$6:$AA$2902,18, FALSE)*$E727/100</f>
        <v>0</v>
      </c>
      <c r="W727" s="91">
        <f>VLOOKUP($B727,'Bang TPDD'!$A$6:$AA$2902,19, FALSE)*$E727/100</f>
        <v>0</v>
      </c>
      <c r="X727" s="91">
        <f>VLOOKUP($B727,'Bang TPDD'!$A$6:$AA$2902,20, FALSE)*$E727/100</f>
        <v>0</v>
      </c>
      <c r="Y727" s="91">
        <f>VLOOKUP($B727,'Bang TPDD'!$A$6:$AA$2902,21, FALSE)*$E727/100</f>
        <v>0</v>
      </c>
      <c r="Z727" s="91">
        <f>VLOOKUP($B727,'Bang TPDD'!$A$6:$AA$2902,22, FALSE)*$E727/100</f>
        <v>0</v>
      </c>
    </row>
    <row r="728" spans="1:26" s="2" customFormat="1" x14ac:dyDescent="0.3">
      <c r="B728" s="92" t="s">
        <v>338</v>
      </c>
      <c r="C728" s="5" t="str">
        <f>VLOOKUP($B728,'Bang TPDD'!$A$6:$AA$2902,2, FALSE)</f>
        <v>Chọn NL</v>
      </c>
      <c r="D728" s="91">
        <v>0</v>
      </c>
      <c r="E728" s="91">
        <f t="shared" si="150"/>
        <v>0</v>
      </c>
      <c r="F728" s="91">
        <f>VLOOKUP($B728,'Bang TPDD'!$A$6:$AA$2902,3, FALSE)</f>
        <v>0</v>
      </c>
      <c r="G728" s="91">
        <f>VLOOKUP($B728,'Bang TPDD'!$A$6:$AA$2902,4, FALSE)*$D728/100</f>
        <v>0</v>
      </c>
      <c r="H728" s="91">
        <f>VLOOKUP($B728,'Bang TPDD'!$A$6:$AA$2902,23, FALSE)*$E728/100</f>
        <v>0</v>
      </c>
      <c r="I728" s="91">
        <f>VLOOKUP($B728,'Bang TPDD'!$A$6:$AA$2902,5, FALSE)*$E728/100</f>
        <v>0</v>
      </c>
      <c r="J728" s="91">
        <f>VLOOKUP($B728,'Bang TPDD'!$A$6:$AA$2902,6, FALSE)*$E728/100</f>
        <v>0</v>
      </c>
      <c r="K728" s="91">
        <f>VLOOKUP($B728,'Bang TPDD'!$A$6:$AA$2902,7, FALSE)*$E728/100</f>
        <v>0</v>
      </c>
      <c r="L728" s="91">
        <f>VLOOKUP($B728,'Bang TPDD'!$A$6:$AA$2902,8, FALSE)*$E728/100</f>
        <v>0</v>
      </c>
      <c r="M728" s="91">
        <f>VLOOKUP($B728,'Bang TPDD'!$A$6:$AA$2902,9, FALSE)*$E728/100</f>
        <v>0</v>
      </c>
      <c r="N728" s="91">
        <f>VLOOKUP($B728,'Bang TPDD'!$A$6:$AA$2902,10, FALSE)*$E728/100</f>
        <v>0</v>
      </c>
      <c r="O728" s="91">
        <f>VLOOKUP($B728,'Bang TPDD'!$A$6:$AA$2902,11, FALSE)*$E728/100</f>
        <v>0</v>
      </c>
      <c r="P728" s="91">
        <f>VLOOKUP($B728,'Bang TPDD'!$A$6:$AA$2902,12, FALSE)*$E728/100</f>
        <v>0</v>
      </c>
      <c r="Q728" s="91">
        <f>VLOOKUP($B728,'Bang TPDD'!$A$6:$AA$2902,13, FALSE)*$E728/100</f>
        <v>0</v>
      </c>
      <c r="R728" s="91">
        <f>VLOOKUP($B728,'Bang TPDD'!$A$6:$AA$2902,14, FALSE)*$E728/100</f>
        <v>0</v>
      </c>
      <c r="S728" s="91">
        <f>VLOOKUP($B728,'Bang TPDD'!$A$6:$AA$2902,15, FALSE)*$E728/100</f>
        <v>0</v>
      </c>
      <c r="T728" s="91">
        <f>VLOOKUP($B728,'Bang TPDD'!$A$6:$AA$2902,16, FALSE)*$E728/100</f>
        <v>0</v>
      </c>
      <c r="U728" s="91">
        <f>VLOOKUP($B728,'Bang TPDD'!$A$6:$AA$2902,17, FALSE)*$E728/100</f>
        <v>0</v>
      </c>
      <c r="V728" s="91">
        <f>VLOOKUP($B728,'Bang TPDD'!$A$6:$AA$2902,18, FALSE)*$E728/100</f>
        <v>0</v>
      </c>
      <c r="W728" s="91">
        <f>VLOOKUP($B728,'Bang TPDD'!$A$6:$AA$2902,19, FALSE)*$E728/100</f>
        <v>0</v>
      </c>
      <c r="X728" s="91">
        <f>VLOOKUP($B728,'Bang TPDD'!$A$6:$AA$2902,20, FALSE)*$E728/100</f>
        <v>0</v>
      </c>
      <c r="Y728" s="91">
        <f>VLOOKUP($B728,'Bang TPDD'!$A$6:$AA$2902,21, FALSE)*$E728/100</f>
        <v>0</v>
      </c>
      <c r="Z728" s="91">
        <f>VLOOKUP($B728,'Bang TPDD'!$A$6:$AA$2902,22, FALSE)*$E728/100</f>
        <v>0</v>
      </c>
    </row>
    <row r="729" spans="1:26" s="2" customFormat="1" x14ac:dyDescent="0.3">
      <c r="B729" s="92" t="s">
        <v>338</v>
      </c>
      <c r="C729" s="5" t="str">
        <f>VLOOKUP($B729,'Bang TPDD'!$A$6:$AA$2902,2, FALSE)</f>
        <v>Chọn NL</v>
      </c>
      <c r="D729" s="91">
        <v>0</v>
      </c>
      <c r="E729" s="91">
        <f t="shared" si="150"/>
        <v>0</v>
      </c>
      <c r="F729" s="91">
        <f>VLOOKUP($B729,'Bang TPDD'!$A$6:$AA$2902,3, FALSE)</f>
        <v>0</v>
      </c>
      <c r="G729" s="91">
        <f>VLOOKUP($B729,'Bang TPDD'!$A$6:$AA$2902,4, FALSE)*$D729/100</f>
        <v>0</v>
      </c>
      <c r="H729" s="91">
        <f>VLOOKUP($B729,'Bang TPDD'!$A$6:$AA$2902,23, FALSE)*$E729/100</f>
        <v>0</v>
      </c>
      <c r="I729" s="91">
        <f>VLOOKUP($B729,'Bang TPDD'!$A$6:$AA$2902,5, FALSE)*$E729/100</f>
        <v>0</v>
      </c>
      <c r="J729" s="91">
        <f>VLOOKUP($B729,'Bang TPDD'!$A$6:$AA$2902,6, FALSE)*$E729/100</f>
        <v>0</v>
      </c>
      <c r="K729" s="91">
        <f>VLOOKUP($B729,'Bang TPDD'!$A$6:$AA$2902,7, FALSE)*$E729/100</f>
        <v>0</v>
      </c>
      <c r="L729" s="91">
        <f>VLOOKUP($B729,'Bang TPDD'!$A$6:$AA$2902,8, FALSE)*$E729/100</f>
        <v>0</v>
      </c>
      <c r="M729" s="91">
        <f>VLOOKUP($B729,'Bang TPDD'!$A$6:$AA$2902,9, FALSE)*$E729/100</f>
        <v>0</v>
      </c>
      <c r="N729" s="91">
        <f>VLOOKUP($B729,'Bang TPDD'!$A$6:$AA$2902,10, FALSE)*$E729/100</f>
        <v>0</v>
      </c>
      <c r="O729" s="91">
        <f>VLOOKUP($B729,'Bang TPDD'!$A$6:$AA$2902,11, FALSE)*$E729/100</f>
        <v>0</v>
      </c>
      <c r="P729" s="91">
        <f>VLOOKUP($B729,'Bang TPDD'!$A$6:$AA$2902,12, FALSE)*$E729/100</f>
        <v>0</v>
      </c>
      <c r="Q729" s="91">
        <f>VLOOKUP($B729,'Bang TPDD'!$A$6:$AA$2902,13, FALSE)*$E729/100</f>
        <v>0</v>
      </c>
      <c r="R729" s="91">
        <f>VLOOKUP($B729,'Bang TPDD'!$A$6:$AA$2902,14, FALSE)*$E729/100</f>
        <v>0</v>
      </c>
      <c r="S729" s="91">
        <f>VLOOKUP($B729,'Bang TPDD'!$A$6:$AA$2902,15, FALSE)*$E729/100</f>
        <v>0</v>
      </c>
      <c r="T729" s="91">
        <f>VLOOKUP($B729,'Bang TPDD'!$A$6:$AA$2902,16, FALSE)*$E729/100</f>
        <v>0</v>
      </c>
      <c r="U729" s="91">
        <f>VLOOKUP($B729,'Bang TPDD'!$A$6:$AA$2902,17, FALSE)*$E729/100</f>
        <v>0</v>
      </c>
      <c r="V729" s="91">
        <f>VLOOKUP($B729,'Bang TPDD'!$A$6:$AA$2902,18, FALSE)*$E729/100</f>
        <v>0</v>
      </c>
      <c r="W729" s="91">
        <f>VLOOKUP($B729,'Bang TPDD'!$A$6:$AA$2902,19, FALSE)*$E729/100</f>
        <v>0</v>
      </c>
      <c r="X729" s="91">
        <f>VLOOKUP($B729,'Bang TPDD'!$A$6:$AA$2902,20, FALSE)*$E729/100</f>
        <v>0</v>
      </c>
      <c r="Y729" s="91">
        <f>VLOOKUP($B729,'Bang TPDD'!$A$6:$AA$2902,21, FALSE)*$E729/100</f>
        <v>0</v>
      </c>
      <c r="Z729" s="91">
        <f>VLOOKUP($B729,'Bang TPDD'!$A$6:$AA$2902,22, FALSE)*$E729/100</f>
        <v>0</v>
      </c>
    </row>
    <row r="730" spans="1:26" s="2" customFormat="1" x14ac:dyDescent="0.3">
      <c r="B730" s="92" t="s">
        <v>338</v>
      </c>
      <c r="C730" s="5" t="str">
        <f>VLOOKUP($B730,'Bang TPDD'!$A$6:$AA$2902,2, FALSE)</f>
        <v>Chọn NL</v>
      </c>
      <c r="D730" s="91">
        <v>0</v>
      </c>
      <c r="E730" s="91">
        <f t="shared" si="150"/>
        <v>0</v>
      </c>
      <c r="F730" s="91">
        <f>VLOOKUP($B730,'Bang TPDD'!$A$6:$AA$2902,3, FALSE)</f>
        <v>0</v>
      </c>
      <c r="G730" s="91">
        <f>VLOOKUP($B730,'Bang TPDD'!$A$6:$AA$2902,4, FALSE)*$D730/100</f>
        <v>0</v>
      </c>
      <c r="H730" s="91">
        <f>VLOOKUP($B730,'Bang TPDD'!$A$6:$AA$2902,23, FALSE)*$E730/100</f>
        <v>0</v>
      </c>
      <c r="I730" s="91">
        <f>VLOOKUP($B730,'Bang TPDD'!$A$6:$AA$2902,5, FALSE)*$E730/100</f>
        <v>0</v>
      </c>
      <c r="J730" s="91">
        <f>VLOOKUP($B730,'Bang TPDD'!$A$6:$AA$2902,6, FALSE)*$E730/100</f>
        <v>0</v>
      </c>
      <c r="K730" s="91">
        <f>VLOOKUP($B730,'Bang TPDD'!$A$6:$AA$2902,7, FALSE)*$E730/100</f>
        <v>0</v>
      </c>
      <c r="L730" s="91">
        <f>VLOOKUP($B730,'Bang TPDD'!$A$6:$AA$2902,8, FALSE)*$E730/100</f>
        <v>0</v>
      </c>
      <c r="M730" s="91">
        <f>VLOOKUP($B730,'Bang TPDD'!$A$6:$AA$2902,9, FALSE)*$E730/100</f>
        <v>0</v>
      </c>
      <c r="N730" s="91">
        <f>VLOOKUP($B730,'Bang TPDD'!$A$6:$AA$2902,10, FALSE)*$E730/100</f>
        <v>0</v>
      </c>
      <c r="O730" s="91">
        <f>VLOOKUP($B730,'Bang TPDD'!$A$6:$AA$2902,11, FALSE)*$E730/100</f>
        <v>0</v>
      </c>
      <c r="P730" s="91">
        <f>VLOOKUP($B730,'Bang TPDD'!$A$6:$AA$2902,12, FALSE)*$E730/100</f>
        <v>0</v>
      </c>
      <c r="Q730" s="91">
        <f>VLOOKUP($B730,'Bang TPDD'!$A$6:$AA$2902,13, FALSE)*$E730/100</f>
        <v>0</v>
      </c>
      <c r="R730" s="91">
        <f>VLOOKUP($B730,'Bang TPDD'!$A$6:$AA$2902,14, FALSE)*$E730/100</f>
        <v>0</v>
      </c>
      <c r="S730" s="91">
        <f>VLOOKUP($B730,'Bang TPDD'!$A$6:$AA$2902,15, FALSE)*$E730/100</f>
        <v>0</v>
      </c>
      <c r="T730" s="91">
        <f>VLOOKUP($B730,'Bang TPDD'!$A$6:$AA$2902,16, FALSE)*$E730/100</f>
        <v>0</v>
      </c>
      <c r="U730" s="91">
        <f>VLOOKUP($B730,'Bang TPDD'!$A$6:$AA$2902,17, FALSE)*$E730/100</f>
        <v>0</v>
      </c>
      <c r="V730" s="91">
        <f>VLOOKUP($B730,'Bang TPDD'!$A$6:$AA$2902,18, FALSE)*$E730/100</f>
        <v>0</v>
      </c>
      <c r="W730" s="91">
        <f>VLOOKUP($B730,'Bang TPDD'!$A$6:$AA$2902,19, FALSE)*$E730/100</f>
        <v>0</v>
      </c>
      <c r="X730" s="91">
        <f>VLOOKUP($B730,'Bang TPDD'!$A$6:$AA$2902,20, FALSE)*$E730/100</f>
        <v>0</v>
      </c>
      <c r="Y730" s="91">
        <f>VLOOKUP($B730,'Bang TPDD'!$A$6:$AA$2902,21, FALSE)*$E730/100</f>
        <v>0</v>
      </c>
      <c r="Z730" s="91">
        <f>VLOOKUP($B730,'Bang TPDD'!$A$6:$AA$2902,22, FALSE)*$E730/100</f>
        <v>0</v>
      </c>
    </row>
    <row r="731" spans="1:26" s="2" customFormat="1" x14ac:dyDescent="0.3">
      <c r="B731" s="92" t="s">
        <v>338</v>
      </c>
      <c r="C731" s="5" t="str">
        <f>VLOOKUP($B731,'Bang TPDD'!$A$6:$AA$2902,2, FALSE)</f>
        <v>Chọn NL</v>
      </c>
      <c r="D731" s="91">
        <v>0</v>
      </c>
      <c r="E731" s="91">
        <f t="shared" si="150"/>
        <v>0</v>
      </c>
      <c r="F731" s="91">
        <f>VLOOKUP($B731,'Bang TPDD'!$A$6:$AA$2902,3, FALSE)</f>
        <v>0</v>
      </c>
      <c r="G731" s="91">
        <f>VLOOKUP($B731,'Bang TPDD'!$A$6:$AA$2902,4, FALSE)*$D731/100</f>
        <v>0</v>
      </c>
      <c r="H731" s="91">
        <f>VLOOKUP($B731,'Bang TPDD'!$A$6:$AA$2902,23, FALSE)*$E731/100</f>
        <v>0</v>
      </c>
      <c r="I731" s="91">
        <f>VLOOKUP($B731,'Bang TPDD'!$A$6:$AA$2902,5, FALSE)*$E731/100</f>
        <v>0</v>
      </c>
      <c r="J731" s="91">
        <f>VLOOKUP($B731,'Bang TPDD'!$A$6:$AA$2902,6, FALSE)*$E731/100</f>
        <v>0</v>
      </c>
      <c r="K731" s="91">
        <f>VLOOKUP($B731,'Bang TPDD'!$A$6:$AA$2902,7, FALSE)*$E731/100</f>
        <v>0</v>
      </c>
      <c r="L731" s="91">
        <f>VLOOKUP($B731,'Bang TPDD'!$A$6:$AA$2902,8, FALSE)*$E731/100</f>
        <v>0</v>
      </c>
      <c r="M731" s="91">
        <f>VLOOKUP($B731,'Bang TPDD'!$A$6:$AA$2902,9, FALSE)*$E731/100</f>
        <v>0</v>
      </c>
      <c r="N731" s="91">
        <f>VLOOKUP($B731,'Bang TPDD'!$A$6:$AA$2902,10, FALSE)*$E731/100</f>
        <v>0</v>
      </c>
      <c r="O731" s="91">
        <f>VLOOKUP($B731,'Bang TPDD'!$A$6:$AA$2902,11, FALSE)*$E731/100</f>
        <v>0</v>
      </c>
      <c r="P731" s="91">
        <f>VLOOKUP($B731,'Bang TPDD'!$A$6:$AA$2902,12, FALSE)*$E731/100</f>
        <v>0</v>
      </c>
      <c r="Q731" s="91">
        <f>VLOOKUP($B731,'Bang TPDD'!$A$6:$AA$2902,13, FALSE)*$E731/100</f>
        <v>0</v>
      </c>
      <c r="R731" s="91">
        <f>VLOOKUP($B731,'Bang TPDD'!$A$6:$AA$2902,14, FALSE)*$E731/100</f>
        <v>0</v>
      </c>
      <c r="S731" s="91">
        <f>VLOOKUP($B731,'Bang TPDD'!$A$6:$AA$2902,15, FALSE)*$E731/100</f>
        <v>0</v>
      </c>
      <c r="T731" s="91">
        <f>VLOOKUP($B731,'Bang TPDD'!$A$6:$AA$2902,16, FALSE)*$E731/100</f>
        <v>0</v>
      </c>
      <c r="U731" s="91">
        <f>VLOOKUP($B731,'Bang TPDD'!$A$6:$AA$2902,17, FALSE)*$E731/100</f>
        <v>0</v>
      </c>
      <c r="V731" s="91">
        <f>VLOOKUP($B731,'Bang TPDD'!$A$6:$AA$2902,18, FALSE)*$E731/100</f>
        <v>0</v>
      </c>
      <c r="W731" s="91">
        <f>VLOOKUP($B731,'Bang TPDD'!$A$6:$AA$2902,19, FALSE)*$E731/100</f>
        <v>0</v>
      </c>
      <c r="X731" s="91">
        <f>VLOOKUP($B731,'Bang TPDD'!$A$6:$AA$2902,20, FALSE)*$E731/100</f>
        <v>0</v>
      </c>
      <c r="Y731" s="91">
        <f>VLOOKUP($B731,'Bang TPDD'!$A$6:$AA$2902,21, FALSE)*$E731/100</f>
        <v>0</v>
      </c>
      <c r="Z731" s="91">
        <f>VLOOKUP($B731,'Bang TPDD'!$A$6:$AA$2902,22, FALSE)*$E731/100</f>
        <v>0</v>
      </c>
    </row>
    <row r="732" spans="1:26" s="2" customFormat="1" x14ac:dyDescent="0.3">
      <c r="B732" s="92" t="s">
        <v>338</v>
      </c>
      <c r="C732" s="5" t="str">
        <f>VLOOKUP($B732,'Bang TPDD'!$A$6:$AA$2902,2, FALSE)</f>
        <v>Chọn NL</v>
      </c>
      <c r="D732" s="91">
        <v>0</v>
      </c>
      <c r="E732" s="91">
        <f t="shared" si="150"/>
        <v>0</v>
      </c>
      <c r="F732" s="91">
        <f>VLOOKUP($B732,'Bang TPDD'!$A$6:$AA$2902,3, FALSE)</f>
        <v>0</v>
      </c>
      <c r="G732" s="91">
        <f>VLOOKUP($B732,'Bang TPDD'!$A$6:$AA$2902,4, FALSE)*$D732/100</f>
        <v>0</v>
      </c>
      <c r="H732" s="91">
        <f>VLOOKUP($B732,'Bang TPDD'!$A$6:$AA$2902,23, FALSE)*$E732/100</f>
        <v>0</v>
      </c>
      <c r="I732" s="91">
        <f>VLOOKUP($B732,'Bang TPDD'!$A$6:$AA$2902,5, FALSE)*$E732/100</f>
        <v>0</v>
      </c>
      <c r="J732" s="91">
        <f>VLOOKUP($B732,'Bang TPDD'!$A$6:$AA$2902,6, FALSE)*$E732/100</f>
        <v>0</v>
      </c>
      <c r="K732" s="91">
        <f>VLOOKUP($B732,'Bang TPDD'!$A$6:$AA$2902,7, FALSE)*$E732/100</f>
        <v>0</v>
      </c>
      <c r="L732" s="91">
        <f>VLOOKUP($B732,'Bang TPDD'!$A$6:$AA$2902,8, FALSE)*$E732/100</f>
        <v>0</v>
      </c>
      <c r="M732" s="91">
        <f>VLOOKUP($B732,'Bang TPDD'!$A$6:$AA$2902,9, FALSE)*$E732/100</f>
        <v>0</v>
      </c>
      <c r="N732" s="91">
        <f>VLOOKUP($B732,'Bang TPDD'!$A$6:$AA$2902,10, FALSE)*$E732/100</f>
        <v>0</v>
      </c>
      <c r="O732" s="91">
        <f>VLOOKUP($B732,'Bang TPDD'!$A$6:$AA$2902,11, FALSE)*$E732/100</f>
        <v>0</v>
      </c>
      <c r="P732" s="91">
        <f>VLOOKUP($B732,'Bang TPDD'!$A$6:$AA$2902,12, FALSE)*$E732/100</f>
        <v>0</v>
      </c>
      <c r="Q732" s="91">
        <f>VLOOKUP($B732,'Bang TPDD'!$A$6:$AA$2902,13, FALSE)*$E732/100</f>
        <v>0</v>
      </c>
      <c r="R732" s="91">
        <f>VLOOKUP($B732,'Bang TPDD'!$A$6:$AA$2902,14, FALSE)*$E732/100</f>
        <v>0</v>
      </c>
      <c r="S732" s="91">
        <f>VLOOKUP($B732,'Bang TPDD'!$A$6:$AA$2902,15, FALSE)*$E732/100</f>
        <v>0</v>
      </c>
      <c r="T732" s="91">
        <f>VLOOKUP($B732,'Bang TPDD'!$A$6:$AA$2902,16, FALSE)*$E732/100</f>
        <v>0</v>
      </c>
      <c r="U732" s="91">
        <f>VLOOKUP($B732,'Bang TPDD'!$A$6:$AA$2902,17, FALSE)*$E732/100</f>
        <v>0</v>
      </c>
      <c r="V732" s="91">
        <f>VLOOKUP($B732,'Bang TPDD'!$A$6:$AA$2902,18, FALSE)*$E732/100</f>
        <v>0</v>
      </c>
      <c r="W732" s="91">
        <f>VLOOKUP($B732,'Bang TPDD'!$A$6:$AA$2902,19, FALSE)*$E732/100</f>
        <v>0</v>
      </c>
      <c r="X732" s="91">
        <f>VLOOKUP($B732,'Bang TPDD'!$A$6:$AA$2902,20, FALSE)*$E732/100</f>
        <v>0</v>
      </c>
      <c r="Y732" s="91">
        <f>VLOOKUP($B732,'Bang TPDD'!$A$6:$AA$2902,21, FALSE)*$E732/100</f>
        <v>0</v>
      </c>
      <c r="Z732" s="91">
        <f>VLOOKUP($B732,'Bang TPDD'!$A$6:$AA$2902,22, FALSE)*$E732/100</f>
        <v>0</v>
      </c>
    </row>
    <row r="733" spans="1:26" ht="15" thickBot="1" x14ac:dyDescent="0.35"/>
    <row r="734" spans="1:26" s="89" customFormat="1" ht="27.6" x14ac:dyDescent="0.3">
      <c r="A734" s="412" t="s">
        <v>342</v>
      </c>
      <c r="B734" s="414" t="s">
        <v>292</v>
      </c>
      <c r="C734" s="410" t="s">
        <v>353</v>
      </c>
      <c r="D734" s="396" t="s">
        <v>272</v>
      </c>
      <c r="E734" s="397" t="s">
        <v>273</v>
      </c>
      <c r="F734" s="398" t="s">
        <v>300</v>
      </c>
      <c r="G734" s="398" t="s">
        <v>3</v>
      </c>
      <c r="H734" s="398" t="s">
        <v>296</v>
      </c>
      <c r="I734" s="399" t="s">
        <v>323</v>
      </c>
      <c r="J734" s="399" t="s">
        <v>324</v>
      </c>
      <c r="K734" s="399" t="s">
        <v>327</v>
      </c>
      <c r="L734" s="399" t="s">
        <v>325</v>
      </c>
      <c r="M734" s="399" t="s">
        <v>326</v>
      </c>
      <c r="N734" s="399" t="s">
        <v>329</v>
      </c>
      <c r="O734" s="399" t="s">
        <v>5</v>
      </c>
      <c r="P734" s="399" t="s">
        <v>304</v>
      </c>
      <c r="Q734" s="399" t="s">
        <v>313</v>
      </c>
      <c r="R734" s="399" t="s">
        <v>6</v>
      </c>
      <c r="S734" s="399" t="s">
        <v>7</v>
      </c>
      <c r="T734" s="399" t="s">
        <v>8</v>
      </c>
      <c r="U734" s="399" t="s">
        <v>9</v>
      </c>
      <c r="V734" s="399" t="s">
        <v>10</v>
      </c>
      <c r="W734" s="399" t="s">
        <v>291</v>
      </c>
      <c r="X734" s="399" t="s">
        <v>11</v>
      </c>
      <c r="Y734" s="399" t="s">
        <v>12</v>
      </c>
      <c r="Z734" s="399" t="s">
        <v>13</v>
      </c>
    </row>
    <row r="735" spans="1:26" s="89" customFormat="1" x14ac:dyDescent="0.3">
      <c r="A735" s="413"/>
      <c r="B735" s="415"/>
      <c r="C735" s="411"/>
      <c r="D735" s="400" t="s">
        <v>16</v>
      </c>
      <c r="E735" s="401" t="s">
        <v>16</v>
      </c>
      <c r="F735" s="401" t="s">
        <v>301</v>
      </c>
      <c r="G735" s="401" t="s">
        <v>15</v>
      </c>
      <c r="H735" s="401" t="s">
        <v>16</v>
      </c>
      <c r="I735" s="401" t="s">
        <v>16</v>
      </c>
      <c r="J735" s="401" t="s">
        <v>16</v>
      </c>
      <c r="K735" s="401" t="s">
        <v>328</v>
      </c>
      <c r="L735" s="401" t="s">
        <v>16</v>
      </c>
      <c r="M735" s="401" t="s">
        <v>16</v>
      </c>
      <c r="N735" s="401" t="s">
        <v>16</v>
      </c>
      <c r="O735" s="401" t="s">
        <v>16</v>
      </c>
      <c r="P735" s="401" t="s">
        <v>16</v>
      </c>
      <c r="Q735" s="401" t="s">
        <v>17</v>
      </c>
      <c r="R735" s="401" t="s">
        <v>17</v>
      </c>
      <c r="S735" s="401" t="s">
        <v>17</v>
      </c>
      <c r="T735" s="401" t="s">
        <v>17</v>
      </c>
      <c r="U735" s="401" t="s">
        <v>17</v>
      </c>
      <c r="V735" s="401" t="s">
        <v>17</v>
      </c>
      <c r="W735" s="401" t="s">
        <v>18</v>
      </c>
      <c r="X735" s="401" t="s">
        <v>18</v>
      </c>
      <c r="Y735" s="401" t="s">
        <v>17</v>
      </c>
      <c r="Z735" s="401" t="s">
        <v>17</v>
      </c>
    </row>
    <row r="736" spans="1:26" s="90" customFormat="1" ht="50.25" customHeight="1" thickBot="1" x14ac:dyDescent="0.4">
      <c r="A736" s="93">
        <f>A716+1</f>
        <v>45</v>
      </c>
      <c r="B736" s="94" t="s">
        <v>1165</v>
      </c>
      <c r="C736" s="95" t="s">
        <v>352</v>
      </c>
      <c r="D736" s="402">
        <f>SUM(D737:D752)</f>
        <v>192</v>
      </c>
      <c r="E736" s="402">
        <f t="shared" ref="E736" si="151">SUM(E737:E752)</f>
        <v>145.69999999999999</v>
      </c>
      <c r="F736" s="402">
        <f t="shared" ref="F736" si="152">SUM(F737:F752)</f>
        <v>121</v>
      </c>
      <c r="G736" s="402">
        <f t="shared" ref="G736" si="153">SUM(G737:G752)</f>
        <v>211.37</v>
      </c>
      <c r="H736" s="402">
        <f t="shared" ref="H736" si="154">SUM(H737:H752)</f>
        <v>110.60899999999998</v>
      </c>
      <c r="I736" s="402">
        <f t="shared" ref="I736" si="155">SUM(I737:I752)</f>
        <v>18.965599999999998</v>
      </c>
      <c r="J736" s="402">
        <f t="shared" ref="J736" si="156">SUM(J737:J752)</f>
        <v>0.39290000000000003</v>
      </c>
      <c r="K736" s="402">
        <f t="shared" ref="K736" si="157">SUM(K737:K752)</f>
        <v>19.358499999999996</v>
      </c>
      <c r="L736" s="402">
        <f t="shared" ref="L736" si="158">SUM(L737:L752)</f>
        <v>7.9410000000000007</v>
      </c>
      <c r="M736" s="402">
        <f t="shared" ref="M736" si="159">SUM(M737:M752)</f>
        <v>1.994</v>
      </c>
      <c r="N736" s="402">
        <f t="shared" ref="N736" si="160">SUM(N737:N752)</f>
        <v>9.9350000000000005</v>
      </c>
      <c r="O736" s="402">
        <f t="shared" ref="O736" si="161">SUM(O737:O752)</f>
        <v>4.9834000000000005</v>
      </c>
      <c r="P736" s="402">
        <f t="shared" ref="P736" si="162">SUM(P737:P752)</f>
        <v>0.58010000000000006</v>
      </c>
      <c r="Q736" s="402">
        <f t="shared" ref="Q736" si="163">SUM(Q737:Q752)</f>
        <v>0</v>
      </c>
      <c r="R736" s="402">
        <f t="shared" ref="R736" si="164">SUM(R737:R752)</f>
        <v>87.201999999999984</v>
      </c>
      <c r="S736" s="402">
        <f t="shared" ref="S736" si="165">SUM(S737:S752)</f>
        <v>219.77199999999999</v>
      </c>
      <c r="T736" s="402">
        <f t="shared" ref="T736" si="166">SUM(T737:T752)</f>
        <v>0.94479999999999997</v>
      </c>
      <c r="U736" s="402">
        <f t="shared" ref="U736" si="167">SUM(U737:U752)</f>
        <v>1373.5800000000002</v>
      </c>
      <c r="V736" s="402">
        <f t="shared" ref="V736" si="168">SUM(V737:V752)</f>
        <v>43.36</v>
      </c>
      <c r="W736" s="402">
        <f t="shared" ref="W736" si="169">SUM(W737:W752)</f>
        <v>0.56999999999999995</v>
      </c>
      <c r="X736" s="402">
        <f t="shared" ref="X736" si="170">SUM(X737:X752)</f>
        <v>2.94</v>
      </c>
      <c r="Y736" s="402">
        <f t="shared" ref="Y736" si="171">SUM(Y737:Y752)</f>
        <v>0.19836000000000001</v>
      </c>
      <c r="Z736" s="402">
        <f t="shared" ref="Z736" si="172">SUM(Z737:Z752)</f>
        <v>4.8449999999999998</v>
      </c>
    </row>
    <row r="737" spans="2:26" s="2" customFormat="1" x14ac:dyDescent="0.3">
      <c r="B737" s="92">
        <v>175</v>
      </c>
      <c r="C737" s="5" t="str">
        <f>VLOOKUP($B737,'Bang TPDD'!$A$6:$AA$2902,2, FALSE)</f>
        <v>Cá lóc</v>
      </c>
      <c r="D737" s="91">
        <v>100</v>
      </c>
      <c r="E737" s="91">
        <f>D737-D737*F737/100</f>
        <v>60</v>
      </c>
      <c r="F737" s="91">
        <f>VLOOKUP($B737,'Bang TPDD'!$A$6:$AA$2902,3, FALSE)</f>
        <v>40</v>
      </c>
      <c r="G737" s="91">
        <f>VLOOKUP($B737,'Bang TPDD'!$A$6:$AA$2902,4, FALSE)*$D737/100</f>
        <v>97</v>
      </c>
      <c r="H737" s="91">
        <f>VLOOKUP($B737,'Bang TPDD'!$A$6:$AA$2902,23, FALSE)*$E737/100</f>
        <v>48</v>
      </c>
      <c r="I737" s="91">
        <f>VLOOKUP($B737,'Bang TPDD'!$A$6:$AA$2902,5, FALSE)*$E737/100</f>
        <v>10.92</v>
      </c>
      <c r="J737" s="91">
        <f>VLOOKUP($B737,'Bang TPDD'!$A$6:$AA$2902,6, FALSE)*$E737/100</f>
        <v>0</v>
      </c>
      <c r="K737" s="91">
        <f>VLOOKUP($B737,'Bang TPDD'!$A$6:$AA$2902,7, FALSE)*$E737/100</f>
        <v>10.92</v>
      </c>
      <c r="L737" s="91">
        <f>VLOOKUP($B737,'Bang TPDD'!$A$6:$AA$2902,8, FALSE)*$E737/100</f>
        <v>1.62</v>
      </c>
      <c r="M737" s="91">
        <f>VLOOKUP($B737,'Bang TPDD'!$A$6:$AA$2902,9, FALSE)*$E737/100</f>
        <v>0</v>
      </c>
      <c r="N737" s="91">
        <f>VLOOKUP($B737,'Bang TPDD'!$A$6:$AA$2902,10, FALSE)*$E737/100</f>
        <v>1.62</v>
      </c>
      <c r="O737" s="91">
        <f>VLOOKUP($B737,'Bang TPDD'!$A$6:$AA$2902,11, FALSE)*$E737/100</f>
        <v>0</v>
      </c>
      <c r="P737" s="91">
        <f>VLOOKUP($B737,'Bang TPDD'!$A$6:$AA$2902,12, FALSE)*$E737/100</f>
        <v>0</v>
      </c>
      <c r="Q737" s="91">
        <f>VLOOKUP($B737,'Bang TPDD'!$A$6:$AA$2902,13, FALSE)*$E737/100</f>
        <v>0</v>
      </c>
      <c r="R737" s="91">
        <f>VLOOKUP($B737,'Bang TPDD'!$A$6:$AA$2902,14, FALSE)*$E737/100</f>
        <v>54</v>
      </c>
      <c r="S737" s="91">
        <f>VLOOKUP($B737,'Bang TPDD'!$A$6:$AA$2902,15, FALSE)*$E737/100</f>
        <v>144</v>
      </c>
      <c r="T737" s="91">
        <f>VLOOKUP($B737,'Bang TPDD'!$A$6:$AA$2902,16, FALSE)*$E737/100</f>
        <v>0</v>
      </c>
      <c r="U737" s="91">
        <f>VLOOKUP($B737,'Bang TPDD'!$A$6:$AA$2902,17, FALSE)*$E737/100</f>
        <v>0</v>
      </c>
      <c r="V737" s="91">
        <f>VLOOKUP($B737,'Bang TPDD'!$A$6:$AA$2902,18, FALSE)*$E737/100</f>
        <v>0</v>
      </c>
      <c r="W737" s="91">
        <f>VLOOKUP($B737,'Bang TPDD'!$A$6:$AA$2902,19, FALSE)*$E737/100</f>
        <v>0</v>
      </c>
      <c r="X737" s="91">
        <f>VLOOKUP($B737,'Bang TPDD'!$A$6:$AA$2902,20, FALSE)*$E737/100</f>
        <v>0</v>
      </c>
      <c r="Y737" s="91">
        <f>VLOOKUP($B737,'Bang TPDD'!$A$6:$AA$2902,21, FALSE)*$E737/100</f>
        <v>2.4E-2</v>
      </c>
      <c r="Z737" s="91">
        <f>VLOOKUP($B737,'Bang TPDD'!$A$6:$AA$2902,22, FALSE)*$E737/100</f>
        <v>0</v>
      </c>
    </row>
    <row r="738" spans="2:26" s="2" customFormat="1" x14ac:dyDescent="0.3">
      <c r="B738" s="92">
        <v>118</v>
      </c>
      <c r="C738" s="5" t="str">
        <f>VLOOKUP($B738,'Bang TPDD'!$A$6:$AA$2902,2, FALSE)</f>
        <v>Thịt heo ba chỉ</v>
      </c>
      <c r="D738" s="91">
        <v>30</v>
      </c>
      <c r="E738" s="91">
        <f t="shared" ref="E738:E752" si="173">D738-D738*F738/100</f>
        <v>29.4</v>
      </c>
      <c r="F738" s="91">
        <f>VLOOKUP($B738,'Bang TPDD'!$A$6:$AA$2902,3, FALSE)</f>
        <v>2</v>
      </c>
      <c r="G738" s="91">
        <f>VLOOKUP($B738,'Bang TPDD'!$A$6:$AA$2902,4, FALSE)*$D738/100</f>
        <v>72</v>
      </c>
      <c r="H738" s="91">
        <f>VLOOKUP($B738,'Bang TPDD'!$A$6:$AA$2902,23, FALSE)*$E738/100</f>
        <v>17.933999999999997</v>
      </c>
      <c r="I738" s="91">
        <f>VLOOKUP($B738,'Bang TPDD'!$A$6:$AA$2902,5, FALSE)*$E738/100</f>
        <v>7.7615999999999996</v>
      </c>
      <c r="J738" s="91">
        <f>VLOOKUP($B738,'Bang TPDD'!$A$6:$AA$2902,6, FALSE)*$E738/100</f>
        <v>0</v>
      </c>
      <c r="K738" s="91">
        <f>VLOOKUP($B738,'Bang TPDD'!$A$6:$AA$2902,7, FALSE)*$E738/100</f>
        <v>7.7615999999999996</v>
      </c>
      <c r="L738" s="91">
        <f>VLOOKUP($B738,'Bang TPDD'!$A$6:$AA$2902,8, FALSE)*$E738/100</f>
        <v>6.3210000000000006</v>
      </c>
      <c r="M738" s="91">
        <f>VLOOKUP($B738,'Bang TPDD'!$A$6:$AA$2902,9, FALSE)*$E738/100</f>
        <v>0</v>
      </c>
      <c r="N738" s="91">
        <f>VLOOKUP($B738,'Bang TPDD'!$A$6:$AA$2902,10, FALSE)*$E738/100</f>
        <v>6.3210000000000006</v>
      </c>
      <c r="O738" s="91">
        <f>VLOOKUP($B738,'Bang TPDD'!$A$6:$AA$2902,11, FALSE)*$E738/100</f>
        <v>0</v>
      </c>
      <c r="P738" s="91">
        <f>VLOOKUP($B738,'Bang TPDD'!$A$6:$AA$2902,12, FALSE)*$E738/100</f>
        <v>0</v>
      </c>
      <c r="Q738" s="91">
        <f>VLOOKUP($B738,'Bang TPDD'!$A$6:$AA$2902,13, FALSE)*$E738/100</f>
        <v>0</v>
      </c>
      <c r="R738" s="91">
        <f>VLOOKUP($B738,'Bang TPDD'!$A$6:$AA$2902,14, FALSE)*$E738/100</f>
        <v>2.6459999999999995</v>
      </c>
      <c r="S738" s="91">
        <f>VLOOKUP($B738,'Bang TPDD'!$A$6:$AA$2902,15, FALSE)*$E738/100</f>
        <v>52.332000000000001</v>
      </c>
      <c r="T738" s="91">
        <f>VLOOKUP($B738,'Bang TPDD'!$A$6:$AA$2902,16, FALSE)*$E738/100</f>
        <v>0.44099999999999995</v>
      </c>
      <c r="U738" s="91">
        <f>VLOOKUP($B738,'Bang TPDD'!$A$6:$AA$2902,17, FALSE)*$E738/100</f>
        <v>0</v>
      </c>
      <c r="V738" s="91">
        <f>VLOOKUP($B738,'Bang TPDD'!$A$6:$AA$2902,18, FALSE)*$E738/100</f>
        <v>0</v>
      </c>
      <c r="W738" s="91">
        <f>VLOOKUP($B738,'Bang TPDD'!$A$6:$AA$2902,19, FALSE)*$E738/100</f>
        <v>0</v>
      </c>
      <c r="X738" s="91">
        <f>VLOOKUP($B738,'Bang TPDD'!$A$6:$AA$2902,20, FALSE)*$E738/100</f>
        <v>2.94</v>
      </c>
      <c r="Y738" s="91">
        <f>VLOOKUP($B738,'Bang TPDD'!$A$6:$AA$2902,21, FALSE)*$E738/100</f>
        <v>0.15582000000000001</v>
      </c>
      <c r="Z738" s="91">
        <f>VLOOKUP($B738,'Bang TPDD'!$A$6:$AA$2902,22, FALSE)*$E738/100</f>
        <v>0.58799999999999997</v>
      </c>
    </row>
    <row r="739" spans="2:26" s="2" customFormat="1" x14ac:dyDescent="0.3">
      <c r="B739" s="92">
        <v>232</v>
      </c>
      <c r="C739" s="5" t="str">
        <f>VLOOKUP($B739,'Bang TPDD'!$A$6:$AA$2902,2, FALSE)</f>
        <v>Gừng tươi</v>
      </c>
      <c r="D739" s="91">
        <v>10</v>
      </c>
      <c r="E739" s="91">
        <f t="shared" si="173"/>
        <v>9</v>
      </c>
      <c r="F739" s="91">
        <f>VLOOKUP($B739,'Bang TPDD'!$A$6:$AA$2902,3, FALSE)</f>
        <v>10</v>
      </c>
      <c r="G739" s="91">
        <f>VLOOKUP($B739,'Bang TPDD'!$A$6:$AA$2902,4, FALSE)*$D739/100</f>
        <v>2.5</v>
      </c>
      <c r="H739" s="91">
        <f>VLOOKUP($B739,'Bang TPDD'!$A$6:$AA$2902,23, FALSE)*$E739/100</f>
        <v>8.1</v>
      </c>
      <c r="I739" s="91">
        <f>VLOOKUP($B739,'Bang TPDD'!$A$6:$AA$2902,5, FALSE)*$E739/100</f>
        <v>0</v>
      </c>
      <c r="J739" s="91">
        <f>VLOOKUP($B739,'Bang TPDD'!$A$6:$AA$2902,6, FALSE)*$E739/100</f>
        <v>3.6000000000000004E-2</v>
      </c>
      <c r="K739" s="91">
        <f>VLOOKUP($B739,'Bang TPDD'!$A$6:$AA$2902,7, FALSE)*$E739/100</f>
        <v>3.6000000000000004E-2</v>
      </c>
      <c r="L739" s="91">
        <f>VLOOKUP($B739,'Bang TPDD'!$A$6:$AA$2902,8, FALSE)*$E739/100</f>
        <v>0</v>
      </c>
      <c r="M739" s="91">
        <f>VLOOKUP($B739,'Bang TPDD'!$A$6:$AA$2902,9, FALSE)*$E739/100</f>
        <v>0</v>
      </c>
      <c r="N739" s="91">
        <f>VLOOKUP($B739,'Bang TPDD'!$A$6:$AA$2902,10, FALSE)*$E739/100</f>
        <v>0</v>
      </c>
      <c r="O739" s="91">
        <f>VLOOKUP($B739,'Bang TPDD'!$A$6:$AA$2902,11, FALSE)*$E739/100</f>
        <v>0.52199999999999991</v>
      </c>
      <c r="P739" s="91">
        <f>VLOOKUP($B739,'Bang TPDD'!$A$6:$AA$2902,12, FALSE)*$E739/100</f>
        <v>0.39600000000000002</v>
      </c>
      <c r="Q739" s="91">
        <f>VLOOKUP($B739,'Bang TPDD'!$A$6:$AA$2902,13, FALSE)*$E739/100</f>
        <v>0</v>
      </c>
      <c r="R739" s="91">
        <f>VLOOKUP($B739,'Bang TPDD'!$A$6:$AA$2902,14, FALSE)*$E739/100</f>
        <v>5.4</v>
      </c>
      <c r="S739" s="91">
        <f>VLOOKUP($B739,'Bang TPDD'!$A$6:$AA$2902,15, FALSE)*$E739/100</f>
        <v>0.72</v>
      </c>
      <c r="T739" s="91">
        <f>VLOOKUP($B739,'Bang TPDD'!$A$6:$AA$2902,16, FALSE)*$E739/100</f>
        <v>0.22500000000000001</v>
      </c>
      <c r="U739" s="91">
        <f>VLOOKUP($B739,'Bang TPDD'!$A$6:$AA$2902,17, FALSE)*$E739/100</f>
        <v>0.63</v>
      </c>
      <c r="V739" s="91">
        <f>VLOOKUP($B739,'Bang TPDD'!$A$6:$AA$2902,18, FALSE)*$E739/100</f>
        <v>28.44</v>
      </c>
      <c r="W739" s="91">
        <f>VLOOKUP($B739,'Bang TPDD'!$A$6:$AA$2902,19, FALSE)*$E739/100</f>
        <v>0</v>
      </c>
      <c r="X739" s="91">
        <f>VLOOKUP($B739,'Bang TPDD'!$A$6:$AA$2902,20, FALSE)*$E739/100</f>
        <v>0</v>
      </c>
      <c r="Y739" s="91">
        <f>VLOOKUP($B739,'Bang TPDD'!$A$6:$AA$2902,21, FALSE)*$E739/100</f>
        <v>3.5999999999999999E-3</v>
      </c>
      <c r="Z739" s="91">
        <f>VLOOKUP($B739,'Bang TPDD'!$A$6:$AA$2902,22, FALSE)*$E739/100</f>
        <v>0.47699999999999998</v>
      </c>
    </row>
    <row r="740" spans="2:26" s="2" customFormat="1" x14ac:dyDescent="0.3">
      <c r="B740" s="92">
        <v>95</v>
      </c>
      <c r="C740" s="5" t="str">
        <f>VLOOKUP($B740,'Bang TPDD'!$A$6:$AA$2902,2, FALSE)</f>
        <v>Chanh</v>
      </c>
      <c r="D740" s="91">
        <v>10</v>
      </c>
      <c r="E740" s="91">
        <f t="shared" si="173"/>
        <v>7.5</v>
      </c>
      <c r="F740" s="91">
        <f>VLOOKUP($B740,'Bang TPDD'!$A$6:$AA$2902,3, FALSE)</f>
        <v>25</v>
      </c>
      <c r="G740" s="91">
        <f>VLOOKUP($B740,'Bang TPDD'!$A$6:$AA$2902,4, FALSE)*$D740/100</f>
        <v>2.2999999999999998</v>
      </c>
      <c r="H740" s="91">
        <f>VLOOKUP($B740,'Bang TPDD'!$A$6:$AA$2902,23, FALSE)*$E740/100</f>
        <v>6.6</v>
      </c>
      <c r="I740" s="91">
        <f>VLOOKUP($B740,'Bang TPDD'!$A$6:$AA$2902,5, FALSE)*$E740/100</f>
        <v>0</v>
      </c>
      <c r="J740" s="91">
        <f>VLOOKUP($B740,'Bang TPDD'!$A$6:$AA$2902,6, FALSE)*$E740/100</f>
        <v>6.7500000000000004E-2</v>
      </c>
      <c r="K740" s="91">
        <f>VLOOKUP($B740,'Bang TPDD'!$A$6:$AA$2902,7, FALSE)*$E740/100</f>
        <v>6.7500000000000004E-2</v>
      </c>
      <c r="L740" s="91">
        <f>VLOOKUP($B740,'Bang TPDD'!$A$6:$AA$2902,8, FALSE)*$E740/100</f>
        <v>0</v>
      </c>
      <c r="M740" s="91">
        <f>VLOOKUP($B740,'Bang TPDD'!$A$6:$AA$2902,9, FALSE)*$E740/100</f>
        <v>0</v>
      </c>
      <c r="N740" s="91">
        <f>VLOOKUP($B740,'Bang TPDD'!$A$6:$AA$2902,10, FALSE)*$E740/100</f>
        <v>0</v>
      </c>
      <c r="O740" s="91">
        <f>VLOOKUP($B740,'Bang TPDD'!$A$6:$AA$2902,11, FALSE)*$E740/100</f>
        <v>0.36</v>
      </c>
      <c r="P740" s="91">
        <f>VLOOKUP($B740,'Bang TPDD'!$A$6:$AA$2902,12, FALSE)*$E740/100</f>
        <v>9.7500000000000003E-2</v>
      </c>
      <c r="Q740" s="91">
        <f>VLOOKUP($B740,'Bang TPDD'!$A$6:$AA$2902,13, FALSE)*$E740/100</f>
        <v>0</v>
      </c>
      <c r="R740" s="91">
        <f>VLOOKUP($B740,'Bang TPDD'!$A$6:$AA$2902,14, FALSE)*$E740/100</f>
        <v>3</v>
      </c>
      <c r="S740" s="91">
        <f>VLOOKUP($B740,'Bang TPDD'!$A$6:$AA$2902,15, FALSE)*$E740/100</f>
        <v>1.65</v>
      </c>
      <c r="T740" s="91">
        <f>VLOOKUP($B740,'Bang TPDD'!$A$6:$AA$2902,16, FALSE)*$E740/100</f>
        <v>4.4999999999999998E-2</v>
      </c>
      <c r="U740" s="91">
        <f>VLOOKUP($B740,'Bang TPDD'!$A$6:$AA$2902,17, FALSE)*$E740/100</f>
        <v>0</v>
      </c>
      <c r="V740" s="91">
        <f>VLOOKUP($B740,'Bang TPDD'!$A$6:$AA$2902,18, FALSE)*$E740/100</f>
        <v>0</v>
      </c>
      <c r="W740" s="91">
        <f>VLOOKUP($B740,'Bang TPDD'!$A$6:$AA$2902,19, FALSE)*$E740/100</f>
        <v>0</v>
      </c>
      <c r="X740" s="91">
        <f>VLOOKUP($B740,'Bang TPDD'!$A$6:$AA$2902,20, FALSE)*$E740/100</f>
        <v>0</v>
      </c>
      <c r="Y740" s="91">
        <f>VLOOKUP($B740,'Bang TPDD'!$A$6:$AA$2902,21, FALSE)*$E740/100</f>
        <v>3.0000000000000001E-3</v>
      </c>
      <c r="Z740" s="91">
        <f>VLOOKUP($B740,'Bang TPDD'!$A$6:$AA$2902,22, FALSE)*$E740/100</f>
        <v>3</v>
      </c>
    </row>
    <row r="741" spans="2:26" s="2" customFormat="1" x14ac:dyDescent="0.3">
      <c r="B741" s="92">
        <v>238</v>
      </c>
      <c r="C741" s="5" t="str">
        <f>VLOOKUP($B741,'Bang TPDD'!$A$6:$AA$2902,2, FALSE)</f>
        <v>Nước mắm</v>
      </c>
      <c r="D741" s="91">
        <v>4</v>
      </c>
      <c r="E741" s="91">
        <f t="shared" si="173"/>
        <v>4</v>
      </c>
      <c r="F741" s="91">
        <f>VLOOKUP($B741,'Bang TPDD'!$A$6:$AA$2902,3, FALSE)</f>
        <v>0</v>
      </c>
      <c r="G741" s="91">
        <f>VLOOKUP($B741,'Bang TPDD'!$A$6:$AA$2902,4, FALSE)*$D741/100</f>
        <v>1.1200000000000001</v>
      </c>
      <c r="H741" s="91">
        <f>VLOOKUP($B741,'Bang TPDD'!$A$6:$AA$2902,23, FALSE)*$E741/100</f>
        <v>3.7160000000000002</v>
      </c>
      <c r="I741" s="91">
        <f>VLOOKUP($B741,'Bang TPDD'!$A$6:$AA$2902,5, FALSE)*$E741/100</f>
        <v>0.28399999999999997</v>
      </c>
      <c r="J741" s="91">
        <f>VLOOKUP($B741,'Bang TPDD'!$A$6:$AA$2902,6, FALSE)*$E741/100</f>
        <v>0</v>
      </c>
      <c r="K741" s="91">
        <f>VLOOKUP($B741,'Bang TPDD'!$A$6:$AA$2902,7, FALSE)*$E741/100</f>
        <v>0.28399999999999997</v>
      </c>
      <c r="L741" s="91">
        <f>VLOOKUP($B741,'Bang TPDD'!$A$6:$AA$2902,8, FALSE)*$E741/100</f>
        <v>0</v>
      </c>
      <c r="M741" s="91">
        <f>VLOOKUP($B741,'Bang TPDD'!$A$6:$AA$2902,9, FALSE)*$E741/100</f>
        <v>0</v>
      </c>
      <c r="N741" s="91">
        <f>VLOOKUP($B741,'Bang TPDD'!$A$6:$AA$2902,10, FALSE)*$E741/100</f>
        <v>0</v>
      </c>
      <c r="O741" s="91">
        <f>VLOOKUP($B741,'Bang TPDD'!$A$6:$AA$2902,11, FALSE)*$E741/100</f>
        <v>0</v>
      </c>
      <c r="P741" s="91">
        <f>VLOOKUP($B741,'Bang TPDD'!$A$6:$AA$2902,12, FALSE)*$E741/100</f>
        <v>0</v>
      </c>
      <c r="Q741" s="91">
        <f>VLOOKUP($B741,'Bang TPDD'!$A$6:$AA$2902,13, FALSE)*$E741/100</f>
        <v>0</v>
      </c>
      <c r="R741" s="91">
        <f>VLOOKUP($B741,'Bang TPDD'!$A$6:$AA$2902,14, FALSE)*$E741/100</f>
        <v>15.48</v>
      </c>
      <c r="S741" s="91">
        <f>VLOOKUP($B741,'Bang TPDD'!$A$6:$AA$2902,15, FALSE)*$E741/100</f>
        <v>9.8680000000000003</v>
      </c>
      <c r="T741" s="91">
        <f>VLOOKUP($B741,'Bang TPDD'!$A$6:$AA$2902,16, FALSE)*$E741/100</f>
        <v>0.10800000000000001</v>
      </c>
      <c r="U741" s="91">
        <f>VLOOKUP($B741,'Bang TPDD'!$A$6:$AA$2902,17, FALSE)*$E741/100</f>
        <v>197.04</v>
      </c>
      <c r="V741" s="91">
        <f>VLOOKUP($B741,'Bang TPDD'!$A$6:$AA$2902,18, FALSE)*$E741/100</f>
        <v>0</v>
      </c>
      <c r="W741" s="91">
        <f>VLOOKUP($B741,'Bang TPDD'!$A$6:$AA$2902,19, FALSE)*$E741/100</f>
        <v>0</v>
      </c>
      <c r="X741" s="91">
        <f>VLOOKUP($B741,'Bang TPDD'!$A$6:$AA$2902,20, FALSE)*$E741/100</f>
        <v>0</v>
      </c>
      <c r="Y741" s="91">
        <f>VLOOKUP($B741,'Bang TPDD'!$A$6:$AA$2902,21, FALSE)*$E741/100</f>
        <v>1.1999999999999999E-3</v>
      </c>
      <c r="Z741" s="91">
        <f>VLOOKUP($B741,'Bang TPDD'!$A$6:$AA$2902,22, FALSE)*$E741/100</f>
        <v>0</v>
      </c>
    </row>
    <row r="742" spans="2:26" s="2" customFormat="1" x14ac:dyDescent="0.3">
      <c r="B742" s="92">
        <v>233</v>
      </c>
      <c r="C742" s="5" t="str">
        <f>VLOOKUP($B742,'Bang TPDD'!$A$6:$AA$2902,2, FALSE)</f>
        <v>Muối</v>
      </c>
      <c r="D742" s="91">
        <v>3</v>
      </c>
      <c r="E742" s="91">
        <f t="shared" si="173"/>
        <v>3</v>
      </c>
      <c r="F742" s="91">
        <f>VLOOKUP($B742,'Bang TPDD'!$A$6:$AA$2902,3, FALSE)</f>
        <v>0</v>
      </c>
      <c r="G742" s="91">
        <f>VLOOKUP($B742,'Bang TPDD'!$A$6:$AA$2902,4, FALSE)*$D742/100</f>
        <v>0</v>
      </c>
      <c r="H742" s="91">
        <f>VLOOKUP($B742,'Bang TPDD'!$A$6:$AA$2902,23, FALSE)*$E742/100</f>
        <v>0.03</v>
      </c>
      <c r="I742" s="91">
        <f>VLOOKUP($B742,'Bang TPDD'!$A$6:$AA$2902,5, FALSE)*$E742/100</f>
        <v>0</v>
      </c>
      <c r="J742" s="91">
        <f>VLOOKUP($B742,'Bang TPDD'!$A$6:$AA$2902,6, FALSE)*$E742/100</f>
        <v>0</v>
      </c>
      <c r="K742" s="91">
        <f>VLOOKUP($B742,'Bang TPDD'!$A$6:$AA$2902,7, FALSE)*$E742/100</f>
        <v>0</v>
      </c>
      <c r="L742" s="91">
        <f>VLOOKUP($B742,'Bang TPDD'!$A$6:$AA$2902,8, FALSE)*$E742/100</f>
        <v>0</v>
      </c>
      <c r="M742" s="91">
        <f>VLOOKUP($B742,'Bang TPDD'!$A$6:$AA$2902,9, FALSE)*$E742/100</f>
        <v>0</v>
      </c>
      <c r="N742" s="91">
        <f>VLOOKUP($B742,'Bang TPDD'!$A$6:$AA$2902,10, FALSE)*$E742/100</f>
        <v>0</v>
      </c>
      <c r="O742" s="91">
        <f>VLOOKUP($B742,'Bang TPDD'!$A$6:$AA$2902,11, FALSE)*$E742/100</f>
        <v>0</v>
      </c>
      <c r="P742" s="91">
        <f>VLOOKUP($B742,'Bang TPDD'!$A$6:$AA$2902,12, FALSE)*$E742/100</f>
        <v>0</v>
      </c>
      <c r="Q742" s="91">
        <f>VLOOKUP($B742,'Bang TPDD'!$A$6:$AA$2902,13, FALSE)*$E742/100</f>
        <v>0</v>
      </c>
      <c r="R742" s="91">
        <f>VLOOKUP($B742,'Bang TPDD'!$A$6:$AA$2902,14, FALSE)*$E742/100</f>
        <v>4.5</v>
      </c>
      <c r="S742" s="91">
        <f>VLOOKUP($B742,'Bang TPDD'!$A$6:$AA$2902,15, FALSE)*$E742/100</f>
        <v>2.1</v>
      </c>
      <c r="T742" s="91">
        <f>VLOOKUP($B742,'Bang TPDD'!$A$6:$AA$2902,16, FALSE)*$E742/100</f>
        <v>2.4000000000000004E-2</v>
      </c>
      <c r="U742" s="91">
        <f>VLOOKUP($B742,'Bang TPDD'!$A$6:$AA$2902,17, FALSE)*$E742/100</f>
        <v>1175.19</v>
      </c>
      <c r="V742" s="91">
        <f>VLOOKUP($B742,'Bang TPDD'!$A$6:$AA$2902,18, FALSE)*$E742/100</f>
        <v>0</v>
      </c>
      <c r="W742" s="91">
        <f>VLOOKUP($B742,'Bang TPDD'!$A$6:$AA$2902,19, FALSE)*$E742/100</f>
        <v>0</v>
      </c>
      <c r="X742" s="91">
        <f>VLOOKUP($B742,'Bang TPDD'!$A$6:$AA$2902,20, FALSE)*$E742/100</f>
        <v>0</v>
      </c>
      <c r="Y742" s="91">
        <f>VLOOKUP($B742,'Bang TPDD'!$A$6:$AA$2902,21, FALSE)*$E742/100</f>
        <v>0</v>
      </c>
      <c r="Z742" s="91">
        <f>VLOOKUP($B742,'Bang TPDD'!$A$6:$AA$2902,22, FALSE)*$E742/100</f>
        <v>0</v>
      </c>
    </row>
    <row r="743" spans="2:26" s="2" customFormat="1" x14ac:dyDescent="0.3">
      <c r="B743" s="92">
        <v>108</v>
      </c>
      <c r="C743" s="5" t="str">
        <f>VLOOKUP($B743,'Bang TPDD'!$A$6:$AA$2902,2, FALSE)</f>
        <v>Dầu thực vật</v>
      </c>
      <c r="D743" s="91">
        <v>2</v>
      </c>
      <c r="E743" s="91">
        <f t="shared" si="173"/>
        <v>2</v>
      </c>
      <c r="F743" s="91">
        <f>VLOOKUP($B743,'Bang TPDD'!$A$6:$AA$2902,3, FALSE)</f>
        <v>0</v>
      </c>
      <c r="G743" s="91">
        <f>VLOOKUP($B743,'Bang TPDD'!$A$6:$AA$2902,4, FALSE)*$D743/100</f>
        <v>17.940000000000001</v>
      </c>
      <c r="H743" s="91">
        <f>VLOOKUP($B743,'Bang TPDD'!$A$6:$AA$2902,23, FALSE)*$E743/100</f>
        <v>6.0000000000000001E-3</v>
      </c>
      <c r="I743" s="91">
        <f>VLOOKUP($B743,'Bang TPDD'!$A$6:$AA$2902,5, FALSE)*$E743/100</f>
        <v>0</v>
      </c>
      <c r="J743" s="91">
        <f>VLOOKUP($B743,'Bang TPDD'!$A$6:$AA$2902,6, FALSE)*$E743/100</f>
        <v>0</v>
      </c>
      <c r="K743" s="91">
        <f>VLOOKUP($B743,'Bang TPDD'!$A$6:$AA$2902,7, FALSE)*$E743/100</f>
        <v>0</v>
      </c>
      <c r="L743" s="91">
        <f>VLOOKUP($B743,'Bang TPDD'!$A$6:$AA$2902,8, FALSE)*$E743/100</f>
        <v>0</v>
      </c>
      <c r="M743" s="91">
        <f>VLOOKUP($B743,'Bang TPDD'!$A$6:$AA$2902,9, FALSE)*$E743/100</f>
        <v>1.994</v>
      </c>
      <c r="N743" s="91">
        <f>VLOOKUP($B743,'Bang TPDD'!$A$6:$AA$2902,10, FALSE)*$E743/100</f>
        <v>1.994</v>
      </c>
      <c r="O743" s="91">
        <f>VLOOKUP($B743,'Bang TPDD'!$A$6:$AA$2902,11, FALSE)*$E743/100</f>
        <v>0</v>
      </c>
      <c r="P743" s="91">
        <f>VLOOKUP($B743,'Bang TPDD'!$A$6:$AA$2902,12, FALSE)*$E743/100</f>
        <v>0</v>
      </c>
      <c r="Q743" s="91">
        <f>VLOOKUP($B743,'Bang TPDD'!$A$6:$AA$2902,13, FALSE)*$E743/100</f>
        <v>0</v>
      </c>
      <c r="R743" s="91">
        <f>VLOOKUP($B743,'Bang TPDD'!$A$6:$AA$2902,14, FALSE)*$E743/100</f>
        <v>0</v>
      </c>
      <c r="S743" s="91">
        <f>VLOOKUP($B743,'Bang TPDD'!$A$6:$AA$2902,15, FALSE)*$E743/100</f>
        <v>0</v>
      </c>
      <c r="T743" s="91">
        <f>VLOOKUP($B743,'Bang TPDD'!$A$6:$AA$2902,16, FALSE)*$E743/100</f>
        <v>0</v>
      </c>
      <c r="U743" s="91">
        <f>VLOOKUP($B743,'Bang TPDD'!$A$6:$AA$2902,17, FALSE)*$E743/100</f>
        <v>0</v>
      </c>
      <c r="V743" s="91">
        <f>VLOOKUP($B743,'Bang TPDD'!$A$6:$AA$2902,18, FALSE)*$E743/100</f>
        <v>0</v>
      </c>
      <c r="W743" s="91">
        <f>VLOOKUP($B743,'Bang TPDD'!$A$6:$AA$2902,19, FALSE)*$E743/100</f>
        <v>0</v>
      </c>
      <c r="X743" s="91">
        <f>VLOOKUP($B743,'Bang TPDD'!$A$6:$AA$2902,20, FALSE)*$E743/100</f>
        <v>0</v>
      </c>
      <c r="Y743" s="91">
        <f>VLOOKUP($B743,'Bang TPDD'!$A$6:$AA$2902,21, FALSE)*$E743/100</f>
        <v>0</v>
      </c>
      <c r="Z743" s="91">
        <f>VLOOKUP($B743,'Bang TPDD'!$A$6:$AA$2902,22, FALSE)*$E743/100</f>
        <v>0</v>
      </c>
    </row>
    <row r="744" spans="2:26" s="2" customFormat="1" x14ac:dyDescent="0.3">
      <c r="B744" s="92">
        <v>223</v>
      </c>
      <c r="C744" s="5" t="str">
        <f>VLOOKUP($B744,'Bang TPDD'!$A$6:$AA$2902,2, FALSE)</f>
        <v>Đường cát trắng</v>
      </c>
      <c r="D744" s="91">
        <v>3</v>
      </c>
      <c r="E744" s="91">
        <f t="shared" si="173"/>
        <v>3</v>
      </c>
      <c r="F744" s="91">
        <f>VLOOKUP($B744,'Bang TPDD'!$A$6:$AA$2902,3, FALSE)</f>
        <v>0</v>
      </c>
      <c r="G744" s="91">
        <f>VLOOKUP($B744,'Bang TPDD'!$A$6:$AA$2902,4, FALSE)*$D744/100</f>
        <v>11.91</v>
      </c>
      <c r="H744" s="91">
        <f>VLOOKUP($B744,'Bang TPDD'!$A$6:$AA$2902,23, FALSE)*$E744/100</f>
        <v>0</v>
      </c>
      <c r="I744" s="91">
        <f>VLOOKUP($B744,'Bang TPDD'!$A$6:$AA$2902,5, FALSE)*$E744/100</f>
        <v>0</v>
      </c>
      <c r="J744" s="91">
        <f>VLOOKUP($B744,'Bang TPDD'!$A$6:$AA$2902,6, FALSE)*$E744/100</f>
        <v>0</v>
      </c>
      <c r="K744" s="91">
        <f>VLOOKUP($B744,'Bang TPDD'!$A$6:$AA$2902,7, FALSE)*$E744/100</f>
        <v>0</v>
      </c>
      <c r="L744" s="91">
        <f>VLOOKUP($B744,'Bang TPDD'!$A$6:$AA$2902,8, FALSE)*$E744/100</f>
        <v>0</v>
      </c>
      <c r="M744" s="91">
        <f>VLOOKUP($B744,'Bang TPDD'!$A$6:$AA$2902,9, FALSE)*$E744/100</f>
        <v>0</v>
      </c>
      <c r="N744" s="91">
        <f>VLOOKUP($B744,'Bang TPDD'!$A$6:$AA$2902,10, FALSE)*$E744/100</f>
        <v>0</v>
      </c>
      <c r="O744" s="91">
        <f>VLOOKUP($B744,'Bang TPDD'!$A$6:$AA$2902,11, FALSE)*$E744/100</f>
        <v>2.9789999999999996</v>
      </c>
      <c r="P744" s="91">
        <f>VLOOKUP($B744,'Bang TPDD'!$A$6:$AA$2902,12, FALSE)*$E744/100</f>
        <v>0</v>
      </c>
      <c r="Q744" s="91">
        <f>VLOOKUP($B744,'Bang TPDD'!$A$6:$AA$2902,13, FALSE)*$E744/100</f>
        <v>0</v>
      </c>
      <c r="R744" s="91">
        <f>VLOOKUP($B744,'Bang TPDD'!$A$6:$AA$2902,14, FALSE)*$E744/100</f>
        <v>0</v>
      </c>
      <c r="S744" s="91">
        <f>VLOOKUP($B744,'Bang TPDD'!$A$6:$AA$2902,15, FALSE)*$E744/100</f>
        <v>0</v>
      </c>
      <c r="T744" s="91">
        <f>VLOOKUP($B744,'Bang TPDD'!$A$6:$AA$2902,16, FALSE)*$E744/100</f>
        <v>0</v>
      </c>
      <c r="U744" s="91">
        <f>VLOOKUP($B744,'Bang TPDD'!$A$6:$AA$2902,17, FALSE)*$E744/100</f>
        <v>0</v>
      </c>
      <c r="V744" s="91">
        <f>VLOOKUP($B744,'Bang TPDD'!$A$6:$AA$2902,18, FALSE)*$E744/100</f>
        <v>0</v>
      </c>
      <c r="W744" s="91">
        <f>VLOOKUP($B744,'Bang TPDD'!$A$6:$AA$2902,19, FALSE)*$E744/100</f>
        <v>0</v>
      </c>
      <c r="X744" s="91">
        <f>VLOOKUP($B744,'Bang TPDD'!$A$6:$AA$2902,20, FALSE)*$E744/100</f>
        <v>0</v>
      </c>
      <c r="Y744" s="91">
        <f>VLOOKUP($B744,'Bang TPDD'!$A$6:$AA$2902,21, FALSE)*$E744/100</f>
        <v>0</v>
      </c>
      <c r="Z744" s="91">
        <f>VLOOKUP($B744,'Bang TPDD'!$A$6:$AA$2902,22, FALSE)*$E744/100</f>
        <v>0</v>
      </c>
    </row>
    <row r="745" spans="2:26" s="2" customFormat="1" x14ac:dyDescent="0.3">
      <c r="B745" s="92">
        <v>85</v>
      </c>
      <c r="C745" s="5" t="str">
        <f>VLOOKUP($B745,'Bang TPDD'!$A$6:$AA$2902,2, FALSE)</f>
        <v>Tỏi ta</v>
      </c>
      <c r="D745" s="91">
        <v>5</v>
      </c>
      <c r="E745" s="91">
        <f t="shared" si="173"/>
        <v>4</v>
      </c>
      <c r="F745" s="91">
        <f>VLOOKUP($B745,'Bang TPDD'!$A$6:$AA$2902,3, FALSE)</f>
        <v>20</v>
      </c>
      <c r="G745" s="91">
        <f>VLOOKUP($B745,'Bang TPDD'!$A$6:$AA$2902,4, FALSE)*$D745/100</f>
        <v>5.9</v>
      </c>
      <c r="H745" s="91">
        <f>VLOOKUP($B745,'Bang TPDD'!$A$6:$AA$2902,23, FALSE)*$E745/100</f>
        <v>2.7080000000000002</v>
      </c>
      <c r="I745" s="91">
        <f>VLOOKUP($B745,'Bang TPDD'!$A$6:$AA$2902,5, FALSE)*$E745/100</f>
        <v>0</v>
      </c>
      <c r="J745" s="91">
        <f>VLOOKUP($B745,'Bang TPDD'!$A$6:$AA$2902,6, FALSE)*$E745/100</f>
        <v>0.24</v>
      </c>
      <c r="K745" s="91">
        <f>VLOOKUP($B745,'Bang TPDD'!$A$6:$AA$2902,7, FALSE)*$E745/100</f>
        <v>0.24</v>
      </c>
      <c r="L745" s="91">
        <f>VLOOKUP($B745,'Bang TPDD'!$A$6:$AA$2902,8, FALSE)*$E745/100</f>
        <v>0</v>
      </c>
      <c r="M745" s="91">
        <f>VLOOKUP($B745,'Bang TPDD'!$A$6:$AA$2902,9, FALSE)*$E745/100</f>
        <v>0</v>
      </c>
      <c r="N745" s="91">
        <f>VLOOKUP($B745,'Bang TPDD'!$A$6:$AA$2902,10, FALSE)*$E745/100</f>
        <v>0</v>
      </c>
      <c r="O745" s="91">
        <f>VLOOKUP($B745,'Bang TPDD'!$A$6:$AA$2902,11, FALSE)*$E745/100</f>
        <v>0.94</v>
      </c>
      <c r="P745" s="91">
        <f>VLOOKUP($B745,'Bang TPDD'!$A$6:$AA$2902,12, FALSE)*$E745/100</f>
        <v>0.06</v>
      </c>
      <c r="Q745" s="91">
        <f>VLOOKUP($B745,'Bang TPDD'!$A$6:$AA$2902,13, FALSE)*$E745/100</f>
        <v>0</v>
      </c>
      <c r="R745" s="91">
        <f>VLOOKUP($B745,'Bang TPDD'!$A$6:$AA$2902,14, FALSE)*$E745/100</f>
        <v>0.96</v>
      </c>
      <c r="S745" s="91">
        <f>VLOOKUP($B745,'Bang TPDD'!$A$6:$AA$2902,15, FALSE)*$E745/100</f>
        <v>7.24</v>
      </c>
      <c r="T745" s="91">
        <f>VLOOKUP($B745,'Bang TPDD'!$A$6:$AA$2902,16, FALSE)*$E745/100</f>
        <v>0.06</v>
      </c>
      <c r="U745" s="91">
        <f>VLOOKUP($B745,'Bang TPDD'!$A$6:$AA$2902,17, FALSE)*$E745/100</f>
        <v>0.72</v>
      </c>
      <c r="V745" s="91">
        <f>VLOOKUP($B745,'Bang TPDD'!$A$6:$AA$2902,18, FALSE)*$E745/100</f>
        <v>14.92</v>
      </c>
      <c r="W745" s="91">
        <f>VLOOKUP($B745,'Bang TPDD'!$A$6:$AA$2902,19, FALSE)*$E745/100</f>
        <v>0</v>
      </c>
      <c r="X745" s="91">
        <f>VLOOKUP($B745,'Bang TPDD'!$A$6:$AA$2902,20, FALSE)*$E745/100</f>
        <v>0</v>
      </c>
      <c r="Y745" s="91">
        <f>VLOOKUP($B745,'Bang TPDD'!$A$6:$AA$2902,21, FALSE)*$E745/100</f>
        <v>9.5999999999999992E-3</v>
      </c>
      <c r="Z745" s="91">
        <f>VLOOKUP($B745,'Bang TPDD'!$A$6:$AA$2902,22, FALSE)*$E745/100</f>
        <v>0.4</v>
      </c>
    </row>
    <row r="746" spans="2:26" s="2" customFormat="1" x14ac:dyDescent="0.3">
      <c r="B746" s="92">
        <v>53</v>
      </c>
      <c r="C746" s="5" t="str">
        <f>VLOOKUP($B746,'Bang TPDD'!$A$6:$AA$2902,2, FALSE)</f>
        <v>Hành củ tươi</v>
      </c>
      <c r="D746" s="91">
        <v>5</v>
      </c>
      <c r="E746" s="91">
        <f t="shared" si="173"/>
        <v>3.8</v>
      </c>
      <c r="F746" s="91">
        <f>VLOOKUP($B746,'Bang TPDD'!$A$6:$AA$2902,3, FALSE)</f>
        <v>24</v>
      </c>
      <c r="G746" s="91">
        <f>VLOOKUP($B746,'Bang TPDD'!$A$6:$AA$2902,4, FALSE)*$D746/100</f>
        <v>0.7</v>
      </c>
      <c r="H746" s="91">
        <f>VLOOKUP($B746,'Bang TPDD'!$A$6:$AA$2902,23, FALSE)*$E746/100</f>
        <v>3.5150000000000001</v>
      </c>
      <c r="I746" s="91">
        <f>VLOOKUP($B746,'Bang TPDD'!$A$6:$AA$2902,5, FALSE)*$E746/100</f>
        <v>0</v>
      </c>
      <c r="J746" s="91">
        <f>VLOOKUP($B746,'Bang TPDD'!$A$6:$AA$2902,6, FALSE)*$E746/100</f>
        <v>4.9399999999999993E-2</v>
      </c>
      <c r="K746" s="91">
        <f>VLOOKUP($B746,'Bang TPDD'!$A$6:$AA$2902,7, FALSE)*$E746/100</f>
        <v>4.9399999999999993E-2</v>
      </c>
      <c r="L746" s="91">
        <f>VLOOKUP($B746,'Bang TPDD'!$A$6:$AA$2902,8, FALSE)*$E746/100</f>
        <v>0</v>
      </c>
      <c r="M746" s="91">
        <f>VLOOKUP($B746,'Bang TPDD'!$A$6:$AA$2902,9, FALSE)*$E746/100</f>
        <v>0</v>
      </c>
      <c r="N746" s="91">
        <f>VLOOKUP($B746,'Bang TPDD'!$A$6:$AA$2902,10, FALSE)*$E746/100</f>
        <v>0</v>
      </c>
      <c r="O746" s="91">
        <f>VLOOKUP($B746,'Bang TPDD'!$A$6:$AA$2902,11, FALSE)*$E746/100</f>
        <v>0.18239999999999998</v>
      </c>
      <c r="P746" s="91">
        <f>VLOOKUP($B746,'Bang TPDD'!$A$6:$AA$2902,12, FALSE)*$E746/100</f>
        <v>2.6599999999999999E-2</v>
      </c>
      <c r="Q746" s="91">
        <f>VLOOKUP($B746,'Bang TPDD'!$A$6:$AA$2902,13, FALSE)*$E746/100</f>
        <v>0</v>
      </c>
      <c r="R746" s="91">
        <f>VLOOKUP($B746,'Bang TPDD'!$A$6:$AA$2902,14, FALSE)*$E746/100</f>
        <v>1.216</v>
      </c>
      <c r="S746" s="91">
        <f>VLOOKUP($B746,'Bang TPDD'!$A$6:$AA$2902,15, FALSE)*$E746/100</f>
        <v>1.8619999999999999</v>
      </c>
      <c r="T746" s="91">
        <f>VLOOKUP($B746,'Bang TPDD'!$A$6:$AA$2902,16, FALSE)*$E746/100</f>
        <v>4.1799999999999997E-2</v>
      </c>
      <c r="U746" s="91">
        <f>VLOOKUP($B746,'Bang TPDD'!$A$6:$AA$2902,17, FALSE)*$E746/100</f>
        <v>0</v>
      </c>
      <c r="V746" s="91">
        <f>VLOOKUP($B746,'Bang TPDD'!$A$6:$AA$2902,18, FALSE)*$E746/100</f>
        <v>0</v>
      </c>
      <c r="W746" s="91">
        <f>VLOOKUP($B746,'Bang TPDD'!$A$6:$AA$2902,19, FALSE)*$E746/100</f>
        <v>0.56999999999999995</v>
      </c>
      <c r="X746" s="91">
        <f>VLOOKUP($B746,'Bang TPDD'!$A$6:$AA$2902,20, FALSE)*$E746/100</f>
        <v>0</v>
      </c>
      <c r="Y746" s="91">
        <f>VLOOKUP($B746,'Bang TPDD'!$A$6:$AA$2902,21, FALSE)*$E746/100</f>
        <v>1.14E-3</v>
      </c>
      <c r="Z746" s="91">
        <f>VLOOKUP($B746,'Bang TPDD'!$A$6:$AA$2902,22, FALSE)*$E746/100</f>
        <v>0.38</v>
      </c>
    </row>
    <row r="747" spans="2:26" s="2" customFormat="1" x14ac:dyDescent="0.3">
      <c r="B747" s="92">
        <v>0</v>
      </c>
      <c r="C747" s="5" t="str">
        <f>VLOOKUP($B747,'Bang TPDD'!$A$6:$AA$2902,2, FALSE)</f>
        <v>Nước</v>
      </c>
      <c r="D747" s="91">
        <v>20</v>
      </c>
      <c r="E747" s="91">
        <f t="shared" si="173"/>
        <v>20</v>
      </c>
      <c r="F747" s="91">
        <f>VLOOKUP($B747,'Bang TPDD'!$A$6:$AA$2902,3, FALSE)</f>
        <v>0</v>
      </c>
      <c r="G747" s="91">
        <f>VLOOKUP($B747,'Bang TPDD'!$A$6:$AA$2902,4, FALSE)*$D747/100</f>
        <v>0</v>
      </c>
      <c r="H747" s="91">
        <f>VLOOKUP($B747,'Bang TPDD'!$A$6:$AA$2902,23, FALSE)*$E747/100</f>
        <v>20</v>
      </c>
      <c r="I747" s="91">
        <f>VLOOKUP($B747,'Bang TPDD'!$A$6:$AA$2902,5, FALSE)*$E747/100</f>
        <v>0</v>
      </c>
      <c r="J747" s="91">
        <f>VLOOKUP($B747,'Bang TPDD'!$A$6:$AA$2902,6, FALSE)*$E747/100</f>
        <v>0</v>
      </c>
      <c r="K747" s="91">
        <f>VLOOKUP($B747,'Bang TPDD'!$A$6:$AA$2902,7, FALSE)*$E747/100</f>
        <v>0</v>
      </c>
      <c r="L747" s="91">
        <f>VLOOKUP($B747,'Bang TPDD'!$A$6:$AA$2902,8, FALSE)*$E747/100</f>
        <v>0</v>
      </c>
      <c r="M747" s="91">
        <f>VLOOKUP($B747,'Bang TPDD'!$A$6:$AA$2902,9, FALSE)*$E747/100</f>
        <v>0</v>
      </c>
      <c r="N747" s="91">
        <f>VLOOKUP($B747,'Bang TPDD'!$A$6:$AA$2902,10, FALSE)*$E747/100</f>
        <v>0</v>
      </c>
      <c r="O747" s="91">
        <f>VLOOKUP($B747,'Bang TPDD'!$A$6:$AA$2902,11, FALSE)*$E747/100</f>
        <v>0</v>
      </c>
      <c r="P747" s="91">
        <f>VLOOKUP($B747,'Bang TPDD'!$A$6:$AA$2902,12, FALSE)*$E747/100</f>
        <v>0</v>
      </c>
      <c r="Q747" s="91">
        <f>VLOOKUP($B747,'Bang TPDD'!$A$6:$AA$2902,13, FALSE)*$E747/100</f>
        <v>0</v>
      </c>
      <c r="R747" s="91">
        <f>VLOOKUP($B747,'Bang TPDD'!$A$6:$AA$2902,14, FALSE)*$E747/100</f>
        <v>0</v>
      </c>
      <c r="S747" s="91">
        <f>VLOOKUP($B747,'Bang TPDD'!$A$6:$AA$2902,15, FALSE)*$E747/100</f>
        <v>0</v>
      </c>
      <c r="T747" s="91">
        <f>VLOOKUP($B747,'Bang TPDD'!$A$6:$AA$2902,16, FALSE)*$E747/100</f>
        <v>0</v>
      </c>
      <c r="U747" s="91">
        <f>VLOOKUP($B747,'Bang TPDD'!$A$6:$AA$2902,17, FALSE)*$E747/100</f>
        <v>0</v>
      </c>
      <c r="V747" s="91">
        <f>VLOOKUP($B747,'Bang TPDD'!$A$6:$AA$2902,18, FALSE)*$E747/100</f>
        <v>0</v>
      </c>
      <c r="W747" s="91">
        <f>VLOOKUP($B747,'Bang TPDD'!$A$6:$AA$2902,19, FALSE)*$E747/100</f>
        <v>0</v>
      </c>
      <c r="X747" s="91">
        <f>VLOOKUP($B747,'Bang TPDD'!$A$6:$AA$2902,20, FALSE)*$E747/100</f>
        <v>0</v>
      </c>
      <c r="Y747" s="91">
        <f>VLOOKUP($B747,'Bang TPDD'!$A$6:$AA$2902,21, FALSE)*$E747/100</f>
        <v>0</v>
      </c>
      <c r="Z747" s="91">
        <f>VLOOKUP($B747,'Bang TPDD'!$A$6:$AA$2902,22, FALSE)*$E747/100</f>
        <v>0</v>
      </c>
    </row>
    <row r="748" spans="2:26" s="2" customFormat="1" x14ac:dyDescent="0.3">
      <c r="B748" s="92" t="s">
        <v>338</v>
      </c>
      <c r="C748" s="5" t="str">
        <f>VLOOKUP($B748,'Bang TPDD'!$A$6:$AA$2902,2, FALSE)</f>
        <v>Chọn NL</v>
      </c>
      <c r="D748" s="91">
        <v>0</v>
      </c>
      <c r="E748" s="91">
        <f t="shared" si="173"/>
        <v>0</v>
      </c>
      <c r="F748" s="91">
        <f>VLOOKUP($B748,'Bang TPDD'!$A$6:$AA$2902,3, FALSE)</f>
        <v>0</v>
      </c>
      <c r="G748" s="91">
        <f>VLOOKUP($B748,'Bang TPDD'!$A$6:$AA$2902,4, FALSE)*$D748/100</f>
        <v>0</v>
      </c>
      <c r="H748" s="91">
        <f>VLOOKUP($B748,'Bang TPDD'!$A$6:$AA$2902,23, FALSE)*$E748/100</f>
        <v>0</v>
      </c>
      <c r="I748" s="91">
        <f>VLOOKUP($B748,'Bang TPDD'!$A$6:$AA$2902,5, FALSE)*$E748/100</f>
        <v>0</v>
      </c>
      <c r="J748" s="91">
        <f>VLOOKUP($B748,'Bang TPDD'!$A$6:$AA$2902,6, FALSE)*$E748/100</f>
        <v>0</v>
      </c>
      <c r="K748" s="91">
        <f>VLOOKUP($B748,'Bang TPDD'!$A$6:$AA$2902,7, FALSE)*$E748/100</f>
        <v>0</v>
      </c>
      <c r="L748" s="91">
        <f>VLOOKUP($B748,'Bang TPDD'!$A$6:$AA$2902,8, FALSE)*$E748/100</f>
        <v>0</v>
      </c>
      <c r="M748" s="91">
        <f>VLOOKUP($B748,'Bang TPDD'!$A$6:$AA$2902,9, FALSE)*$E748/100</f>
        <v>0</v>
      </c>
      <c r="N748" s="91">
        <f>VLOOKUP($B748,'Bang TPDD'!$A$6:$AA$2902,10, FALSE)*$E748/100</f>
        <v>0</v>
      </c>
      <c r="O748" s="91">
        <f>VLOOKUP($B748,'Bang TPDD'!$A$6:$AA$2902,11, FALSE)*$E748/100</f>
        <v>0</v>
      </c>
      <c r="P748" s="91">
        <f>VLOOKUP($B748,'Bang TPDD'!$A$6:$AA$2902,12, FALSE)*$E748/100</f>
        <v>0</v>
      </c>
      <c r="Q748" s="91">
        <f>VLOOKUP($B748,'Bang TPDD'!$A$6:$AA$2902,13, FALSE)*$E748/100</f>
        <v>0</v>
      </c>
      <c r="R748" s="91">
        <f>VLOOKUP($B748,'Bang TPDD'!$A$6:$AA$2902,14, FALSE)*$E748/100</f>
        <v>0</v>
      </c>
      <c r="S748" s="91">
        <f>VLOOKUP($B748,'Bang TPDD'!$A$6:$AA$2902,15, FALSE)*$E748/100</f>
        <v>0</v>
      </c>
      <c r="T748" s="91">
        <f>VLOOKUP($B748,'Bang TPDD'!$A$6:$AA$2902,16, FALSE)*$E748/100</f>
        <v>0</v>
      </c>
      <c r="U748" s="91">
        <f>VLOOKUP($B748,'Bang TPDD'!$A$6:$AA$2902,17, FALSE)*$E748/100</f>
        <v>0</v>
      </c>
      <c r="V748" s="91">
        <f>VLOOKUP($B748,'Bang TPDD'!$A$6:$AA$2902,18, FALSE)*$E748/100</f>
        <v>0</v>
      </c>
      <c r="W748" s="91">
        <f>VLOOKUP($B748,'Bang TPDD'!$A$6:$AA$2902,19, FALSE)*$E748/100</f>
        <v>0</v>
      </c>
      <c r="X748" s="91">
        <f>VLOOKUP($B748,'Bang TPDD'!$A$6:$AA$2902,20, FALSE)*$E748/100</f>
        <v>0</v>
      </c>
      <c r="Y748" s="91">
        <f>VLOOKUP($B748,'Bang TPDD'!$A$6:$AA$2902,21, FALSE)*$E748/100</f>
        <v>0</v>
      </c>
      <c r="Z748" s="91">
        <f>VLOOKUP($B748,'Bang TPDD'!$A$6:$AA$2902,22, FALSE)*$E748/100</f>
        <v>0</v>
      </c>
    </row>
    <row r="749" spans="2:26" s="2" customFormat="1" x14ac:dyDescent="0.3">
      <c r="B749" s="92" t="s">
        <v>338</v>
      </c>
      <c r="C749" s="5" t="str">
        <f>VLOOKUP($B749,'Bang TPDD'!$A$6:$AA$2902,2, FALSE)</f>
        <v>Chọn NL</v>
      </c>
      <c r="D749" s="91">
        <v>0</v>
      </c>
      <c r="E749" s="91">
        <f t="shared" si="173"/>
        <v>0</v>
      </c>
      <c r="F749" s="91">
        <f>VLOOKUP($B749,'Bang TPDD'!$A$6:$AA$2902,3, FALSE)</f>
        <v>0</v>
      </c>
      <c r="G749" s="91">
        <f>VLOOKUP($B749,'Bang TPDD'!$A$6:$AA$2902,4, FALSE)*$D749/100</f>
        <v>0</v>
      </c>
      <c r="H749" s="91">
        <f>VLOOKUP($B749,'Bang TPDD'!$A$6:$AA$2902,23, FALSE)*$E749/100</f>
        <v>0</v>
      </c>
      <c r="I749" s="91">
        <f>VLOOKUP($B749,'Bang TPDD'!$A$6:$AA$2902,5, FALSE)*$E749/100</f>
        <v>0</v>
      </c>
      <c r="J749" s="91">
        <f>VLOOKUP($B749,'Bang TPDD'!$A$6:$AA$2902,6, FALSE)*$E749/100</f>
        <v>0</v>
      </c>
      <c r="K749" s="91">
        <f>VLOOKUP($B749,'Bang TPDD'!$A$6:$AA$2902,7, FALSE)*$E749/100</f>
        <v>0</v>
      </c>
      <c r="L749" s="91">
        <f>VLOOKUP($B749,'Bang TPDD'!$A$6:$AA$2902,8, FALSE)*$E749/100</f>
        <v>0</v>
      </c>
      <c r="M749" s="91">
        <f>VLOOKUP($B749,'Bang TPDD'!$A$6:$AA$2902,9, FALSE)*$E749/100</f>
        <v>0</v>
      </c>
      <c r="N749" s="91">
        <f>VLOOKUP($B749,'Bang TPDD'!$A$6:$AA$2902,10, FALSE)*$E749/100</f>
        <v>0</v>
      </c>
      <c r="O749" s="91">
        <f>VLOOKUP($B749,'Bang TPDD'!$A$6:$AA$2902,11, FALSE)*$E749/100</f>
        <v>0</v>
      </c>
      <c r="P749" s="91">
        <f>VLOOKUP($B749,'Bang TPDD'!$A$6:$AA$2902,12, FALSE)*$E749/100</f>
        <v>0</v>
      </c>
      <c r="Q749" s="91">
        <f>VLOOKUP($B749,'Bang TPDD'!$A$6:$AA$2902,13, FALSE)*$E749/100</f>
        <v>0</v>
      </c>
      <c r="R749" s="91">
        <f>VLOOKUP($B749,'Bang TPDD'!$A$6:$AA$2902,14, FALSE)*$E749/100</f>
        <v>0</v>
      </c>
      <c r="S749" s="91">
        <f>VLOOKUP($B749,'Bang TPDD'!$A$6:$AA$2902,15, FALSE)*$E749/100</f>
        <v>0</v>
      </c>
      <c r="T749" s="91">
        <f>VLOOKUP($B749,'Bang TPDD'!$A$6:$AA$2902,16, FALSE)*$E749/100</f>
        <v>0</v>
      </c>
      <c r="U749" s="91">
        <f>VLOOKUP($B749,'Bang TPDD'!$A$6:$AA$2902,17, FALSE)*$E749/100</f>
        <v>0</v>
      </c>
      <c r="V749" s="91">
        <f>VLOOKUP($B749,'Bang TPDD'!$A$6:$AA$2902,18, FALSE)*$E749/100</f>
        <v>0</v>
      </c>
      <c r="W749" s="91">
        <f>VLOOKUP($B749,'Bang TPDD'!$A$6:$AA$2902,19, FALSE)*$E749/100</f>
        <v>0</v>
      </c>
      <c r="X749" s="91">
        <f>VLOOKUP($B749,'Bang TPDD'!$A$6:$AA$2902,20, FALSE)*$E749/100</f>
        <v>0</v>
      </c>
      <c r="Y749" s="91">
        <f>VLOOKUP($B749,'Bang TPDD'!$A$6:$AA$2902,21, FALSE)*$E749/100</f>
        <v>0</v>
      </c>
      <c r="Z749" s="91">
        <f>VLOOKUP($B749,'Bang TPDD'!$A$6:$AA$2902,22, FALSE)*$E749/100</f>
        <v>0</v>
      </c>
    </row>
    <row r="750" spans="2:26" s="2" customFormat="1" x14ac:dyDescent="0.3">
      <c r="B750" s="92" t="s">
        <v>338</v>
      </c>
      <c r="C750" s="5" t="str">
        <f>VLOOKUP($B750,'Bang TPDD'!$A$6:$AA$2902,2, FALSE)</f>
        <v>Chọn NL</v>
      </c>
      <c r="D750" s="91">
        <v>0</v>
      </c>
      <c r="E750" s="91">
        <f t="shared" si="173"/>
        <v>0</v>
      </c>
      <c r="F750" s="91">
        <f>VLOOKUP($B750,'Bang TPDD'!$A$6:$AA$2902,3, FALSE)</f>
        <v>0</v>
      </c>
      <c r="G750" s="91">
        <f>VLOOKUP($B750,'Bang TPDD'!$A$6:$AA$2902,4, FALSE)*$D750/100</f>
        <v>0</v>
      </c>
      <c r="H750" s="91">
        <f>VLOOKUP($B750,'Bang TPDD'!$A$6:$AA$2902,23, FALSE)*$E750/100</f>
        <v>0</v>
      </c>
      <c r="I750" s="91">
        <f>VLOOKUP($B750,'Bang TPDD'!$A$6:$AA$2902,5, FALSE)*$E750/100</f>
        <v>0</v>
      </c>
      <c r="J750" s="91">
        <f>VLOOKUP($B750,'Bang TPDD'!$A$6:$AA$2902,6, FALSE)*$E750/100</f>
        <v>0</v>
      </c>
      <c r="K750" s="91">
        <f>VLOOKUP($B750,'Bang TPDD'!$A$6:$AA$2902,7, FALSE)*$E750/100</f>
        <v>0</v>
      </c>
      <c r="L750" s="91">
        <f>VLOOKUP($B750,'Bang TPDD'!$A$6:$AA$2902,8, FALSE)*$E750/100</f>
        <v>0</v>
      </c>
      <c r="M750" s="91">
        <f>VLOOKUP($B750,'Bang TPDD'!$A$6:$AA$2902,9, FALSE)*$E750/100</f>
        <v>0</v>
      </c>
      <c r="N750" s="91">
        <f>VLOOKUP($B750,'Bang TPDD'!$A$6:$AA$2902,10, FALSE)*$E750/100</f>
        <v>0</v>
      </c>
      <c r="O750" s="91">
        <f>VLOOKUP($B750,'Bang TPDD'!$A$6:$AA$2902,11, FALSE)*$E750/100</f>
        <v>0</v>
      </c>
      <c r="P750" s="91">
        <f>VLOOKUP($B750,'Bang TPDD'!$A$6:$AA$2902,12, FALSE)*$E750/100</f>
        <v>0</v>
      </c>
      <c r="Q750" s="91">
        <f>VLOOKUP($B750,'Bang TPDD'!$A$6:$AA$2902,13, FALSE)*$E750/100</f>
        <v>0</v>
      </c>
      <c r="R750" s="91">
        <f>VLOOKUP($B750,'Bang TPDD'!$A$6:$AA$2902,14, FALSE)*$E750/100</f>
        <v>0</v>
      </c>
      <c r="S750" s="91">
        <f>VLOOKUP($B750,'Bang TPDD'!$A$6:$AA$2902,15, FALSE)*$E750/100</f>
        <v>0</v>
      </c>
      <c r="T750" s="91">
        <f>VLOOKUP($B750,'Bang TPDD'!$A$6:$AA$2902,16, FALSE)*$E750/100</f>
        <v>0</v>
      </c>
      <c r="U750" s="91">
        <f>VLOOKUP($B750,'Bang TPDD'!$A$6:$AA$2902,17, FALSE)*$E750/100</f>
        <v>0</v>
      </c>
      <c r="V750" s="91">
        <f>VLOOKUP($B750,'Bang TPDD'!$A$6:$AA$2902,18, FALSE)*$E750/100</f>
        <v>0</v>
      </c>
      <c r="W750" s="91">
        <f>VLOOKUP($B750,'Bang TPDD'!$A$6:$AA$2902,19, FALSE)*$E750/100</f>
        <v>0</v>
      </c>
      <c r="X750" s="91">
        <f>VLOOKUP($B750,'Bang TPDD'!$A$6:$AA$2902,20, FALSE)*$E750/100</f>
        <v>0</v>
      </c>
      <c r="Y750" s="91">
        <f>VLOOKUP($B750,'Bang TPDD'!$A$6:$AA$2902,21, FALSE)*$E750/100</f>
        <v>0</v>
      </c>
      <c r="Z750" s="91">
        <f>VLOOKUP($B750,'Bang TPDD'!$A$6:$AA$2902,22, FALSE)*$E750/100</f>
        <v>0</v>
      </c>
    </row>
    <row r="751" spans="2:26" s="2" customFormat="1" x14ac:dyDescent="0.3">
      <c r="B751" s="92" t="s">
        <v>338</v>
      </c>
      <c r="C751" s="5" t="str">
        <f>VLOOKUP($B751,'Bang TPDD'!$A$6:$AA$2902,2, FALSE)</f>
        <v>Chọn NL</v>
      </c>
      <c r="D751" s="91">
        <v>0</v>
      </c>
      <c r="E751" s="91">
        <f t="shared" si="173"/>
        <v>0</v>
      </c>
      <c r="F751" s="91">
        <f>VLOOKUP($B751,'Bang TPDD'!$A$6:$AA$2902,3, FALSE)</f>
        <v>0</v>
      </c>
      <c r="G751" s="91">
        <f>VLOOKUP($B751,'Bang TPDD'!$A$6:$AA$2902,4, FALSE)*$D751/100</f>
        <v>0</v>
      </c>
      <c r="H751" s="91">
        <f>VLOOKUP($B751,'Bang TPDD'!$A$6:$AA$2902,23, FALSE)*$E751/100</f>
        <v>0</v>
      </c>
      <c r="I751" s="91">
        <f>VLOOKUP($B751,'Bang TPDD'!$A$6:$AA$2902,5, FALSE)*$E751/100</f>
        <v>0</v>
      </c>
      <c r="J751" s="91">
        <f>VLOOKUP($B751,'Bang TPDD'!$A$6:$AA$2902,6, FALSE)*$E751/100</f>
        <v>0</v>
      </c>
      <c r="K751" s="91">
        <f>VLOOKUP($B751,'Bang TPDD'!$A$6:$AA$2902,7, FALSE)*$E751/100</f>
        <v>0</v>
      </c>
      <c r="L751" s="91">
        <f>VLOOKUP($B751,'Bang TPDD'!$A$6:$AA$2902,8, FALSE)*$E751/100</f>
        <v>0</v>
      </c>
      <c r="M751" s="91">
        <f>VLOOKUP($B751,'Bang TPDD'!$A$6:$AA$2902,9, FALSE)*$E751/100</f>
        <v>0</v>
      </c>
      <c r="N751" s="91">
        <f>VLOOKUP($B751,'Bang TPDD'!$A$6:$AA$2902,10, FALSE)*$E751/100</f>
        <v>0</v>
      </c>
      <c r="O751" s="91">
        <f>VLOOKUP($B751,'Bang TPDD'!$A$6:$AA$2902,11, FALSE)*$E751/100</f>
        <v>0</v>
      </c>
      <c r="P751" s="91">
        <f>VLOOKUP($B751,'Bang TPDD'!$A$6:$AA$2902,12, FALSE)*$E751/100</f>
        <v>0</v>
      </c>
      <c r="Q751" s="91">
        <f>VLOOKUP($B751,'Bang TPDD'!$A$6:$AA$2902,13, FALSE)*$E751/100</f>
        <v>0</v>
      </c>
      <c r="R751" s="91">
        <f>VLOOKUP($B751,'Bang TPDD'!$A$6:$AA$2902,14, FALSE)*$E751/100</f>
        <v>0</v>
      </c>
      <c r="S751" s="91">
        <f>VLOOKUP($B751,'Bang TPDD'!$A$6:$AA$2902,15, FALSE)*$E751/100</f>
        <v>0</v>
      </c>
      <c r="T751" s="91">
        <f>VLOOKUP($B751,'Bang TPDD'!$A$6:$AA$2902,16, FALSE)*$E751/100</f>
        <v>0</v>
      </c>
      <c r="U751" s="91">
        <f>VLOOKUP($B751,'Bang TPDD'!$A$6:$AA$2902,17, FALSE)*$E751/100</f>
        <v>0</v>
      </c>
      <c r="V751" s="91">
        <f>VLOOKUP($B751,'Bang TPDD'!$A$6:$AA$2902,18, FALSE)*$E751/100</f>
        <v>0</v>
      </c>
      <c r="W751" s="91">
        <f>VLOOKUP($B751,'Bang TPDD'!$A$6:$AA$2902,19, FALSE)*$E751/100</f>
        <v>0</v>
      </c>
      <c r="X751" s="91">
        <f>VLOOKUP($B751,'Bang TPDD'!$A$6:$AA$2902,20, FALSE)*$E751/100</f>
        <v>0</v>
      </c>
      <c r="Y751" s="91">
        <f>VLOOKUP($B751,'Bang TPDD'!$A$6:$AA$2902,21, FALSE)*$E751/100</f>
        <v>0</v>
      </c>
      <c r="Z751" s="91">
        <f>VLOOKUP($B751,'Bang TPDD'!$A$6:$AA$2902,22, FALSE)*$E751/100</f>
        <v>0</v>
      </c>
    </row>
    <row r="752" spans="2:26" s="2" customFormat="1" x14ac:dyDescent="0.3">
      <c r="B752" s="92" t="s">
        <v>338</v>
      </c>
      <c r="C752" s="5" t="str">
        <f>VLOOKUP($B752,'Bang TPDD'!$A$6:$AA$2902,2, FALSE)</f>
        <v>Chọn NL</v>
      </c>
      <c r="D752" s="91">
        <v>0</v>
      </c>
      <c r="E752" s="91">
        <f t="shared" si="173"/>
        <v>0</v>
      </c>
      <c r="F752" s="91">
        <f>VLOOKUP($B752,'Bang TPDD'!$A$6:$AA$2902,3, FALSE)</f>
        <v>0</v>
      </c>
      <c r="G752" s="91">
        <f>VLOOKUP($B752,'Bang TPDD'!$A$6:$AA$2902,4, FALSE)*$D752/100</f>
        <v>0</v>
      </c>
      <c r="H752" s="91">
        <f>VLOOKUP($B752,'Bang TPDD'!$A$6:$AA$2902,23, FALSE)*$E752/100</f>
        <v>0</v>
      </c>
      <c r="I752" s="91">
        <f>VLOOKUP($B752,'Bang TPDD'!$A$6:$AA$2902,5, FALSE)*$E752/100</f>
        <v>0</v>
      </c>
      <c r="J752" s="91">
        <f>VLOOKUP($B752,'Bang TPDD'!$A$6:$AA$2902,6, FALSE)*$E752/100</f>
        <v>0</v>
      </c>
      <c r="K752" s="91">
        <f>VLOOKUP($B752,'Bang TPDD'!$A$6:$AA$2902,7, FALSE)*$E752/100</f>
        <v>0</v>
      </c>
      <c r="L752" s="91">
        <f>VLOOKUP($B752,'Bang TPDD'!$A$6:$AA$2902,8, FALSE)*$E752/100</f>
        <v>0</v>
      </c>
      <c r="M752" s="91">
        <f>VLOOKUP($B752,'Bang TPDD'!$A$6:$AA$2902,9, FALSE)*$E752/100</f>
        <v>0</v>
      </c>
      <c r="N752" s="91">
        <f>VLOOKUP($B752,'Bang TPDD'!$A$6:$AA$2902,10, FALSE)*$E752/100</f>
        <v>0</v>
      </c>
      <c r="O752" s="91">
        <f>VLOOKUP($B752,'Bang TPDD'!$A$6:$AA$2902,11, FALSE)*$E752/100</f>
        <v>0</v>
      </c>
      <c r="P752" s="91">
        <f>VLOOKUP($B752,'Bang TPDD'!$A$6:$AA$2902,12, FALSE)*$E752/100</f>
        <v>0</v>
      </c>
      <c r="Q752" s="91">
        <f>VLOOKUP($B752,'Bang TPDD'!$A$6:$AA$2902,13, FALSE)*$E752/100</f>
        <v>0</v>
      </c>
      <c r="R752" s="91">
        <f>VLOOKUP($B752,'Bang TPDD'!$A$6:$AA$2902,14, FALSE)*$E752/100</f>
        <v>0</v>
      </c>
      <c r="S752" s="91">
        <f>VLOOKUP($B752,'Bang TPDD'!$A$6:$AA$2902,15, FALSE)*$E752/100</f>
        <v>0</v>
      </c>
      <c r="T752" s="91">
        <f>VLOOKUP($B752,'Bang TPDD'!$A$6:$AA$2902,16, FALSE)*$E752/100</f>
        <v>0</v>
      </c>
      <c r="U752" s="91">
        <f>VLOOKUP($B752,'Bang TPDD'!$A$6:$AA$2902,17, FALSE)*$E752/100</f>
        <v>0</v>
      </c>
      <c r="V752" s="91">
        <f>VLOOKUP($B752,'Bang TPDD'!$A$6:$AA$2902,18, FALSE)*$E752/100</f>
        <v>0</v>
      </c>
      <c r="W752" s="91">
        <f>VLOOKUP($B752,'Bang TPDD'!$A$6:$AA$2902,19, FALSE)*$E752/100</f>
        <v>0</v>
      </c>
      <c r="X752" s="91">
        <f>VLOOKUP($B752,'Bang TPDD'!$A$6:$AA$2902,20, FALSE)*$E752/100</f>
        <v>0</v>
      </c>
      <c r="Y752" s="91">
        <f>VLOOKUP($B752,'Bang TPDD'!$A$6:$AA$2902,21, FALSE)*$E752/100</f>
        <v>0</v>
      </c>
      <c r="Z752" s="91">
        <f>VLOOKUP($B752,'Bang TPDD'!$A$6:$AA$2902,22, FALSE)*$E752/100</f>
        <v>0</v>
      </c>
    </row>
    <row r="753" spans="1:26" ht="15" thickBot="1" x14ac:dyDescent="0.35"/>
    <row r="754" spans="1:26" s="89" customFormat="1" ht="27.6" x14ac:dyDescent="0.3">
      <c r="A754" s="412" t="s">
        <v>342</v>
      </c>
      <c r="B754" s="414" t="s">
        <v>292</v>
      </c>
      <c r="C754" s="410" t="s">
        <v>353</v>
      </c>
      <c r="D754" s="396" t="s">
        <v>272</v>
      </c>
      <c r="E754" s="397" t="s">
        <v>273</v>
      </c>
      <c r="F754" s="398" t="s">
        <v>300</v>
      </c>
      <c r="G754" s="398" t="s">
        <v>3</v>
      </c>
      <c r="H754" s="398" t="s">
        <v>296</v>
      </c>
      <c r="I754" s="399" t="s">
        <v>323</v>
      </c>
      <c r="J754" s="399" t="s">
        <v>324</v>
      </c>
      <c r="K754" s="399" t="s">
        <v>327</v>
      </c>
      <c r="L754" s="399" t="s">
        <v>325</v>
      </c>
      <c r="M754" s="399" t="s">
        <v>326</v>
      </c>
      <c r="N754" s="399" t="s">
        <v>329</v>
      </c>
      <c r="O754" s="399" t="s">
        <v>5</v>
      </c>
      <c r="P754" s="399" t="s">
        <v>304</v>
      </c>
      <c r="Q754" s="399" t="s">
        <v>313</v>
      </c>
      <c r="R754" s="399" t="s">
        <v>6</v>
      </c>
      <c r="S754" s="399" t="s">
        <v>7</v>
      </c>
      <c r="T754" s="399" t="s">
        <v>8</v>
      </c>
      <c r="U754" s="399" t="s">
        <v>9</v>
      </c>
      <c r="V754" s="399" t="s">
        <v>10</v>
      </c>
      <c r="W754" s="399" t="s">
        <v>291</v>
      </c>
      <c r="X754" s="399" t="s">
        <v>11</v>
      </c>
      <c r="Y754" s="399" t="s">
        <v>12</v>
      </c>
      <c r="Z754" s="399" t="s">
        <v>13</v>
      </c>
    </row>
    <row r="755" spans="1:26" s="89" customFormat="1" x14ac:dyDescent="0.3">
      <c r="A755" s="413"/>
      <c r="B755" s="415"/>
      <c r="C755" s="411"/>
      <c r="D755" s="400" t="s">
        <v>16</v>
      </c>
      <c r="E755" s="401" t="s">
        <v>16</v>
      </c>
      <c r="F755" s="401" t="s">
        <v>301</v>
      </c>
      <c r="G755" s="401" t="s">
        <v>15</v>
      </c>
      <c r="H755" s="401" t="s">
        <v>16</v>
      </c>
      <c r="I755" s="401" t="s">
        <v>16</v>
      </c>
      <c r="J755" s="401" t="s">
        <v>16</v>
      </c>
      <c r="K755" s="401" t="s">
        <v>328</v>
      </c>
      <c r="L755" s="401" t="s">
        <v>16</v>
      </c>
      <c r="M755" s="401" t="s">
        <v>16</v>
      </c>
      <c r="N755" s="401" t="s">
        <v>16</v>
      </c>
      <c r="O755" s="401" t="s">
        <v>16</v>
      </c>
      <c r="P755" s="401" t="s">
        <v>16</v>
      </c>
      <c r="Q755" s="401" t="s">
        <v>17</v>
      </c>
      <c r="R755" s="401" t="s">
        <v>17</v>
      </c>
      <c r="S755" s="401" t="s">
        <v>17</v>
      </c>
      <c r="T755" s="401" t="s">
        <v>17</v>
      </c>
      <c r="U755" s="401" t="s">
        <v>17</v>
      </c>
      <c r="V755" s="401" t="s">
        <v>17</v>
      </c>
      <c r="W755" s="401" t="s">
        <v>18</v>
      </c>
      <c r="X755" s="401" t="s">
        <v>18</v>
      </c>
      <c r="Y755" s="401" t="s">
        <v>17</v>
      </c>
      <c r="Z755" s="401" t="s">
        <v>17</v>
      </c>
    </row>
    <row r="756" spans="1:26" s="90" customFormat="1" ht="50.25" customHeight="1" thickBot="1" x14ac:dyDescent="0.4">
      <c r="A756" s="93">
        <f>A736+1</f>
        <v>46</v>
      </c>
      <c r="B756" s="94" t="s">
        <v>1166</v>
      </c>
      <c r="C756" s="95" t="s">
        <v>423</v>
      </c>
      <c r="D756" s="402">
        <f>SUM(D757:D772)</f>
        <v>251</v>
      </c>
      <c r="E756" s="402">
        <f t="shared" ref="E756" si="174">SUM(E757:E772)</f>
        <v>249.07999999999998</v>
      </c>
      <c r="F756" s="402">
        <f t="shared" ref="F756" si="175">SUM(F757:F772)</f>
        <v>46</v>
      </c>
      <c r="G756" s="402">
        <f t="shared" ref="G756" si="176">SUM(G757:G772)</f>
        <v>81.13</v>
      </c>
      <c r="H756" s="402">
        <f t="shared" ref="H756" si="177">SUM(H757:H772)</f>
        <v>229.45679999999999</v>
      </c>
      <c r="I756" s="402">
        <f t="shared" ref="I756" si="178">SUM(I757:I772)</f>
        <v>2.77976</v>
      </c>
      <c r="J756" s="402">
        <f t="shared" ref="J756" si="179">SUM(J757:J772)</f>
        <v>4.0715200000000005</v>
      </c>
      <c r="K756" s="402">
        <f t="shared" ref="K756" si="180">SUM(K757:K772)</f>
        <v>6.8512800000000009</v>
      </c>
      <c r="L756" s="402">
        <f t="shared" ref="L756" si="181">SUM(L757:L772)</f>
        <v>1.6856</v>
      </c>
      <c r="M756" s="402">
        <f t="shared" ref="M756" si="182">SUM(M757:M772)</f>
        <v>1.994</v>
      </c>
      <c r="N756" s="402">
        <f t="shared" ref="N756" si="183">SUM(N757:N772)</f>
        <v>3.6795999999999998</v>
      </c>
      <c r="O756" s="402">
        <f t="shared" ref="O756" si="184">SUM(O757:O772)</f>
        <v>6.0369199999999994</v>
      </c>
      <c r="P756" s="402">
        <f t="shared" ref="P756" si="185">SUM(P757:P772)</f>
        <v>5.4692800000000004</v>
      </c>
      <c r="Q756" s="402">
        <f t="shared" ref="Q756" si="186">SUM(Q757:Q772)</f>
        <v>0</v>
      </c>
      <c r="R756" s="402">
        <f t="shared" ref="R756" si="187">SUM(R757:R772)</f>
        <v>315.94639999999998</v>
      </c>
      <c r="S756" s="402">
        <f t="shared" ref="S756" si="188">SUM(S757:S772)</f>
        <v>48.306800000000003</v>
      </c>
      <c r="T756" s="402">
        <f t="shared" ref="T756" si="189">SUM(T757:T772)</f>
        <v>4.1890399999999994</v>
      </c>
      <c r="U756" s="402">
        <f t="shared" ref="U756" si="190">SUM(U757:U772)</f>
        <v>493.17600000000004</v>
      </c>
      <c r="V756" s="402">
        <f t="shared" ref="V756" si="191">SUM(V757:V772)</f>
        <v>11.936000000000002</v>
      </c>
      <c r="W756" s="402">
        <f t="shared" ref="W756" si="192">SUM(W757:W772)</f>
        <v>1560.4559999999999</v>
      </c>
      <c r="X756" s="402">
        <f t="shared" ref="X756" si="193">SUM(X757:X772)</f>
        <v>0.78400000000000003</v>
      </c>
      <c r="Y756" s="402">
        <f t="shared" ref="Y756" si="194">SUM(Y757:Y772)</f>
        <v>0.23314399999999999</v>
      </c>
      <c r="Z756" s="402">
        <f t="shared" ref="Z756" si="195">SUM(Z757:Z772)</f>
        <v>45.180799999999998</v>
      </c>
    </row>
    <row r="757" spans="1:26" s="2" customFormat="1" x14ac:dyDescent="0.3">
      <c r="B757" s="92">
        <v>71</v>
      </c>
      <c r="C757" s="5" t="str">
        <f>VLOOKUP($B757,'Bang TPDD'!$A$6:$AA$2902,2, FALSE)</f>
        <v>Rau má</v>
      </c>
      <c r="D757" s="91">
        <v>120</v>
      </c>
      <c r="E757" s="91">
        <f>D757-D757*F757/100</f>
        <v>120</v>
      </c>
      <c r="F757" s="91">
        <f>VLOOKUP($B757,'Bang TPDD'!$A$6:$AA$2902,3, FALSE)</f>
        <v>0</v>
      </c>
      <c r="G757" s="91">
        <f>VLOOKUP($B757,'Bang TPDD'!$A$6:$AA$2902,4, FALSE)*$D757/100</f>
        <v>24</v>
      </c>
      <c r="H757" s="91">
        <f>VLOOKUP($B757,'Bang TPDD'!$A$6:$AA$2902,23, FALSE)*$E757/100</f>
        <v>110.4</v>
      </c>
      <c r="I757" s="91">
        <f>VLOOKUP($B757,'Bang TPDD'!$A$6:$AA$2902,5, FALSE)*$E757/100</f>
        <v>0</v>
      </c>
      <c r="J757" s="91">
        <f>VLOOKUP($B757,'Bang TPDD'!$A$6:$AA$2902,6, FALSE)*$E757/100</f>
        <v>3.84</v>
      </c>
      <c r="K757" s="91">
        <f>VLOOKUP($B757,'Bang TPDD'!$A$6:$AA$2902,7, FALSE)*$E757/100</f>
        <v>3.84</v>
      </c>
      <c r="L757" s="91">
        <f>VLOOKUP($B757,'Bang TPDD'!$A$6:$AA$2902,8, FALSE)*$E757/100</f>
        <v>0</v>
      </c>
      <c r="M757" s="91">
        <f>VLOOKUP($B757,'Bang TPDD'!$A$6:$AA$2902,9, FALSE)*$E757/100</f>
        <v>0</v>
      </c>
      <c r="N757" s="91">
        <f>VLOOKUP($B757,'Bang TPDD'!$A$6:$AA$2902,10, FALSE)*$E757/100</f>
        <v>0</v>
      </c>
      <c r="O757" s="91">
        <f>VLOOKUP($B757,'Bang TPDD'!$A$6:$AA$2902,11, FALSE)*$E757/100</f>
        <v>2.16</v>
      </c>
      <c r="P757" s="91">
        <f>VLOOKUP($B757,'Bang TPDD'!$A$6:$AA$2902,12, FALSE)*$E757/100</f>
        <v>5.4</v>
      </c>
      <c r="Q757" s="91">
        <f>VLOOKUP($B757,'Bang TPDD'!$A$6:$AA$2902,13, FALSE)*$E757/100</f>
        <v>0</v>
      </c>
      <c r="R757" s="91">
        <f>VLOOKUP($B757,'Bang TPDD'!$A$6:$AA$2902,14, FALSE)*$E757/100</f>
        <v>274.8</v>
      </c>
      <c r="S757" s="91">
        <f>VLOOKUP($B757,'Bang TPDD'!$A$6:$AA$2902,15, FALSE)*$E757/100</f>
        <v>2.4</v>
      </c>
      <c r="T757" s="91">
        <f>VLOOKUP($B757,'Bang TPDD'!$A$6:$AA$2902,16, FALSE)*$E757/100</f>
        <v>3.72</v>
      </c>
      <c r="U757" s="91">
        <f>VLOOKUP($B757,'Bang TPDD'!$A$6:$AA$2902,17, FALSE)*$E757/100</f>
        <v>0</v>
      </c>
      <c r="V757" s="91">
        <f>VLOOKUP($B757,'Bang TPDD'!$A$6:$AA$2902,18, FALSE)*$E757/100</f>
        <v>0</v>
      </c>
      <c r="W757" s="91">
        <f>VLOOKUP($B757,'Bang TPDD'!$A$6:$AA$2902,19, FALSE)*$E757/100</f>
        <v>1560</v>
      </c>
      <c r="X757" s="91">
        <f>VLOOKUP($B757,'Bang TPDD'!$A$6:$AA$2902,20, FALSE)*$E757/100</f>
        <v>0</v>
      </c>
      <c r="Y757" s="91">
        <f>VLOOKUP($B757,'Bang TPDD'!$A$6:$AA$2902,21, FALSE)*$E757/100</f>
        <v>0.18</v>
      </c>
      <c r="Z757" s="91">
        <f>VLOOKUP($B757,'Bang TPDD'!$A$6:$AA$2902,22, FALSE)*$E757/100</f>
        <v>44.4</v>
      </c>
    </row>
    <row r="758" spans="1:26" s="2" customFormat="1" x14ac:dyDescent="0.3">
      <c r="B758" s="92">
        <v>118</v>
      </c>
      <c r="C758" s="5" t="str">
        <f>VLOOKUP($B758,'Bang TPDD'!$A$6:$AA$2902,2, FALSE)</f>
        <v>Thịt heo ba chỉ</v>
      </c>
      <c r="D758" s="91">
        <v>8</v>
      </c>
      <c r="E758" s="91">
        <f t="shared" ref="E758:E772" si="196">D758-D758*F758/100</f>
        <v>7.84</v>
      </c>
      <c r="F758" s="91">
        <f>VLOOKUP($B758,'Bang TPDD'!$A$6:$AA$2902,3, FALSE)</f>
        <v>2</v>
      </c>
      <c r="G758" s="91">
        <f>VLOOKUP($B758,'Bang TPDD'!$A$6:$AA$2902,4, FALSE)*$D758/100</f>
        <v>19.2</v>
      </c>
      <c r="H758" s="91">
        <f>VLOOKUP($B758,'Bang TPDD'!$A$6:$AA$2902,23, FALSE)*$E758/100</f>
        <v>4.7824</v>
      </c>
      <c r="I758" s="91">
        <f>VLOOKUP($B758,'Bang TPDD'!$A$6:$AA$2902,5, FALSE)*$E758/100</f>
        <v>2.06976</v>
      </c>
      <c r="J758" s="91">
        <f>VLOOKUP($B758,'Bang TPDD'!$A$6:$AA$2902,6, FALSE)*$E758/100</f>
        <v>0</v>
      </c>
      <c r="K758" s="91">
        <f>VLOOKUP($B758,'Bang TPDD'!$A$6:$AA$2902,7, FALSE)*$E758/100</f>
        <v>2.06976</v>
      </c>
      <c r="L758" s="91">
        <f>VLOOKUP($B758,'Bang TPDD'!$A$6:$AA$2902,8, FALSE)*$E758/100</f>
        <v>1.6856</v>
      </c>
      <c r="M758" s="91">
        <f>VLOOKUP($B758,'Bang TPDD'!$A$6:$AA$2902,9, FALSE)*$E758/100</f>
        <v>0</v>
      </c>
      <c r="N758" s="91">
        <f>VLOOKUP($B758,'Bang TPDD'!$A$6:$AA$2902,10, FALSE)*$E758/100</f>
        <v>1.6856</v>
      </c>
      <c r="O758" s="91">
        <f>VLOOKUP($B758,'Bang TPDD'!$A$6:$AA$2902,11, FALSE)*$E758/100</f>
        <v>0</v>
      </c>
      <c r="P758" s="91">
        <f>VLOOKUP($B758,'Bang TPDD'!$A$6:$AA$2902,12, FALSE)*$E758/100</f>
        <v>0</v>
      </c>
      <c r="Q758" s="91">
        <f>VLOOKUP($B758,'Bang TPDD'!$A$6:$AA$2902,13, FALSE)*$E758/100</f>
        <v>0</v>
      </c>
      <c r="R758" s="91">
        <f>VLOOKUP($B758,'Bang TPDD'!$A$6:$AA$2902,14, FALSE)*$E758/100</f>
        <v>0.7056</v>
      </c>
      <c r="S758" s="91">
        <f>VLOOKUP($B758,'Bang TPDD'!$A$6:$AA$2902,15, FALSE)*$E758/100</f>
        <v>13.9552</v>
      </c>
      <c r="T758" s="91">
        <f>VLOOKUP($B758,'Bang TPDD'!$A$6:$AA$2902,16, FALSE)*$E758/100</f>
        <v>0.1176</v>
      </c>
      <c r="U758" s="91">
        <f>VLOOKUP($B758,'Bang TPDD'!$A$6:$AA$2902,17, FALSE)*$E758/100</f>
        <v>0</v>
      </c>
      <c r="V758" s="91">
        <f>VLOOKUP($B758,'Bang TPDD'!$A$6:$AA$2902,18, FALSE)*$E758/100</f>
        <v>0</v>
      </c>
      <c r="W758" s="91">
        <f>VLOOKUP($B758,'Bang TPDD'!$A$6:$AA$2902,19, FALSE)*$E758/100</f>
        <v>0</v>
      </c>
      <c r="X758" s="91">
        <f>VLOOKUP($B758,'Bang TPDD'!$A$6:$AA$2902,20, FALSE)*$E758/100</f>
        <v>0.78400000000000003</v>
      </c>
      <c r="Y758" s="91">
        <f>VLOOKUP($B758,'Bang TPDD'!$A$6:$AA$2902,21, FALSE)*$E758/100</f>
        <v>4.1551999999999999E-2</v>
      </c>
      <c r="Z758" s="91">
        <f>VLOOKUP($B758,'Bang TPDD'!$A$6:$AA$2902,22, FALSE)*$E758/100</f>
        <v>0.15679999999999999</v>
      </c>
    </row>
    <row r="759" spans="1:26" s="2" customFormat="1" x14ac:dyDescent="0.3">
      <c r="B759" s="92">
        <v>238</v>
      </c>
      <c r="C759" s="5" t="str">
        <f>VLOOKUP($B759,'Bang TPDD'!$A$6:$AA$2902,2, FALSE)</f>
        <v>Nước mắm</v>
      </c>
      <c r="D759" s="91">
        <v>10</v>
      </c>
      <c r="E759" s="91">
        <f t="shared" si="196"/>
        <v>10</v>
      </c>
      <c r="F759" s="91">
        <f>VLOOKUP($B759,'Bang TPDD'!$A$6:$AA$2902,3, FALSE)</f>
        <v>0</v>
      </c>
      <c r="G759" s="91">
        <f>VLOOKUP($B759,'Bang TPDD'!$A$6:$AA$2902,4, FALSE)*$D759/100</f>
        <v>2.8</v>
      </c>
      <c r="H759" s="91">
        <f>VLOOKUP($B759,'Bang TPDD'!$A$6:$AA$2902,23, FALSE)*$E759/100</f>
        <v>9.2899999999999991</v>
      </c>
      <c r="I759" s="91">
        <f>VLOOKUP($B759,'Bang TPDD'!$A$6:$AA$2902,5, FALSE)*$E759/100</f>
        <v>0.71</v>
      </c>
      <c r="J759" s="91">
        <f>VLOOKUP($B759,'Bang TPDD'!$A$6:$AA$2902,6, FALSE)*$E759/100</f>
        <v>0</v>
      </c>
      <c r="K759" s="91">
        <f>VLOOKUP($B759,'Bang TPDD'!$A$6:$AA$2902,7, FALSE)*$E759/100</f>
        <v>0.71</v>
      </c>
      <c r="L759" s="91">
        <f>VLOOKUP($B759,'Bang TPDD'!$A$6:$AA$2902,8, FALSE)*$E759/100</f>
        <v>0</v>
      </c>
      <c r="M759" s="91">
        <f>VLOOKUP($B759,'Bang TPDD'!$A$6:$AA$2902,9, FALSE)*$E759/100</f>
        <v>0</v>
      </c>
      <c r="N759" s="91">
        <f>VLOOKUP($B759,'Bang TPDD'!$A$6:$AA$2902,10, FALSE)*$E759/100</f>
        <v>0</v>
      </c>
      <c r="O759" s="91">
        <f>VLOOKUP($B759,'Bang TPDD'!$A$6:$AA$2902,11, FALSE)*$E759/100</f>
        <v>0</v>
      </c>
      <c r="P759" s="91">
        <f>VLOOKUP($B759,'Bang TPDD'!$A$6:$AA$2902,12, FALSE)*$E759/100</f>
        <v>0</v>
      </c>
      <c r="Q759" s="91">
        <f>VLOOKUP($B759,'Bang TPDD'!$A$6:$AA$2902,13, FALSE)*$E759/100</f>
        <v>0</v>
      </c>
      <c r="R759" s="91">
        <f>VLOOKUP($B759,'Bang TPDD'!$A$6:$AA$2902,14, FALSE)*$E759/100</f>
        <v>38.700000000000003</v>
      </c>
      <c r="S759" s="91">
        <f>VLOOKUP($B759,'Bang TPDD'!$A$6:$AA$2902,15, FALSE)*$E759/100</f>
        <v>24.67</v>
      </c>
      <c r="T759" s="91">
        <f>VLOOKUP($B759,'Bang TPDD'!$A$6:$AA$2902,16, FALSE)*$E759/100</f>
        <v>0.27</v>
      </c>
      <c r="U759" s="91">
        <f>VLOOKUP($B759,'Bang TPDD'!$A$6:$AA$2902,17, FALSE)*$E759/100</f>
        <v>492.6</v>
      </c>
      <c r="V759" s="91">
        <f>VLOOKUP($B759,'Bang TPDD'!$A$6:$AA$2902,18, FALSE)*$E759/100</f>
        <v>0</v>
      </c>
      <c r="W759" s="91">
        <f>VLOOKUP($B759,'Bang TPDD'!$A$6:$AA$2902,19, FALSE)*$E759/100</f>
        <v>0</v>
      </c>
      <c r="X759" s="91">
        <f>VLOOKUP($B759,'Bang TPDD'!$A$6:$AA$2902,20, FALSE)*$E759/100</f>
        <v>0</v>
      </c>
      <c r="Y759" s="91">
        <f>VLOOKUP($B759,'Bang TPDD'!$A$6:$AA$2902,21, FALSE)*$E759/100</f>
        <v>3.0000000000000001E-3</v>
      </c>
      <c r="Z759" s="91">
        <f>VLOOKUP($B759,'Bang TPDD'!$A$6:$AA$2902,22, FALSE)*$E759/100</f>
        <v>0</v>
      </c>
    </row>
    <row r="760" spans="1:26" s="2" customFormat="1" x14ac:dyDescent="0.3">
      <c r="B760" s="92">
        <v>108</v>
      </c>
      <c r="C760" s="5" t="str">
        <f>VLOOKUP($B760,'Bang TPDD'!$A$6:$AA$2902,2, FALSE)</f>
        <v>Dầu thực vật</v>
      </c>
      <c r="D760" s="91">
        <v>2</v>
      </c>
      <c r="E760" s="91">
        <f t="shared" si="196"/>
        <v>2</v>
      </c>
      <c r="F760" s="91">
        <f>VLOOKUP($B760,'Bang TPDD'!$A$6:$AA$2902,3, FALSE)</f>
        <v>0</v>
      </c>
      <c r="G760" s="91">
        <f>VLOOKUP($B760,'Bang TPDD'!$A$6:$AA$2902,4, FALSE)*$D760/100</f>
        <v>17.940000000000001</v>
      </c>
      <c r="H760" s="91">
        <f>VLOOKUP($B760,'Bang TPDD'!$A$6:$AA$2902,23, FALSE)*$E760/100</f>
        <v>6.0000000000000001E-3</v>
      </c>
      <c r="I760" s="91">
        <f>VLOOKUP($B760,'Bang TPDD'!$A$6:$AA$2902,5, FALSE)*$E760/100</f>
        <v>0</v>
      </c>
      <c r="J760" s="91">
        <f>VLOOKUP($B760,'Bang TPDD'!$A$6:$AA$2902,6, FALSE)*$E760/100</f>
        <v>0</v>
      </c>
      <c r="K760" s="91">
        <f>VLOOKUP($B760,'Bang TPDD'!$A$6:$AA$2902,7, FALSE)*$E760/100</f>
        <v>0</v>
      </c>
      <c r="L760" s="91">
        <f>VLOOKUP($B760,'Bang TPDD'!$A$6:$AA$2902,8, FALSE)*$E760/100</f>
        <v>0</v>
      </c>
      <c r="M760" s="91">
        <f>VLOOKUP($B760,'Bang TPDD'!$A$6:$AA$2902,9, FALSE)*$E760/100</f>
        <v>1.994</v>
      </c>
      <c r="N760" s="91">
        <f>VLOOKUP($B760,'Bang TPDD'!$A$6:$AA$2902,10, FALSE)*$E760/100</f>
        <v>1.994</v>
      </c>
      <c r="O760" s="91">
        <f>VLOOKUP($B760,'Bang TPDD'!$A$6:$AA$2902,11, FALSE)*$E760/100</f>
        <v>0</v>
      </c>
      <c r="P760" s="91">
        <f>VLOOKUP($B760,'Bang TPDD'!$A$6:$AA$2902,12, FALSE)*$E760/100</f>
        <v>0</v>
      </c>
      <c r="Q760" s="91">
        <f>VLOOKUP($B760,'Bang TPDD'!$A$6:$AA$2902,13, FALSE)*$E760/100</f>
        <v>0</v>
      </c>
      <c r="R760" s="91">
        <f>VLOOKUP($B760,'Bang TPDD'!$A$6:$AA$2902,14, FALSE)*$E760/100</f>
        <v>0</v>
      </c>
      <c r="S760" s="91">
        <f>VLOOKUP($B760,'Bang TPDD'!$A$6:$AA$2902,15, FALSE)*$E760/100</f>
        <v>0</v>
      </c>
      <c r="T760" s="91">
        <f>VLOOKUP($B760,'Bang TPDD'!$A$6:$AA$2902,16, FALSE)*$E760/100</f>
        <v>0</v>
      </c>
      <c r="U760" s="91">
        <f>VLOOKUP($B760,'Bang TPDD'!$A$6:$AA$2902,17, FALSE)*$E760/100</f>
        <v>0</v>
      </c>
      <c r="V760" s="91">
        <f>VLOOKUP($B760,'Bang TPDD'!$A$6:$AA$2902,18, FALSE)*$E760/100</f>
        <v>0</v>
      </c>
      <c r="W760" s="91">
        <f>VLOOKUP($B760,'Bang TPDD'!$A$6:$AA$2902,19, FALSE)*$E760/100</f>
        <v>0</v>
      </c>
      <c r="X760" s="91">
        <f>VLOOKUP($B760,'Bang TPDD'!$A$6:$AA$2902,20, FALSE)*$E760/100</f>
        <v>0</v>
      </c>
      <c r="Y760" s="91">
        <f>VLOOKUP($B760,'Bang TPDD'!$A$6:$AA$2902,21, FALSE)*$E760/100</f>
        <v>0</v>
      </c>
      <c r="Z760" s="91">
        <f>VLOOKUP($B760,'Bang TPDD'!$A$6:$AA$2902,22, FALSE)*$E760/100</f>
        <v>0</v>
      </c>
    </row>
    <row r="761" spans="1:26" s="2" customFormat="1" x14ac:dyDescent="0.3">
      <c r="B761" s="92">
        <v>223</v>
      </c>
      <c r="C761" s="5" t="str">
        <f>VLOOKUP($B761,'Bang TPDD'!$A$6:$AA$2902,2, FALSE)</f>
        <v>Đường cát trắng</v>
      </c>
      <c r="D761" s="91">
        <v>3</v>
      </c>
      <c r="E761" s="91">
        <f t="shared" si="196"/>
        <v>3</v>
      </c>
      <c r="F761" s="91">
        <f>VLOOKUP($B761,'Bang TPDD'!$A$6:$AA$2902,3, FALSE)</f>
        <v>0</v>
      </c>
      <c r="G761" s="91">
        <f>VLOOKUP($B761,'Bang TPDD'!$A$6:$AA$2902,4, FALSE)*$D761/100</f>
        <v>11.91</v>
      </c>
      <c r="H761" s="91">
        <f>VLOOKUP($B761,'Bang TPDD'!$A$6:$AA$2902,23, FALSE)*$E761/100</f>
        <v>0</v>
      </c>
      <c r="I761" s="91">
        <f>VLOOKUP($B761,'Bang TPDD'!$A$6:$AA$2902,5, FALSE)*$E761/100</f>
        <v>0</v>
      </c>
      <c r="J761" s="91">
        <f>VLOOKUP($B761,'Bang TPDD'!$A$6:$AA$2902,6, FALSE)*$E761/100</f>
        <v>0</v>
      </c>
      <c r="K761" s="91">
        <f>VLOOKUP($B761,'Bang TPDD'!$A$6:$AA$2902,7, FALSE)*$E761/100</f>
        <v>0</v>
      </c>
      <c r="L761" s="91">
        <f>VLOOKUP($B761,'Bang TPDD'!$A$6:$AA$2902,8, FALSE)*$E761/100</f>
        <v>0</v>
      </c>
      <c r="M761" s="91">
        <f>VLOOKUP($B761,'Bang TPDD'!$A$6:$AA$2902,9, FALSE)*$E761/100</f>
        <v>0</v>
      </c>
      <c r="N761" s="91">
        <f>VLOOKUP($B761,'Bang TPDD'!$A$6:$AA$2902,10, FALSE)*$E761/100</f>
        <v>0</v>
      </c>
      <c r="O761" s="91">
        <f>VLOOKUP($B761,'Bang TPDD'!$A$6:$AA$2902,11, FALSE)*$E761/100</f>
        <v>2.9789999999999996</v>
      </c>
      <c r="P761" s="91">
        <f>VLOOKUP($B761,'Bang TPDD'!$A$6:$AA$2902,12, FALSE)*$E761/100</f>
        <v>0</v>
      </c>
      <c r="Q761" s="91">
        <f>VLOOKUP($B761,'Bang TPDD'!$A$6:$AA$2902,13, FALSE)*$E761/100</f>
        <v>0</v>
      </c>
      <c r="R761" s="91">
        <f>VLOOKUP($B761,'Bang TPDD'!$A$6:$AA$2902,14, FALSE)*$E761/100</f>
        <v>0</v>
      </c>
      <c r="S761" s="91">
        <f>VLOOKUP($B761,'Bang TPDD'!$A$6:$AA$2902,15, FALSE)*$E761/100</f>
        <v>0</v>
      </c>
      <c r="T761" s="91">
        <f>VLOOKUP($B761,'Bang TPDD'!$A$6:$AA$2902,16, FALSE)*$E761/100</f>
        <v>0</v>
      </c>
      <c r="U761" s="91">
        <f>VLOOKUP($B761,'Bang TPDD'!$A$6:$AA$2902,17, FALSE)*$E761/100</f>
        <v>0</v>
      </c>
      <c r="V761" s="91">
        <f>VLOOKUP($B761,'Bang TPDD'!$A$6:$AA$2902,18, FALSE)*$E761/100</f>
        <v>0</v>
      </c>
      <c r="W761" s="91">
        <f>VLOOKUP($B761,'Bang TPDD'!$A$6:$AA$2902,19, FALSE)*$E761/100</f>
        <v>0</v>
      </c>
      <c r="X761" s="91">
        <f>VLOOKUP($B761,'Bang TPDD'!$A$6:$AA$2902,20, FALSE)*$E761/100</f>
        <v>0</v>
      </c>
      <c r="Y761" s="91">
        <f>VLOOKUP($B761,'Bang TPDD'!$A$6:$AA$2902,21, FALSE)*$E761/100</f>
        <v>0</v>
      </c>
      <c r="Z761" s="91">
        <f>VLOOKUP($B761,'Bang TPDD'!$A$6:$AA$2902,22, FALSE)*$E761/100</f>
        <v>0</v>
      </c>
    </row>
    <row r="762" spans="1:26" s="2" customFormat="1" x14ac:dyDescent="0.3">
      <c r="B762" s="92">
        <v>85</v>
      </c>
      <c r="C762" s="5" t="str">
        <f>VLOOKUP($B762,'Bang TPDD'!$A$6:$AA$2902,2, FALSE)</f>
        <v>Tỏi ta</v>
      </c>
      <c r="D762" s="91">
        <v>4</v>
      </c>
      <c r="E762" s="91">
        <f t="shared" si="196"/>
        <v>3.2</v>
      </c>
      <c r="F762" s="91">
        <f>VLOOKUP($B762,'Bang TPDD'!$A$6:$AA$2902,3, FALSE)</f>
        <v>20</v>
      </c>
      <c r="G762" s="91">
        <f>VLOOKUP($B762,'Bang TPDD'!$A$6:$AA$2902,4, FALSE)*$D762/100</f>
        <v>4.72</v>
      </c>
      <c r="H762" s="91">
        <f>VLOOKUP($B762,'Bang TPDD'!$A$6:$AA$2902,23, FALSE)*$E762/100</f>
        <v>2.1664000000000003</v>
      </c>
      <c r="I762" s="91">
        <f>VLOOKUP($B762,'Bang TPDD'!$A$6:$AA$2902,5, FALSE)*$E762/100</f>
        <v>0</v>
      </c>
      <c r="J762" s="91">
        <f>VLOOKUP($B762,'Bang TPDD'!$A$6:$AA$2902,6, FALSE)*$E762/100</f>
        <v>0.19200000000000003</v>
      </c>
      <c r="K762" s="91">
        <f>VLOOKUP($B762,'Bang TPDD'!$A$6:$AA$2902,7, FALSE)*$E762/100</f>
        <v>0.19200000000000003</v>
      </c>
      <c r="L762" s="91">
        <f>VLOOKUP($B762,'Bang TPDD'!$A$6:$AA$2902,8, FALSE)*$E762/100</f>
        <v>0</v>
      </c>
      <c r="M762" s="91">
        <f>VLOOKUP($B762,'Bang TPDD'!$A$6:$AA$2902,9, FALSE)*$E762/100</f>
        <v>0</v>
      </c>
      <c r="N762" s="91">
        <f>VLOOKUP($B762,'Bang TPDD'!$A$6:$AA$2902,10, FALSE)*$E762/100</f>
        <v>0</v>
      </c>
      <c r="O762" s="91">
        <f>VLOOKUP($B762,'Bang TPDD'!$A$6:$AA$2902,11, FALSE)*$E762/100</f>
        <v>0.752</v>
      </c>
      <c r="P762" s="91">
        <f>VLOOKUP($B762,'Bang TPDD'!$A$6:$AA$2902,12, FALSE)*$E762/100</f>
        <v>4.8000000000000008E-2</v>
      </c>
      <c r="Q762" s="91">
        <f>VLOOKUP($B762,'Bang TPDD'!$A$6:$AA$2902,13, FALSE)*$E762/100</f>
        <v>0</v>
      </c>
      <c r="R762" s="91">
        <f>VLOOKUP($B762,'Bang TPDD'!$A$6:$AA$2902,14, FALSE)*$E762/100</f>
        <v>0.76800000000000013</v>
      </c>
      <c r="S762" s="91">
        <f>VLOOKUP($B762,'Bang TPDD'!$A$6:$AA$2902,15, FALSE)*$E762/100</f>
        <v>5.7920000000000007</v>
      </c>
      <c r="T762" s="91">
        <f>VLOOKUP($B762,'Bang TPDD'!$A$6:$AA$2902,16, FALSE)*$E762/100</f>
        <v>4.8000000000000008E-2</v>
      </c>
      <c r="U762" s="91">
        <f>VLOOKUP($B762,'Bang TPDD'!$A$6:$AA$2902,17, FALSE)*$E762/100</f>
        <v>0.57600000000000007</v>
      </c>
      <c r="V762" s="91">
        <f>VLOOKUP($B762,'Bang TPDD'!$A$6:$AA$2902,18, FALSE)*$E762/100</f>
        <v>11.936000000000002</v>
      </c>
      <c r="W762" s="91">
        <f>VLOOKUP($B762,'Bang TPDD'!$A$6:$AA$2902,19, FALSE)*$E762/100</f>
        <v>0</v>
      </c>
      <c r="X762" s="91">
        <f>VLOOKUP($B762,'Bang TPDD'!$A$6:$AA$2902,20, FALSE)*$E762/100</f>
        <v>0</v>
      </c>
      <c r="Y762" s="91">
        <f>VLOOKUP($B762,'Bang TPDD'!$A$6:$AA$2902,21, FALSE)*$E762/100</f>
        <v>7.6800000000000002E-3</v>
      </c>
      <c r="Z762" s="91">
        <f>VLOOKUP($B762,'Bang TPDD'!$A$6:$AA$2902,22, FALSE)*$E762/100</f>
        <v>0.32</v>
      </c>
    </row>
    <row r="763" spans="1:26" s="2" customFormat="1" x14ac:dyDescent="0.3">
      <c r="B763" s="92">
        <v>53</v>
      </c>
      <c r="C763" s="5" t="str">
        <f>VLOOKUP($B763,'Bang TPDD'!$A$6:$AA$2902,2, FALSE)</f>
        <v>Hành củ tươi</v>
      </c>
      <c r="D763" s="91">
        <v>4</v>
      </c>
      <c r="E763" s="91">
        <f t="shared" si="196"/>
        <v>3.04</v>
      </c>
      <c r="F763" s="91">
        <f>VLOOKUP($B763,'Bang TPDD'!$A$6:$AA$2902,3, FALSE)</f>
        <v>24</v>
      </c>
      <c r="G763" s="91">
        <f>VLOOKUP($B763,'Bang TPDD'!$A$6:$AA$2902,4, FALSE)*$D763/100</f>
        <v>0.56000000000000005</v>
      </c>
      <c r="H763" s="91">
        <f>VLOOKUP($B763,'Bang TPDD'!$A$6:$AA$2902,23, FALSE)*$E763/100</f>
        <v>2.8119999999999998</v>
      </c>
      <c r="I763" s="91">
        <f>VLOOKUP($B763,'Bang TPDD'!$A$6:$AA$2902,5, FALSE)*$E763/100</f>
        <v>0</v>
      </c>
      <c r="J763" s="91">
        <f>VLOOKUP($B763,'Bang TPDD'!$A$6:$AA$2902,6, FALSE)*$E763/100</f>
        <v>3.9520000000000007E-2</v>
      </c>
      <c r="K763" s="91">
        <f>VLOOKUP($B763,'Bang TPDD'!$A$6:$AA$2902,7, FALSE)*$E763/100</f>
        <v>3.9520000000000007E-2</v>
      </c>
      <c r="L763" s="91">
        <f>VLOOKUP($B763,'Bang TPDD'!$A$6:$AA$2902,8, FALSE)*$E763/100</f>
        <v>0</v>
      </c>
      <c r="M763" s="91">
        <f>VLOOKUP($B763,'Bang TPDD'!$A$6:$AA$2902,9, FALSE)*$E763/100</f>
        <v>0</v>
      </c>
      <c r="N763" s="91">
        <f>VLOOKUP($B763,'Bang TPDD'!$A$6:$AA$2902,10, FALSE)*$E763/100</f>
        <v>0</v>
      </c>
      <c r="O763" s="91">
        <f>VLOOKUP($B763,'Bang TPDD'!$A$6:$AA$2902,11, FALSE)*$E763/100</f>
        <v>0.14591999999999999</v>
      </c>
      <c r="P763" s="91">
        <f>VLOOKUP($B763,'Bang TPDD'!$A$6:$AA$2902,12, FALSE)*$E763/100</f>
        <v>2.1279999999999997E-2</v>
      </c>
      <c r="Q763" s="91">
        <f>VLOOKUP($B763,'Bang TPDD'!$A$6:$AA$2902,13, FALSE)*$E763/100</f>
        <v>0</v>
      </c>
      <c r="R763" s="91">
        <f>VLOOKUP($B763,'Bang TPDD'!$A$6:$AA$2902,14, FALSE)*$E763/100</f>
        <v>0.9728</v>
      </c>
      <c r="S763" s="91">
        <f>VLOOKUP($B763,'Bang TPDD'!$A$6:$AA$2902,15, FALSE)*$E763/100</f>
        <v>1.4896</v>
      </c>
      <c r="T763" s="91">
        <f>VLOOKUP($B763,'Bang TPDD'!$A$6:$AA$2902,16, FALSE)*$E763/100</f>
        <v>3.3440000000000004E-2</v>
      </c>
      <c r="U763" s="91">
        <f>VLOOKUP($B763,'Bang TPDD'!$A$6:$AA$2902,17, FALSE)*$E763/100</f>
        <v>0</v>
      </c>
      <c r="V763" s="91">
        <f>VLOOKUP($B763,'Bang TPDD'!$A$6:$AA$2902,18, FALSE)*$E763/100</f>
        <v>0</v>
      </c>
      <c r="W763" s="91">
        <f>VLOOKUP($B763,'Bang TPDD'!$A$6:$AA$2902,19, FALSE)*$E763/100</f>
        <v>0.45600000000000002</v>
      </c>
      <c r="X763" s="91">
        <f>VLOOKUP($B763,'Bang TPDD'!$A$6:$AA$2902,20, FALSE)*$E763/100</f>
        <v>0</v>
      </c>
      <c r="Y763" s="91">
        <f>VLOOKUP($B763,'Bang TPDD'!$A$6:$AA$2902,21, FALSE)*$E763/100</f>
        <v>9.1200000000000005E-4</v>
      </c>
      <c r="Z763" s="91">
        <f>VLOOKUP($B763,'Bang TPDD'!$A$6:$AA$2902,22, FALSE)*$E763/100</f>
        <v>0.30399999999999999</v>
      </c>
    </row>
    <row r="764" spans="1:26" s="2" customFormat="1" x14ac:dyDescent="0.3">
      <c r="B764" s="92">
        <v>0</v>
      </c>
      <c r="C764" s="5" t="str">
        <f>VLOOKUP($B764,'Bang TPDD'!$A$6:$AA$2902,2, FALSE)</f>
        <v>Nước</v>
      </c>
      <c r="D764" s="91">
        <v>100</v>
      </c>
      <c r="E764" s="91">
        <f t="shared" si="196"/>
        <v>100</v>
      </c>
      <c r="F764" s="91">
        <f>VLOOKUP($B764,'Bang TPDD'!$A$6:$AA$2902,3, FALSE)</f>
        <v>0</v>
      </c>
      <c r="G764" s="91">
        <f>VLOOKUP($B764,'Bang TPDD'!$A$6:$AA$2902,4, FALSE)*$D764/100</f>
        <v>0</v>
      </c>
      <c r="H764" s="91">
        <f>VLOOKUP($B764,'Bang TPDD'!$A$6:$AA$2902,23, FALSE)*$E764/100</f>
        <v>100</v>
      </c>
      <c r="I764" s="91">
        <f>VLOOKUP($B764,'Bang TPDD'!$A$6:$AA$2902,5, FALSE)*$E764/100</f>
        <v>0</v>
      </c>
      <c r="J764" s="91">
        <f>VLOOKUP($B764,'Bang TPDD'!$A$6:$AA$2902,6, FALSE)*$E764/100</f>
        <v>0</v>
      </c>
      <c r="K764" s="91">
        <f>VLOOKUP($B764,'Bang TPDD'!$A$6:$AA$2902,7, FALSE)*$E764/100</f>
        <v>0</v>
      </c>
      <c r="L764" s="91">
        <f>VLOOKUP($B764,'Bang TPDD'!$A$6:$AA$2902,8, FALSE)*$E764/100</f>
        <v>0</v>
      </c>
      <c r="M764" s="91">
        <f>VLOOKUP($B764,'Bang TPDD'!$A$6:$AA$2902,9, FALSE)*$E764/100</f>
        <v>0</v>
      </c>
      <c r="N764" s="91">
        <f>VLOOKUP($B764,'Bang TPDD'!$A$6:$AA$2902,10, FALSE)*$E764/100</f>
        <v>0</v>
      </c>
      <c r="O764" s="91">
        <f>VLOOKUP($B764,'Bang TPDD'!$A$6:$AA$2902,11, FALSE)*$E764/100</f>
        <v>0</v>
      </c>
      <c r="P764" s="91">
        <f>VLOOKUP($B764,'Bang TPDD'!$A$6:$AA$2902,12, FALSE)*$E764/100</f>
        <v>0</v>
      </c>
      <c r="Q764" s="91">
        <f>VLOOKUP($B764,'Bang TPDD'!$A$6:$AA$2902,13, FALSE)*$E764/100</f>
        <v>0</v>
      </c>
      <c r="R764" s="91">
        <f>VLOOKUP($B764,'Bang TPDD'!$A$6:$AA$2902,14, FALSE)*$E764/100</f>
        <v>0</v>
      </c>
      <c r="S764" s="91">
        <f>VLOOKUP($B764,'Bang TPDD'!$A$6:$AA$2902,15, FALSE)*$E764/100</f>
        <v>0</v>
      </c>
      <c r="T764" s="91">
        <f>VLOOKUP($B764,'Bang TPDD'!$A$6:$AA$2902,16, FALSE)*$E764/100</f>
        <v>0</v>
      </c>
      <c r="U764" s="91">
        <f>VLOOKUP($B764,'Bang TPDD'!$A$6:$AA$2902,17, FALSE)*$E764/100</f>
        <v>0</v>
      </c>
      <c r="V764" s="91">
        <f>VLOOKUP($B764,'Bang TPDD'!$A$6:$AA$2902,18, FALSE)*$E764/100</f>
        <v>0</v>
      </c>
      <c r="W764" s="91">
        <f>VLOOKUP($B764,'Bang TPDD'!$A$6:$AA$2902,19, FALSE)*$E764/100</f>
        <v>0</v>
      </c>
      <c r="X764" s="91">
        <f>VLOOKUP($B764,'Bang TPDD'!$A$6:$AA$2902,20, FALSE)*$E764/100</f>
        <v>0</v>
      </c>
      <c r="Y764" s="91">
        <f>VLOOKUP($B764,'Bang TPDD'!$A$6:$AA$2902,21, FALSE)*$E764/100</f>
        <v>0</v>
      </c>
      <c r="Z764" s="91">
        <f>VLOOKUP($B764,'Bang TPDD'!$A$6:$AA$2902,22, FALSE)*$E764/100</f>
        <v>0</v>
      </c>
    </row>
    <row r="765" spans="1:26" s="2" customFormat="1" x14ac:dyDescent="0.3">
      <c r="B765" s="92" t="s">
        <v>338</v>
      </c>
      <c r="C765" s="5" t="str">
        <f>VLOOKUP($B765,'Bang TPDD'!$A$6:$AA$2902,2, FALSE)</f>
        <v>Chọn NL</v>
      </c>
      <c r="D765" s="91">
        <v>0</v>
      </c>
      <c r="E765" s="91">
        <f t="shared" si="196"/>
        <v>0</v>
      </c>
      <c r="F765" s="91">
        <f>VLOOKUP($B765,'Bang TPDD'!$A$6:$AA$2902,3, FALSE)</f>
        <v>0</v>
      </c>
      <c r="G765" s="91">
        <f>VLOOKUP($B765,'Bang TPDD'!$A$6:$AA$2902,4, FALSE)*$D765/100</f>
        <v>0</v>
      </c>
      <c r="H765" s="91">
        <f>VLOOKUP($B765,'Bang TPDD'!$A$6:$AA$2902,23, FALSE)*$E765/100</f>
        <v>0</v>
      </c>
      <c r="I765" s="91">
        <f>VLOOKUP($B765,'Bang TPDD'!$A$6:$AA$2902,5, FALSE)*$E765/100</f>
        <v>0</v>
      </c>
      <c r="J765" s="91">
        <f>VLOOKUP($B765,'Bang TPDD'!$A$6:$AA$2902,6, FALSE)*$E765/100</f>
        <v>0</v>
      </c>
      <c r="K765" s="91">
        <f>VLOOKUP($B765,'Bang TPDD'!$A$6:$AA$2902,7, FALSE)*$E765/100</f>
        <v>0</v>
      </c>
      <c r="L765" s="91">
        <f>VLOOKUP($B765,'Bang TPDD'!$A$6:$AA$2902,8, FALSE)*$E765/100</f>
        <v>0</v>
      </c>
      <c r="M765" s="91">
        <f>VLOOKUP($B765,'Bang TPDD'!$A$6:$AA$2902,9, FALSE)*$E765/100</f>
        <v>0</v>
      </c>
      <c r="N765" s="91">
        <f>VLOOKUP($B765,'Bang TPDD'!$A$6:$AA$2902,10, FALSE)*$E765/100</f>
        <v>0</v>
      </c>
      <c r="O765" s="91">
        <f>VLOOKUP($B765,'Bang TPDD'!$A$6:$AA$2902,11, FALSE)*$E765/100</f>
        <v>0</v>
      </c>
      <c r="P765" s="91">
        <f>VLOOKUP($B765,'Bang TPDD'!$A$6:$AA$2902,12, FALSE)*$E765/100</f>
        <v>0</v>
      </c>
      <c r="Q765" s="91">
        <f>VLOOKUP($B765,'Bang TPDD'!$A$6:$AA$2902,13, FALSE)*$E765/100</f>
        <v>0</v>
      </c>
      <c r="R765" s="91">
        <f>VLOOKUP($B765,'Bang TPDD'!$A$6:$AA$2902,14, FALSE)*$E765/100</f>
        <v>0</v>
      </c>
      <c r="S765" s="91">
        <f>VLOOKUP($B765,'Bang TPDD'!$A$6:$AA$2902,15, FALSE)*$E765/100</f>
        <v>0</v>
      </c>
      <c r="T765" s="91">
        <f>VLOOKUP($B765,'Bang TPDD'!$A$6:$AA$2902,16, FALSE)*$E765/100</f>
        <v>0</v>
      </c>
      <c r="U765" s="91">
        <f>VLOOKUP($B765,'Bang TPDD'!$A$6:$AA$2902,17, FALSE)*$E765/100</f>
        <v>0</v>
      </c>
      <c r="V765" s="91">
        <f>VLOOKUP($B765,'Bang TPDD'!$A$6:$AA$2902,18, FALSE)*$E765/100</f>
        <v>0</v>
      </c>
      <c r="W765" s="91">
        <f>VLOOKUP($B765,'Bang TPDD'!$A$6:$AA$2902,19, FALSE)*$E765/100</f>
        <v>0</v>
      </c>
      <c r="X765" s="91">
        <f>VLOOKUP($B765,'Bang TPDD'!$A$6:$AA$2902,20, FALSE)*$E765/100</f>
        <v>0</v>
      </c>
      <c r="Y765" s="91">
        <f>VLOOKUP($B765,'Bang TPDD'!$A$6:$AA$2902,21, FALSE)*$E765/100</f>
        <v>0</v>
      </c>
      <c r="Z765" s="91">
        <f>VLOOKUP($B765,'Bang TPDD'!$A$6:$AA$2902,22, FALSE)*$E765/100</f>
        <v>0</v>
      </c>
    </row>
    <row r="766" spans="1:26" s="2" customFormat="1" x14ac:dyDescent="0.3">
      <c r="B766" s="92" t="s">
        <v>338</v>
      </c>
      <c r="C766" s="5" t="str">
        <f>VLOOKUP($B766,'Bang TPDD'!$A$6:$AA$2902,2, FALSE)</f>
        <v>Chọn NL</v>
      </c>
      <c r="D766" s="91">
        <v>0</v>
      </c>
      <c r="E766" s="91">
        <f t="shared" si="196"/>
        <v>0</v>
      </c>
      <c r="F766" s="91">
        <f>VLOOKUP($B766,'Bang TPDD'!$A$6:$AA$2902,3, FALSE)</f>
        <v>0</v>
      </c>
      <c r="G766" s="91">
        <f>VLOOKUP($B766,'Bang TPDD'!$A$6:$AA$2902,4, FALSE)*$D766/100</f>
        <v>0</v>
      </c>
      <c r="H766" s="91">
        <f>VLOOKUP($B766,'Bang TPDD'!$A$6:$AA$2902,23, FALSE)*$E766/100</f>
        <v>0</v>
      </c>
      <c r="I766" s="91">
        <f>VLOOKUP($B766,'Bang TPDD'!$A$6:$AA$2902,5, FALSE)*$E766/100</f>
        <v>0</v>
      </c>
      <c r="J766" s="91">
        <f>VLOOKUP($B766,'Bang TPDD'!$A$6:$AA$2902,6, FALSE)*$E766/100</f>
        <v>0</v>
      </c>
      <c r="K766" s="91">
        <f>VLOOKUP($B766,'Bang TPDD'!$A$6:$AA$2902,7, FALSE)*$E766/100</f>
        <v>0</v>
      </c>
      <c r="L766" s="91">
        <f>VLOOKUP($B766,'Bang TPDD'!$A$6:$AA$2902,8, FALSE)*$E766/100</f>
        <v>0</v>
      </c>
      <c r="M766" s="91">
        <f>VLOOKUP($B766,'Bang TPDD'!$A$6:$AA$2902,9, FALSE)*$E766/100</f>
        <v>0</v>
      </c>
      <c r="N766" s="91">
        <f>VLOOKUP($B766,'Bang TPDD'!$A$6:$AA$2902,10, FALSE)*$E766/100</f>
        <v>0</v>
      </c>
      <c r="O766" s="91">
        <f>VLOOKUP($B766,'Bang TPDD'!$A$6:$AA$2902,11, FALSE)*$E766/100</f>
        <v>0</v>
      </c>
      <c r="P766" s="91">
        <f>VLOOKUP($B766,'Bang TPDD'!$A$6:$AA$2902,12, FALSE)*$E766/100</f>
        <v>0</v>
      </c>
      <c r="Q766" s="91">
        <f>VLOOKUP($B766,'Bang TPDD'!$A$6:$AA$2902,13, FALSE)*$E766/100</f>
        <v>0</v>
      </c>
      <c r="R766" s="91">
        <f>VLOOKUP($B766,'Bang TPDD'!$A$6:$AA$2902,14, FALSE)*$E766/100</f>
        <v>0</v>
      </c>
      <c r="S766" s="91">
        <f>VLOOKUP($B766,'Bang TPDD'!$A$6:$AA$2902,15, FALSE)*$E766/100</f>
        <v>0</v>
      </c>
      <c r="T766" s="91">
        <f>VLOOKUP($B766,'Bang TPDD'!$A$6:$AA$2902,16, FALSE)*$E766/100</f>
        <v>0</v>
      </c>
      <c r="U766" s="91">
        <f>VLOOKUP($B766,'Bang TPDD'!$A$6:$AA$2902,17, FALSE)*$E766/100</f>
        <v>0</v>
      </c>
      <c r="V766" s="91">
        <f>VLOOKUP($B766,'Bang TPDD'!$A$6:$AA$2902,18, FALSE)*$E766/100</f>
        <v>0</v>
      </c>
      <c r="W766" s="91">
        <f>VLOOKUP($B766,'Bang TPDD'!$A$6:$AA$2902,19, FALSE)*$E766/100</f>
        <v>0</v>
      </c>
      <c r="X766" s="91">
        <f>VLOOKUP($B766,'Bang TPDD'!$A$6:$AA$2902,20, FALSE)*$E766/100</f>
        <v>0</v>
      </c>
      <c r="Y766" s="91">
        <f>VLOOKUP($B766,'Bang TPDD'!$A$6:$AA$2902,21, FALSE)*$E766/100</f>
        <v>0</v>
      </c>
      <c r="Z766" s="91">
        <f>VLOOKUP($B766,'Bang TPDD'!$A$6:$AA$2902,22, FALSE)*$E766/100</f>
        <v>0</v>
      </c>
    </row>
    <row r="767" spans="1:26" s="2" customFormat="1" x14ac:dyDescent="0.3">
      <c r="B767" s="92" t="s">
        <v>338</v>
      </c>
      <c r="C767" s="5" t="str">
        <f>VLOOKUP($B767,'Bang TPDD'!$A$6:$AA$2902,2, FALSE)</f>
        <v>Chọn NL</v>
      </c>
      <c r="D767" s="91">
        <v>0</v>
      </c>
      <c r="E767" s="91">
        <f t="shared" si="196"/>
        <v>0</v>
      </c>
      <c r="F767" s="91">
        <f>VLOOKUP($B767,'Bang TPDD'!$A$6:$AA$2902,3, FALSE)</f>
        <v>0</v>
      </c>
      <c r="G767" s="91">
        <f>VLOOKUP($B767,'Bang TPDD'!$A$6:$AA$2902,4, FALSE)*$D767/100</f>
        <v>0</v>
      </c>
      <c r="H767" s="91">
        <f>VLOOKUP($B767,'Bang TPDD'!$A$6:$AA$2902,23, FALSE)*$E767/100</f>
        <v>0</v>
      </c>
      <c r="I767" s="91">
        <f>VLOOKUP($B767,'Bang TPDD'!$A$6:$AA$2902,5, FALSE)*$E767/100</f>
        <v>0</v>
      </c>
      <c r="J767" s="91">
        <f>VLOOKUP($B767,'Bang TPDD'!$A$6:$AA$2902,6, FALSE)*$E767/100</f>
        <v>0</v>
      </c>
      <c r="K767" s="91">
        <f>VLOOKUP($B767,'Bang TPDD'!$A$6:$AA$2902,7, FALSE)*$E767/100</f>
        <v>0</v>
      </c>
      <c r="L767" s="91">
        <f>VLOOKUP($B767,'Bang TPDD'!$A$6:$AA$2902,8, FALSE)*$E767/100</f>
        <v>0</v>
      </c>
      <c r="M767" s="91">
        <f>VLOOKUP($B767,'Bang TPDD'!$A$6:$AA$2902,9, FALSE)*$E767/100</f>
        <v>0</v>
      </c>
      <c r="N767" s="91">
        <f>VLOOKUP($B767,'Bang TPDD'!$A$6:$AA$2902,10, FALSE)*$E767/100</f>
        <v>0</v>
      </c>
      <c r="O767" s="91">
        <f>VLOOKUP($B767,'Bang TPDD'!$A$6:$AA$2902,11, FALSE)*$E767/100</f>
        <v>0</v>
      </c>
      <c r="P767" s="91">
        <f>VLOOKUP($B767,'Bang TPDD'!$A$6:$AA$2902,12, FALSE)*$E767/100</f>
        <v>0</v>
      </c>
      <c r="Q767" s="91">
        <f>VLOOKUP($B767,'Bang TPDD'!$A$6:$AA$2902,13, FALSE)*$E767/100</f>
        <v>0</v>
      </c>
      <c r="R767" s="91">
        <f>VLOOKUP($B767,'Bang TPDD'!$A$6:$AA$2902,14, FALSE)*$E767/100</f>
        <v>0</v>
      </c>
      <c r="S767" s="91">
        <f>VLOOKUP($B767,'Bang TPDD'!$A$6:$AA$2902,15, FALSE)*$E767/100</f>
        <v>0</v>
      </c>
      <c r="T767" s="91">
        <f>VLOOKUP($B767,'Bang TPDD'!$A$6:$AA$2902,16, FALSE)*$E767/100</f>
        <v>0</v>
      </c>
      <c r="U767" s="91">
        <f>VLOOKUP($B767,'Bang TPDD'!$A$6:$AA$2902,17, FALSE)*$E767/100</f>
        <v>0</v>
      </c>
      <c r="V767" s="91">
        <f>VLOOKUP($B767,'Bang TPDD'!$A$6:$AA$2902,18, FALSE)*$E767/100</f>
        <v>0</v>
      </c>
      <c r="W767" s="91">
        <f>VLOOKUP($B767,'Bang TPDD'!$A$6:$AA$2902,19, FALSE)*$E767/100</f>
        <v>0</v>
      </c>
      <c r="X767" s="91">
        <f>VLOOKUP($B767,'Bang TPDD'!$A$6:$AA$2902,20, FALSE)*$E767/100</f>
        <v>0</v>
      </c>
      <c r="Y767" s="91">
        <f>VLOOKUP($B767,'Bang TPDD'!$A$6:$AA$2902,21, FALSE)*$E767/100</f>
        <v>0</v>
      </c>
      <c r="Z767" s="91">
        <f>VLOOKUP($B767,'Bang TPDD'!$A$6:$AA$2902,22, FALSE)*$E767/100</f>
        <v>0</v>
      </c>
    </row>
    <row r="768" spans="1:26" s="2" customFormat="1" x14ac:dyDescent="0.3">
      <c r="B768" s="92" t="s">
        <v>338</v>
      </c>
      <c r="C768" s="5" t="str">
        <f>VLOOKUP($B768,'Bang TPDD'!$A$6:$AA$2902,2, FALSE)</f>
        <v>Chọn NL</v>
      </c>
      <c r="D768" s="91">
        <v>0</v>
      </c>
      <c r="E768" s="91">
        <f t="shared" si="196"/>
        <v>0</v>
      </c>
      <c r="F768" s="91">
        <f>VLOOKUP($B768,'Bang TPDD'!$A$6:$AA$2902,3, FALSE)</f>
        <v>0</v>
      </c>
      <c r="G768" s="91">
        <f>VLOOKUP($B768,'Bang TPDD'!$A$6:$AA$2902,4, FALSE)*$D768/100</f>
        <v>0</v>
      </c>
      <c r="H768" s="91">
        <f>VLOOKUP($B768,'Bang TPDD'!$A$6:$AA$2902,23, FALSE)*$E768/100</f>
        <v>0</v>
      </c>
      <c r="I768" s="91">
        <f>VLOOKUP($B768,'Bang TPDD'!$A$6:$AA$2902,5, FALSE)*$E768/100</f>
        <v>0</v>
      </c>
      <c r="J768" s="91">
        <f>VLOOKUP($B768,'Bang TPDD'!$A$6:$AA$2902,6, FALSE)*$E768/100</f>
        <v>0</v>
      </c>
      <c r="K768" s="91">
        <f>VLOOKUP($B768,'Bang TPDD'!$A$6:$AA$2902,7, FALSE)*$E768/100</f>
        <v>0</v>
      </c>
      <c r="L768" s="91">
        <f>VLOOKUP($B768,'Bang TPDD'!$A$6:$AA$2902,8, FALSE)*$E768/100</f>
        <v>0</v>
      </c>
      <c r="M768" s="91">
        <f>VLOOKUP($B768,'Bang TPDD'!$A$6:$AA$2902,9, FALSE)*$E768/100</f>
        <v>0</v>
      </c>
      <c r="N768" s="91">
        <f>VLOOKUP($B768,'Bang TPDD'!$A$6:$AA$2902,10, FALSE)*$E768/100</f>
        <v>0</v>
      </c>
      <c r="O768" s="91">
        <f>VLOOKUP($B768,'Bang TPDD'!$A$6:$AA$2902,11, FALSE)*$E768/100</f>
        <v>0</v>
      </c>
      <c r="P768" s="91">
        <f>VLOOKUP($B768,'Bang TPDD'!$A$6:$AA$2902,12, FALSE)*$E768/100</f>
        <v>0</v>
      </c>
      <c r="Q768" s="91">
        <f>VLOOKUP($B768,'Bang TPDD'!$A$6:$AA$2902,13, FALSE)*$E768/100</f>
        <v>0</v>
      </c>
      <c r="R768" s="91">
        <f>VLOOKUP($B768,'Bang TPDD'!$A$6:$AA$2902,14, FALSE)*$E768/100</f>
        <v>0</v>
      </c>
      <c r="S768" s="91">
        <f>VLOOKUP($B768,'Bang TPDD'!$A$6:$AA$2902,15, FALSE)*$E768/100</f>
        <v>0</v>
      </c>
      <c r="T768" s="91">
        <f>VLOOKUP($B768,'Bang TPDD'!$A$6:$AA$2902,16, FALSE)*$E768/100</f>
        <v>0</v>
      </c>
      <c r="U768" s="91">
        <f>VLOOKUP($B768,'Bang TPDD'!$A$6:$AA$2902,17, FALSE)*$E768/100</f>
        <v>0</v>
      </c>
      <c r="V768" s="91">
        <f>VLOOKUP($B768,'Bang TPDD'!$A$6:$AA$2902,18, FALSE)*$E768/100</f>
        <v>0</v>
      </c>
      <c r="W768" s="91">
        <f>VLOOKUP($B768,'Bang TPDD'!$A$6:$AA$2902,19, FALSE)*$E768/100</f>
        <v>0</v>
      </c>
      <c r="X768" s="91">
        <f>VLOOKUP($B768,'Bang TPDD'!$A$6:$AA$2902,20, FALSE)*$E768/100</f>
        <v>0</v>
      </c>
      <c r="Y768" s="91">
        <f>VLOOKUP($B768,'Bang TPDD'!$A$6:$AA$2902,21, FALSE)*$E768/100</f>
        <v>0</v>
      </c>
      <c r="Z768" s="91">
        <f>VLOOKUP($B768,'Bang TPDD'!$A$6:$AA$2902,22, FALSE)*$E768/100</f>
        <v>0</v>
      </c>
    </row>
    <row r="769" spans="1:26" s="2" customFormat="1" x14ac:dyDescent="0.3">
      <c r="B769" s="92" t="s">
        <v>338</v>
      </c>
      <c r="C769" s="5" t="str">
        <f>VLOOKUP($B769,'Bang TPDD'!$A$6:$AA$2902,2, FALSE)</f>
        <v>Chọn NL</v>
      </c>
      <c r="D769" s="91">
        <v>0</v>
      </c>
      <c r="E769" s="91">
        <f t="shared" si="196"/>
        <v>0</v>
      </c>
      <c r="F769" s="91">
        <f>VLOOKUP($B769,'Bang TPDD'!$A$6:$AA$2902,3, FALSE)</f>
        <v>0</v>
      </c>
      <c r="G769" s="91">
        <f>VLOOKUP($B769,'Bang TPDD'!$A$6:$AA$2902,4, FALSE)*$D769/100</f>
        <v>0</v>
      </c>
      <c r="H769" s="91">
        <f>VLOOKUP($B769,'Bang TPDD'!$A$6:$AA$2902,23, FALSE)*$E769/100</f>
        <v>0</v>
      </c>
      <c r="I769" s="91">
        <f>VLOOKUP($B769,'Bang TPDD'!$A$6:$AA$2902,5, FALSE)*$E769/100</f>
        <v>0</v>
      </c>
      <c r="J769" s="91">
        <f>VLOOKUP($B769,'Bang TPDD'!$A$6:$AA$2902,6, FALSE)*$E769/100</f>
        <v>0</v>
      </c>
      <c r="K769" s="91">
        <f>VLOOKUP($B769,'Bang TPDD'!$A$6:$AA$2902,7, FALSE)*$E769/100</f>
        <v>0</v>
      </c>
      <c r="L769" s="91">
        <f>VLOOKUP($B769,'Bang TPDD'!$A$6:$AA$2902,8, FALSE)*$E769/100</f>
        <v>0</v>
      </c>
      <c r="M769" s="91">
        <f>VLOOKUP($B769,'Bang TPDD'!$A$6:$AA$2902,9, FALSE)*$E769/100</f>
        <v>0</v>
      </c>
      <c r="N769" s="91">
        <f>VLOOKUP($B769,'Bang TPDD'!$A$6:$AA$2902,10, FALSE)*$E769/100</f>
        <v>0</v>
      </c>
      <c r="O769" s="91">
        <f>VLOOKUP($B769,'Bang TPDD'!$A$6:$AA$2902,11, FALSE)*$E769/100</f>
        <v>0</v>
      </c>
      <c r="P769" s="91">
        <f>VLOOKUP($B769,'Bang TPDD'!$A$6:$AA$2902,12, FALSE)*$E769/100</f>
        <v>0</v>
      </c>
      <c r="Q769" s="91">
        <f>VLOOKUP($B769,'Bang TPDD'!$A$6:$AA$2902,13, FALSE)*$E769/100</f>
        <v>0</v>
      </c>
      <c r="R769" s="91">
        <f>VLOOKUP($B769,'Bang TPDD'!$A$6:$AA$2902,14, FALSE)*$E769/100</f>
        <v>0</v>
      </c>
      <c r="S769" s="91">
        <f>VLOOKUP($B769,'Bang TPDD'!$A$6:$AA$2902,15, FALSE)*$E769/100</f>
        <v>0</v>
      </c>
      <c r="T769" s="91">
        <f>VLOOKUP($B769,'Bang TPDD'!$A$6:$AA$2902,16, FALSE)*$E769/100</f>
        <v>0</v>
      </c>
      <c r="U769" s="91">
        <f>VLOOKUP($B769,'Bang TPDD'!$A$6:$AA$2902,17, FALSE)*$E769/100</f>
        <v>0</v>
      </c>
      <c r="V769" s="91">
        <f>VLOOKUP($B769,'Bang TPDD'!$A$6:$AA$2902,18, FALSE)*$E769/100</f>
        <v>0</v>
      </c>
      <c r="W769" s="91">
        <f>VLOOKUP($B769,'Bang TPDD'!$A$6:$AA$2902,19, FALSE)*$E769/100</f>
        <v>0</v>
      </c>
      <c r="X769" s="91">
        <f>VLOOKUP($B769,'Bang TPDD'!$A$6:$AA$2902,20, FALSE)*$E769/100</f>
        <v>0</v>
      </c>
      <c r="Y769" s="91">
        <f>VLOOKUP($B769,'Bang TPDD'!$A$6:$AA$2902,21, FALSE)*$E769/100</f>
        <v>0</v>
      </c>
      <c r="Z769" s="91">
        <f>VLOOKUP($B769,'Bang TPDD'!$A$6:$AA$2902,22, FALSE)*$E769/100</f>
        <v>0</v>
      </c>
    </row>
    <row r="770" spans="1:26" s="2" customFormat="1" x14ac:dyDescent="0.3">
      <c r="B770" s="92" t="s">
        <v>338</v>
      </c>
      <c r="C770" s="5" t="str">
        <f>VLOOKUP($B770,'Bang TPDD'!$A$6:$AA$2902,2, FALSE)</f>
        <v>Chọn NL</v>
      </c>
      <c r="D770" s="91">
        <v>0</v>
      </c>
      <c r="E770" s="91">
        <f t="shared" si="196"/>
        <v>0</v>
      </c>
      <c r="F770" s="91">
        <f>VLOOKUP($B770,'Bang TPDD'!$A$6:$AA$2902,3, FALSE)</f>
        <v>0</v>
      </c>
      <c r="G770" s="91">
        <f>VLOOKUP($B770,'Bang TPDD'!$A$6:$AA$2902,4, FALSE)*$D770/100</f>
        <v>0</v>
      </c>
      <c r="H770" s="91">
        <f>VLOOKUP($B770,'Bang TPDD'!$A$6:$AA$2902,23, FALSE)*$E770/100</f>
        <v>0</v>
      </c>
      <c r="I770" s="91">
        <f>VLOOKUP($B770,'Bang TPDD'!$A$6:$AA$2902,5, FALSE)*$E770/100</f>
        <v>0</v>
      </c>
      <c r="J770" s="91">
        <f>VLOOKUP($B770,'Bang TPDD'!$A$6:$AA$2902,6, FALSE)*$E770/100</f>
        <v>0</v>
      </c>
      <c r="K770" s="91">
        <f>VLOOKUP($B770,'Bang TPDD'!$A$6:$AA$2902,7, FALSE)*$E770/100</f>
        <v>0</v>
      </c>
      <c r="L770" s="91">
        <f>VLOOKUP($B770,'Bang TPDD'!$A$6:$AA$2902,8, FALSE)*$E770/100</f>
        <v>0</v>
      </c>
      <c r="M770" s="91">
        <f>VLOOKUP($B770,'Bang TPDD'!$A$6:$AA$2902,9, FALSE)*$E770/100</f>
        <v>0</v>
      </c>
      <c r="N770" s="91">
        <f>VLOOKUP($B770,'Bang TPDD'!$A$6:$AA$2902,10, FALSE)*$E770/100</f>
        <v>0</v>
      </c>
      <c r="O770" s="91">
        <f>VLOOKUP($B770,'Bang TPDD'!$A$6:$AA$2902,11, FALSE)*$E770/100</f>
        <v>0</v>
      </c>
      <c r="P770" s="91">
        <f>VLOOKUP($B770,'Bang TPDD'!$A$6:$AA$2902,12, FALSE)*$E770/100</f>
        <v>0</v>
      </c>
      <c r="Q770" s="91">
        <f>VLOOKUP($B770,'Bang TPDD'!$A$6:$AA$2902,13, FALSE)*$E770/100</f>
        <v>0</v>
      </c>
      <c r="R770" s="91">
        <f>VLOOKUP($B770,'Bang TPDD'!$A$6:$AA$2902,14, FALSE)*$E770/100</f>
        <v>0</v>
      </c>
      <c r="S770" s="91">
        <f>VLOOKUP($B770,'Bang TPDD'!$A$6:$AA$2902,15, FALSE)*$E770/100</f>
        <v>0</v>
      </c>
      <c r="T770" s="91">
        <f>VLOOKUP($B770,'Bang TPDD'!$A$6:$AA$2902,16, FALSE)*$E770/100</f>
        <v>0</v>
      </c>
      <c r="U770" s="91">
        <f>VLOOKUP($B770,'Bang TPDD'!$A$6:$AA$2902,17, FALSE)*$E770/100</f>
        <v>0</v>
      </c>
      <c r="V770" s="91">
        <f>VLOOKUP($B770,'Bang TPDD'!$A$6:$AA$2902,18, FALSE)*$E770/100</f>
        <v>0</v>
      </c>
      <c r="W770" s="91">
        <f>VLOOKUP($B770,'Bang TPDD'!$A$6:$AA$2902,19, FALSE)*$E770/100</f>
        <v>0</v>
      </c>
      <c r="X770" s="91">
        <f>VLOOKUP($B770,'Bang TPDD'!$A$6:$AA$2902,20, FALSE)*$E770/100</f>
        <v>0</v>
      </c>
      <c r="Y770" s="91">
        <f>VLOOKUP($B770,'Bang TPDD'!$A$6:$AA$2902,21, FALSE)*$E770/100</f>
        <v>0</v>
      </c>
      <c r="Z770" s="91">
        <f>VLOOKUP($B770,'Bang TPDD'!$A$6:$AA$2902,22, FALSE)*$E770/100</f>
        <v>0</v>
      </c>
    </row>
    <row r="771" spans="1:26" s="2" customFormat="1" x14ac:dyDescent="0.3">
      <c r="B771" s="92" t="s">
        <v>338</v>
      </c>
      <c r="C771" s="5" t="str">
        <f>VLOOKUP($B771,'Bang TPDD'!$A$6:$AA$2902,2, FALSE)</f>
        <v>Chọn NL</v>
      </c>
      <c r="D771" s="91">
        <v>0</v>
      </c>
      <c r="E771" s="91">
        <f t="shared" si="196"/>
        <v>0</v>
      </c>
      <c r="F771" s="91">
        <f>VLOOKUP($B771,'Bang TPDD'!$A$6:$AA$2902,3, FALSE)</f>
        <v>0</v>
      </c>
      <c r="G771" s="91">
        <f>VLOOKUP($B771,'Bang TPDD'!$A$6:$AA$2902,4, FALSE)*$D771/100</f>
        <v>0</v>
      </c>
      <c r="H771" s="91">
        <f>VLOOKUP($B771,'Bang TPDD'!$A$6:$AA$2902,23, FALSE)*$E771/100</f>
        <v>0</v>
      </c>
      <c r="I771" s="91">
        <f>VLOOKUP($B771,'Bang TPDD'!$A$6:$AA$2902,5, FALSE)*$E771/100</f>
        <v>0</v>
      </c>
      <c r="J771" s="91">
        <f>VLOOKUP($B771,'Bang TPDD'!$A$6:$AA$2902,6, FALSE)*$E771/100</f>
        <v>0</v>
      </c>
      <c r="K771" s="91">
        <f>VLOOKUP($B771,'Bang TPDD'!$A$6:$AA$2902,7, FALSE)*$E771/100</f>
        <v>0</v>
      </c>
      <c r="L771" s="91">
        <f>VLOOKUP($B771,'Bang TPDD'!$A$6:$AA$2902,8, FALSE)*$E771/100</f>
        <v>0</v>
      </c>
      <c r="M771" s="91">
        <f>VLOOKUP($B771,'Bang TPDD'!$A$6:$AA$2902,9, FALSE)*$E771/100</f>
        <v>0</v>
      </c>
      <c r="N771" s="91">
        <f>VLOOKUP($B771,'Bang TPDD'!$A$6:$AA$2902,10, FALSE)*$E771/100</f>
        <v>0</v>
      </c>
      <c r="O771" s="91">
        <f>VLOOKUP($B771,'Bang TPDD'!$A$6:$AA$2902,11, FALSE)*$E771/100</f>
        <v>0</v>
      </c>
      <c r="P771" s="91">
        <f>VLOOKUP($B771,'Bang TPDD'!$A$6:$AA$2902,12, FALSE)*$E771/100</f>
        <v>0</v>
      </c>
      <c r="Q771" s="91">
        <f>VLOOKUP($B771,'Bang TPDD'!$A$6:$AA$2902,13, FALSE)*$E771/100</f>
        <v>0</v>
      </c>
      <c r="R771" s="91">
        <f>VLOOKUP($B771,'Bang TPDD'!$A$6:$AA$2902,14, FALSE)*$E771/100</f>
        <v>0</v>
      </c>
      <c r="S771" s="91">
        <f>VLOOKUP($B771,'Bang TPDD'!$A$6:$AA$2902,15, FALSE)*$E771/100</f>
        <v>0</v>
      </c>
      <c r="T771" s="91">
        <f>VLOOKUP($B771,'Bang TPDD'!$A$6:$AA$2902,16, FALSE)*$E771/100</f>
        <v>0</v>
      </c>
      <c r="U771" s="91">
        <f>VLOOKUP($B771,'Bang TPDD'!$A$6:$AA$2902,17, FALSE)*$E771/100</f>
        <v>0</v>
      </c>
      <c r="V771" s="91">
        <f>VLOOKUP($B771,'Bang TPDD'!$A$6:$AA$2902,18, FALSE)*$E771/100</f>
        <v>0</v>
      </c>
      <c r="W771" s="91">
        <f>VLOOKUP($B771,'Bang TPDD'!$A$6:$AA$2902,19, FALSE)*$E771/100</f>
        <v>0</v>
      </c>
      <c r="X771" s="91">
        <f>VLOOKUP($B771,'Bang TPDD'!$A$6:$AA$2902,20, FALSE)*$E771/100</f>
        <v>0</v>
      </c>
      <c r="Y771" s="91">
        <f>VLOOKUP($B771,'Bang TPDD'!$A$6:$AA$2902,21, FALSE)*$E771/100</f>
        <v>0</v>
      </c>
      <c r="Z771" s="91">
        <f>VLOOKUP($B771,'Bang TPDD'!$A$6:$AA$2902,22, FALSE)*$E771/100</f>
        <v>0</v>
      </c>
    </row>
    <row r="772" spans="1:26" s="2" customFormat="1" x14ac:dyDescent="0.3">
      <c r="B772" s="92" t="s">
        <v>338</v>
      </c>
      <c r="C772" s="5" t="str">
        <f>VLOOKUP($B772,'Bang TPDD'!$A$6:$AA$2902,2, FALSE)</f>
        <v>Chọn NL</v>
      </c>
      <c r="D772" s="91">
        <v>0</v>
      </c>
      <c r="E772" s="91">
        <f t="shared" si="196"/>
        <v>0</v>
      </c>
      <c r="F772" s="91">
        <f>VLOOKUP($B772,'Bang TPDD'!$A$6:$AA$2902,3, FALSE)</f>
        <v>0</v>
      </c>
      <c r="G772" s="91">
        <f>VLOOKUP($B772,'Bang TPDD'!$A$6:$AA$2902,4, FALSE)*$D772/100</f>
        <v>0</v>
      </c>
      <c r="H772" s="91">
        <f>VLOOKUP($B772,'Bang TPDD'!$A$6:$AA$2902,23, FALSE)*$E772/100</f>
        <v>0</v>
      </c>
      <c r="I772" s="91">
        <f>VLOOKUP($B772,'Bang TPDD'!$A$6:$AA$2902,5, FALSE)*$E772/100</f>
        <v>0</v>
      </c>
      <c r="J772" s="91">
        <f>VLOOKUP($B772,'Bang TPDD'!$A$6:$AA$2902,6, FALSE)*$E772/100</f>
        <v>0</v>
      </c>
      <c r="K772" s="91">
        <f>VLOOKUP($B772,'Bang TPDD'!$A$6:$AA$2902,7, FALSE)*$E772/100</f>
        <v>0</v>
      </c>
      <c r="L772" s="91">
        <f>VLOOKUP($B772,'Bang TPDD'!$A$6:$AA$2902,8, FALSE)*$E772/100</f>
        <v>0</v>
      </c>
      <c r="M772" s="91">
        <f>VLOOKUP($B772,'Bang TPDD'!$A$6:$AA$2902,9, FALSE)*$E772/100</f>
        <v>0</v>
      </c>
      <c r="N772" s="91">
        <f>VLOOKUP($B772,'Bang TPDD'!$A$6:$AA$2902,10, FALSE)*$E772/100</f>
        <v>0</v>
      </c>
      <c r="O772" s="91">
        <f>VLOOKUP($B772,'Bang TPDD'!$A$6:$AA$2902,11, FALSE)*$E772/100</f>
        <v>0</v>
      </c>
      <c r="P772" s="91">
        <f>VLOOKUP($B772,'Bang TPDD'!$A$6:$AA$2902,12, FALSE)*$E772/100</f>
        <v>0</v>
      </c>
      <c r="Q772" s="91">
        <f>VLOOKUP($B772,'Bang TPDD'!$A$6:$AA$2902,13, FALSE)*$E772/100</f>
        <v>0</v>
      </c>
      <c r="R772" s="91">
        <f>VLOOKUP($B772,'Bang TPDD'!$A$6:$AA$2902,14, FALSE)*$E772/100</f>
        <v>0</v>
      </c>
      <c r="S772" s="91">
        <f>VLOOKUP($B772,'Bang TPDD'!$A$6:$AA$2902,15, FALSE)*$E772/100</f>
        <v>0</v>
      </c>
      <c r="T772" s="91">
        <f>VLOOKUP($B772,'Bang TPDD'!$A$6:$AA$2902,16, FALSE)*$E772/100</f>
        <v>0</v>
      </c>
      <c r="U772" s="91">
        <f>VLOOKUP($B772,'Bang TPDD'!$A$6:$AA$2902,17, FALSE)*$E772/100</f>
        <v>0</v>
      </c>
      <c r="V772" s="91">
        <f>VLOOKUP($B772,'Bang TPDD'!$A$6:$AA$2902,18, FALSE)*$E772/100</f>
        <v>0</v>
      </c>
      <c r="W772" s="91">
        <f>VLOOKUP($B772,'Bang TPDD'!$A$6:$AA$2902,19, FALSE)*$E772/100</f>
        <v>0</v>
      </c>
      <c r="X772" s="91">
        <f>VLOOKUP($B772,'Bang TPDD'!$A$6:$AA$2902,20, FALSE)*$E772/100</f>
        <v>0</v>
      </c>
      <c r="Y772" s="91">
        <f>VLOOKUP($B772,'Bang TPDD'!$A$6:$AA$2902,21, FALSE)*$E772/100</f>
        <v>0</v>
      </c>
      <c r="Z772" s="91">
        <f>VLOOKUP($B772,'Bang TPDD'!$A$6:$AA$2902,22, FALSE)*$E772/100</f>
        <v>0</v>
      </c>
    </row>
    <row r="773" spans="1:26" ht="15" thickBot="1" x14ac:dyDescent="0.35"/>
    <row r="774" spans="1:26" s="89" customFormat="1" ht="27.6" x14ac:dyDescent="0.3">
      <c r="A774" s="412" t="s">
        <v>342</v>
      </c>
      <c r="B774" s="414" t="s">
        <v>292</v>
      </c>
      <c r="C774" s="410" t="s">
        <v>353</v>
      </c>
      <c r="D774" s="396" t="s">
        <v>272</v>
      </c>
      <c r="E774" s="397" t="s">
        <v>273</v>
      </c>
      <c r="F774" s="398" t="s">
        <v>300</v>
      </c>
      <c r="G774" s="398" t="s">
        <v>3</v>
      </c>
      <c r="H774" s="398" t="s">
        <v>296</v>
      </c>
      <c r="I774" s="399" t="s">
        <v>323</v>
      </c>
      <c r="J774" s="399" t="s">
        <v>324</v>
      </c>
      <c r="K774" s="399" t="s">
        <v>327</v>
      </c>
      <c r="L774" s="399" t="s">
        <v>325</v>
      </c>
      <c r="M774" s="399" t="s">
        <v>326</v>
      </c>
      <c r="N774" s="399" t="s">
        <v>329</v>
      </c>
      <c r="O774" s="399" t="s">
        <v>5</v>
      </c>
      <c r="P774" s="399" t="s">
        <v>304</v>
      </c>
      <c r="Q774" s="399" t="s">
        <v>313</v>
      </c>
      <c r="R774" s="399" t="s">
        <v>6</v>
      </c>
      <c r="S774" s="399" t="s">
        <v>7</v>
      </c>
      <c r="T774" s="399" t="s">
        <v>8</v>
      </c>
      <c r="U774" s="399" t="s">
        <v>9</v>
      </c>
      <c r="V774" s="399" t="s">
        <v>10</v>
      </c>
      <c r="W774" s="399" t="s">
        <v>291</v>
      </c>
      <c r="X774" s="399" t="s">
        <v>11</v>
      </c>
      <c r="Y774" s="399" t="s">
        <v>12</v>
      </c>
      <c r="Z774" s="399" t="s">
        <v>13</v>
      </c>
    </row>
    <row r="775" spans="1:26" s="89" customFormat="1" x14ac:dyDescent="0.3">
      <c r="A775" s="413"/>
      <c r="B775" s="415"/>
      <c r="C775" s="411"/>
      <c r="D775" s="400" t="s">
        <v>16</v>
      </c>
      <c r="E775" s="401" t="s">
        <v>16</v>
      </c>
      <c r="F775" s="401" t="s">
        <v>301</v>
      </c>
      <c r="G775" s="401" t="s">
        <v>15</v>
      </c>
      <c r="H775" s="401" t="s">
        <v>16</v>
      </c>
      <c r="I775" s="401" t="s">
        <v>16</v>
      </c>
      <c r="J775" s="401" t="s">
        <v>16</v>
      </c>
      <c r="K775" s="401" t="s">
        <v>328</v>
      </c>
      <c r="L775" s="401" t="s">
        <v>16</v>
      </c>
      <c r="M775" s="401" t="s">
        <v>16</v>
      </c>
      <c r="N775" s="401" t="s">
        <v>16</v>
      </c>
      <c r="O775" s="401" t="s">
        <v>16</v>
      </c>
      <c r="P775" s="401" t="s">
        <v>16</v>
      </c>
      <c r="Q775" s="401" t="s">
        <v>17</v>
      </c>
      <c r="R775" s="401" t="s">
        <v>17</v>
      </c>
      <c r="S775" s="401" t="s">
        <v>17</v>
      </c>
      <c r="T775" s="401" t="s">
        <v>17</v>
      </c>
      <c r="U775" s="401" t="s">
        <v>17</v>
      </c>
      <c r="V775" s="401" t="s">
        <v>17</v>
      </c>
      <c r="W775" s="401" t="s">
        <v>18</v>
      </c>
      <c r="X775" s="401" t="s">
        <v>18</v>
      </c>
      <c r="Y775" s="401" t="s">
        <v>17</v>
      </c>
      <c r="Z775" s="401" t="s">
        <v>17</v>
      </c>
    </row>
    <row r="776" spans="1:26" s="90" customFormat="1" ht="50.25" customHeight="1" thickBot="1" x14ac:dyDescent="0.4">
      <c r="A776" s="93">
        <f>A756+1</f>
        <v>47</v>
      </c>
      <c r="B776" s="94" t="s">
        <v>1149</v>
      </c>
      <c r="C776" s="95"/>
      <c r="D776" s="402">
        <f>SUM(D777:D792)</f>
        <v>105</v>
      </c>
      <c r="E776" s="402">
        <f t="shared" ref="E776" si="197">SUM(E777:E792)</f>
        <v>105</v>
      </c>
      <c r="F776" s="402">
        <f t="shared" ref="F776" si="198">SUM(F777:F792)</f>
        <v>0</v>
      </c>
      <c r="G776" s="402">
        <f t="shared" ref="G776" si="199">SUM(G777:G792)</f>
        <v>80.849999999999994</v>
      </c>
      <c r="H776" s="402">
        <f t="shared" ref="H776" si="200">SUM(H777:H792)</f>
        <v>0</v>
      </c>
      <c r="I776" s="402">
        <f t="shared" ref="I776" si="201">SUM(I777:I792)</f>
        <v>3.3</v>
      </c>
      <c r="J776" s="402">
        <f t="shared" ref="J776" si="202">SUM(J777:J792)</f>
        <v>0</v>
      </c>
      <c r="K776" s="402">
        <f t="shared" ref="K776" si="203">SUM(K777:K792)</f>
        <v>3.3</v>
      </c>
      <c r="L776" s="402">
        <f t="shared" ref="L776" si="204">SUM(L777:L792)</f>
        <v>3.7</v>
      </c>
      <c r="M776" s="402">
        <f t="shared" ref="M776" si="205">SUM(M777:M792)</f>
        <v>0</v>
      </c>
      <c r="N776" s="402">
        <f t="shared" ref="N776" si="206">SUM(N777:N792)</f>
        <v>3.7</v>
      </c>
      <c r="O776" s="402">
        <f t="shared" ref="O776" si="207">SUM(O777:O792)</f>
        <v>8.5649999999999995</v>
      </c>
      <c r="P776" s="402">
        <f t="shared" ref="P776" si="208">SUM(P777:P792)</f>
        <v>0</v>
      </c>
      <c r="Q776" s="402">
        <f t="shared" ref="Q776" si="209">SUM(Q777:Q792)</f>
        <v>13</v>
      </c>
      <c r="R776" s="402">
        <f t="shared" ref="R776" si="210">SUM(R777:R792)</f>
        <v>0</v>
      </c>
      <c r="S776" s="402">
        <f t="shared" ref="S776" si="211">SUM(S777:S792)</f>
        <v>0</v>
      </c>
      <c r="T776" s="402">
        <f t="shared" ref="T776" si="212">SUM(T777:T792)</f>
        <v>0</v>
      </c>
      <c r="U776" s="402">
        <f t="shared" ref="U776" si="213">SUM(U777:U792)</f>
        <v>0</v>
      </c>
      <c r="V776" s="402">
        <f t="shared" ref="V776" si="214">SUM(V777:V792)</f>
        <v>0</v>
      </c>
      <c r="W776" s="402">
        <f t="shared" ref="W776" si="215">SUM(W777:W792)</f>
        <v>0</v>
      </c>
      <c r="X776" s="402">
        <f t="shared" ref="X776" si="216">SUM(X777:X792)</f>
        <v>0</v>
      </c>
      <c r="Y776" s="402">
        <f t="shared" ref="Y776" si="217">SUM(Y777:Y792)</f>
        <v>0</v>
      </c>
      <c r="Z776" s="402">
        <f t="shared" ref="Z776" si="218">SUM(Z777:Z792)</f>
        <v>0</v>
      </c>
    </row>
    <row r="777" spans="1:26" s="2" customFormat="1" x14ac:dyDescent="0.3">
      <c r="B777" s="92">
        <v>402</v>
      </c>
      <c r="C777" s="5" t="str">
        <f>VLOOKUP($B777,'Bang TPDD'!$A$6:$AA$2902,2, FALSE)</f>
        <v>Sữa chua</v>
      </c>
      <c r="D777" s="91">
        <v>100</v>
      </c>
      <c r="E777" s="91">
        <f>D777-D777*F777/100</f>
        <v>100</v>
      </c>
      <c r="F777" s="91">
        <f>VLOOKUP($B777,'Bang TPDD'!$A$6:$AA$2902,3, FALSE)</f>
        <v>0</v>
      </c>
      <c r="G777" s="91">
        <f>VLOOKUP($B777,'Bang TPDD'!$A$6:$AA$2902,4, FALSE)*$D777/100</f>
        <v>61</v>
      </c>
      <c r="H777" s="91">
        <f>VLOOKUP($B777,'Bang TPDD'!$A$6:$AA$2902,23, FALSE)*$E777/100</f>
        <v>0</v>
      </c>
      <c r="I777" s="91">
        <f>VLOOKUP($B777,'Bang TPDD'!$A$6:$AA$2902,5, FALSE)*$E777/100</f>
        <v>3.3</v>
      </c>
      <c r="J777" s="91">
        <f>VLOOKUP($B777,'Bang TPDD'!$A$6:$AA$2902,6, FALSE)*$E777/100</f>
        <v>0</v>
      </c>
      <c r="K777" s="91">
        <f>VLOOKUP($B777,'Bang TPDD'!$A$6:$AA$2902,7, FALSE)*$E777/100</f>
        <v>3.3</v>
      </c>
      <c r="L777" s="91">
        <f>VLOOKUP($B777,'Bang TPDD'!$A$6:$AA$2902,8, FALSE)*$E777/100</f>
        <v>3.7</v>
      </c>
      <c r="M777" s="91">
        <f>VLOOKUP($B777,'Bang TPDD'!$A$6:$AA$2902,9, FALSE)*$E777/100</f>
        <v>0</v>
      </c>
      <c r="N777" s="91">
        <f>VLOOKUP($B777,'Bang TPDD'!$A$6:$AA$2902,10, FALSE)*$E777/100</f>
        <v>3.7</v>
      </c>
      <c r="O777" s="91">
        <f>VLOOKUP($B777,'Bang TPDD'!$A$6:$AA$2902,11, FALSE)*$E777/100</f>
        <v>3.6</v>
      </c>
      <c r="P777" s="91">
        <f>VLOOKUP($B777,'Bang TPDD'!$A$6:$AA$2902,12, FALSE)*$E777/100</f>
        <v>0</v>
      </c>
      <c r="Q777" s="91">
        <f>VLOOKUP($B777,'Bang TPDD'!$A$6:$AA$2902,13, FALSE)*$E777/100</f>
        <v>13</v>
      </c>
      <c r="R777" s="91">
        <f>VLOOKUP($B777,'Bang TPDD'!$A$6:$AA$2902,14, FALSE)*$E777/100</f>
        <v>0</v>
      </c>
      <c r="S777" s="91">
        <f>VLOOKUP($B777,'Bang TPDD'!$A$6:$AA$2902,15, FALSE)*$E777/100</f>
        <v>0</v>
      </c>
      <c r="T777" s="91">
        <f>VLOOKUP($B777,'Bang TPDD'!$A$6:$AA$2902,16, FALSE)*$E777/100</f>
        <v>0</v>
      </c>
      <c r="U777" s="91">
        <f>VLOOKUP($B777,'Bang TPDD'!$A$6:$AA$2902,17, FALSE)*$E777/100</f>
        <v>0</v>
      </c>
      <c r="V777" s="91">
        <f>VLOOKUP($B777,'Bang TPDD'!$A$6:$AA$2902,18, FALSE)*$E777/100</f>
        <v>0</v>
      </c>
      <c r="W777" s="91">
        <f>VLOOKUP($B777,'Bang TPDD'!$A$6:$AA$2902,19, FALSE)*$E777/100</f>
        <v>0</v>
      </c>
      <c r="X777" s="91">
        <f>VLOOKUP($B777,'Bang TPDD'!$A$6:$AA$2902,20, FALSE)*$E777/100</f>
        <v>0</v>
      </c>
      <c r="Y777" s="91">
        <f>VLOOKUP($B777,'Bang TPDD'!$A$6:$AA$2902,21, FALSE)*$E777/100</f>
        <v>0</v>
      </c>
      <c r="Z777" s="91">
        <f>VLOOKUP($B777,'Bang TPDD'!$A$6:$AA$2902,22, FALSE)*$E777/100</f>
        <v>0</v>
      </c>
    </row>
    <row r="778" spans="1:26" s="2" customFormat="1" x14ac:dyDescent="0.3">
      <c r="B778" s="92">
        <v>223</v>
      </c>
      <c r="C778" s="5" t="str">
        <f>VLOOKUP($B778,'Bang TPDD'!$A$6:$AA$2902,2, FALSE)</f>
        <v>Đường cát trắng</v>
      </c>
      <c r="D778" s="91">
        <v>5</v>
      </c>
      <c r="E778" s="91">
        <f t="shared" ref="E778:E792" si="219">D778-D778*F778/100</f>
        <v>5</v>
      </c>
      <c r="F778" s="91">
        <f>VLOOKUP($B778,'Bang TPDD'!$A$6:$AA$2902,3, FALSE)</f>
        <v>0</v>
      </c>
      <c r="G778" s="91">
        <f>VLOOKUP($B778,'Bang TPDD'!$A$6:$AA$2902,4, FALSE)*$D778/100</f>
        <v>19.850000000000001</v>
      </c>
      <c r="H778" s="91">
        <f>VLOOKUP($B778,'Bang TPDD'!$A$6:$AA$2902,23, FALSE)*$E778/100</f>
        <v>0</v>
      </c>
      <c r="I778" s="91">
        <f>VLOOKUP($B778,'Bang TPDD'!$A$6:$AA$2902,5, FALSE)*$E778/100</f>
        <v>0</v>
      </c>
      <c r="J778" s="91">
        <f>VLOOKUP($B778,'Bang TPDD'!$A$6:$AA$2902,6, FALSE)*$E778/100</f>
        <v>0</v>
      </c>
      <c r="K778" s="91">
        <f>VLOOKUP($B778,'Bang TPDD'!$A$6:$AA$2902,7, FALSE)*$E778/100</f>
        <v>0</v>
      </c>
      <c r="L778" s="91">
        <f>VLOOKUP($B778,'Bang TPDD'!$A$6:$AA$2902,8, FALSE)*$E778/100</f>
        <v>0</v>
      </c>
      <c r="M778" s="91">
        <f>VLOOKUP($B778,'Bang TPDD'!$A$6:$AA$2902,9, FALSE)*$E778/100</f>
        <v>0</v>
      </c>
      <c r="N778" s="91">
        <f>VLOOKUP($B778,'Bang TPDD'!$A$6:$AA$2902,10, FALSE)*$E778/100</f>
        <v>0</v>
      </c>
      <c r="O778" s="91">
        <f>VLOOKUP($B778,'Bang TPDD'!$A$6:$AA$2902,11, FALSE)*$E778/100</f>
        <v>4.9649999999999999</v>
      </c>
      <c r="P778" s="91">
        <f>VLOOKUP($B778,'Bang TPDD'!$A$6:$AA$2902,12, FALSE)*$E778/100</f>
        <v>0</v>
      </c>
      <c r="Q778" s="91">
        <f>VLOOKUP($B778,'Bang TPDD'!$A$6:$AA$2902,13, FALSE)*$E778/100</f>
        <v>0</v>
      </c>
      <c r="R778" s="91">
        <f>VLOOKUP($B778,'Bang TPDD'!$A$6:$AA$2902,14, FALSE)*$E778/100</f>
        <v>0</v>
      </c>
      <c r="S778" s="91">
        <f>VLOOKUP($B778,'Bang TPDD'!$A$6:$AA$2902,15, FALSE)*$E778/100</f>
        <v>0</v>
      </c>
      <c r="T778" s="91">
        <f>VLOOKUP($B778,'Bang TPDD'!$A$6:$AA$2902,16, FALSE)*$E778/100</f>
        <v>0</v>
      </c>
      <c r="U778" s="91">
        <f>VLOOKUP($B778,'Bang TPDD'!$A$6:$AA$2902,17, FALSE)*$E778/100</f>
        <v>0</v>
      </c>
      <c r="V778" s="91">
        <f>VLOOKUP($B778,'Bang TPDD'!$A$6:$AA$2902,18, FALSE)*$E778/100</f>
        <v>0</v>
      </c>
      <c r="W778" s="91">
        <f>VLOOKUP($B778,'Bang TPDD'!$A$6:$AA$2902,19, FALSE)*$E778/100</f>
        <v>0</v>
      </c>
      <c r="X778" s="91">
        <f>VLOOKUP($B778,'Bang TPDD'!$A$6:$AA$2902,20, FALSE)*$E778/100</f>
        <v>0</v>
      </c>
      <c r="Y778" s="91">
        <f>VLOOKUP($B778,'Bang TPDD'!$A$6:$AA$2902,21, FALSE)*$E778/100</f>
        <v>0</v>
      </c>
      <c r="Z778" s="91">
        <f>VLOOKUP($B778,'Bang TPDD'!$A$6:$AA$2902,22, FALSE)*$E778/100</f>
        <v>0</v>
      </c>
    </row>
    <row r="779" spans="1:26" s="2" customFormat="1" x14ac:dyDescent="0.3">
      <c r="B779" s="92" t="s">
        <v>338</v>
      </c>
      <c r="C779" s="5" t="str">
        <f>VLOOKUP($B779,'Bang TPDD'!$A$6:$AA$2902,2, FALSE)</f>
        <v>Chọn NL</v>
      </c>
      <c r="D779" s="91">
        <v>0</v>
      </c>
      <c r="E779" s="91">
        <f t="shared" si="219"/>
        <v>0</v>
      </c>
      <c r="F779" s="91">
        <f>VLOOKUP($B779,'Bang TPDD'!$A$6:$AA$2902,3, FALSE)</f>
        <v>0</v>
      </c>
      <c r="G779" s="91">
        <f>VLOOKUP($B779,'Bang TPDD'!$A$6:$AA$2902,4, FALSE)*$D779/100</f>
        <v>0</v>
      </c>
      <c r="H779" s="91">
        <f>VLOOKUP($B779,'Bang TPDD'!$A$6:$AA$2902,23, FALSE)*$E779/100</f>
        <v>0</v>
      </c>
      <c r="I779" s="91">
        <f>VLOOKUP($B779,'Bang TPDD'!$A$6:$AA$2902,5, FALSE)*$E779/100</f>
        <v>0</v>
      </c>
      <c r="J779" s="91">
        <f>VLOOKUP($B779,'Bang TPDD'!$A$6:$AA$2902,6, FALSE)*$E779/100</f>
        <v>0</v>
      </c>
      <c r="K779" s="91">
        <f>VLOOKUP($B779,'Bang TPDD'!$A$6:$AA$2902,7, FALSE)*$E779/100</f>
        <v>0</v>
      </c>
      <c r="L779" s="91">
        <f>VLOOKUP($B779,'Bang TPDD'!$A$6:$AA$2902,8, FALSE)*$E779/100</f>
        <v>0</v>
      </c>
      <c r="M779" s="91">
        <f>VLOOKUP($B779,'Bang TPDD'!$A$6:$AA$2902,9, FALSE)*$E779/100</f>
        <v>0</v>
      </c>
      <c r="N779" s="91">
        <f>VLOOKUP($B779,'Bang TPDD'!$A$6:$AA$2902,10, FALSE)*$E779/100</f>
        <v>0</v>
      </c>
      <c r="O779" s="91">
        <f>VLOOKUP($B779,'Bang TPDD'!$A$6:$AA$2902,11, FALSE)*$E779/100</f>
        <v>0</v>
      </c>
      <c r="P779" s="91">
        <f>VLOOKUP($B779,'Bang TPDD'!$A$6:$AA$2902,12, FALSE)*$E779/100</f>
        <v>0</v>
      </c>
      <c r="Q779" s="91">
        <f>VLOOKUP($B779,'Bang TPDD'!$A$6:$AA$2902,13, FALSE)*$E779/100</f>
        <v>0</v>
      </c>
      <c r="R779" s="91">
        <f>VLOOKUP($B779,'Bang TPDD'!$A$6:$AA$2902,14, FALSE)*$E779/100</f>
        <v>0</v>
      </c>
      <c r="S779" s="91">
        <f>VLOOKUP($B779,'Bang TPDD'!$A$6:$AA$2902,15, FALSE)*$E779/100</f>
        <v>0</v>
      </c>
      <c r="T779" s="91">
        <f>VLOOKUP($B779,'Bang TPDD'!$A$6:$AA$2902,16, FALSE)*$E779/100</f>
        <v>0</v>
      </c>
      <c r="U779" s="91">
        <f>VLOOKUP($B779,'Bang TPDD'!$A$6:$AA$2902,17, FALSE)*$E779/100</f>
        <v>0</v>
      </c>
      <c r="V779" s="91">
        <f>VLOOKUP($B779,'Bang TPDD'!$A$6:$AA$2902,18, FALSE)*$E779/100</f>
        <v>0</v>
      </c>
      <c r="W779" s="91">
        <f>VLOOKUP($B779,'Bang TPDD'!$A$6:$AA$2902,19, FALSE)*$E779/100</f>
        <v>0</v>
      </c>
      <c r="X779" s="91">
        <f>VLOOKUP($B779,'Bang TPDD'!$A$6:$AA$2902,20, FALSE)*$E779/100</f>
        <v>0</v>
      </c>
      <c r="Y779" s="91">
        <f>VLOOKUP($B779,'Bang TPDD'!$A$6:$AA$2902,21, FALSE)*$E779/100</f>
        <v>0</v>
      </c>
      <c r="Z779" s="91">
        <f>VLOOKUP($B779,'Bang TPDD'!$A$6:$AA$2902,22, FALSE)*$E779/100</f>
        <v>0</v>
      </c>
    </row>
    <row r="780" spans="1:26" s="2" customFormat="1" x14ac:dyDescent="0.3">
      <c r="B780" s="92" t="s">
        <v>338</v>
      </c>
      <c r="C780" s="5" t="str">
        <f>VLOOKUP($B780,'Bang TPDD'!$A$6:$AA$2902,2, FALSE)</f>
        <v>Chọn NL</v>
      </c>
      <c r="D780" s="91">
        <v>0</v>
      </c>
      <c r="E780" s="91">
        <f t="shared" si="219"/>
        <v>0</v>
      </c>
      <c r="F780" s="91">
        <f>VLOOKUP($B780,'Bang TPDD'!$A$6:$AA$2902,3, FALSE)</f>
        <v>0</v>
      </c>
      <c r="G780" s="91">
        <f>VLOOKUP($B780,'Bang TPDD'!$A$6:$AA$2902,4, FALSE)*$D780/100</f>
        <v>0</v>
      </c>
      <c r="H780" s="91">
        <f>VLOOKUP($B780,'Bang TPDD'!$A$6:$AA$2902,23, FALSE)*$E780/100</f>
        <v>0</v>
      </c>
      <c r="I780" s="91">
        <f>VLOOKUP($B780,'Bang TPDD'!$A$6:$AA$2902,5, FALSE)*$E780/100</f>
        <v>0</v>
      </c>
      <c r="J780" s="91">
        <f>VLOOKUP($B780,'Bang TPDD'!$A$6:$AA$2902,6, FALSE)*$E780/100</f>
        <v>0</v>
      </c>
      <c r="K780" s="91">
        <f>VLOOKUP($B780,'Bang TPDD'!$A$6:$AA$2902,7, FALSE)*$E780/100</f>
        <v>0</v>
      </c>
      <c r="L780" s="91">
        <f>VLOOKUP($B780,'Bang TPDD'!$A$6:$AA$2902,8, FALSE)*$E780/100</f>
        <v>0</v>
      </c>
      <c r="M780" s="91">
        <f>VLOOKUP($B780,'Bang TPDD'!$A$6:$AA$2902,9, FALSE)*$E780/100</f>
        <v>0</v>
      </c>
      <c r="N780" s="91">
        <f>VLOOKUP($B780,'Bang TPDD'!$A$6:$AA$2902,10, FALSE)*$E780/100</f>
        <v>0</v>
      </c>
      <c r="O780" s="91">
        <f>VLOOKUP($B780,'Bang TPDD'!$A$6:$AA$2902,11, FALSE)*$E780/100</f>
        <v>0</v>
      </c>
      <c r="P780" s="91">
        <f>VLOOKUP($B780,'Bang TPDD'!$A$6:$AA$2902,12, FALSE)*$E780/100</f>
        <v>0</v>
      </c>
      <c r="Q780" s="91">
        <f>VLOOKUP($B780,'Bang TPDD'!$A$6:$AA$2902,13, FALSE)*$E780/100</f>
        <v>0</v>
      </c>
      <c r="R780" s="91">
        <f>VLOOKUP($B780,'Bang TPDD'!$A$6:$AA$2902,14, FALSE)*$E780/100</f>
        <v>0</v>
      </c>
      <c r="S780" s="91">
        <f>VLOOKUP($B780,'Bang TPDD'!$A$6:$AA$2902,15, FALSE)*$E780/100</f>
        <v>0</v>
      </c>
      <c r="T780" s="91">
        <f>VLOOKUP($B780,'Bang TPDD'!$A$6:$AA$2902,16, FALSE)*$E780/100</f>
        <v>0</v>
      </c>
      <c r="U780" s="91">
        <f>VLOOKUP($B780,'Bang TPDD'!$A$6:$AA$2902,17, FALSE)*$E780/100</f>
        <v>0</v>
      </c>
      <c r="V780" s="91">
        <f>VLOOKUP($B780,'Bang TPDD'!$A$6:$AA$2902,18, FALSE)*$E780/100</f>
        <v>0</v>
      </c>
      <c r="W780" s="91">
        <f>VLOOKUP($B780,'Bang TPDD'!$A$6:$AA$2902,19, FALSE)*$E780/100</f>
        <v>0</v>
      </c>
      <c r="X780" s="91">
        <f>VLOOKUP($B780,'Bang TPDD'!$A$6:$AA$2902,20, FALSE)*$E780/100</f>
        <v>0</v>
      </c>
      <c r="Y780" s="91">
        <f>VLOOKUP($B780,'Bang TPDD'!$A$6:$AA$2902,21, FALSE)*$E780/100</f>
        <v>0</v>
      </c>
      <c r="Z780" s="91">
        <f>VLOOKUP($B780,'Bang TPDD'!$A$6:$AA$2902,22, FALSE)*$E780/100</f>
        <v>0</v>
      </c>
    </row>
    <row r="781" spans="1:26" s="2" customFormat="1" x14ac:dyDescent="0.3">
      <c r="B781" s="92" t="s">
        <v>338</v>
      </c>
      <c r="C781" s="5" t="str">
        <f>VLOOKUP($B781,'Bang TPDD'!$A$6:$AA$2902,2, FALSE)</f>
        <v>Chọn NL</v>
      </c>
      <c r="D781" s="91">
        <v>0</v>
      </c>
      <c r="E781" s="91">
        <f t="shared" si="219"/>
        <v>0</v>
      </c>
      <c r="F781" s="91">
        <f>VLOOKUP($B781,'Bang TPDD'!$A$6:$AA$2902,3, FALSE)</f>
        <v>0</v>
      </c>
      <c r="G781" s="91">
        <f>VLOOKUP($B781,'Bang TPDD'!$A$6:$AA$2902,4, FALSE)*$D781/100</f>
        <v>0</v>
      </c>
      <c r="H781" s="91">
        <f>VLOOKUP($B781,'Bang TPDD'!$A$6:$AA$2902,23, FALSE)*$E781/100</f>
        <v>0</v>
      </c>
      <c r="I781" s="91">
        <f>VLOOKUP($B781,'Bang TPDD'!$A$6:$AA$2902,5, FALSE)*$E781/100</f>
        <v>0</v>
      </c>
      <c r="J781" s="91">
        <f>VLOOKUP($B781,'Bang TPDD'!$A$6:$AA$2902,6, FALSE)*$E781/100</f>
        <v>0</v>
      </c>
      <c r="K781" s="91">
        <f>VLOOKUP($B781,'Bang TPDD'!$A$6:$AA$2902,7, FALSE)*$E781/100</f>
        <v>0</v>
      </c>
      <c r="L781" s="91">
        <f>VLOOKUP($B781,'Bang TPDD'!$A$6:$AA$2902,8, FALSE)*$E781/100</f>
        <v>0</v>
      </c>
      <c r="M781" s="91">
        <f>VLOOKUP($B781,'Bang TPDD'!$A$6:$AA$2902,9, FALSE)*$E781/100</f>
        <v>0</v>
      </c>
      <c r="N781" s="91">
        <f>VLOOKUP($B781,'Bang TPDD'!$A$6:$AA$2902,10, FALSE)*$E781/100</f>
        <v>0</v>
      </c>
      <c r="O781" s="91">
        <f>VLOOKUP($B781,'Bang TPDD'!$A$6:$AA$2902,11, FALSE)*$E781/100</f>
        <v>0</v>
      </c>
      <c r="P781" s="91">
        <f>VLOOKUP($B781,'Bang TPDD'!$A$6:$AA$2902,12, FALSE)*$E781/100</f>
        <v>0</v>
      </c>
      <c r="Q781" s="91">
        <f>VLOOKUP($B781,'Bang TPDD'!$A$6:$AA$2902,13, FALSE)*$E781/100</f>
        <v>0</v>
      </c>
      <c r="R781" s="91">
        <f>VLOOKUP($B781,'Bang TPDD'!$A$6:$AA$2902,14, FALSE)*$E781/100</f>
        <v>0</v>
      </c>
      <c r="S781" s="91">
        <f>VLOOKUP($B781,'Bang TPDD'!$A$6:$AA$2902,15, FALSE)*$E781/100</f>
        <v>0</v>
      </c>
      <c r="T781" s="91">
        <f>VLOOKUP($B781,'Bang TPDD'!$A$6:$AA$2902,16, FALSE)*$E781/100</f>
        <v>0</v>
      </c>
      <c r="U781" s="91">
        <f>VLOOKUP($B781,'Bang TPDD'!$A$6:$AA$2902,17, FALSE)*$E781/100</f>
        <v>0</v>
      </c>
      <c r="V781" s="91">
        <f>VLOOKUP($B781,'Bang TPDD'!$A$6:$AA$2902,18, FALSE)*$E781/100</f>
        <v>0</v>
      </c>
      <c r="W781" s="91">
        <f>VLOOKUP($B781,'Bang TPDD'!$A$6:$AA$2902,19, FALSE)*$E781/100</f>
        <v>0</v>
      </c>
      <c r="X781" s="91">
        <f>VLOOKUP($B781,'Bang TPDD'!$A$6:$AA$2902,20, FALSE)*$E781/100</f>
        <v>0</v>
      </c>
      <c r="Y781" s="91">
        <f>VLOOKUP($B781,'Bang TPDD'!$A$6:$AA$2902,21, FALSE)*$E781/100</f>
        <v>0</v>
      </c>
      <c r="Z781" s="91">
        <f>VLOOKUP($B781,'Bang TPDD'!$A$6:$AA$2902,22, FALSE)*$E781/100</f>
        <v>0</v>
      </c>
    </row>
    <row r="782" spans="1:26" s="2" customFormat="1" x14ac:dyDescent="0.3">
      <c r="B782" s="92" t="s">
        <v>338</v>
      </c>
      <c r="C782" s="5" t="str">
        <f>VLOOKUP($B782,'Bang TPDD'!$A$6:$AA$2902,2, FALSE)</f>
        <v>Chọn NL</v>
      </c>
      <c r="D782" s="91">
        <v>0</v>
      </c>
      <c r="E782" s="91">
        <f t="shared" si="219"/>
        <v>0</v>
      </c>
      <c r="F782" s="91">
        <f>VLOOKUP($B782,'Bang TPDD'!$A$6:$AA$2902,3, FALSE)</f>
        <v>0</v>
      </c>
      <c r="G782" s="91">
        <f>VLOOKUP($B782,'Bang TPDD'!$A$6:$AA$2902,4, FALSE)*$D782/100</f>
        <v>0</v>
      </c>
      <c r="H782" s="91">
        <f>VLOOKUP($B782,'Bang TPDD'!$A$6:$AA$2902,23, FALSE)*$E782/100</f>
        <v>0</v>
      </c>
      <c r="I782" s="91">
        <f>VLOOKUP($B782,'Bang TPDD'!$A$6:$AA$2902,5, FALSE)*$E782/100</f>
        <v>0</v>
      </c>
      <c r="J782" s="91">
        <f>VLOOKUP($B782,'Bang TPDD'!$A$6:$AA$2902,6, FALSE)*$E782/100</f>
        <v>0</v>
      </c>
      <c r="K782" s="91">
        <f>VLOOKUP($B782,'Bang TPDD'!$A$6:$AA$2902,7, FALSE)*$E782/100</f>
        <v>0</v>
      </c>
      <c r="L782" s="91">
        <f>VLOOKUP($B782,'Bang TPDD'!$A$6:$AA$2902,8, FALSE)*$E782/100</f>
        <v>0</v>
      </c>
      <c r="M782" s="91">
        <f>VLOOKUP($B782,'Bang TPDD'!$A$6:$AA$2902,9, FALSE)*$E782/100</f>
        <v>0</v>
      </c>
      <c r="N782" s="91">
        <f>VLOOKUP($B782,'Bang TPDD'!$A$6:$AA$2902,10, FALSE)*$E782/100</f>
        <v>0</v>
      </c>
      <c r="O782" s="91">
        <f>VLOOKUP($B782,'Bang TPDD'!$A$6:$AA$2902,11, FALSE)*$E782/100</f>
        <v>0</v>
      </c>
      <c r="P782" s="91">
        <f>VLOOKUP($B782,'Bang TPDD'!$A$6:$AA$2902,12, FALSE)*$E782/100</f>
        <v>0</v>
      </c>
      <c r="Q782" s="91">
        <f>VLOOKUP($B782,'Bang TPDD'!$A$6:$AA$2902,13, FALSE)*$E782/100</f>
        <v>0</v>
      </c>
      <c r="R782" s="91">
        <f>VLOOKUP($B782,'Bang TPDD'!$A$6:$AA$2902,14, FALSE)*$E782/100</f>
        <v>0</v>
      </c>
      <c r="S782" s="91">
        <f>VLOOKUP($B782,'Bang TPDD'!$A$6:$AA$2902,15, FALSE)*$E782/100</f>
        <v>0</v>
      </c>
      <c r="T782" s="91">
        <f>VLOOKUP($B782,'Bang TPDD'!$A$6:$AA$2902,16, FALSE)*$E782/100</f>
        <v>0</v>
      </c>
      <c r="U782" s="91">
        <f>VLOOKUP($B782,'Bang TPDD'!$A$6:$AA$2902,17, FALSE)*$E782/100</f>
        <v>0</v>
      </c>
      <c r="V782" s="91">
        <f>VLOOKUP($B782,'Bang TPDD'!$A$6:$AA$2902,18, FALSE)*$E782/100</f>
        <v>0</v>
      </c>
      <c r="W782" s="91">
        <f>VLOOKUP($B782,'Bang TPDD'!$A$6:$AA$2902,19, FALSE)*$E782/100</f>
        <v>0</v>
      </c>
      <c r="X782" s="91">
        <f>VLOOKUP($B782,'Bang TPDD'!$A$6:$AA$2902,20, FALSE)*$E782/100</f>
        <v>0</v>
      </c>
      <c r="Y782" s="91">
        <f>VLOOKUP($B782,'Bang TPDD'!$A$6:$AA$2902,21, FALSE)*$E782/100</f>
        <v>0</v>
      </c>
      <c r="Z782" s="91">
        <f>VLOOKUP($B782,'Bang TPDD'!$A$6:$AA$2902,22, FALSE)*$E782/100</f>
        <v>0</v>
      </c>
    </row>
    <row r="783" spans="1:26" s="2" customFormat="1" x14ac:dyDescent="0.3">
      <c r="B783" s="92" t="s">
        <v>338</v>
      </c>
      <c r="C783" s="5" t="str">
        <f>VLOOKUP($B783,'Bang TPDD'!$A$6:$AA$2902,2, FALSE)</f>
        <v>Chọn NL</v>
      </c>
      <c r="D783" s="91">
        <v>0</v>
      </c>
      <c r="E783" s="91">
        <f t="shared" si="219"/>
        <v>0</v>
      </c>
      <c r="F783" s="91">
        <f>VLOOKUP($B783,'Bang TPDD'!$A$6:$AA$2902,3, FALSE)</f>
        <v>0</v>
      </c>
      <c r="G783" s="91">
        <f>VLOOKUP($B783,'Bang TPDD'!$A$6:$AA$2902,4, FALSE)*$D783/100</f>
        <v>0</v>
      </c>
      <c r="H783" s="91">
        <f>VLOOKUP($B783,'Bang TPDD'!$A$6:$AA$2902,23, FALSE)*$E783/100</f>
        <v>0</v>
      </c>
      <c r="I783" s="91">
        <f>VLOOKUP($B783,'Bang TPDD'!$A$6:$AA$2902,5, FALSE)*$E783/100</f>
        <v>0</v>
      </c>
      <c r="J783" s="91">
        <f>VLOOKUP($B783,'Bang TPDD'!$A$6:$AA$2902,6, FALSE)*$E783/100</f>
        <v>0</v>
      </c>
      <c r="K783" s="91">
        <f>VLOOKUP($B783,'Bang TPDD'!$A$6:$AA$2902,7, FALSE)*$E783/100</f>
        <v>0</v>
      </c>
      <c r="L783" s="91">
        <f>VLOOKUP($B783,'Bang TPDD'!$A$6:$AA$2902,8, FALSE)*$E783/100</f>
        <v>0</v>
      </c>
      <c r="M783" s="91">
        <f>VLOOKUP($B783,'Bang TPDD'!$A$6:$AA$2902,9, FALSE)*$E783/100</f>
        <v>0</v>
      </c>
      <c r="N783" s="91">
        <f>VLOOKUP($B783,'Bang TPDD'!$A$6:$AA$2902,10, FALSE)*$E783/100</f>
        <v>0</v>
      </c>
      <c r="O783" s="91">
        <f>VLOOKUP($B783,'Bang TPDD'!$A$6:$AA$2902,11, FALSE)*$E783/100</f>
        <v>0</v>
      </c>
      <c r="P783" s="91">
        <f>VLOOKUP($B783,'Bang TPDD'!$A$6:$AA$2902,12, FALSE)*$E783/100</f>
        <v>0</v>
      </c>
      <c r="Q783" s="91">
        <f>VLOOKUP($B783,'Bang TPDD'!$A$6:$AA$2902,13, FALSE)*$E783/100</f>
        <v>0</v>
      </c>
      <c r="R783" s="91">
        <f>VLOOKUP($B783,'Bang TPDD'!$A$6:$AA$2902,14, FALSE)*$E783/100</f>
        <v>0</v>
      </c>
      <c r="S783" s="91">
        <f>VLOOKUP($B783,'Bang TPDD'!$A$6:$AA$2902,15, FALSE)*$E783/100</f>
        <v>0</v>
      </c>
      <c r="T783" s="91">
        <f>VLOOKUP($B783,'Bang TPDD'!$A$6:$AA$2902,16, FALSE)*$E783/100</f>
        <v>0</v>
      </c>
      <c r="U783" s="91">
        <f>VLOOKUP($B783,'Bang TPDD'!$A$6:$AA$2902,17, FALSE)*$E783/100</f>
        <v>0</v>
      </c>
      <c r="V783" s="91">
        <f>VLOOKUP($B783,'Bang TPDD'!$A$6:$AA$2902,18, FALSE)*$E783/100</f>
        <v>0</v>
      </c>
      <c r="W783" s="91">
        <f>VLOOKUP($B783,'Bang TPDD'!$A$6:$AA$2902,19, FALSE)*$E783/100</f>
        <v>0</v>
      </c>
      <c r="X783" s="91">
        <f>VLOOKUP($B783,'Bang TPDD'!$A$6:$AA$2902,20, FALSE)*$E783/100</f>
        <v>0</v>
      </c>
      <c r="Y783" s="91">
        <f>VLOOKUP($B783,'Bang TPDD'!$A$6:$AA$2902,21, FALSE)*$E783/100</f>
        <v>0</v>
      </c>
      <c r="Z783" s="91">
        <f>VLOOKUP($B783,'Bang TPDD'!$A$6:$AA$2902,22, FALSE)*$E783/100</f>
        <v>0</v>
      </c>
    </row>
    <row r="784" spans="1:26" s="2" customFormat="1" x14ac:dyDescent="0.3">
      <c r="B784" s="92" t="s">
        <v>338</v>
      </c>
      <c r="C784" s="5" t="str">
        <f>VLOOKUP($B784,'Bang TPDD'!$A$6:$AA$2902,2, FALSE)</f>
        <v>Chọn NL</v>
      </c>
      <c r="D784" s="91">
        <v>0</v>
      </c>
      <c r="E784" s="91">
        <f t="shared" si="219"/>
        <v>0</v>
      </c>
      <c r="F784" s="91">
        <f>VLOOKUP($B784,'Bang TPDD'!$A$6:$AA$2902,3, FALSE)</f>
        <v>0</v>
      </c>
      <c r="G784" s="91">
        <f>VLOOKUP($B784,'Bang TPDD'!$A$6:$AA$2902,4, FALSE)*$D784/100</f>
        <v>0</v>
      </c>
      <c r="H784" s="91">
        <f>VLOOKUP($B784,'Bang TPDD'!$A$6:$AA$2902,23, FALSE)*$E784/100</f>
        <v>0</v>
      </c>
      <c r="I784" s="91">
        <f>VLOOKUP($B784,'Bang TPDD'!$A$6:$AA$2902,5, FALSE)*$E784/100</f>
        <v>0</v>
      </c>
      <c r="J784" s="91">
        <f>VLOOKUP($B784,'Bang TPDD'!$A$6:$AA$2902,6, FALSE)*$E784/100</f>
        <v>0</v>
      </c>
      <c r="K784" s="91">
        <f>VLOOKUP($B784,'Bang TPDD'!$A$6:$AA$2902,7, FALSE)*$E784/100</f>
        <v>0</v>
      </c>
      <c r="L784" s="91">
        <f>VLOOKUP($B784,'Bang TPDD'!$A$6:$AA$2902,8, FALSE)*$E784/100</f>
        <v>0</v>
      </c>
      <c r="M784" s="91">
        <f>VLOOKUP($B784,'Bang TPDD'!$A$6:$AA$2902,9, FALSE)*$E784/100</f>
        <v>0</v>
      </c>
      <c r="N784" s="91">
        <f>VLOOKUP($B784,'Bang TPDD'!$A$6:$AA$2902,10, FALSE)*$E784/100</f>
        <v>0</v>
      </c>
      <c r="O784" s="91">
        <f>VLOOKUP($B784,'Bang TPDD'!$A$6:$AA$2902,11, FALSE)*$E784/100</f>
        <v>0</v>
      </c>
      <c r="P784" s="91">
        <f>VLOOKUP($B784,'Bang TPDD'!$A$6:$AA$2902,12, FALSE)*$E784/100</f>
        <v>0</v>
      </c>
      <c r="Q784" s="91">
        <f>VLOOKUP($B784,'Bang TPDD'!$A$6:$AA$2902,13, FALSE)*$E784/100</f>
        <v>0</v>
      </c>
      <c r="R784" s="91">
        <f>VLOOKUP($B784,'Bang TPDD'!$A$6:$AA$2902,14, FALSE)*$E784/100</f>
        <v>0</v>
      </c>
      <c r="S784" s="91">
        <f>VLOOKUP($B784,'Bang TPDD'!$A$6:$AA$2902,15, FALSE)*$E784/100</f>
        <v>0</v>
      </c>
      <c r="T784" s="91">
        <f>VLOOKUP($B784,'Bang TPDD'!$A$6:$AA$2902,16, FALSE)*$E784/100</f>
        <v>0</v>
      </c>
      <c r="U784" s="91">
        <f>VLOOKUP($B784,'Bang TPDD'!$A$6:$AA$2902,17, FALSE)*$E784/100</f>
        <v>0</v>
      </c>
      <c r="V784" s="91">
        <f>VLOOKUP($B784,'Bang TPDD'!$A$6:$AA$2902,18, FALSE)*$E784/100</f>
        <v>0</v>
      </c>
      <c r="W784" s="91">
        <f>VLOOKUP($B784,'Bang TPDD'!$A$6:$AA$2902,19, FALSE)*$E784/100</f>
        <v>0</v>
      </c>
      <c r="X784" s="91">
        <f>VLOOKUP($B784,'Bang TPDD'!$A$6:$AA$2902,20, FALSE)*$E784/100</f>
        <v>0</v>
      </c>
      <c r="Y784" s="91">
        <f>VLOOKUP($B784,'Bang TPDD'!$A$6:$AA$2902,21, FALSE)*$E784/100</f>
        <v>0</v>
      </c>
      <c r="Z784" s="91">
        <f>VLOOKUP($B784,'Bang TPDD'!$A$6:$AA$2902,22, FALSE)*$E784/100</f>
        <v>0</v>
      </c>
    </row>
    <row r="785" spans="1:26" s="2" customFormat="1" x14ac:dyDescent="0.3">
      <c r="B785" s="92" t="s">
        <v>338</v>
      </c>
      <c r="C785" s="5" t="str">
        <f>VLOOKUP($B785,'Bang TPDD'!$A$6:$AA$2902,2, FALSE)</f>
        <v>Chọn NL</v>
      </c>
      <c r="D785" s="91">
        <v>0</v>
      </c>
      <c r="E785" s="91">
        <f t="shared" si="219"/>
        <v>0</v>
      </c>
      <c r="F785" s="91">
        <f>VLOOKUP($B785,'Bang TPDD'!$A$6:$AA$2902,3, FALSE)</f>
        <v>0</v>
      </c>
      <c r="G785" s="91">
        <f>VLOOKUP($B785,'Bang TPDD'!$A$6:$AA$2902,4, FALSE)*$D785/100</f>
        <v>0</v>
      </c>
      <c r="H785" s="91">
        <f>VLOOKUP($B785,'Bang TPDD'!$A$6:$AA$2902,23, FALSE)*$E785/100</f>
        <v>0</v>
      </c>
      <c r="I785" s="91">
        <f>VLOOKUP($B785,'Bang TPDD'!$A$6:$AA$2902,5, FALSE)*$E785/100</f>
        <v>0</v>
      </c>
      <c r="J785" s="91">
        <f>VLOOKUP($B785,'Bang TPDD'!$A$6:$AA$2902,6, FALSE)*$E785/100</f>
        <v>0</v>
      </c>
      <c r="K785" s="91">
        <f>VLOOKUP($B785,'Bang TPDD'!$A$6:$AA$2902,7, FALSE)*$E785/100</f>
        <v>0</v>
      </c>
      <c r="L785" s="91">
        <f>VLOOKUP($B785,'Bang TPDD'!$A$6:$AA$2902,8, FALSE)*$E785/100</f>
        <v>0</v>
      </c>
      <c r="M785" s="91">
        <f>VLOOKUP($B785,'Bang TPDD'!$A$6:$AA$2902,9, FALSE)*$E785/100</f>
        <v>0</v>
      </c>
      <c r="N785" s="91">
        <f>VLOOKUP($B785,'Bang TPDD'!$A$6:$AA$2902,10, FALSE)*$E785/100</f>
        <v>0</v>
      </c>
      <c r="O785" s="91">
        <f>VLOOKUP($B785,'Bang TPDD'!$A$6:$AA$2902,11, FALSE)*$E785/100</f>
        <v>0</v>
      </c>
      <c r="P785" s="91">
        <f>VLOOKUP($B785,'Bang TPDD'!$A$6:$AA$2902,12, FALSE)*$E785/100</f>
        <v>0</v>
      </c>
      <c r="Q785" s="91">
        <f>VLOOKUP($B785,'Bang TPDD'!$A$6:$AA$2902,13, FALSE)*$E785/100</f>
        <v>0</v>
      </c>
      <c r="R785" s="91">
        <f>VLOOKUP($B785,'Bang TPDD'!$A$6:$AA$2902,14, FALSE)*$E785/100</f>
        <v>0</v>
      </c>
      <c r="S785" s="91">
        <f>VLOOKUP($B785,'Bang TPDD'!$A$6:$AA$2902,15, FALSE)*$E785/100</f>
        <v>0</v>
      </c>
      <c r="T785" s="91">
        <f>VLOOKUP($B785,'Bang TPDD'!$A$6:$AA$2902,16, FALSE)*$E785/100</f>
        <v>0</v>
      </c>
      <c r="U785" s="91">
        <f>VLOOKUP($B785,'Bang TPDD'!$A$6:$AA$2902,17, FALSE)*$E785/100</f>
        <v>0</v>
      </c>
      <c r="V785" s="91">
        <f>VLOOKUP($B785,'Bang TPDD'!$A$6:$AA$2902,18, FALSE)*$E785/100</f>
        <v>0</v>
      </c>
      <c r="W785" s="91">
        <f>VLOOKUP($B785,'Bang TPDD'!$A$6:$AA$2902,19, FALSE)*$E785/100</f>
        <v>0</v>
      </c>
      <c r="X785" s="91">
        <f>VLOOKUP($B785,'Bang TPDD'!$A$6:$AA$2902,20, FALSE)*$E785/100</f>
        <v>0</v>
      </c>
      <c r="Y785" s="91">
        <f>VLOOKUP($B785,'Bang TPDD'!$A$6:$AA$2902,21, FALSE)*$E785/100</f>
        <v>0</v>
      </c>
      <c r="Z785" s="91">
        <f>VLOOKUP($B785,'Bang TPDD'!$A$6:$AA$2902,22, FALSE)*$E785/100</f>
        <v>0</v>
      </c>
    </row>
    <row r="786" spans="1:26" s="2" customFormat="1" x14ac:dyDescent="0.3">
      <c r="B786" s="92" t="s">
        <v>338</v>
      </c>
      <c r="C786" s="5" t="str">
        <f>VLOOKUP($B786,'Bang TPDD'!$A$6:$AA$2902,2, FALSE)</f>
        <v>Chọn NL</v>
      </c>
      <c r="D786" s="91">
        <v>0</v>
      </c>
      <c r="E786" s="91">
        <f t="shared" si="219"/>
        <v>0</v>
      </c>
      <c r="F786" s="91">
        <f>VLOOKUP($B786,'Bang TPDD'!$A$6:$AA$2902,3, FALSE)</f>
        <v>0</v>
      </c>
      <c r="G786" s="91">
        <f>VLOOKUP($B786,'Bang TPDD'!$A$6:$AA$2902,4, FALSE)*$D786/100</f>
        <v>0</v>
      </c>
      <c r="H786" s="91">
        <f>VLOOKUP($B786,'Bang TPDD'!$A$6:$AA$2902,23, FALSE)*$E786/100</f>
        <v>0</v>
      </c>
      <c r="I786" s="91">
        <f>VLOOKUP($B786,'Bang TPDD'!$A$6:$AA$2902,5, FALSE)*$E786/100</f>
        <v>0</v>
      </c>
      <c r="J786" s="91">
        <f>VLOOKUP($B786,'Bang TPDD'!$A$6:$AA$2902,6, FALSE)*$E786/100</f>
        <v>0</v>
      </c>
      <c r="K786" s="91">
        <f>VLOOKUP($B786,'Bang TPDD'!$A$6:$AA$2902,7, FALSE)*$E786/100</f>
        <v>0</v>
      </c>
      <c r="L786" s="91">
        <f>VLOOKUP($B786,'Bang TPDD'!$A$6:$AA$2902,8, FALSE)*$E786/100</f>
        <v>0</v>
      </c>
      <c r="M786" s="91">
        <f>VLOOKUP($B786,'Bang TPDD'!$A$6:$AA$2902,9, FALSE)*$E786/100</f>
        <v>0</v>
      </c>
      <c r="N786" s="91">
        <f>VLOOKUP($B786,'Bang TPDD'!$A$6:$AA$2902,10, FALSE)*$E786/100</f>
        <v>0</v>
      </c>
      <c r="O786" s="91">
        <f>VLOOKUP($B786,'Bang TPDD'!$A$6:$AA$2902,11, FALSE)*$E786/100</f>
        <v>0</v>
      </c>
      <c r="P786" s="91">
        <f>VLOOKUP($B786,'Bang TPDD'!$A$6:$AA$2902,12, FALSE)*$E786/100</f>
        <v>0</v>
      </c>
      <c r="Q786" s="91">
        <f>VLOOKUP($B786,'Bang TPDD'!$A$6:$AA$2902,13, FALSE)*$E786/100</f>
        <v>0</v>
      </c>
      <c r="R786" s="91">
        <f>VLOOKUP($B786,'Bang TPDD'!$A$6:$AA$2902,14, FALSE)*$E786/100</f>
        <v>0</v>
      </c>
      <c r="S786" s="91">
        <f>VLOOKUP($B786,'Bang TPDD'!$A$6:$AA$2902,15, FALSE)*$E786/100</f>
        <v>0</v>
      </c>
      <c r="T786" s="91">
        <f>VLOOKUP($B786,'Bang TPDD'!$A$6:$AA$2902,16, FALSE)*$E786/100</f>
        <v>0</v>
      </c>
      <c r="U786" s="91">
        <f>VLOOKUP($B786,'Bang TPDD'!$A$6:$AA$2902,17, FALSE)*$E786/100</f>
        <v>0</v>
      </c>
      <c r="V786" s="91">
        <f>VLOOKUP($B786,'Bang TPDD'!$A$6:$AA$2902,18, FALSE)*$E786/100</f>
        <v>0</v>
      </c>
      <c r="W786" s="91">
        <f>VLOOKUP($B786,'Bang TPDD'!$A$6:$AA$2902,19, FALSE)*$E786/100</f>
        <v>0</v>
      </c>
      <c r="X786" s="91">
        <f>VLOOKUP($B786,'Bang TPDD'!$A$6:$AA$2902,20, FALSE)*$E786/100</f>
        <v>0</v>
      </c>
      <c r="Y786" s="91">
        <f>VLOOKUP($B786,'Bang TPDD'!$A$6:$AA$2902,21, FALSE)*$E786/100</f>
        <v>0</v>
      </c>
      <c r="Z786" s="91">
        <f>VLOOKUP($B786,'Bang TPDD'!$A$6:$AA$2902,22, FALSE)*$E786/100</f>
        <v>0</v>
      </c>
    </row>
    <row r="787" spans="1:26" s="2" customFormat="1" x14ac:dyDescent="0.3">
      <c r="B787" s="92" t="s">
        <v>338</v>
      </c>
      <c r="C787" s="5" t="str">
        <f>VLOOKUP($B787,'Bang TPDD'!$A$6:$AA$2902,2, FALSE)</f>
        <v>Chọn NL</v>
      </c>
      <c r="D787" s="91">
        <v>0</v>
      </c>
      <c r="E787" s="91">
        <f t="shared" si="219"/>
        <v>0</v>
      </c>
      <c r="F787" s="91">
        <f>VLOOKUP($B787,'Bang TPDD'!$A$6:$AA$2902,3, FALSE)</f>
        <v>0</v>
      </c>
      <c r="G787" s="91">
        <f>VLOOKUP($B787,'Bang TPDD'!$A$6:$AA$2902,4, FALSE)*$D787/100</f>
        <v>0</v>
      </c>
      <c r="H787" s="91">
        <f>VLOOKUP($B787,'Bang TPDD'!$A$6:$AA$2902,23, FALSE)*$E787/100</f>
        <v>0</v>
      </c>
      <c r="I787" s="91">
        <f>VLOOKUP($B787,'Bang TPDD'!$A$6:$AA$2902,5, FALSE)*$E787/100</f>
        <v>0</v>
      </c>
      <c r="J787" s="91">
        <f>VLOOKUP($B787,'Bang TPDD'!$A$6:$AA$2902,6, FALSE)*$E787/100</f>
        <v>0</v>
      </c>
      <c r="K787" s="91">
        <f>VLOOKUP($B787,'Bang TPDD'!$A$6:$AA$2902,7, FALSE)*$E787/100</f>
        <v>0</v>
      </c>
      <c r="L787" s="91">
        <f>VLOOKUP($B787,'Bang TPDD'!$A$6:$AA$2902,8, FALSE)*$E787/100</f>
        <v>0</v>
      </c>
      <c r="M787" s="91">
        <f>VLOOKUP($B787,'Bang TPDD'!$A$6:$AA$2902,9, FALSE)*$E787/100</f>
        <v>0</v>
      </c>
      <c r="N787" s="91">
        <f>VLOOKUP($B787,'Bang TPDD'!$A$6:$AA$2902,10, FALSE)*$E787/100</f>
        <v>0</v>
      </c>
      <c r="O787" s="91">
        <f>VLOOKUP($B787,'Bang TPDD'!$A$6:$AA$2902,11, FALSE)*$E787/100</f>
        <v>0</v>
      </c>
      <c r="P787" s="91">
        <f>VLOOKUP($B787,'Bang TPDD'!$A$6:$AA$2902,12, FALSE)*$E787/100</f>
        <v>0</v>
      </c>
      <c r="Q787" s="91">
        <f>VLOOKUP($B787,'Bang TPDD'!$A$6:$AA$2902,13, FALSE)*$E787/100</f>
        <v>0</v>
      </c>
      <c r="R787" s="91">
        <f>VLOOKUP($B787,'Bang TPDD'!$A$6:$AA$2902,14, FALSE)*$E787/100</f>
        <v>0</v>
      </c>
      <c r="S787" s="91">
        <f>VLOOKUP($B787,'Bang TPDD'!$A$6:$AA$2902,15, FALSE)*$E787/100</f>
        <v>0</v>
      </c>
      <c r="T787" s="91">
        <f>VLOOKUP($B787,'Bang TPDD'!$A$6:$AA$2902,16, FALSE)*$E787/100</f>
        <v>0</v>
      </c>
      <c r="U787" s="91">
        <f>VLOOKUP($B787,'Bang TPDD'!$A$6:$AA$2902,17, FALSE)*$E787/100</f>
        <v>0</v>
      </c>
      <c r="V787" s="91">
        <f>VLOOKUP($B787,'Bang TPDD'!$A$6:$AA$2902,18, FALSE)*$E787/100</f>
        <v>0</v>
      </c>
      <c r="W787" s="91">
        <f>VLOOKUP($B787,'Bang TPDD'!$A$6:$AA$2902,19, FALSE)*$E787/100</f>
        <v>0</v>
      </c>
      <c r="X787" s="91">
        <f>VLOOKUP($B787,'Bang TPDD'!$A$6:$AA$2902,20, FALSE)*$E787/100</f>
        <v>0</v>
      </c>
      <c r="Y787" s="91">
        <f>VLOOKUP($B787,'Bang TPDD'!$A$6:$AA$2902,21, FALSE)*$E787/100</f>
        <v>0</v>
      </c>
      <c r="Z787" s="91">
        <f>VLOOKUP($B787,'Bang TPDD'!$A$6:$AA$2902,22, FALSE)*$E787/100</f>
        <v>0</v>
      </c>
    </row>
    <row r="788" spans="1:26" s="2" customFormat="1" x14ac:dyDescent="0.3">
      <c r="B788" s="92" t="s">
        <v>338</v>
      </c>
      <c r="C788" s="5" t="str">
        <f>VLOOKUP($B788,'Bang TPDD'!$A$6:$AA$2902,2, FALSE)</f>
        <v>Chọn NL</v>
      </c>
      <c r="D788" s="91">
        <v>0</v>
      </c>
      <c r="E788" s="91">
        <f t="shared" si="219"/>
        <v>0</v>
      </c>
      <c r="F788" s="91">
        <f>VLOOKUP($B788,'Bang TPDD'!$A$6:$AA$2902,3, FALSE)</f>
        <v>0</v>
      </c>
      <c r="G788" s="91">
        <f>VLOOKUP($B788,'Bang TPDD'!$A$6:$AA$2902,4, FALSE)*$D788/100</f>
        <v>0</v>
      </c>
      <c r="H788" s="91">
        <f>VLOOKUP($B788,'Bang TPDD'!$A$6:$AA$2902,23, FALSE)*$E788/100</f>
        <v>0</v>
      </c>
      <c r="I788" s="91">
        <f>VLOOKUP($B788,'Bang TPDD'!$A$6:$AA$2902,5, FALSE)*$E788/100</f>
        <v>0</v>
      </c>
      <c r="J788" s="91">
        <f>VLOOKUP($B788,'Bang TPDD'!$A$6:$AA$2902,6, FALSE)*$E788/100</f>
        <v>0</v>
      </c>
      <c r="K788" s="91">
        <f>VLOOKUP($B788,'Bang TPDD'!$A$6:$AA$2902,7, FALSE)*$E788/100</f>
        <v>0</v>
      </c>
      <c r="L788" s="91">
        <f>VLOOKUP($B788,'Bang TPDD'!$A$6:$AA$2902,8, FALSE)*$E788/100</f>
        <v>0</v>
      </c>
      <c r="M788" s="91">
        <f>VLOOKUP($B788,'Bang TPDD'!$A$6:$AA$2902,9, FALSE)*$E788/100</f>
        <v>0</v>
      </c>
      <c r="N788" s="91">
        <f>VLOOKUP($B788,'Bang TPDD'!$A$6:$AA$2902,10, FALSE)*$E788/100</f>
        <v>0</v>
      </c>
      <c r="O788" s="91">
        <f>VLOOKUP($B788,'Bang TPDD'!$A$6:$AA$2902,11, FALSE)*$E788/100</f>
        <v>0</v>
      </c>
      <c r="P788" s="91">
        <f>VLOOKUP($B788,'Bang TPDD'!$A$6:$AA$2902,12, FALSE)*$E788/100</f>
        <v>0</v>
      </c>
      <c r="Q788" s="91">
        <f>VLOOKUP($B788,'Bang TPDD'!$A$6:$AA$2902,13, FALSE)*$E788/100</f>
        <v>0</v>
      </c>
      <c r="R788" s="91">
        <f>VLOOKUP($B788,'Bang TPDD'!$A$6:$AA$2902,14, FALSE)*$E788/100</f>
        <v>0</v>
      </c>
      <c r="S788" s="91">
        <f>VLOOKUP($B788,'Bang TPDD'!$A$6:$AA$2902,15, FALSE)*$E788/100</f>
        <v>0</v>
      </c>
      <c r="T788" s="91">
        <f>VLOOKUP($B788,'Bang TPDD'!$A$6:$AA$2902,16, FALSE)*$E788/100</f>
        <v>0</v>
      </c>
      <c r="U788" s="91">
        <f>VLOOKUP($B788,'Bang TPDD'!$A$6:$AA$2902,17, FALSE)*$E788/100</f>
        <v>0</v>
      </c>
      <c r="V788" s="91">
        <f>VLOOKUP($B788,'Bang TPDD'!$A$6:$AA$2902,18, FALSE)*$E788/100</f>
        <v>0</v>
      </c>
      <c r="W788" s="91">
        <f>VLOOKUP($B788,'Bang TPDD'!$A$6:$AA$2902,19, FALSE)*$E788/100</f>
        <v>0</v>
      </c>
      <c r="X788" s="91">
        <f>VLOOKUP($B788,'Bang TPDD'!$A$6:$AA$2902,20, FALSE)*$E788/100</f>
        <v>0</v>
      </c>
      <c r="Y788" s="91">
        <f>VLOOKUP($B788,'Bang TPDD'!$A$6:$AA$2902,21, FALSE)*$E788/100</f>
        <v>0</v>
      </c>
      <c r="Z788" s="91">
        <f>VLOOKUP($B788,'Bang TPDD'!$A$6:$AA$2902,22, FALSE)*$E788/100</f>
        <v>0</v>
      </c>
    </row>
    <row r="789" spans="1:26" s="2" customFormat="1" x14ac:dyDescent="0.3">
      <c r="B789" s="92" t="s">
        <v>338</v>
      </c>
      <c r="C789" s="5" t="str">
        <f>VLOOKUP($B789,'Bang TPDD'!$A$6:$AA$2902,2, FALSE)</f>
        <v>Chọn NL</v>
      </c>
      <c r="D789" s="91">
        <v>0</v>
      </c>
      <c r="E789" s="91">
        <f t="shared" si="219"/>
        <v>0</v>
      </c>
      <c r="F789" s="91">
        <f>VLOOKUP($B789,'Bang TPDD'!$A$6:$AA$2902,3, FALSE)</f>
        <v>0</v>
      </c>
      <c r="G789" s="91">
        <f>VLOOKUP($B789,'Bang TPDD'!$A$6:$AA$2902,4, FALSE)*$D789/100</f>
        <v>0</v>
      </c>
      <c r="H789" s="91">
        <f>VLOOKUP($B789,'Bang TPDD'!$A$6:$AA$2902,23, FALSE)*$E789/100</f>
        <v>0</v>
      </c>
      <c r="I789" s="91">
        <f>VLOOKUP($B789,'Bang TPDD'!$A$6:$AA$2902,5, FALSE)*$E789/100</f>
        <v>0</v>
      </c>
      <c r="J789" s="91">
        <f>VLOOKUP($B789,'Bang TPDD'!$A$6:$AA$2902,6, FALSE)*$E789/100</f>
        <v>0</v>
      </c>
      <c r="K789" s="91">
        <f>VLOOKUP($B789,'Bang TPDD'!$A$6:$AA$2902,7, FALSE)*$E789/100</f>
        <v>0</v>
      </c>
      <c r="L789" s="91">
        <f>VLOOKUP($B789,'Bang TPDD'!$A$6:$AA$2902,8, FALSE)*$E789/100</f>
        <v>0</v>
      </c>
      <c r="M789" s="91">
        <f>VLOOKUP($B789,'Bang TPDD'!$A$6:$AA$2902,9, FALSE)*$E789/100</f>
        <v>0</v>
      </c>
      <c r="N789" s="91">
        <f>VLOOKUP($B789,'Bang TPDD'!$A$6:$AA$2902,10, FALSE)*$E789/100</f>
        <v>0</v>
      </c>
      <c r="O789" s="91">
        <f>VLOOKUP($B789,'Bang TPDD'!$A$6:$AA$2902,11, FALSE)*$E789/100</f>
        <v>0</v>
      </c>
      <c r="P789" s="91">
        <f>VLOOKUP($B789,'Bang TPDD'!$A$6:$AA$2902,12, FALSE)*$E789/100</f>
        <v>0</v>
      </c>
      <c r="Q789" s="91">
        <f>VLOOKUP($B789,'Bang TPDD'!$A$6:$AA$2902,13, FALSE)*$E789/100</f>
        <v>0</v>
      </c>
      <c r="R789" s="91">
        <f>VLOOKUP($B789,'Bang TPDD'!$A$6:$AA$2902,14, FALSE)*$E789/100</f>
        <v>0</v>
      </c>
      <c r="S789" s="91">
        <f>VLOOKUP($B789,'Bang TPDD'!$A$6:$AA$2902,15, FALSE)*$E789/100</f>
        <v>0</v>
      </c>
      <c r="T789" s="91">
        <f>VLOOKUP($B789,'Bang TPDD'!$A$6:$AA$2902,16, FALSE)*$E789/100</f>
        <v>0</v>
      </c>
      <c r="U789" s="91">
        <f>VLOOKUP($B789,'Bang TPDD'!$A$6:$AA$2902,17, FALSE)*$E789/100</f>
        <v>0</v>
      </c>
      <c r="V789" s="91">
        <f>VLOOKUP($B789,'Bang TPDD'!$A$6:$AA$2902,18, FALSE)*$E789/100</f>
        <v>0</v>
      </c>
      <c r="W789" s="91">
        <f>VLOOKUP($B789,'Bang TPDD'!$A$6:$AA$2902,19, FALSE)*$E789/100</f>
        <v>0</v>
      </c>
      <c r="X789" s="91">
        <f>VLOOKUP($B789,'Bang TPDD'!$A$6:$AA$2902,20, FALSE)*$E789/100</f>
        <v>0</v>
      </c>
      <c r="Y789" s="91">
        <f>VLOOKUP($B789,'Bang TPDD'!$A$6:$AA$2902,21, FALSE)*$E789/100</f>
        <v>0</v>
      </c>
      <c r="Z789" s="91">
        <f>VLOOKUP($B789,'Bang TPDD'!$A$6:$AA$2902,22, FALSE)*$E789/100</f>
        <v>0</v>
      </c>
    </row>
    <row r="790" spans="1:26" s="2" customFormat="1" x14ac:dyDescent="0.3">
      <c r="B790" s="92" t="s">
        <v>338</v>
      </c>
      <c r="C790" s="5" t="str">
        <f>VLOOKUP($B790,'Bang TPDD'!$A$6:$AA$2902,2, FALSE)</f>
        <v>Chọn NL</v>
      </c>
      <c r="D790" s="91">
        <v>0</v>
      </c>
      <c r="E790" s="91">
        <f t="shared" si="219"/>
        <v>0</v>
      </c>
      <c r="F790" s="91">
        <f>VLOOKUP($B790,'Bang TPDD'!$A$6:$AA$2902,3, FALSE)</f>
        <v>0</v>
      </c>
      <c r="G790" s="91">
        <f>VLOOKUP($B790,'Bang TPDD'!$A$6:$AA$2902,4, FALSE)*$D790/100</f>
        <v>0</v>
      </c>
      <c r="H790" s="91">
        <f>VLOOKUP($B790,'Bang TPDD'!$A$6:$AA$2902,23, FALSE)*$E790/100</f>
        <v>0</v>
      </c>
      <c r="I790" s="91">
        <f>VLOOKUP($B790,'Bang TPDD'!$A$6:$AA$2902,5, FALSE)*$E790/100</f>
        <v>0</v>
      </c>
      <c r="J790" s="91">
        <f>VLOOKUP($B790,'Bang TPDD'!$A$6:$AA$2902,6, FALSE)*$E790/100</f>
        <v>0</v>
      </c>
      <c r="K790" s="91">
        <f>VLOOKUP($B790,'Bang TPDD'!$A$6:$AA$2902,7, FALSE)*$E790/100</f>
        <v>0</v>
      </c>
      <c r="L790" s="91">
        <f>VLOOKUP($B790,'Bang TPDD'!$A$6:$AA$2902,8, FALSE)*$E790/100</f>
        <v>0</v>
      </c>
      <c r="M790" s="91">
        <f>VLOOKUP($B790,'Bang TPDD'!$A$6:$AA$2902,9, FALSE)*$E790/100</f>
        <v>0</v>
      </c>
      <c r="N790" s="91">
        <f>VLOOKUP($B790,'Bang TPDD'!$A$6:$AA$2902,10, FALSE)*$E790/100</f>
        <v>0</v>
      </c>
      <c r="O790" s="91">
        <f>VLOOKUP($B790,'Bang TPDD'!$A$6:$AA$2902,11, FALSE)*$E790/100</f>
        <v>0</v>
      </c>
      <c r="P790" s="91">
        <f>VLOOKUP($B790,'Bang TPDD'!$A$6:$AA$2902,12, FALSE)*$E790/100</f>
        <v>0</v>
      </c>
      <c r="Q790" s="91">
        <f>VLOOKUP($B790,'Bang TPDD'!$A$6:$AA$2902,13, FALSE)*$E790/100</f>
        <v>0</v>
      </c>
      <c r="R790" s="91">
        <f>VLOOKUP($B790,'Bang TPDD'!$A$6:$AA$2902,14, FALSE)*$E790/100</f>
        <v>0</v>
      </c>
      <c r="S790" s="91">
        <f>VLOOKUP($B790,'Bang TPDD'!$A$6:$AA$2902,15, FALSE)*$E790/100</f>
        <v>0</v>
      </c>
      <c r="T790" s="91">
        <f>VLOOKUP($B790,'Bang TPDD'!$A$6:$AA$2902,16, FALSE)*$E790/100</f>
        <v>0</v>
      </c>
      <c r="U790" s="91">
        <f>VLOOKUP($B790,'Bang TPDD'!$A$6:$AA$2902,17, FALSE)*$E790/100</f>
        <v>0</v>
      </c>
      <c r="V790" s="91">
        <f>VLOOKUP($B790,'Bang TPDD'!$A$6:$AA$2902,18, FALSE)*$E790/100</f>
        <v>0</v>
      </c>
      <c r="W790" s="91">
        <f>VLOOKUP($B790,'Bang TPDD'!$A$6:$AA$2902,19, FALSE)*$E790/100</f>
        <v>0</v>
      </c>
      <c r="X790" s="91">
        <f>VLOOKUP($B790,'Bang TPDD'!$A$6:$AA$2902,20, FALSE)*$E790/100</f>
        <v>0</v>
      </c>
      <c r="Y790" s="91">
        <f>VLOOKUP($B790,'Bang TPDD'!$A$6:$AA$2902,21, FALSE)*$E790/100</f>
        <v>0</v>
      </c>
      <c r="Z790" s="91">
        <f>VLOOKUP($B790,'Bang TPDD'!$A$6:$AA$2902,22, FALSE)*$E790/100</f>
        <v>0</v>
      </c>
    </row>
    <row r="791" spans="1:26" s="2" customFormat="1" x14ac:dyDescent="0.3">
      <c r="B791" s="92" t="s">
        <v>338</v>
      </c>
      <c r="C791" s="5" t="str">
        <f>VLOOKUP($B791,'Bang TPDD'!$A$6:$AA$2902,2, FALSE)</f>
        <v>Chọn NL</v>
      </c>
      <c r="D791" s="91">
        <v>0</v>
      </c>
      <c r="E791" s="91">
        <f t="shared" si="219"/>
        <v>0</v>
      </c>
      <c r="F791" s="91">
        <f>VLOOKUP($B791,'Bang TPDD'!$A$6:$AA$2902,3, FALSE)</f>
        <v>0</v>
      </c>
      <c r="G791" s="91">
        <f>VLOOKUP($B791,'Bang TPDD'!$A$6:$AA$2902,4, FALSE)*$D791/100</f>
        <v>0</v>
      </c>
      <c r="H791" s="91">
        <f>VLOOKUP($B791,'Bang TPDD'!$A$6:$AA$2902,23, FALSE)*$E791/100</f>
        <v>0</v>
      </c>
      <c r="I791" s="91">
        <f>VLOOKUP($B791,'Bang TPDD'!$A$6:$AA$2902,5, FALSE)*$E791/100</f>
        <v>0</v>
      </c>
      <c r="J791" s="91">
        <f>VLOOKUP($B791,'Bang TPDD'!$A$6:$AA$2902,6, FALSE)*$E791/100</f>
        <v>0</v>
      </c>
      <c r="K791" s="91">
        <f>VLOOKUP($B791,'Bang TPDD'!$A$6:$AA$2902,7, FALSE)*$E791/100</f>
        <v>0</v>
      </c>
      <c r="L791" s="91">
        <f>VLOOKUP($B791,'Bang TPDD'!$A$6:$AA$2902,8, FALSE)*$E791/100</f>
        <v>0</v>
      </c>
      <c r="M791" s="91">
        <f>VLOOKUP($B791,'Bang TPDD'!$A$6:$AA$2902,9, FALSE)*$E791/100</f>
        <v>0</v>
      </c>
      <c r="N791" s="91">
        <f>VLOOKUP($B791,'Bang TPDD'!$A$6:$AA$2902,10, FALSE)*$E791/100</f>
        <v>0</v>
      </c>
      <c r="O791" s="91">
        <f>VLOOKUP($B791,'Bang TPDD'!$A$6:$AA$2902,11, FALSE)*$E791/100</f>
        <v>0</v>
      </c>
      <c r="P791" s="91">
        <f>VLOOKUP($B791,'Bang TPDD'!$A$6:$AA$2902,12, FALSE)*$E791/100</f>
        <v>0</v>
      </c>
      <c r="Q791" s="91">
        <f>VLOOKUP($B791,'Bang TPDD'!$A$6:$AA$2902,13, FALSE)*$E791/100</f>
        <v>0</v>
      </c>
      <c r="R791" s="91">
        <f>VLOOKUP($B791,'Bang TPDD'!$A$6:$AA$2902,14, FALSE)*$E791/100</f>
        <v>0</v>
      </c>
      <c r="S791" s="91">
        <f>VLOOKUP($B791,'Bang TPDD'!$A$6:$AA$2902,15, FALSE)*$E791/100</f>
        <v>0</v>
      </c>
      <c r="T791" s="91">
        <f>VLOOKUP($B791,'Bang TPDD'!$A$6:$AA$2902,16, FALSE)*$E791/100</f>
        <v>0</v>
      </c>
      <c r="U791" s="91">
        <f>VLOOKUP($B791,'Bang TPDD'!$A$6:$AA$2902,17, FALSE)*$E791/100</f>
        <v>0</v>
      </c>
      <c r="V791" s="91">
        <f>VLOOKUP($B791,'Bang TPDD'!$A$6:$AA$2902,18, FALSE)*$E791/100</f>
        <v>0</v>
      </c>
      <c r="W791" s="91">
        <f>VLOOKUP($B791,'Bang TPDD'!$A$6:$AA$2902,19, FALSE)*$E791/100</f>
        <v>0</v>
      </c>
      <c r="X791" s="91">
        <f>VLOOKUP($B791,'Bang TPDD'!$A$6:$AA$2902,20, FALSE)*$E791/100</f>
        <v>0</v>
      </c>
      <c r="Y791" s="91">
        <f>VLOOKUP($B791,'Bang TPDD'!$A$6:$AA$2902,21, FALSE)*$E791/100</f>
        <v>0</v>
      </c>
      <c r="Z791" s="91">
        <f>VLOOKUP($B791,'Bang TPDD'!$A$6:$AA$2902,22, FALSE)*$E791/100</f>
        <v>0</v>
      </c>
    </row>
    <row r="792" spans="1:26" s="2" customFormat="1" x14ac:dyDescent="0.3">
      <c r="B792" s="92" t="s">
        <v>338</v>
      </c>
      <c r="C792" s="5" t="str">
        <f>VLOOKUP($B792,'Bang TPDD'!$A$6:$AA$2902,2, FALSE)</f>
        <v>Chọn NL</v>
      </c>
      <c r="D792" s="91">
        <v>0</v>
      </c>
      <c r="E792" s="91">
        <f t="shared" si="219"/>
        <v>0</v>
      </c>
      <c r="F792" s="91">
        <f>VLOOKUP($B792,'Bang TPDD'!$A$6:$AA$2902,3, FALSE)</f>
        <v>0</v>
      </c>
      <c r="G792" s="91">
        <f>VLOOKUP($B792,'Bang TPDD'!$A$6:$AA$2902,4, FALSE)*$D792/100</f>
        <v>0</v>
      </c>
      <c r="H792" s="91">
        <f>VLOOKUP($B792,'Bang TPDD'!$A$6:$AA$2902,23, FALSE)*$E792/100</f>
        <v>0</v>
      </c>
      <c r="I792" s="91">
        <f>VLOOKUP($B792,'Bang TPDD'!$A$6:$AA$2902,5, FALSE)*$E792/100</f>
        <v>0</v>
      </c>
      <c r="J792" s="91">
        <f>VLOOKUP($B792,'Bang TPDD'!$A$6:$AA$2902,6, FALSE)*$E792/100</f>
        <v>0</v>
      </c>
      <c r="K792" s="91">
        <f>VLOOKUP($B792,'Bang TPDD'!$A$6:$AA$2902,7, FALSE)*$E792/100</f>
        <v>0</v>
      </c>
      <c r="L792" s="91">
        <f>VLOOKUP($B792,'Bang TPDD'!$A$6:$AA$2902,8, FALSE)*$E792/100</f>
        <v>0</v>
      </c>
      <c r="M792" s="91">
        <f>VLOOKUP($B792,'Bang TPDD'!$A$6:$AA$2902,9, FALSE)*$E792/100</f>
        <v>0</v>
      </c>
      <c r="N792" s="91">
        <f>VLOOKUP($B792,'Bang TPDD'!$A$6:$AA$2902,10, FALSE)*$E792/100</f>
        <v>0</v>
      </c>
      <c r="O792" s="91">
        <f>VLOOKUP($B792,'Bang TPDD'!$A$6:$AA$2902,11, FALSE)*$E792/100</f>
        <v>0</v>
      </c>
      <c r="P792" s="91">
        <f>VLOOKUP($B792,'Bang TPDD'!$A$6:$AA$2902,12, FALSE)*$E792/100</f>
        <v>0</v>
      </c>
      <c r="Q792" s="91">
        <f>VLOOKUP($B792,'Bang TPDD'!$A$6:$AA$2902,13, FALSE)*$E792/100</f>
        <v>0</v>
      </c>
      <c r="R792" s="91">
        <f>VLOOKUP($B792,'Bang TPDD'!$A$6:$AA$2902,14, FALSE)*$E792/100</f>
        <v>0</v>
      </c>
      <c r="S792" s="91">
        <f>VLOOKUP($B792,'Bang TPDD'!$A$6:$AA$2902,15, FALSE)*$E792/100</f>
        <v>0</v>
      </c>
      <c r="T792" s="91">
        <f>VLOOKUP($B792,'Bang TPDD'!$A$6:$AA$2902,16, FALSE)*$E792/100</f>
        <v>0</v>
      </c>
      <c r="U792" s="91">
        <f>VLOOKUP($B792,'Bang TPDD'!$A$6:$AA$2902,17, FALSE)*$E792/100</f>
        <v>0</v>
      </c>
      <c r="V792" s="91">
        <f>VLOOKUP($B792,'Bang TPDD'!$A$6:$AA$2902,18, FALSE)*$E792/100</f>
        <v>0</v>
      </c>
      <c r="W792" s="91">
        <f>VLOOKUP($B792,'Bang TPDD'!$A$6:$AA$2902,19, FALSE)*$E792/100</f>
        <v>0</v>
      </c>
      <c r="X792" s="91">
        <f>VLOOKUP($B792,'Bang TPDD'!$A$6:$AA$2902,20, FALSE)*$E792/100</f>
        <v>0</v>
      </c>
      <c r="Y792" s="91">
        <f>VLOOKUP($B792,'Bang TPDD'!$A$6:$AA$2902,21, FALSE)*$E792/100</f>
        <v>0</v>
      </c>
      <c r="Z792" s="91">
        <f>VLOOKUP($B792,'Bang TPDD'!$A$6:$AA$2902,22, FALSE)*$E792/100</f>
        <v>0</v>
      </c>
    </row>
    <row r="793" spans="1:26" ht="15" thickBot="1" x14ac:dyDescent="0.35"/>
    <row r="794" spans="1:26" s="89" customFormat="1" ht="27.6" x14ac:dyDescent="0.3">
      <c r="A794" s="412" t="s">
        <v>342</v>
      </c>
      <c r="B794" s="414" t="s">
        <v>292</v>
      </c>
      <c r="C794" s="410" t="s">
        <v>353</v>
      </c>
      <c r="D794" s="396" t="s">
        <v>272</v>
      </c>
      <c r="E794" s="397" t="s">
        <v>273</v>
      </c>
      <c r="F794" s="398" t="s">
        <v>300</v>
      </c>
      <c r="G794" s="398" t="s">
        <v>3</v>
      </c>
      <c r="H794" s="398" t="s">
        <v>296</v>
      </c>
      <c r="I794" s="399" t="s">
        <v>323</v>
      </c>
      <c r="J794" s="399" t="s">
        <v>324</v>
      </c>
      <c r="K794" s="399" t="s">
        <v>327</v>
      </c>
      <c r="L794" s="399" t="s">
        <v>325</v>
      </c>
      <c r="M794" s="399" t="s">
        <v>326</v>
      </c>
      <c r="N794" s="399" t="s">
        <v>329</v>
      </c>
      <c r="O794" s="399" t="s">
        <v>5</v>
      </c>
      <c r="P794" s="399" t="s">
        <v>304</v>
      </c>
      <c r="Q794" s="399" t="s">
        <v>313</v>
      </c>
      <c r="R794" s="399" t="s">
        <v>6</v>
      </c>
      <c r="S794" s="399" t="s">
        <v>7</v>
      </c>
      <c r="T794" s="399" t="s">
        <v>8</v>
      </c>
      <c r="U794" s="399" t="s">
        <v>9</v>
      </c>
      <c r="V794" s="399" t="s">
        <v>10</v>
      </c>
      <c r="W794" s="399" t="s">
        <v>291</v>
      </c>
      <c r="X794" s="399" t="s">
        <v>11</v>
      </c>
      <c r="Y794" s="399" t="s">
        <v>12</v>
      </c>
      <c r="Z794" s="399" t="s">
        <v>13</v>
      </c>
    </row>
    <row r="795" spans="1:26" s="89" customFormat="1" x14ac:dyDescent="0.3">
      <c r="A795" s="413"/>
      <c r="B795" s="415"/>
      <c r="C795" s="411"/>
      <c r="D795" s="400" t="s">
        <v>16</v>
      </c>
      <c r="E795" s="401" t="s">
        <v>16</v>
      </c>
      <c r="F795" s="401" t="s">
        <v>301</v>
      </c>
      <c r="G795" s="401" t="s">
        <v>15</v>
      </c>
      <c r="H795" s="401" t="s">
        <v>16</v>
      </c>
      <c r="I795" s="401" t="s">
        <v>16</v>
      </c>
      <c r="J795" s="401" t="s">
        <v>16</v>
      </c>
      <c r="K795" s="401" t="s">
        <v>328</v>
      </c>
      <c r="L795" s="401" t="s">
        <v>16</v>
      </c>
      <c r="M795" s="401" t="s">
        <v>16</v>
      </c>
      <c r="N795" s="401" t="s">
        <v>16</v>
      </c>
      <c r="O795" s="401" t="s">
        <v>16</v>
      </c>
      <c r="P795" s="401" t="s">
        <v>16</v>
      </c>
      <c r="Q795" s="401" t="s">
        <v>17</v>
      </c>
      <c r="R795" s="401" t="s">
        <v>17</v>
      </c>
      <c r="S795" s="401" t="s">
        <v>17</v>
      </c>
      <c r="T795" s="401" t="s">
        <v>17</v>
      </c>
      <c r="U795" s="401" t="s">
        <v>17</v>
      </c>
      <c r="V795" s="401" t="s">
        <v>17</v>
      </c>
      <c r="W795" s="401" t="s">
        <v>18</v>
      </c>
      <c r="X795" s="401" t="s">
        <v>18</v>
      </c>
      <c r="Y795" s="401" t="s">
        <v>17</v>
      </c>
      <c r="Z795" s="401" t="s">
        <v>17</v>
      </c>
    </row>
    <row r="796" spans="1:26" s="90" customFormat="1" ht="50.25" customHeight="1" thickBot="1" x14ac:dyDescent="0.4">
      <c r="A796" s="93">
        <f>A776+1</f>
        <v>48</v>
      </c>
      <c r="B796" s="94" t="s">
        <v>1167</v>
      </c>
      <c r="C796" s="95" t="s">
        <v>1177</v>
      </c>
      <c r="D796" s="402">
        <f>SUM(D797:D812)</f>
        <v>148</v>
      </c>
      <c r="E796" s="402">
        <f t="shared" ref="E796" si="220">SUM(E797:E812)</f>
        <v>132.30000000000001</v>
      </c>
      <c r="F796" s="402">
        <f t="shared" ref="F796" si="221">SUM(F797:F812)</f>
        <v>29</v>
      </c>
      <c r="G796" s="402">
        <f t="shared" ref="G796" si="222">SUM(G797:G812)</f>
        <v>123.84</v>
      </c>
      <c r="H796" s="402">
        <f t="shared" ref="H796" si="223">SUM(H797:H812)</f>
        <v>112.054</v>
      </c>
      <c r="I796" s="402">
        <f t="shared" ref="I796" si="224">SUM(I797:I812)</f>
        <v>5.0911999999999997</v>
      </c>
      <c r="J796" s="402">
        <f t="shared" ref="J796" si="225">SUM(J797:J812)</f>
        <v>1.3614000000000002</v>
      </c>
      <c r="K796" s="402">
        <f t="shared" ref="K796" si="226">SUM(K797:K812)</f>
        <v>6.4526000000000003</v>
      </c>
      <c r="L796" s="402">
        <f t="shared" ref="L796" si="227">SUM(L797:L812)</f>
        <v>3.9903999999999997</v>
      </c>
      <c r="M796" s="402">
        <f t="shared" ref="M796" si="228">SUM(M797:M812)</f>
        <v>0</v>
      </c>
      <c r="N796" s="402">
        <f t="shared" ref="N796" si="229">SUM(N797:N812)</f>
        <v>8.6583999999999985</v>
      </c>
      <c r="O796" s="402">
        <f t="shared" ref="O796" si="230">SUM(O797:O812)</f>
        <v>2.2378</v>
      </c>
      <c r="P796" s="402">
        <f t="shared" ref="P796" si="231">SUM(P797:P812)</f>
        <v>0.47089999999999999</v>
      </c>
      <c r="Q796" s="402">
        <f t="shared" ref="Q796" si="232">SUM(Q797:Q812)</f>
        <v>206.4</v>
      </c>
      <c r="R796" s="402">
        <f t="shared" ref="R796" si="233">SUM(R797:R812)</f>
        <v>88.867999999999995</v>
      </c>
      <c r="S796" s="402">
        <f t="shared" ref="S796" si="234">SUM(S797:S812)</f>
        <v>104.834</v>
      </c>
      <c r="T796" s="402">
        <f t="shared" ref="T796" si="235">SUM(T797:T812)</f>
        <v>1.7791999999999999</v>
      </c>
      <c r="U796" s="402">
        <f t="shared" ref="U796" si="236">SUM(U797:U812)</f>
        <v>136.84</v>
      </c>
      <c r="V796" s="402">
        <f t="shared" ref="V796" si="237">SUM(V797:V812)</f>
        <v>366.30899999999997</v>
      </c>
      <c r="W796" s="402">
        <f t="shared" ref="W796" si="238">SUM(W797:W812)</f>
        <v>1062.8489999999999</v>
      </c>
      <c r="X796" s="402">
        <f t="shared" ref="X796" si="239">SUM(X797:X812)</f>
        <v>240.8</v>
      </c>
      <c r="Y796" s="402">
        <f t="shared" ref="Y796" si="240">SUM(Y797:Y812)</f>
        <v>0.18278</v>
      </c>
      <c r="Z796" s="402">
        <f t="shared" ref="Z796" si="241">SUM(Z797:Z812)</f>
        <v>14.26</v>
      </c>
    </row>
    <row r="797" spans="1:26" s="2" customFormat="1" x14ac:dyDescent="0.3">
      <c r="B797" s="92">
        <v>80</v>
      </c>
      <c r="C797" s="5" t="str">
        <f>VLOOKUP($B797,'Bang TPDD'!$A$6:$AA$2902,2, FALSE)</f>
        <v>Rau sà lách</v>
      </c>
      <c r="D797" s="91">
        <v>100</v>
      </c>
      <c r="E797" s="91">
        <f>D797-D797*F797/100</f>
        <v>90</v>
      </c>
      <c r="F797" s="91">
        <f>VLOOKUP($B797,'Bang TPDD'!$A$6:$AA$2902,3, FALSE)</f>
        <v>10</v>
      </c>
      <c r="G797" s="91">
        <f>VLOOKUP($B797,'Bang TPDD'!$A$6:$AA$2902,4, FALSE)*$D797/100</f>
        <v>15</v>
      </c>
      <c r="H797" s="91">
        <f>VLOOKUP($B797,'Bang TPDD'!$A$6:$AA$2902,23, FALSE)*$E797/100</f>
        <v>85.5</v>
      </c>
      <c r="I797" s="91">
        <f>VLOOKUP($B797,'Bang TPDD'!$A$6:$AA$2902,5, FALSE)*$E797/100</f>
        <v>0</v>
      </c>
      <c r="J797" s="91">
        <f>VLOOKUP($B797,'Bang TPDD'!$A$6:$AA$2902,6, FALSE)*$E797/100</f>
        <v>1.35</v>
      </c>
      <c r="K797" s="91">
        <f>VLOOKUP($B797,'Bang TPDD'!$A$6:$AA$2902,7, FALSE)*$E797/100</f>
        <v>1.35</v>
      </c>
      <c r="L797" s="91">
        <f>VLOOKUP($B797,'Bang TPDD'!$A$6:$AA$2902,8, FALSE)*$E797/100</f>
        <v>0</v>
      </c>
      <c r="M797" s="91">
        <f>VLOOKUP($B797,'Bang TPDD'!$A$6:$AA$2902,9, FALSE)*$E797/100</f>
        <v>0</v>
      </c>
      <c r="N797" s="91">
        <f>VLOOKUP($B797,'Bang TPDD'!$A$6:$AA$2902,10, FALSE)*$E797/100</f>
        <v>0</v>
      </c>
      <c r="O797" s="91">
        <f>VLOOKUP($B797,'Bang TPDD'!$A$6:$AA$2902,11, FALSE)*$E797/100</f>
        <v>1.9800000000000002</v>
      </c>
      <c r="P797" s="91">
        <f>VLOOKUP($B797,'Bang TPDD'!$A$6:$AA$2902,12, FALSE)*$E797/100</f>
        <v>0.45</v>
      </c>
      <c r="Q797" s="91">
        <f>VLOOKUP($B797,'Bang TPDD'!$A$6:$AA$2902,13, FALSE)*$E797/100</f>
        <v>0</v>
      </c>
      <c r="R797" s="91">
        <f>VLOOKUP($B797,'Bang TPDD'!$A$6:$AA$2902,14, FALSE)*$E797/100</f>
        <v>69.3</v>
      </c>
      <c r="S797" s="91">
        <f>VLOOKUP($B797,'Bang TPDD'!$A$6:$AA$2902,15, FALSE)*$E797/100</f>
        <v>30.6</v>
      </c>
      <c r="T797" s="91">
        <f>VLOOKUP($B797,'Bang TPDD'!$A$6:$AA$2902,16, FALSE)*$E797/100</f>
        <v>0.81</v>
      </c>
      <c r="U797" s="91">
        <f>VLOOKUP($B797,'Bang TPDD'!$A$6:$AA$2902,17, FALSE)*$E797/100</f>
        <v>53.1</v>
      </c>
      <c r="V797" s="91">
        <f>VLOOKUP($B797,'Bang TPDD'!$A$6:$AA$2902,18, FALSE)*$E797/100</f>
        <v>299.7</v>
      </c>
      <c r="W797" s="91">
        <f>VLOOKUP($B797,'Bang TPDD'!$A$6:$AA$2902,19, FALSE)*$E797/100</f>
        <v>945</v>
      </c>
      <c r="X797" s="91">
        <f>VLOOKUP($B797,'Bang TPDD'!$A$6:$AA$2902,20, FALSE)*$E797/100</f>
        <v>0</v>
      </c>
      <c r="Y797" s="91">
        <f>VLOOKUP($B797,'Bang TPDD'!$A$6:$AA$2902,21, FALSE)*$E797/100</f>
        <v>0.126</v>
      </c>
      <c r="Z797" s="91">
        <f>VLOOKUP($B797,'Bang TPDD'!$A$6:$AA$2902,22, FALSE)*$E797/100</f>
        <v>13.5</v>
      </c>
    </row>
    <row r="798" spans="1:26" s="2" customFormat="1" x14ac:dyDescent="0.3">
      <c r="B798" s="92">
        <v>197</v>
      </c>
      <c r="C798" s="5" t="str">
        <f>VLOOKUP($B798,'Bang TPDD'!$A$6:$AA$2902,2, FALSE)</f>
        <v>Trứng gà</v>
      </c>
      <c r="D798" s="91">
        <v>40</v>
      </c>
      <c r="E798" s="91">
        <f t="shared" ref="E798:E812" si="242">D798-D798*F798/100</f>
        <v>34.4</v>
      </c>
      <c r="F798" s="91">
        <f>VLOOKUP($B798,'Bang TPDD'!$A$6:$AA$2902,3, FALSE)</f>
        <v>14</v>
      </c>
      <c r="G798" s="91">
        <f>VLOOKUP($B798,'Bang TPDD'!$A$6:$AA$2902,4, FALSE)*$D798/100</f>
        <v>66.400000000000006</v>
      </c>
      <c r="H798" s="91">
        <f>VLOOKUP($B798,'Bang TPDD'!$A$6:$AA$2902,23, FALSE)*$E798/100</f>
        <v>24.767999999999997</v>
      </c>
      <c r="I798" s="91">
        <f>VLOOKUP($B798,'Bang TPDD'!$A$6:$AA$2902,5, FALSE)*$E798/100</f>
        <v>5.0911999999999997</v>
      </c>
      <c r="J798" s="91">
        <f>VLOOKUP($B798,'Bang TPDD'!$A$6:$AA$2902,6, FALSE)*$E798/100</f>
        <v>0</v>
      </c>
      <c r="K798" s="91">
        <f>VLOOKUP($B798,'Bang TPDD'!$A$6:$AA$2902,7, FALSE)*$E798/100</f>
        <v>5.0911999999999997</v>
      </c>
      <c r="L798" s="91">
        <f>VLOOKUP($B798,'Bang TPDD'!$A$6:$AA$2902,8, FALSE)*$E798/100</f>
        <v>3.9903999999999997</v>
      </c>
      <c r="M798" s="91">
        <f>VLOOKUP($B798,'Bang TPDD'!$A$6:$AA$2902,9, FALSE)*$E798/100</f>
        <v>0</v>
      </c>
      <c r="N798" s="91">
        <f>VLOOKUP($B798,'Bang TPDD'!$A$6:$AA$2902,10, FALSE)*$E798/100</f>
        <v>3.9903999999999997</v>
      </c>
      <c r="O798" s="91">
        <f>VLOOKUP($B798,'Bang TPDD'!$A$6:$AA$2902,11, FALSE)*$E798/100</f>
        <v>0.17199999999999999</v>
      </c>
      <c r="P798" s="91">
        <f>VLOOKUP($B798,'Bang TPDD'!$A$6:$AA$2902,12, FALSE)*$E798/100</f>
        <v>0</v>
      </c>
      <c r="Q798" s="91">
        <f>VLOOKUP($B798,'Bang TPDD'!$A$6:$AA$2902,13, FALSE)*$E798/100</f>
        <v>206.4</v>
      </c>
      <c r="R798" s="91">
        <f>VLOOKUP($B798,'Bang TPDD'!$A$6:$AA$2902,14, FALSE)*$E798/100</f>
        <v>18.920000000000002</v>
      </c>
      <c r="S798" s="91">
        <f>VLOOKUP($B798,'Bang TPDD'!$A$6:$AA$2902,15, FALSE)*$E798/100</f>
        <v>72.239999999999995</v>
      </c>
      <c r="T798" s="91">
        <f>VLOOKUP($B798,'Bang TPDD'!$A$6:$AA$2902,16, FALSE)*$E798/100</f>
        <v>0.92879999999999996</v>
      </c>
      <c r="U798" s="91">
        <f>VLOOKUP($B798,'Bang TPDD'!$A$6:$AA$2902,17, FALSE)*$E798/100</f>
        <v>54.351999999999997</v>
      </c>
      <c r="V798" s="91">
        <f>VLOOKUP($B798,'Bang TPDD'!$A$6:$AA$2902,18, FALSE)*$E798/100</f>
        <v>60.543999999999997</v>
      </c>
      <c r="W798" s="91">
        <f>VLOOKUP($B798,'Bang TPDD'!$A$6:$AA$2902,19, FALSE)*$E798/100</f>
        <v>96.664000000000001</v>
      </c>
      <c r="X798" s="91">
        <f>VLOOKUP($B798,'Bang TPDD'!$A$6:$AA$2902,20, FALSE)*$E798/100</f>
        <v>240.8</v>
      </c>
      <c r="Y798" s="91">
        <f>VLOOKUP($B798,'Bang TPDD'!$A$6:$AA$2902,21, FALSE)*$E798/100</f>
        <v>5.5039999999999999E-2</v>
      </c>
      <c r="Z798" s="91">
        <f>VLOOKUP($B798,'Bang TPDD'!$A$6:$AA$2902,22, FALSE)*$E798/100</f>
        <v>0</v>
      </c>
    </row>
    <row r="799" spans="1:26" s="2" customFormat="1" x14ac:dyDescent="0.3">
      <c r="B799" s="92">
        <v>300</v>
      </c>
      <c r="C799" s="5" t="str">
        <f>VLOOKUP($B799,'Bang TPDD'!$A$6:$AA$2902,2, FALSE)</f>
        <v>Mayonnaise</v>
      </c>
      <c r="D799" s="91">
        <v>6</v>
      </c>
      <c r="E799" s="91">
        <f t="shared" si="242"/>
        <v>6</v>
      </c>
      <c r="F799" s="91">
        <f>VLOOKUP($B799,'Bang TPDD'!$A$6:$AA$2902,3, FALSE)</f>
        <v>0</v>
      </c>
      <c r="G799" s="91">
        <f>VLOOKUP($B799,'Bang TPDD'!$A$6:$AA$2902,4, FALSE)*$D799/100</f>
        <v>42.06</v>
      </c>
      <c r="H799" s="91">
        <f>VLOOKUP($B799,'Bang TPDD'!$A$6:$AA$2902,23, FALSE)*$E799/100</f>
        <v>0</v>
      </c>
      <c r="I799" s="91">
        <f>VLOOKUP($B799,'Bang TPDD'!$A$6:$AA$2902,5, FALSE)*$E799/100</f>
        <v>0</v>
      </c>
      <c r="J799" s="91">
        <f>VLOOKUP($B799,'Bang TPDD'!$A$6:$AA$2902,6, FALSE)*$E799/100</f>
        <v>0</v>
      </c>
      <c r="K799" s="91">
        <f>VLOOKUP($B799,'Bang TPDD'!$A$6:$AA$2902,7, FALSE)*$E799/100</f>
        <v>0</v>
      </c>
      <c r="L799" s="91">
        <f>VLOOKUP($B799,'Bang TPDD'!$A$6:$AA$2902,8, FALSE)*$E799/100</f>
        <v>0</v>
      </c>
      <c r="M799" s="91">
        <f>VLOOKUP($B799,'Bang TPDD'!$A$6:$AA$2902,9, FALSE)*$E799/100</f>
        <v>0</v>
      </c>
      <c r="N799" s="91">
        <f>VLOOKUP($B799,'Bang TPDD'!$A$6:$AA$2902,10, FALSE)*$E799/100</f>
        <v>4.6679999999999993</v>
      </c>
      <c r="O799" s="91">
        <f>VLOOKUP($B799,'Bang TPDD'!$A$6:$AA$2902,11, FALSE)*$E799/100</f>
        <v>6.000000000000001E-3</v>
      </c>
      <c r="P799" s="91">
        <f>VLOOKUP($B799,'Bang TPDD'!$A$6:$AA$2902,12, FALSE)*$E799/100</f>
        <v>0</v>
      </c>
      <c r="Q799" s="91">
        <f>VLOOKUP($B799,'Bang TPDD'!$A$6:$AA$2902,13, FALSE)*$E799/100</f>
        <v>0</v>
      </c>
      <c r="R799" s="91">
        <f>VLOOKUP($B799,'Bang TPDD'!$A$6:$AA$2902,14, FALSE)*$E799/100</f>
        <v>0.42</v>
      </c>
      <c r="S799" s="91">
        <f>VLOOKUP($B799,'Bang TPDD'!$A$6:$AA$2902,15, FALSE)*$E799/100</f>
        <v>1.5</v>
      </c>
      <c r="T799" s="91">
        <f>VLOOKUP($B799,'Bang TPDD'!$A$6:$AA$2902,16, FALSE)*$E799/100</f>
        <v>1.3800000000000002E-2</v>
      </c>
      <c r="U799" s="91">
        <f>VLOOKUP($B799,'Bang TPDD'!$A$6:$AA$2902,17, FALSE)*$E799/100</f>
        <v>29.16</v>
      </c>
      <c r="V799" s="91">
        <f>VLOOKUP($B799,'Bang TPDD'!$A$6:$AA$2902,18, FALSE)*$E799/100</f>
        <v>0.84</v>
      </c>
      <c r="W799" s="91">
        <f>VLOOKUP($B799,'Bang TPDD'!$A$6:$AA$2902,19, FALSE)*$E799/100</f>
        <v>0</v>
      </c>
      <c r="X799" s="91">
        <f>VLOOKUP($B799,'Bang TPDD'!$A$6:$AA$2902,20, FALSE)*$E799/100</f>
        <v>0</v>
      </c>
      <c r="Y799" s="91">
        <f>VLOOKUP($B799,'Bang TPDD'!$A$6:$AA$2902,21, FALSE)*$E799/100</f>
        <v>5.9999999999999995E-4</v>
      </c>
      <c r="Z799" s="91">
        <f>VLOOKUP($B799,'Bang TPDD'!$A$6:$AA$2902,22, FALSE)*$E799/100</f>
        <v>0</v>
      </c>
    </row>
    <row r="800" spans="1:26" s="2" customFormat="1" x14ac:dyDescent="0.3">
      <c r="B800" s="92">
        <v>32</v>
      </c>
      <c r="C800" s="5" t="str">
        <f>VLOOKUP($B800,'Bang TPDD'!$A$6:$AA$2902,2, FALSE)</f>
        <v>Cà chua</v>
      </c>
      <c r="D800" s="91">
        <v>2</v>
      </c>
      <c r="E800" s="91">
        <f t="shared" si="242"/>
        <v>1.9</v>
      </c>
      <c r="F800" s="91">
        <f>VLOOKUP($B800,'Bang TPDD'!$A$6:$AA$2902,3, FALSE)</f>
        <v>5</v>
      </c>
      <c r="G800" s="91">
        <f>VLOOKUP($B800,'Bang TPDD'!$A$6:$AA$2902,4, FALSE)*$D800/100</f>
        <v>0.38</v>
      </c>
      <c r="H800" s="91">
        <f>VLOOKUP($B800,'Bang TPDD'!$A$6:$AA$2902,23, FALSE)*$E800/100</f>
        <v>1.786</v>
      </c>
      <c r="I800" s="91">
        <f>VLOOKUP($B800,'Bang TPDD'!$A$6:$AA$2902,5, FALSE)*$E800/100</f>
        <v>0</v>
      </c>
      <c r="J800" s="91">
        <f>VLOOKUP($B800,'Bang TPDD'!$A$6:$AA$2902,6, FALSE)*$E800/100</f>
        <v>1.1399999999999999E-2</v>
      </c>
      <c r="K800" s="91">
        <f>VLOOKUP($B800,'Bang TPDD'!$A$6:$AA$2902,7, FALSE)*$E800/100</f>
        <v>1.1399999999999999E-2</v>
      </c>
      <c r="L800" s="91">
        <f>VLOOKUP($B800,'Bang TPDD'!$A$6:$AA$2902,8, FALSE)*$E800/100</f>
        <v>0</v>
      </c>
      <c r="M800" s="91">
        <f>VLOOKUP($B800,'Bang TPDD'!$A$6:$AA$2902,9, FALSE)*$E800/100</f>
        <v>0</v>
      </c>
      <c r="N800" s="91">
        <f>VLOOKUP($B800,'Bang TPDD'!$A$6:$AA$2902,10, FALSE)*$E800/100</f>
        <v>0</v>
      </c>
      <c r="O800" s="91">
        <f>VLOOKUP($B800,'Bang TPDD'!$A$6:$AA$2902,11, FALSE)*$E800/100</f>
        <v>7.9799999999999996E-2</v>
      </c>
      <c r="P800" s="91">
        <f>VLOOKUP($B800,'Bang TPDD'!$A$6:$AA$2902,12, FALSE)*$E800/100</f>
        <v>2.0899999999999998E-2</v>
      </c>
      <c r="Q800" s="91">
        <f>VLOOKUP($B800,'Bang TPDD'!$A$6:$AA$2902,13, FALSE)*$E800/100</f>
        <v>0</v>
      </c>
      <c r="R800" s="91">
        <f>VLOOKUP($B800,'Bang TPDD'!$A$6:$AA$2902,14, FALSE)*$E800/100</f>
        <v>0.22799999999999998</v>
      </c>
      <c r="S800" s="91">
        <f>VLOOKUP($B800,'Bang TPDD'!$A$6:$AA$2902,15, FALSE)*$E800/100</f>
        <v>0.49399999999999999</v>
      </c>
      <c r="T800" s="91">
        <f>VLOOKUP($B800,'Bang TPDD'!$A$6:$AA$2902,16, FALSE)*$E800/100</f>
        <v>2.6599999999999999E-2</v>
      </c>
      <c r="U800" s="91">
        <f>VLOOKUP($B800,'Bang TPDD'!$A$6:$AA$2902,17, FALSE)*$E800/100</f>
        <v>0.22799999999999998</v>
      </c>
      <c r="V800" s="91">
        <f>VLOOKUP($B800,'Bang TPDD'!$A$6:$AA$2902,18, FALSE)*$E800/100</f>
        <v>5.2249999999999996</v>
      </c>
      <c r="W800" s="91">
        <f>VLOOKUP($B800,'Bang TPDD'!$A$6:$AA$2902,19, FALSE)*$E800/100</f>
        <v>21.184999999999999</v>
      </c>
      <c r="X800" s="91">
        <f>VLOOKUP($B800,'Bang TPDD'!$A$6:$AA$2902,20, FALSE)*$E800/100</f>
        <v>0</v>
      </c>
      <c r="Y800" s="91">
        <f>VLOOKUP($B800,'Bang TPDD'!$A$6:$AA$2902,21, FALSE)*$E800/100</f>
        <v>1.14E-3</v>
      </c>
      <c r="Z800" s="91">
        <f>VLOOKUP($B800,'Bang TPDD'!$A$6:$AA$2902,22, FALSE)*$E800/100</f>
        <v>0.76</v>
      </c>
    </row>
    <row r="801" spans="1:26" s="2" customFormat="1" x14ac:dyDescent="0.3">
      <c r="B801" s="92" t="s">
        <v>338</v>
      </c>
      <c r="C801" s="5" t="str">
        <f>VLOOKUP($B801,'Bang TPDD'!$A$6:$AA$2902,2, FALSE)</f>
        <v>Chọn NL</v>
      </c>
      <c r="D801" s="91">
        <v>0</v>
      </c>
      <c r="E801" s="91">
        <f t="shared" si="242"/>
        <v>0</v>
      </c>
      <c r="F801" s="91">
        <f>VLOOKUP($B801,'Bang TPDD'!$A$6:$AA$2902,3, FALSE)</f>
        <v>0</v>
      </c>
      <c r="G801" s="91">
        <f>VLOOKUP($B801,'Bang TPDD'!$A$6:$AA$2902,4, FALSE)*$D801/100</f>
        <v>0</v>
      </c>
      <c r="H801" s="91">
        <f>VLOOKUP($B801,'Bang TPDD'!$A$6:$AA$2902,23, FALSE)*$E801/100</f>
        <v>0</v>
      </c>
      <c r="I801" s="91">
        <f>VLOOKUP($B801,'Bang TPDD'!$A$6:$AA$2902,5, FALSE)*$E801/100</f>
        <v>0</v>
      </c>
      <c r="J801" s="91">
        <f>VLOOKUP($B801,'Bang TPDD'!$A$6:$AA$2902,6, FALSE)*$E801/100</f>
        <v>0</v>
      </c>
      <c r="K801" s="91">
        <f>VLOOKUP($B801,'Bang TPDD'!$A$6:$AA$2902,7, FALSE)*$E801/100</f>
        <v>0</v>
      </c>
      <c r="L801" s="91">
        <f>VLOOKUP($B801,'Bang TPDD'!$A$6:$AA$2902,8, FALSE)*$E801/100</f>
        <v>0</v>
      </c>
      <c r="M801" s="91">
        <f>VLOOKUP($B801,'Bang TPDD'!$A$6:$AA$2902,9, FALSE)*$E801/100</f>
        <v>0</v>
      </c>
      <c r="N801" s="91">
        <f>VLOOKUP($B801,'Bang TPDD'!$A$6:$AA$2902,10, FALSE)*$E801/100</f>
        <v>0</v>
      </c>
      <c r="O801" s="91">
        <f>VLOOKUP($B801,'Bang TPDD'!$A$6:$AA$2902,11, FALSE)*$E801/100</f>
        <v>0</v>
      </c>
      <c r="P801" s="91">
        <f>VLOOKUP($B801,'Bang TPDD'!$A$6:$AA$2902,12, FALSE)*$E801/100</f>
        <v>0</v>
      </c>
      <c r="Q801" s="91">
        <f>VLOOKUP($B801,'Bang TPDD'!$A$6:$AA$2902,13, FALSE)*$E801/100</f>
        <v>0</v>
      </c>
      <c r="R801" s="91">
        <f>VLOOKUP($B801,'Bang TPDD'!$A$6:$AA$2902,14, FALSE)*$E801/100</f>
        <v>0</v>
      </c>
      <c r="S801" s="91">
        <f>VLOOKUP($B801,'Bang TPDD'!$A$6:$AA$2902,15, FALSE)*$E801/100</f>
        <v>0</v>
      </c>
      <c r="T801" s="91">
        <f>VLOOKUP($B801,'Bang TPDD'!$A$6:$AA$2902,16, FALSE)*$E801/100</f>
        <v>0</v>
      </c>
      <c r="U801" s="91">
        <f>VLOOKUP($B801,'Bang TPDD'!$A$6:$AA$2902,17, FALSE)*$E801/100</f>
        <v>0</v>
      </c>
      <c r="V801" s="91">
        <f>VLOOKUP($B801,'Bang TPDD'!$A$6:$AA$2902,18, FALSE)*$E801/100</f>
        <v>0</v>
      </c>
      <c r="W801" s="91">
        <f>VLOOKUP($B801,'Bang TPDD'!$A$6:$AA$2902,19, FALSE)*$E801/100</f>
        <v>0</v>
      </c>
      <c r="X801" s="91">
        <f>VLOOKUP($B801,'Bang TPDD'!$A$6:$AA$2902,20, FALSE)*$E801/100</f>
        <v>0</v>
      </c>
      <c r="Y801" s="91">
        <f>VLOOKUP($B801,'Bang TPDD'!$A$6:$AA$2902,21, FALSE)*$E801/100</f>
        <v>0</v>
      </c>
      <c r="Z801" s="91">
        <f>VLOOKUP($B801,'Bang TPDD'!$A$6:$AA$2902,22, FALSE)*$E801/100</f>
        <v>0</v>
      </c>
    </row>
    <row r="802" spans="1:26" s="2" customFormat="1" x14ac:dyDescent="0.3">
      <c r="B802" s="92" t="s">
        <v>338</v>
      </c>
      <c r="C802" s="5" t="str">
        <f>VLOOKUP($B802,'Bang TPDD'!$A$6:$AA$2902,2, FALSE)</f>
        <v>Chọn NL</v>
      </c>
      <c r="D802" s="91">
        <v>0</v>
      </c>
      <c r="E802" s="91">
        <f t="shared" si="242"/>
        <v>0</v>
      </c>
      <c r="F802" s="91">
        <f>VLOOKUP($B802,'Bang TPDD'!$A$6:$AA$2902,3, FALSE)</f>
        <v>0</v>
      </c>
      <c r="G802" s="91">
        <f>VLOOKUP($B802,'Bang TPDD'!$A$6:$AA$2902,4, FALSE)*$D802/100</f>
        <v>0</v>
      </c>
      <c r="H802" s="91">
        <f>VLOOKUP($B802,'Bang TPDD'!$A$6:$AA$2902,23, FALSE)*$E802/100</f>
        <v>0</v>
      </c>
      <c r="I802" s="91">
        <f>VLOOKUP($B802,'Bang TPDD'!$A$6:$AA$2902,5, FALSE)*$E802/100</f>
        <v>0</v>
      </c>
      <c r="J802" s="91">
        <f>VLOOKUP($B802,'Bang TPDD'!$A$6:$AA$2902,6, FALSE)*$E802/100</f>
        <v>0</v>
      </c>
      <c r="K802" s="91">
        <f>VLOOKUP($B802,'Bang TPDD'!$A$6:$AA$2902,7, FALSE)*$E802/100</f>
        <v>0</v>
      </c>
      <c r="L802" s="91">
        <f>VLOOKUP($B802,'Bang TPDD'!$A$6:$AA$2902,8, FALSE)*$E802/100</f>
        <v>0</v>
      </c>
      <c r="M802" s="91">
        <f>VLOOKUP($B802,'Bang TPDD'!$A$6:$AA$2902,9, FALSE)*$E802/100</f>
        <v>0</v>
      </c>
      <c r="N802" s="91">
        <f>VLOOKUP($B802,'Bang TPDD'!$A$6:$AA$2902,10, FALSE)*$E802/100</f>
        <v>0</v>
      </c>
      <c r="O802" s="91">
        <f>VLOOKUP($B802,'Bang TPDD'!$A$6:$AA$2902,11, FALSE)*$E802/100</f>
        <v>0</v>
      </c>
      <c r="P802" s="91">
        <f>VLOOKUP($B802,'Bang TPDD'!$A$6:$AA$2902,12, FALSE)*$E802/100</f>
        <v>0</v>
      </c>
      <c r="Q802" s="91">
        <f>VLOOKUP($B802,'Bang TPDD'!$A$6:$AA$2902,13, FALSE)*$E802/100</f>
        <v>0</v>
      </c>
      <c r="R802" s="91">
        <f>VLOOKUP($B802,'Bang TPDD'!$A$6:$AA$2902,14, FALSE)*$E802/100</f>
        <v>0</v>
      </c>
      <c r="S802" s="91">
        <f>VLOOKUP($B802,'Bang TPDD'!$A$6:$AA$2902,15, FALSE)*$E802/100</f>
        <v>0</v>
      </c>
      <c r="T802" s="91">
        <f>VLOOKUP($B802,'Bang TPDD'!$A$6:$AA$2902,16, FALSE)*$E802/100</f>
        <v>0</v>
      </c>
      <c r="U802" s="91">
        <f>VLOOKUP($B802,'Bang TPDD'!$A$6:$AA$2902,17, FALSE)*$E802/100</f>
        <v>0</v>
      </c>
      <c r="V802" s="91">
        <f>VLOOKUP($B802,'Bang TPDD'!$A$6:$AA$2902,18, FALSE)*$E802/100</f>
        <v>0</v>
      </c>
      <c r="W802" s="91">
        <f>VLOOKUP($B802,'Bang TPDD'!$A$6:$AA$2902,19, FALSE)*$E802/100</f>
        <v>0</v>
      </c>
      <c r="X802" s="91">
        <f>VLOOKUP($B802,'Bang TPDD'!$A$6:$AA$2902,20, FALSE)*$E802/100</f>
        <v>0</v>
      </c>
      <c r="Y802" s="91">
        <f>VLOOKUP($B802,'Bang TPDD'!$A$6:$AA$2902,21, FALSE)*$E802/100</f>
        <v>0</v>
      </c>
      <c r="Z802" s="91">
        <f>VLOOKUP($B802,'Bang TPDD'!$A$6:$AA$2902,22, FALSE)*$E802/100</f>
        <v>0</v>
      </c>
    </row>
    <row r="803" spans="1:26" s="2" customFormat="1" x14ac:dyDescent="0.3">
      <c r="B803" s="92" t="s">
        <v>338</v>
      </c>
      <c r="C803" s="5" t="str">
        <f>VLOOKUP($B803,'Bang TPDD'!$A$6:$AA$2902,2, FALSE)</f>
        <v>Chọn NL</v>
      </c>
      <c r="D803" s="91">
        <v>0</v>
      </c>
      <c r="E803" s="91">
        <f t="shared" si="242"/>
        <v>0</v>
      </c>
      <c r="F803" s="91">
        <f>VLOOKUP($B803,'Bang TPDD'!$A$6:$AA$2902,3, FALSE)</f>
        <v>0</v>
      </c>
      <c r="G803" s="91">
        <f>VLOOKUP($B803,'Bang TPDD'!$A$6:$AA$2902,4, FALSE)*$D803/100</f>
        <v>0</v>
      </c>
      <c r="H803" s="91">
        <f>VLOOKUP($B803,'Bang TPDD'!$A$6:$AA$2902,23, FALSE)*$E803/100</f>
        <v>0</v>
      </c>
      <c r="I803" s="91">
        <f>VLOOKUP($B803,'Bang TPDD'!$A$6:$AA$2902,5, FALSE)*$E803/100</f>
        <v>0</v>
      </c>
      <c r="J803" s="91">
        <f>VLOOKUP($B803,'Bang TPDD'!$A$6:$AA$2902,6, FALSE)*$E803/100</f>
        <v>0</v>
      </c>
      <c r="K803" s="91">
        <f>VLOOKUP($B803,'Bang TPDD'!$A$6:$AA$2902,7, FALSE)*$E803/100</f>
        <v>0</v>
      </c>
      <c r="L803" s="91">
        <f>VLOOKUP($B803,'Bang TPDD'!$A$6:$AA$2902,8, FALSE)*$E803/100</f>
        <v>0</v>
      </c>
      <c r="M803" s="91">
        <f>VLOOKUP($B803,'Bang TPDD'!$A$6:$AA$2902,9, FALSE)*$E803/100</f>
        <v>0</v>
      </c>
      <c r="N803" s="91">
        <f>VLOOKUP($B803,'Bang TPDD'!$A$6:$AA$2902,10, FALSE)*$E803/100</f>
        <v>0</v>
      </c>
      <c r="O803" s="91">
        <f>VLOOKUP($B803,'Bang TPDD'!$A$6:$AA$2902,11, FALSE)*$E803/100</f>
        <v>0</v>
      </c>
      <c r="P803" s="91">
        <f>VLOOKUP($B803,'Bang TPDD'!$A$6:$AA$2902,12, FALSE)*$E803/100</f>
        <v>0</v>
      </c>
      <c r="Q803" s="91">
        <f>VLOOKUP($B803,'Bang TPDD'!$A$6:$AA$2902,13, FALSE)*$E803/100</f>
        <v>0</v>
      </c>
      <c r="R803" s="91">
        <f>VLOOKUP($B803,'Bang TPDD'!$A$6:$AA$2902,14, FALSE)*$E803/100</f>
        <v>0</v>
      </c>
      <c r="S803" s="91">
        <f>VLOOKUP($B803,'Bang TPDD'!$A$6:$AA$2902,15, FALSE)*$E803/100</f>
        <v>0</v>
      </c>
      <c r="T803" s="91">
        <f>VLOOKUP($B803,'Bang TPDD'!$A$6:$AA$2902,16, FALSE)*$E803/100</f>
        <v>0</v>
      </c>
      <c r="U803" s="91">
        <f>VLOOKUP($B803,'Bang TPDD'!$A$6:$AA$2902,17, FALSE)*$E803/100</f>
        <v>0</v>
      </c>
      <c r="V803" s="91">
        <f>VLOOKUP($B803,'Bang TPDD'!$A$6:$AA$2902,18, FALSE)*$E803/100</f>
        <v>0</v>
      </c>
      <c r="W803" s="91">
        <f>VLOOKUP($B803,'Bang TPDD'!$A$6:$AA$2902,19, FALSE)*$E803/100</f>
        <v>0</v>
      </c>
      <c r="X803" s="91">
        <f>VLOOKUP($B803,'Bang TPDD'!$A$6:$AA$2902,20, FALSE)*$E803/100</f>
        <v>0</v>
      </c>
      <c r="Y803" s="91">
        <f>VLOOKUP($B803,'Bang TPDD'!$A$6:$AA$2902,21, FALSE)*$E803/100</f>
        <v>0</v>
      </c>
      <c r="Z803" s="91">
        <f>VLOOKUP($B803,'Bang TPDD'!$A$6:$AA$2902,22, FALSE)*$E803/100</f>
        <v>0</v>
      </c>
    </row>
    <row r="804" spans="1:26" s="2" customFormat="1" x14ac:dyDescent="0.3">
      <c r="B804" s="92" t="s">
        <v>338</v>
      </c>
      <c r="C804" s="5" t="str">
        <f>VLOOKUP($B804,'Bang TPDD'!$A$6:$AA$2902,2, FALSE)</f>
        <v>Chọn NL</v>
      </c>
      <c r="D804" s="91">
        <v>0</v>
      </c>
      <c r="E804" s="91">
        <f t="shared" si="242"/>
        <v>0</v>
      </c>
      <c r="F804" s="91">
        <f>VLOOKUP($B804,'Bang TPDD'!$A$6:$AA$2902,3, FALSE)</f>
        <v>0</v>
      </c>
      <c r="G804" s="91">
        <f>VLOOKUP($B804,'Bang TPDD'!$A$6:$AA$2902,4, FALSE)*$D804/100</f>
        <v>0</v>
      </c>
      <c r="H804" s="91">
        <f>VLOOKUP($B804,'Bang TPDD'!$A$6:$AA$2902,23, FALSE)*$E804/100</f>
        <v>0</v>
      </c>
      <c r="I804" s="91">
        <f>VLOOKUP($B804,'Bang TPDD'!$A$6:$AA$2902,5, FALSE)*$E804/100</f>
        <v>0</v>
      </c>
      <c r="J804" s="91">
        <f>VLOOKUP($B804,'Bang TPDD'!$A$6:$AA$2902,6, FALSE)*$E804/100</f>
        <v>0</v>
      </c>
      <c r="K804" s="91">
        <f>VLOOKUP($B804,'Bang TPDD'!$A$6:$AA$2902,7, FALSE)*$E804/100</f>
        <v>0</v>
      </c>
      <c r="L804" s="91">
        <f>VLOOKUP($B804,'Bang TPDD'!$A$6:$AA$2902,8, FALSE)*$E804/100</f>
        <v>0</v>
      </c>
      <c r="M804" s="91">
        <f>VLOOKUP($B804,'Bang TPDD'!$A$6:$AA$2902,9, FALSE)*$E804/100</f>
        <v>0</v>
      </c>
      <c r="N804" s="91">
        <f>VLOOKUP($B804,'Bang TPDD'!$A$6:$AA$2902,10, FALSE)*$E804/100</f>
        <v>0</v>
      </c>
      <c r="O804" s="91">
        <f>VLOOKUP($B804,'Bang TPDD'!$A$6:$AA$2902,11, FALSE)*$E804/100</f>
        <v>0</v>
      </c>
      <c r="P804" s="91">
        <f>VLOOKUP($B804,'Bang TPDD'!$A$6:$AA$2902,12, FALSE)*$E804/100</f>
        <v>0</v>
      </c>
      <c r="Q804" s="91">
        <f>VLOOKUP($B804,'Bang TPDD'!$A$6:$AA$2902,13, FALSE)*$E804/100</f>
        <v>0</v>
      </c>
      <c r="R804" s="91">
        <f>VLOOKUP($B804,'Bang TPDD'!$A$6:$AA$2902,14, FALSE)*$E804/100</f>
        <v>0</v>
      </c>
      <c r="S804" s="91">
        <f>VLOOKUP($B804,'Bang TPDD'!$A$6:$AA$2902,15, FALSE)*$E804/100</f>
        <v>0</v>
      </c>
      <c r="T804" s="91">
        <f>VLOOKUP($B804,'Bang TPDD'!$A$6:$AA$2902,16, FALSE)*$E804/100</f>
        <v>0</v>
      </c>
      <c r="U804" s="91">
        <f>VLOOKUP($B804,'Bang TPDD'!$A$6:$AA$2902,17, FALSE)*$E804/100</f>
        <v>0</v>
      </c>
      <c r="V804" s="91">
        <f>VLOOKUP($B804,'Bang TPDD'!$A$6:$AA$2902,18, FALSE)*$E804/100</f>
        <v>0</v>
      </c>
      <c r="W804" s="91">
        <f>VLOOKUP($B804,'Bang TPDD'!$A$6:$AA$2902,19, FALSE)*$E804/100</f>
        <v>0</v>
      </c>
      <c r="X804" s="91">
        <f>VLOOKUP($B804,'Bang TPDD'!$A$6:$AA$2902,20, FALSE)*$E804/100</f>
        <v>0</v>
      </c>
      <c r="Y804" s="91">
        <f>VLOOKUP($B804,'Bang TPDD'!$A$6:$AA$2902,21, FALSE)*$E804/100</f>
        <v>0</v>
      </c>
      <c r="Z804" s="91">
        <f>VLOOKUP($B804,'Bang TPDD'!$A$6:$AA$2902,22, FALSE)*$E804/100</f>
        <v>0</v>
      </c>
    </row>
    <row r="805" spans="1:26" s="2" customFormat="1" x14ac:dyDescent="0.3">
      <c r="B805" s="92" t="s">
        <v>338</v>
      </c>
      <c r="C805" s="5" t="str">
        <f>VLOOKUP($B805,'Bang TPDD'!$A$6:$AA$2902,2, FALSE)</f>
        <v>Chọn NL</v>
      </c>
      <c r="D805" s="91">
        <v>0</v>
      </c>
      <c r="E805" s="91">
        <f t="shared" si="242"/>
        <v>0</v>
      </c>
      <c r="F805" s="91">
        <f>VLOOKUP($B805,'Bang TPDD'!$A$6:$AA$2902,3, FALSE)</f>
        <v>0</v>
      </c>
      <c r="G805" s="91">
        <f>VLOOKUP($B805,'Bang TPDD'!$A$6:$AA$2902,4, FALSE)*$D805/100</f>
        <v>0</v>
      </c>
      <c r="H805" s="91">
        <f>VLOOKUP($B805,'Bang TPDD'!$A$6:$AA$2902,23, FALSE)*$E805/100</f>
        <v>0</v>
      </c>
      <c r="I805" s="91">
        <f>VLOOKUP($B805,'Bang TPDD'!$A$6:$AA$2902,5, FALSE)*$E805/100</f>
        <v>0</v>
      </c>
      <c r="J805" s="91">
        <f>VLOOKUP($B805,'Bang TPDD'!$A$6:$AA$2902,6, FALSE)*$E805/100</f>
        <v>0</v>
      </c>
      <c r="K805" s="91">
        <f>VLOOKUP($B805,'Bang TPDD'!$A$6:$AA$2902,7, FALSE)*$E805/100</f>
        <v>0</v>
      </c>
      <c r="L805" s="91">
        <f>VLOOKUP($B805,'Bang TPDD'!$A$6:$AA$2902,8, FALSE)*$E805/100</f>
        <v>0</v>
      </c>
      <c r="M805" s="91">
        <f>VLOOKUP($B805,'Bang TPDD'!$A$6:$AA$2902,9, FALSE)*$E805/100</f>
        <v>0</v>
      </c>
      <c r="N805" s="91">
        <f>VLOOKUP($B805,'Bang TPDD'!$A$6:$AA$2902,10, FALSE)*$E805/100</f>
        <v>0</v>
      </c>
      <c r="O805" s="91">
        <f>VLOOKUP($B805,'Bang TPDD'!$A$6:$AA$2902,11, FALSE)*$E805/100</f>
        <v>0</v>
      </c>
      <c r="P805" s="91">
        <f>VLOOKUP($B805,'Bang TPDD'!$A$6:$AA$2902,12, FALSE)*$E805/100</f>
        <v>0</v>
      </c>
      <c r="Q805" s="91">
        <f>VLOOKUP($B805,'Bang TPDD'!$A$6:$AA$2902,13, FALSE)*$E805/100</f>
        <v>0</v>
      </c>
      <c r="R805" s="91">
        <f>VLOOKUP($B805,'Bang TPDD'!$A$6:$AA$2902,14, FALSE)*$E805/100</f>
        <v>0</v>
      </c>
      <c r="S805" s="91">
        <f>VLOOKUP($B805,'Bang TPDD'!$A$6:$AA$2902,15, FALSE)*$E805/100</f>
        <v>0</v>
      </c>
      <c r="T805" s="91">
        <f>VLOOKUP($B805,'Bang TPDD'!$A$6:$AA$2902,16, FALSE)*$E805/100</f>
        <v>0</v>
      </c>
      <c r="U805" s="91">
        <f>VLOOKUP($B805,'Bang TPDD'!$A$6:$AA$2902,17, FALSE)*$E805/100</f>
        <v>0</v>
      </c>
      <c r="V805" s="91">
        <f>VLOOKUP($B805,'Bang TPDD'!$A$6:$AA$2902,18, FALSE)*$E805/100</f>
        <v>0</v>
      </c>
      <c r="W805" s="91">
        <f>VLOOKUP($B805,'Bang TPDD'!$A$6:$AA$2902,19, FALSE)*$E805/100</f>
        <v>0</v>
      </c>
      <c r="X805" s="91">
        <f>VLOOKUP($B805,'Bang TPDD'!$A$6:$AA$2902,20, FALSE)*$E805/100</f>
        <v>0</v>
      </c>
      <c r="Y805" s="91">
        <f>VLOOKUP($B805,'Bang TPDD'!$A$6:$AA$2902,21, FALSE)*$E805/100</f>
        <v>0</v>
      </c>
      <c r="Z805" s="91">
        <f>VLOOKUP($B805,'Bang TPDD'!$A$6:$AA$2902,22, FALSE)*$E805/100</f>
        <v>0</v>
      </c>
    </row>
    <row r="806" spans="1:26" s="2" customFormat="1" x14ac:dyDescent="0.3">
      <c r="B806" s="92" t="s">
        <v>338</v>
      </c>
      <c r="C806" s="5" t="str">
        <f>VLOOKUP($B806,'Bang TPDD'!$A$6:$AA$2902,2, FALSE)</f>
        <v>Chọn NL</v>
      </c>
      <c r="D806" s="91">
        <v>0</v>
      </c>
      <c r="E806" s="91">
        <f t="shared" si="242"/>
        <v>0</v>
      </c>
      <c r="F806" s="91">
        <f>VLOOKUP($B806,'Bang TPDD'!$A$6:$AA$2902,3, FALSE)</f>
        <v>0</v>
      </c>
      <c r="G806" s="91">
        <f>VLOOKUP($B806,'Bang TPDD'!$A$6:$AA$2902,4, FALSE)*$D806/100</f>
        <v>0</v>
      </c>
      <c r="H806" s="91">
        <f>VLOOKUP($B806,'Bang TPDD'!$A$6:$AA$2902,23, FALSE)*$E806/100</f>
        <v>0</v>
      </c>
      <c r="I806" s="91">
        <f>VLOOKUP($B806,'Bang TPDD'!$A$6:$AA$2902,5, FALSE)*$E806/100</f>
        <v>0</v>
      </c>
      <c r="J806" s="91">
        <f>VLOOKUP($B806,'Bang TPDD'!$A$6:$AA$2902,6, FALSE)*$E806/100</f>
        <v>0</v>
      </c>
      <c r="K806" s="91">
        <f>VLOOKUP($B806,'Bang TPDD'!$A$6:$AA$2902,7, FALSE)*$E806/100</f>
        <v>0</v>
      </c>
      <c r="L806" s="91">
        <f>VLOOKUP($B806,'Bang TPDD'!$A$6:$AA$2902,8, FALSE)*$E806/100</f>
        <v>0</v>
      </c>
      <c r="M806" s="91">
        <f>VLOOKUP($B806,'Bang TPDD'!$A$6:$AA$2902,9, FALSE)*$E806/100</f>
        <v>0</v>
      </c>
      <c r="N806" s="91">
        <f>VLOOKUP($B806,'Bang TPDD'!$A$6:$AA$2902,10, FALSE)*$E806/100</f>
        <v>0</v>
      </c>
      <c r="O806" s="91">
        <f>VLOOKUP($B806,'Bang TPDD'!$A$6:$AA$2902,11, FALSE)*$E806/100</f>
        <v>0</v>
      </c>
      <c r="P806" s="91">
        <f>VLOOKUP($B806,'Bang TPDD'!$A$6:$AA$2902,12, FALSE)*$E806/100</f>
        <v>0</v>
      </c>
      <c r="Q806" s="91">
        <f>VLOOKUP($B806,'Bang TPDD'!$A$6:$AA$2902,13, FALSE)*$E806/100</f>
        <v>0</v>
      </c>
      <c r="R806" s="91">
        <f>VLOOKUP($B806,'Bang TPDD'!$A$6:$AA$2902,14, FALSE)*$E806/100</f>
        <v>0</v>
      </c>
      <c r="S806" s="91">
        <f>VLOOKUP($B806,'Bang TPDD'!$A$6:$AA$2902,15, FALSE)*$E806/100</f>
        <v>0</v>
      </c>
      <c r="T806" s="91">
        <f>VLOOKUP($B806,'Bang TPDD'!$A$6:$AA$2902,16, FALSE)*$E806/100</f>
        <v>0</v>
      </c>
      <c r="U806" s="91">
        <f>VLOOKUP($B806,'Bang TPDD'!$A$6:$AA$2902,17, FALSE)*$E806/100</f>
        <v>0</v>
      </c>
      <c r="V806" s="91">
        <f>VLOOKUP($B806,'Bang TPDD'!$A$6:$AA$2902,18, FALSE)*$E806/100</f>
        <v>0</v>
      </c>
      <c r="W806" s="91">
        <f>VLOOKUP($B806,'Bang TPDD'!$A$6:$AA$2902,19, FALSE)*$E806/100</f>
        <v>0</v>
      </c>
      <c r="X806" s="91">
        <f>VLOOKUP($B806,'Bang TPDD'!$A$6:$AA$2902,20, FALSE)*$E806/100</f>
        <v>0</v>
      </c>
      <c r="Y806" s="91">
        <f>VLOOKUP($B806,'Bang TPDD'!$A$6:$AA$2902,21, FALSE)*$E806/100</f>
        <v>0</v>
      </c>
      <c r="Z806" s="91">
        <f>VLOOKUP($B806,'Bang TPDD'!$A$6:$AA$2902,22, FALSE)*$E806/100</f>
        <v>0</v>
      </c>
    </row>
    <row r="807" spans="1:26" s="2" customFormat="1" x14ac:dyDescent="0.3">
      <c r="B807" s="92" t="s">
        <v>338</v>
      </c>
      <c r="C807" s="5" t="str">
        <f>VLOOKUP($B807,'Bang TPDD'!$A$6:$AA$2902,2, FALSE)</f>
        <v>Chọn NL</v>
      </c>
      <c r="D807" s="91">
        <v>0</v>
      </c>
      <c r="E807" s="91">
        <f t="shared" si="242"/>
        <v>0</v>
      </c>
      <c r="F807" s="91">
        <f>VLOOKUP($B807,'Bang TPDD'!$A$6:$AA$2902,3, FALSE)</f>
        <v>0</v>
      </c>
      <c r="G807" s="91">
        <f>VLOOKUP($B807,'Bang TPDD'!$A$6:$AA$2902,4, FALSE)*$D807/100</f>
        <v>0</v>
      </c>
      <c r="H807" s="91">
        <f>VLOOKUP($B807,'Bang TPDD'!$A$6:$AA$2902,23, FALSE)*$E807/100</f>
        <v>0</v>
      </c>
      <c r="I807" s="91">
        <f>VLOOKUP($B807,'Bang TPDD'!$A$6:$AA$2902,5, FALSE)*$E807/100</f>
        <v>0</v>
      </c>
      <c r="J807" s="91">
        <f>VLOOKUP($B807,'Bang TPDD'!$A$6:$AA$2902,6, FALSE)*$E807/100</f>
        <v>0</v>
      </c>
      <c r="K807" s="91">
        <f>VLOOKUP($B807,'Bang TPDD'!$A$6:$AA$2902,7, FALSE)*$E807/100</f>
        <v>0</v>
      </c>
      <c r="L807" s="91">
        <f>VLOOKUP($B807,'Bang TPDD'!$A$6:$AA$2902,8, FALSE)*$E807/100</f>
        <v>0</v>
      </c>
      <c r="M807" s="91">
        <f>VLOOKUP($B807,'Bang TPDD'!$A$6:$AA$2902,9, FALSE)*$E807/100</f>
        <v>0</v>
      </c>
      <c r="N807" s="91">
        <f>VLOOKUP($B807,'Bang TPDD'!$A$6:$AA$2902,10, FALSE)*$E807/100</f>
        <v>0</v>
      </c>
      <c r="O807" s="91">
        <f>VLOOKUP($B807,'Bang TPDD'!$A$6:$AA$2902,11, FALSE)*$E807/100</f>
        <v>0</v>
      </c>
      <c r="P807" s="91">
        <f>VLOOKUP($B807,'Bang TPDD'!$A$6:$AA$2902,12, FALSE)*$E807/100</f>
        <v>0</v>
      </c>
      <c r="Q807" s="91">
        <f>VLOOKUP($B807,'Bang TPDD'!$A$6:$AA$2902,13, FALSE)*$E807/100</f>
        <v>0</v>
      </c>
      <c r="R807" s="91">
        <f>VLOOKUP($B807,'Bang TPDD'!$A$6:$AA$2902,14, FALSE)*$E807/100</f>
        <v>0</v>
      </c>
      <c r="S807" s="91">
        <f>VLOOKUP($B807,'Bang TPDD'!$A$6:$AA$2902,15, FALSE)*$E807/100</f>
        <v>0</v>
      </c>
      <c r="T807" s="91">
        <f>VLOOKUP($B807,'Bang TPDD'!$A$6:$AA$2902,16, FALSE)*$E807/100</f>
        <v>0</v>
      </c>
      <c r="U807" s="91">
        <f>VLOOKUP($B807,'Bang TPDD'!$A$6:$AA$2902,17, FALSE)*$E807/100</f>
        <v>0</v>
      </c>
      <c r="V807" s="91">
        <f>VLOOKUP($B807,'Bang TPDD'!$A$6:$AA$2902,18, FALSE)*$E807/100</f>
        <v>0</v>
      </c>
      <c r="W807" s="91">
        <f>VLOOKUP($B807,'Bang TPDD'!$A$6:$AA$2902,19, FALSE)*$E807/100</f>
        <v>0</v>
      </c>
      <c r="X807" s="91">
        <f>VLOOKUP($B807,'Bang TPDD'!$A$6:$AA$2902,20, FALSE)*$E807/100</f>
        <v>0</v>
      </c>
      <c r="Y807" s="91">
        <f>VLOOKUP($B807,'Bang TPDD'!$A$6:$AA$2902,21, FALSE)*$E807/100</f>
        <v>0</v>
      </c>
      <c r="Z807" s="91">
        <f>VLOOKUP($B807,'Bang TPDD'!$A$6:$AA$2902,22, FALSE)*$E807/100</f>
        <v>0</v>
      </c>
    </row>
    <row r="808" spans="1:26" s="2" customFormat="1" x14ac:dyDescent="0.3">
      <c r="B808" s="92" t="s">
        <v>338</v>
      </c>
      <c r="C808" s="5" t="str">
        <f>VLOOKUP($B808,'Bang TPDD'!$A$6:$AA$2902,2, FALSE)</f>
        <v>Chọn NL</v>
      </c>
      <c r="D808" s="91">
        <v>0</v>
      </c>
      <c r="E808" s="91">
        <f t="shared" si="242"/>
        <v>0</v>
      </c>
      <c r="F808" s="91">
        <f>VLOOKUP($B808,'Bang TPDD'!$A$6:$AA$2902,3, FALSE)</f>
        <v>0</v>
      </c>
      <c r="G808" s="91">
        <f>VLOOKUP($B808,'Bang TPDD'!$A$6:$AA$2902,4, FALSE)*$D808/100</f>
        <v>0</v>
      </c>
      <c r="H808" s="91">
        <f>VLOOKUP($B808,'Bang TPDD'!$A$6:$AA$2902,23, FALSE)*$E808/100</f>
        <v>0</v>
      </c>
      <c r="I808" s="91">
        <f>VLOOKUP($B808,'Bang TPDD'!$A$6:$AA$2902,5, FALSE)*$E808/100</f>
        <v>0</v>
      </c>
      <c r="J808" s="91">
        <f>VLOOKUP($B808,'Bang TPDD'!$A$6:$AA$2902,6, FALSE)*$E808/100</f>
        <v>0</v>
      </c>
      <c r="K808" s="91">
        <f>VLOOKUP($B808,'Bang TPDD'!$A$6:$AA$2902,7, FALSE)*$E808/100</f>
        <v>0</v>
      </c>
      <c r="L808" s="91">
        <f>VLOOKUP($B808,'Bang TPDD'!$A$6:$AA$2902,8, FALSE)*$E808/100</f>
        <v>0</v>
      </c>
      <c r="M808" s="91">
        <f>VLOOKUP($B808,'Bang TPDD'!$A$6:$AA$2902,9, FALSE)*$E808/100</f>
        <v>0</v>
      </c>
      <c r="N808" s="91">
        <f>VLOOKUP($B808,'Bang TPDD'!$A$6:$AA$2902,10, FALSE)*$E808/100</f>
        <v>0</v>
      </c>
      <c r="O808" s="91">
        <f>VLOOKUP($B808,'Bang TPDD'!$A$6:$AA$2902,11, FALSE)*$E808/100</f>
        <v>0</v>
      </c>
      <c r="P808" s="91">
        <f>VLOOKUP($B808,'Bang TPDD'!$A$6:$AA$2902,12, FALSE)*$E808/100</f>
        <v>0</v>
      </c>
      <c r="Q808" s="91">
        <f>VLOOKUP($B808,'Bang TPDD'!$A$6:$AA$2902,13, FALSE)*$E808/100</f>
        <v>0</v>
      </c>
      <c r="R808" s="91">
        <f>VLOOKUP($B808,'Bang TPDD'!$A$6:$AA$2902,14, FALSE)*$E808/100</f>
        <v>0</v>
      </c>
      <c r="S808" s="91">
        <f>VLOOKUP($B808,'Bang TPDD'!$A$6:$AA$2902,15, FALSE)*$E808/100</f>
        <v>0</v>
      </c>
      <c r="T808" s="91">
        <f>VLOOKUP($B808,'Bang TPDD'!$A$6:$AA$2902,16, FALSE)*$E808/100</f>
        <v>0</v>
      </c>
      <c r="U808" s="91">
        <f>VLOOKUP($B808,'Bang TPDD'!$A$6:$AA$2902,17, FALSE)*$E808/100</f>
        <v>0</v>
      </c>
      <c r="V808" s="91">
        <f>VLOOKUP($B808,'Bang TPDD'!$A$6:$AA$2902,18, FALSE)*$E808/100</f>
        <v>0</v>
      </c>
      <c r="W808" s="91">
        <f>VLOOKUP($B808,'Bang TPDD'!$A$6:$AA$2902,19, FALSE)*$E808/100</f>
        <v>0</v>
      </c>
      <c r="X808" s="91">
        <f>VLOOKUP($B808,'Bang TPDD'!$A$6:$AA$2902,20, FALSE)*$E808/100</f>
        <v>0</v>
      </c>
      <c r="Y808" s="91">
        <f>VLOOKUP($B808,'Bang TPDD'!$A$6:$AA$2902,21, FALSE)*$E808/100</f>
        <v>0</v>
      </c>
      <c r="Z808" s="91">
        <f>VLOOKUP($B808,'Bang TPDD'!$A$6:$AA$2902,22, FALSE)*$E808/100</f>
        <v>0</v>
      </c>
    </row>
    <row r="809" spans="1:26" s="2" customFormat="1" x14ac:dyDescent="0.3">
      <c r="B809" s="92" t="s">
        <v>338</v>
      </c>
      <c r="C809" s="5" t="str">
        <f>VLOOKUP($B809,'Bang TPDD'!$A$6:$AA$2902,2, FALSE)</f>
        <v>Chọn NL</v>
      </c>
      <c r="D809" s="91">
        <v>0</v>
      </c>
      <c r="E809" s="91">
        <f t="shared" si="242"/>
        <v>0</v>
      </c>
      <c r="F809" s="91">
        <f>VLOOKUP($B809,'Bang TPDD'!$A$6:$AA$2902,3, FALSE)</f>
        <v>0</v>
      </c>
      <c r="G809" s="91">
        <f>VLOOKUP($B809,'Bang TPDD'!$A$6:$AA$2902,4, FALSE)*$D809/100</f>
        <v>0</v>
      </c>
      <c r="H809" s="91">
        <f>VLOOKUP($B809,'Bang TPDD'!$A$6:$AA$2902,23, FALSE)*$E809/100</f>
        <v>0</v>
      </c>
      <c r="I809" s="91">
        <f>VLOOKUP($B809,'Bang TPDD'!$A$6:$AA$2902,5, FALSE)*$E809/100</f>
        <v>0</v>
      </c>
      <c r="J809" s="91">
        <f>VLOOKUP($B809,'Bang TPDD'!$A$6:$AA$2902,6, FALSE)*$E809/100</f>
        <v>0</v>
      </c>
      <c r="K809" s="91">
        <f>VLOOKUP($B809,'Bang TPDD'!$A$6:$AA$2902,7, FALSE)*$E809/100</f>
        <v>0</v>
      </c>
      <c r="L809" s="91">
        <f>VLOOKUP($B809,'Bang TPDD'!$A$6:$AA$2902,8, FALSE)*$E809/100</f>
        <v>0</v>
      </c>
      <c r="M809" s="91">
        <f>VLOOKUP($B809,'Bang TPDD'!$A$6:$AA$2902,9, FALSE)*$E809/100</f>
        <v>0</v>
      </c>
      <c r="N809" s="91">
        <f>VLOOKUP($B809,'Bang TPDD'!$A$6:$AA$2902,10, FALSE)*$E809/100</f>
        <v>0</v>
      </c>
      <c r="O809" s="91">
        <f>VLOOKUP($B809,'Bang TPDD'!$A$6:$AA$2902,11, FALSE)*$E809/100</f>
        <v>0</v>
      </c>
      <c r="P809" s="91">
        <f>VLOOKUP($B809,'Bang TPDD'!$A$6:$AA$2902,12, FALSE)*$E809/100</f>
        <v>0</v>
      </c>
      <c r="Q809" s="91">
        <f>VLOOKUP($B809,'Bang TPDD'!$A$6:$AA$2902,13, FALSE)*$E809/100</f>
        <v>0</v>
      </c>
      <c r="R809" s="91">
        <f>VLOOKUP($B809,'Bang TPDD'!$A$6:$AA$2902,14, FALSE)*$E809/100</f>
        <v>0</v>
      </c>
      <c r="S809" s="91">
        <f>VLOOKUP($B809,'Bang TPDD'!$A$6:$AA$2902,15, FALSE)*$E809/100</f>
        <v>0</v>
      </c>
      <c r="T809" s="91">
        <f>VLOOKUP($B809,'Bang TPDD'!$A$6:$AA$2902,16, FALSE)*$E809/100</f>
        <v>0</v>
      </c>
      <c r="U809" s="91">
        <f>VLOOKUP($B809,'Bang TPDD'!$A$6:$AA$2902,17, FALSE)*$E809/100</f>
        <v>0</v>
      </c>
      <c r="V809" s="91">
        <f>VLOOKUP($B809,'Bang TPDD'!$A$6:$AA$2902,18, FALSE)*$E809/100</f>
        <v>0</v>
      </c>
      <c r="W809" s="91">
        <f>VLOOKUP($B809,'Bang TPDD'!$A$6:$AA$2902,19, FALSE)*$E809/100</f>
        <v>0</v>
      </c>
      <c r="X809" s="91">
        <f>VLOOKUP($B809,'Bang TPDD'!$A$6:$AA$2902,20, FALSE)*$E809/100</f>
        <v>0</v>
      </c>
      <c r="Y809" s="91">
        <f>VLOOKUP($B809,'Bang TPDD'!$A$6:$AA$2902,21, FALSE)*$E809/100</f>
        <v>0</v>
      </c>
      <c r="Z809" s="91">
        <f>VLOOKUP($B809,'Bang TPDD'!$A$6:$AA$2902,22, FALSE)*$E809/100</f>
        <v>0</v>
      </c>
    </row>
    <row r="810" spans="1:26" s="2" customFormat="1" x14ac:dyDescent="0.3">
      <c r="B810" s="92" t="s">
        <v>338</v>
      </c>
      <c r="C810" s="5" t="str">
        <f>VLOOKUP($B810,'Bang TPDD'!$A$6:$AA$2902,2, FALSE)</f>
        <v>Chọn NL</v>
      </c>
      <c r="D810" s="91">
        <v>0</v>
      </c>
      <c r="E810" s="91">
        <f t="shared" si="242"/>
        <v>0</v>
      </c>
      <c r="F810" s="91">
        <f>VLOOKUP($B810,'Bang TPDD'!$A$6:$AA$2902,3, FALSE)</f>
        <v>0</v>
      </c>
      <c r="G810" s="91">
        <f>VLOOKUP($B810,'Bang TPDD'!$A$6:$AA$2902,4, FALSE)*$D810/100</f>
        <v>0</v>
      </c>
      <c r="H810" s="91">
        <f>VLOOKUP($B810,'Bang TPDD'!$A$6:$AA$2902,23, FALSE)*$E810/100</f>
        <v>0</v>
      </c>
      <c r="I810" s="91">
        <f>VLOOKUP($B810,'Bang TPDD'!$A$6:$AA$2902,5, FALSE)*$E810/100</f>
        <v>0</v>
      </c>
      <c r="J810" s="91">
        <f>VLOOKUP($B810,'Bang TPDD'!$A$6:$AA$2902,6, FALSE)*$E810/100</f>
        <v>0</v>
      </c>
      <c r="K810" s="91">
        <f>VLOOKUP($B810,'Bang TPDD'!$A$6:$AA$2902,7, FALSE)*$E810/100</f>
        <v>0</v>
      </c>
      <c r="L810" s="91">
        <f>VLOOKUP($B810,'Bang TPDD'!$A$6:$AA$2902,8, FALSE)*$E810/100</f>
        <v>0</v>
      </c>
      <c r="M810" s="91">
        <f>VLOOKUP($B810,'Bang TPDD'!$A$6:$AA$2902,9, FALSE)*$E810/100</f>
        <v>0</v>
      </c>
      <c r="N810" s="91">
        <f>VLOOKUP($B810,'Bang TPDD'!$A$6:$AA$2902,10, FALSE)*$E810/100</f>
        <v>0</v>
      </c>
      <c r="O810" s="91">
        <f>VLOOKUP($B810,'Bang TPDD'!$A$6:$AA$2902,11, FALSE)*$E810/100</f>
        <v>0</v>
      </c>
      <c r="P810" s="91">
        <f>VLOOKUP($B810,'Bang TPDD'!$A$6:$AA$2902,12, FALSE)*$E810/100</f>
        <v>0</v>
      </c>
      <c r="Q810" s="91">
        <f>VLOOKUP($B810,'Bang TPDD'!$A$6:$AA$2902,13, FALSE)*$E810/100</f>
        <v>0</v>
      </c>
      <c r="R810" s="91">
        <f>VLOOKUP($B810,'Bang TPDD'!$A$6:$AA$2902,14, FALSE)*$E810/100</f>
        <v>0</v>
      </c>
      <c r="S810" s="91">
        <f>VLOOKUP($B810,'Bang TPDD'!$A$6:$AA$2902,15, FALSE)*$E810/100</f>
        <v>0</v>
      </c>
      <c r="T810" s="91">
        <f>VLOOKUP($B810,'Bang TPDD'!$A$6:$AA$2902,16, FALSE)*$E810/100</f>
        <v>0</v>
      </c>
      <c r="U810" s="91">
        <f>VLOOKUP($B810,'Bang TPDD'!$A$6:$AA$2902,17, FALSE)*$E810/100</f>
        <v>0</v>
      </c>
      <c r="V810" s="91">
        <f>VLOOKUP($B810,'Bang TPDD'!$A$6:$AA$2902,18, FALSE)*$E810/100</f>
        <v>0</v>
      </c>
      <c r="W810" s="91">
        <f>VLOOKUP($B810,'Bang TPDD'!$A$6:$AA$2902,19, FALSE)*$E810/100</f>
        <v>0</v>
      </c>
      <c r="X810" s="91">
        <f>VLOOKUP($B810,'Bang TPDD'!$A$6:$AA$2902,20, FALSE)*$E810/100</f>
        <v>0</v>
      </c>
      <c r="Y810" s="91">
        <f>VLOOKUP($B810,'Bang TPDD'!$A$6:$AA$2902,21, FALSE)*$E810/100</f>
        <v>0</v>
      </c>
      <c r="Z810" s="91">
        <f>VLOOKUP($B810,'Bang TPDD'!$A$6:$AA$2902,22, FALSE)*$E810/100</f>
        <v>0</v>
      </c>
    </row>
    <row r="811" spans="1:26" s="2" customFormat="1" x14ac:dyDescent="0.3">
      <c r="B811" s="92" t="s">
        <v>338</v>
      </c>
      <c r="C811" s="5" t="str">
        <f>VLOOKUP($B811,'Bang TPDD'!$A$6:$AA$2902,2, FALSE)</f>
        <v>Chọn NL</v>
      </c>
      <c r="D811" s="91">
        <v>0</v>
      </c>
      <c r="E811" s="91">
        <f t="shared" si="242"/>
        <v>0</v>
      </c>
      <c r="F811" s="91">
        <f>VLOOKUP($B811,'Bang TPDD'!$A$6:$AA$2902,3, FALSE)</f>
        <v>0</v>
      </c>
      <c r="G811" s="91">
        <f>VLOOKUP($B811,'Bang TPDD'!$A$6:$AA$2902,4, FALSE)*$D811/100</f>
        <v>0</v>
      </c>
      <c r="H811" s="91">
        <f>VLOOKUP($B811,'Bang TPDD'!$A$6:$AA$2902,23, FALSE)*$E811/100</f>
        <v>0</v>
      </c>
      <c r="I811" s="91">
        <f>VLOOKUP($B811,'Bang TPDD'!$A$6:$AA$2902,5, FALSE)*$E811/100</f>
        <v>0</v>
      </c>
      <c r="J811" s="91">
        <f>VLOOKUP($B811,'Bang TPDD'!$A$6:$AA$2902,6, FALSE)*$E811/100</f>
        <v>0</v>
      </c>
      <c r="K811" s="91">
        <f>VLOOKUP($B811,'Bang TPDD'!$A$6:$AA$2902,7, FALSE)*$E811/100</f>
        <v>0</v>
      </c>
      <c r="L811" s="91">
        <f>VLOOKUP($B811,'Bang TPDD'!$A$6:$AA$2902,8, FALSE)*$E811/100</f>
        <v>0</v>
      </c>
      <c r="M811" s="91">
        <f>VLOOKUP($B811,'Bang TPDD'!$A$6:$AA$2902,9, FALSE)*$E811/100</f>
        <v>0</v>
      </c>
      <c r="N811" s="91">
        <f>VLOOKUP($B811,'Bang TPDD'!$A$6:$AA$2902,10, FALSE)*$E811/100</f>
        <v>0</v>
      </c>
      <c r="O811" s="91">
        <f>VLOOKUP($B811,'Bang TPDD'!$A$6:$AA$2902,11, FALSE)*$E811/100</f>
        <v>0</v>
      </c>
      <c r="P811" s="91">
        <f>VLOOKUP($B811,'Bang TPDD'!$A$6:$AA$2902,12, FALSE)*$E811/100</f>
        <v>0</v>
      </c>
      <c r="Q811" s="91">
        <f>VLOOKUP($B811,'Bang TPDD'!$A$6:$AA$2902,13, FALSE)*$E811/100</f>
        <v>0</v>
      </c>
      <c r="R811" s="91">
        <f>VLOOKUP($B811,'Bang TPDD'!$A$6:$AA$2902,14, FALSE)*$E811/100</f>
        <v>0</v>
      </c>
      <c r="S811" s="91">
        <f>VLOOKUP($B811,'Bang TPDD'!$A$6:$AA$2902,15, FALSE)*$E811/100</f>
        <v>0</v>
      </c>
      <c r="T811" s="91">
        <f>VLOOKUP($B811,'Bang TPDD'!$A$6:$AA$2902,16, FALSE)*$E811/100</f>
        <v>0</v>
      </c>
      <c r="U811" s="91">
        <f>VLOOKUP($B811,'Bang TPDD'!$A$6:$AA$2902,17, FALSE)*$E811/100</f>
        <v>0</v>
      </c>
      <c r="V811" s="91">
        <f>VLOOKUP($B811,'Bang TPDD'!$A$6:$AA$2902,18, FALSE)*$E811/100</f>
        <v>0</v>
      </c>
      <c r="W811" s="91">
        <f>VLOOKUP($B811,'Bang TPDD'!$A$6:$AA$2902,19, FALSE)*$E811/100</f>
        <v>0</v>
      </c>
      <c r="X811" s="91">
        <f>VLOOKUP($B811,'Bang TPDD'!$A$6:$AA$2902,20, FALSE)*$E811/100</f>
        <v>0</v>
      </c>
      <c r="Y811" s="91">
        <f>VLOOKUP($B811,'Bang TPDD'!$A$6:$AA$2902,21, FALSE)*$E811/100</f>
        <v>0</v>
      </c>
      <c r="Z811" s="91">
        <f>VLOOKUP($B811,'Bang TPDD'!$A$6:$AA$2902,22, FALSE)*$E811/100</f>
        <v>0</v>
      </c>
    </row>
    <row r="812" spans="1:26" s="2" customFormat="1" x14ac:dyDescent="0.3">
      <c r="B812" s="92" t="s">
        <v>338</v>
      </c>
      <c r="C812" s="5" t="str">
        <f>VLOOKUP($B812,'Bang TPDD'!$A$6:$AA$2902,2, FALSE)</f>
        <v>Chọn NL</v>
      </c>
      <c r="D812" s="91">
        <v>0</v>
      </c>
      <c r="E812" s="91">
        <f t="shared" si="242"/>
        <v>0</v>
      </c>
      <c r="F812" s="91">
        <f>VLOOKUP($B812,'Bang TPDD'!$A$6:$AA$2902,3, FALSE)</f>
        <v>0</v>
      </c>
      <c r="G812" s="91">
        <f>VLOOKUP($B812,'Bang TPDD'!$A$6:$AA$2902,4, FALSE)*$D812/100</f>
        <v>0</v>
      </c>
      <c r="H812" s="91">
        <f>VLOOKUP($B812,'Bang TPDD'!$A$6:$AA$2902,23, FALSE)*$E812/100</f>
        <v>0</v>
      </c>
      <c r="I812" s="91">
        <f>VLOOKUP($B812,'Bang TPDD'!$A$6:$AA$2902,5, FALSE)*$E812/100</f>
        <v>0</v>
      </c>
      <c r="J812" s="91">
        <f>VLOOKUP($B812,'Bang TPDD'!$A$6:$AA$2902,6, FALSE)*$E812/100</f>
        <v>0</v>
      </c>
      <c r="K812" s="91">
        <f>VLOOKUP($B812,'Bang TPDD'!$A$6:$AA$2902,7, FALSE)*$E812/100</f>
        <v>0</v>
      </c>
      <c r="L812" s="91">
        <f>VLOOKUP($B812,'Bang TPDD'!$A$6:$AA$2902,8, FALSE)*$E812/100</f>
        <v>0</v>
      </c>
      <c r="M812" s="91">
        <f>VLOOKUP($B812,'Bang TPDD'!$A$6:$AA$2902,9, FALSE)*$E812/100</f>
        <v>0</v>
      </c>
      <c r="N812" s="91">
        <f>VLOOKUP($B812,'Bang TPDD'!$A$6:$AA$2902,10, FALSE)*$E812/100</f>
        <v>0</v>
      </c>
      <c r="O812" s="91">
        <f>VLOOKUP($B812,'Bang TPDD'!$A$6:$AA$2902,11, FALSE)*$E812/100</f>
        <v>0</v>
      </c>
      <c r="P812" s="91">
        <f>VLOOKUP($B812,'Bang TPDD'!$A$6:$AA$2902,12, FALSE)*$E812/100</f>
        <v>0</v>
      </c>
      <c r="Q812" s="91">
        <f>VLOOKUP($B812,'Bang TPDD'!$A$6:$AA$2902,13, FALSE)*$E812/100</f>
        <v>0</v>
      </c>
      <c r="R812" s="91">
        <f>VLOOKUP($B812,'Bang TPDD'!$A$6:$AA$2902,14, FALSE)*$E812/100</f>
        <v>0</v>
      </c>
      <c r="S812" s="91">
        <f>VLOOKUP($B812,'Bang TPDD'!$A$6:$AA$2902,15, FALSE)*$E812/100</f>
        <v>0</v>
      </c>
      <c r="T812" s="91">
        <f>VLOOKUP($B812,'Bang TPDD'!$A$6:$AA$2902,16, FALSE)*$E812/100</f>
        <v>0</v>
      </c>
      <c r="U812" s="91">
        <f>VLOOKUP($B812,'Bang TPDD'!$A$6:$AA$2902,17, FALSE)*$E812/100</f>
        <v>0</v>
      </c>
      <c r="V812" s="91">
        <f>VLOOKUP($B812,'Bang TPDD'!$A$6:$AA$2902,18, FALSE)*$E812/100</f>
        <v>0</v>
      </c>
      <c r="W812" s="91">
        <f>VLOOKUP($B812,'Bang TPDD'!$A$6:$AA$2902,19, FALSE)*$E812/100</f>
        <v>0</v>
      </c>
      <c r="X812" s="91">
        <f>VLOOKUP($B812,'Bang TPDD'!$A$6:$AA$2902,20, FALSE)*$E812/100</f>
        <v>0</v>
      </c>
      <c r="Y812" s="91">
        <f>VLOOKUP($B812,'Bang TPDD'!$A$6:$AA$2902,21, FALSE)*$E812/100</f>
        <v>0</v>
      </c>
      <c r="Z812" s="91">
        <f>VLOOKUP($B812,'Bang TPDD'!$A$6:$AA$2902,22, FALSE)*$E812/100</f>
        <v>0</v>
      </c>
    </row>
    <row r="813" spans="1:26" ht="15" thickBot="1" x14ac:dyDescent="0.35"/>
    <row r="814" spans="1:26" s="89" customFormat="1" ht="27.6" x14ac:dyDescent="0.3">
      <c r="A814" s="412" t="s">
        <v>342</v>
      </c>
      <c r="B814" s="414" t="s">
        <v>292</v>
      </c>
      <c r="C814" s="410" t="s">
        <v>353</v>
      </c>
      <c r="D814" s="396" t="s">
        <v>272</v>
      </c>
      <c r="E814" s="397" t="s">
        <v>273</v>
      </c>
      <c r="F814" s="398" t="s">
        <v>300</v>
      </c>
      <c r="G814" s="398" t="s">
        <v>3</v>
      </c>
      <c r="H814" s="398" t="s">
        <v>296</v>
      </c>
      <c r="I814" s="399" t="s">
        <v>323</v>
      </c>
      <c r="J814" s="399" t="s">
        <v>324</v>
      </c>
      <c r="K814" s="399" t="s">
        <v>327</v>
      </c>
      <c r="L814" s="399" t="s">
        <v>325</v>
      </c>
      <c r="M814" s="399" t="s">
        <v>326</v>
      </c>
      <c r="N814" s="399" t="s">
        <v>329</v>
      </c>
      <c r="O814" s="399" t="s">
        <v>5</v>
      </c>
      <c r="P814" s="399" t="s">
        <v>304</v>
      </c>
      <c r="Q814" s="399" t="s">
        <v>313</v>
      </c>
      <c r="R814" s="399" t="s">
        <v>6</v>
      </c>
      <c r="S814" s="399" t="s">
        <v>7</v>
      </c>
      <c r="T814" s="399" t="s">
        <v>8</v>
      </c>
      <c r="U814" s="399" t="s">
        <v>9</v>
      </c>
      <c r="V814" s="399" t="s">
        <v>10</v>
      </c>
      <c r="W814" s="399" t="s">
        <v>291</v>
      </c>
      <c r="X814" s="399" t="s">
        <v>11</v>
      </c>
      <c r="Y814" s="399" t="s">
        <v>12</v>
      </c>
      <c r="Z814" s="399" t="s">
        <v>13</v>
      </c>
    </row>
    <row r="815" spans="1:26" s="89" customFormat="1" x14ac:dyDescent="0.3">
      <c r="A815" s="413"/>
      <c r="B815" s="415"/>
      <c r="C815" s="411"/>
      <c r="D815" s="400" t="s">
        <v>16</v>
      </c>
      <c r="E815" s="401" t="s">
        <v>16</v>
      </c>
      <c r="F815" s="401" t="s">
        <v>301</v>
      </c>
      <c r="G815" s="401" t="s">
        <v>15</v>
      </c>
      <c r="H815" s="401" t="s">
        <v>16</v>
      </c>
      <c r="I815" s="401" t="s">
        <v>16</v>
      </c>
      <c r="J815" s="401" t="s">
        <v>16</v>
      </c>
      <c r="K815" s="401" t="s">
        <v>328</v>
      </c>
      <c r="L815" s="401" t="s">
        <v>16</v>
      </c>
      <c r="M815" s="401" t="s">
        <v>16</v>
      </c>
      <c r="N815" s="401" t="s">
        <v>16</v>
      </c>
      <c r="O815" s="401" t="s">
        <v>16</v>
      </c>
      <c r="P815" s="401" t="s">
        <v>16</v>
      </c>
      <c r="Q815" s="401" t="s">
        <v>17</v>
      </c>
      <c r="R815" s="401" t="s">
        <v>17</v>
      </c>
      <c r="S815" s="401" t="s">
        <v>17</v>
      </c>
      <c r="T815" s="401" t="s">
        <v>17</v>
      </c>
      <c r="U815" s="401" t="s">
        <v>17</v>
      </c>
      <c r="V815" s="401" t="s">
        <v>17</v>
      </c>
      <c r="W815" s="401" t="s">
        <v>18</v>
      </c>
      <c r="X815" s="401" t="s">
        <v>18</v>
      </c>
      <c r="Y815" s="401" t="s">
        <v>17</v>
      </c>
      <c r="Z815" s="401" t="s">
        <v>17</v>
      </c>
    </row>
    <row r="816" spans="1:26" s="90" customFormat="1" ht="50.25" customHeight="1" thickBot="1" x14ac:dyDescent="0.4">
      <c r="A816" s="93">
        <f>A796+1</f>
        <v>49</v>
      </c>
      <c r="B816" s="94" t="s">
        <v>1168</v>
      </c>
      <c r="C816" s="95" t="s">
        <v>397</v>
      </c>
      <c r="D816" s="402">
        <f>SUM(D817:D832)</f>
        <v>280</v>
      </c>
      <c r="E816" s="402">
        <f t="shared" ref="E816" si="243">SUM(E817:E832)</f>
        <v>259</v>
      </c>
      <c r="F816" s="402">
        <f t="shared" ref="F816" si="244">SUM(F817:F832)</f>
        <v>14</v>
      </c>
      <c r="G816" s="402">
        <f t="shared" ref="G816" si="245">SUM(G817:G832)</f>
        <v>237</v>
      </c>
      <c r="H816" s="402">
        <f t="shared" ref="H816" si="246">SUM(H817:H832)</f>
        <v>206.24</v>
      </c>
      <c r="I816" s="402">
        <f t="shared" ref="I816" si="247">SUM(I817:I832)</f>
        <v>9.7899999999999991</v>
      </c>
      <c r="J816" s="402">
        <f t="shared" ref="J816" si="248">SUM(J817:J832)</f>
        <v>0.38699999999999996</v>
      </c>
      <c r="K816" s="402">
        <f t="shared" ref="K816" si="249">SUM(K817:K832)</f>
        <v>8.9369999999999994</v>
      </c>
      <c r="L816" s="402">
        <f t="shared" ref="L816" si="250">SUM(L817:L832)</f>
        <v>7.48</v>
      </c>
      <c r="M816" s="402">
        <f t="shared" ref="M816" si="251">SUM(M817:M832)</f>
        <v>0</v>
      </c>
      <c r="N816" s="402">
        <f t="shared" ref="N816" si="252">SUM(N817:N832)</f>
        <v>7.48</v>
      </c>
      <c r="O816" s="402">
        <f t="shared" ref="O816" si="253">SUM(O817:O832)</f>
        <v>33.944000000000003</v>
      </c>
      <c r="P816" s="402">
        <f t="shared" ref="P816" si="254">SUM(P817:P832)</f>
        <v>1.419</v>
      </c>
      <c r="Q816" s="402">
        <f t="shared" ref="Q816" si="255">SUM(Q817:Q832)</f>
        <v>27</v>
      </c>
      <c r="R816" s="402">
        <f t="shared" ref="R816" si="256">SUM(R817:R832)</f>
        <v>261.76</v>
      </c>
      <c r="S816" s="402">
        <f t="shared" ref="S816" si="257">SUM(S817:S832)</f>
        <v>193.74</v>
      </c>
      <c r="T816" s="402">
        <f t="shared" ref="T816" si="258">SUM(T817:T832)</f>
        <v>0.97499999999999998</v>
      </c>
      <c r="U816" s="402">
        <f t="shared" ref="U816" si="259">SUM(U817:U832)</f>
        <v>352.32</v>
      </c>
      <c r="V816" s="402">
        <f t="shared" ref="V816" si="260">SUM(V817:V832)</f>
        <v>450.21</v>
      </c>
      <c r="W816" s="402">
        <f t="shared" ref="W816" si="261">SUM(W817:W832)</f>
        <v>1278.2</v>
      </c>
      <c r="X816" s="402">
        <f t="shared" ref="X816" si="262">SUM(X817:X832)</f>
        <v>45</v>
      </c>
      <c r="Y816" s="402">
        <f t="shared" ref="Y816" si="263">SUM(Y817:Y832)</f>
        <v>0.1464</v>
      </c>
      <c r="Z816" s="402">
        <f t="shared" ref="Z816" si="264">SUM(Z817:Z832)</f>
        <v>11.22</v>
      </c>
    </row>
    <row r="817" spans="2:26" s="2" customFormat="1" x14ac:dyDescent="0.3">
      <c r="B817" s="92">
        <v>30</v>
      </c>
      <c r="C817" s="5" t="str">
        <f>VLOOKUP($B817,'Bang TPDD'!$A$6:$AA$2902,2, FALSE)</f>
        <v>Bí rợ (bí đỏ)</v>
      </c>
      <c r="D817" s="91">
        <v>150</v>
      </c>
      <c r="E817" s="91">
        <f>D817-D817*F817/100</f>
        <v>129</v>
      </c>
      <c r="F817" s="91">
        <f>VLOOKUP($B817,'Bang TPDD'!$A$6:$AA$2902,3, FALSE)</f>
        <v>14</v>
      </c>
      <c r="G817" s="91">
        <f>VLOOKUP($B817,'Bang TPDD'!$A$6:$AA$2902,4, FALSE)*$D817/100</f>
        <v>36</v>
      </c>
      <c r="H817" s="91">
        <f>VLOOKUP($B817,'Bang TPDD'!$A$6:$AA$2902,23, FALSE)*$E817/100</f>
        <v>118.68</v>
      </c>
      <c r="I817" s="91">
        <f>VLOOKUP($B817,'Bang TPDD'!$A$6:$AA$2902,5, FALSE)*$E817/100</f>
        <v>0</v>
      </c>
      <c r="J817" s="91">
        <f>VLOOKUP($B817,'Bang TPDD'!$A$6:$AA$2902,6, FALSE)*$E817/100</f>
        <v>0.38699999999999996</v>
      </c>
      <c r="K817" s="91">
        <f>VLOOKUP($B817,'Bang TPDD'!$A$6:$AA$2902,7, FALSE)*$E817/100</f>
        <v>0.38699999999999996</v>
      </c>
      <c r="L817" s="91">
        <f>VLOOKUP($B817,'Bang TPDD'!$A$6:$AA$2902,8, FALSE)*$E817/100</f>
        <v>0</v>
      </c>
      <c r="M817" s="91">
        <f>VLOOKUP($B817,'Bang TPDD'!$A$6:$AA$2902,9, FALSE)*$E817/100</f>
        <v>0</v>
      </c>
      <c r="N817" s="91">
        <f>VLOOKUP($B817,'Bang TPDD'!$A$6:$AA$2902,10, FALSE)*$E817/100</f>
        <v>0</v>
      </c>
      <c r="O817" s="91">
        <f>VLOOKUP($B817,'Bang TPDD'!$A$6:$AA$2902,11, FALSE)*$E817/100</f>
        <v>7.2240000000000002</v>
      </c>
      <c r="P817" s="91">
        <f>VLOOKUP($B817,'Bang TPDD'!$A$6:$AA$2902,12, FALSE)*$E817/100</f>
        <v>1.419</v>
      </c>
      <c r="Q817" s="91">
        <f>VLOOKUP($B817,'Bang TPDD'!$A$6:$AA$2902,13, FALSE)*$E817/100</f>
        <v>0</v>
      </c>
      <c r="R817" s="91">
        <f>VLOOKUP($B817,'Bang TPDD'!$A$6:$AA$2902,14, FALSE)*$E817/100</f>
        <v>30.96</v>
      </c>
      <c r="S817" s="91">
        <f>VLOOKUP($B817,'Bang TPDD'!$A$6:$AA$2902,15, FALSE)*$E817/100</f>
        <v>20.64</v>
      </c>
      <c r="T817" s="91">
        <f>VLOOKUP($B817,'Bang TPDD'!$A$6:$AA$2902,16, FALSE)*$E817/100</f>
        <v>0.64500000000000002</v>
      </c>
      <c r="U817" s="91">
        <f>VLOOKUP($B817,'Bang TPDD'!$A$6:$AA$2902,17, FALSE)*$E817/100</f>
        <v>10.32</v>
      </c>
      <c r="V817" s="91">
        <f>VLOOKUP($B817,'Bang TPDD'!$A$6:$AA$2902,18, FALSE)*$E817/100</f>
        <v>450.21</v>
      </c>
      <c r="W817" s="91">
        <f>VLOOKUP($B817,'Bang TPDD'!$A$6:$AA$2902,19, FALSE)*$E817/100</f>
        <v>1238.4000000000001</v>
      </c>
      <c r="X817" s="91">
        <f>VLOOKUP($B817,'Bang TPDD'!$A$6:$AA$2902,20, FALSE)*$E817/100</f>
        <v>0</v>
      </c>
      <c r="Y817" s="91">
        <f>VLOOKUP($B817,'Bang TPDD'!$A$6:$AA$2902,21, FALSE)*$E817/100</f>
        <v>7.7399999999999997E-2</v>
      </c>
      <c r="Z817" s="91">
        <f>VLOOKUP($B817,'Bang TPDD'!$A$6:$AA$2902,22, FALSE)*$E817/100</f>
        <v>10.32</v>
      </c>
    </row>
    <row r="818" spans="2:26" s="2" customFormat="1" x14ac:dyDescent="0.3">
      <c r="B818" s="92">
        <v>204</v>
      </c>
      <c r="C818" s="5" t="str">
        <f>VLOOKUP($B818,'Bang TPDD'!$A$6:$AA$2902,2, FALSE)</f>
        <v>Sữa bò tươi</v>
      </c>
      <c r="D818" s="91">
        <v>90</v>
      </c>
      <c r="E818" s="91">
        <f t="shared" ref="E818:E832" si="265">D818-D818*F818/100</f>
        <v>90</v>
      </c>
      <c r="F818" s="91">
        <f>VLOOKUP($B818,'Bang TPDD'!$A$6:$AA$2902,3, FALSE)</f>
        <v>0</v>
      </c>
      <c r="G818" s="91">
        <f>VLOOKUP($B818,'Bang TPDD'!$A$6:$AA$2902,4, FALSE)*$D818/100</f>
        <v>66.599999999999994</v>
      </c>
      <c r="H818" s="91">
        <f>VLOOKUP($B818,'Bang TPDD'!$A$6:$AA$2902,23, FALSE)*$E818/100</f>
        <v>77.400000000000006</v>
      </c>
      <c r="I818" s="91">
        <f>VLOOKUP($B818,'Bang TPDD'!$A$6:$AA$2902,5, FALSE)*$E818/100</f>
        <v>5.31</v>
      </c>
      <c r="J818" s="91">
        <f>VLOOKUP($B818,'Bang TPDD'!$A$6:$AA$2902,6, FALSE)*$E818/100</f>
        <v>0</v>
      </c>
      <c r="K818" s="91">
        <f>VLOOKUP($B818,'Bang TPDD'!$A$6:$AA$2902,7, FALSE)*$E818/100</f>
        <v>5.31</v>
      </c>
      <c r="L818" s="91">
        <f>VLOOKUP($B818,'Bang TPDD'!$A$6:$AA$2902,8, FALSE)*$E818/100</f>
        <v>3.9600000000000004</v>
      </c>
      <c r="M818" s="91">
        <f>VLOOKUP($B818,'Bang TPDD'!$A$6:$AA$2902,9, FALSE)*$E818/100</f>
        <v>0</v>
      </c>
      <c r="N818" s="91">
        <f>VLOOKUP($B818,'Bang TPDD'!$A$6:$AA$2902,10, FALSE)*$E818/100</f>
        <v>3.9600000000000004</v>
      </c>
      <c r="O818" s="91">
        <f>VLOOKUP($B818,'Bang TPDD'!$A$6:$AA$2902,11, FALSE)*$E818/100</f>
        <v>4.32</v>
      </c>
      <c r="P818" s="91">
        <f>VLOOKUP($B818,'Bang TPDD'!$A$6:$AA$2902,12, FALSE)*$E818/100</f>
        <v>0</v>
      </c>
      <c r="Q818" s="91">
        <f>VLOOKUP($B818,'Bang TPDD'!$A$6:$AA$2902,13, FALSE)*$E818/100</f>
        <v>27</v>
      </c>
      <c r="R818" s="91">
        <f>VLOOKUP($B818,'Bang TPDD'!$A$6:$AA$2902,14, FALSE)*$E818/100</f>
        <v>108</v>
      </c>
      <c r="S818" s="91">
        <f>VLOOKUP($B818,'Bang TPDD'!$A$6:$AA$2902,15, FALSE)*$E818/100</f>
        <v>85.5</v>
      </c>
      <c r="T818" s="91">
        <f>VLOOKUP($B818,'Bang TPDD'!$A$6:$AA$2902,16, FALSE)*$E818/100</f>
        <v>0.09</v>
      </c>
      <c r="U818" s="91">
        <f>VLOOKUP($B818,'Bang TPDD'!$A$6:$AA$2902,17, FALSE)*$E818/100</f>
        <v>342</v>
      </c>
      <c r="V818" s="91">
        <f>VLOOKUP($B818,'Bang TPDD'!$A$6:$AA$2902,18, FALSE)*$E818/100</f>
        <v>0</v>
      </c>
      <c r="W818" s="91">
        <f>VLOOKUP($B818,'Bang TPDD'!$A$6:$AA$2902,19, FALSE)*$E818/100</f>
        <v>19.8</v>
      </c>
      <c r="X818" s="91">
        <f>VLOOKUP($B818,'Bang TPDD'!$A$6:$AA$2902,20, FALSE)*$E818/100</f>
        <v>45</v>
      </c>
      <c r="Y818" s="91">
        <f>VLOOKUP($B818,'Bang TPDD'!$A$6:$AA$2902,21, FALSE)*$E818/100</f>
        <v>4.4999999999999998E-2</v>
      </c>
      <c r="Z818" s="91">
        <f>VLOOKUP($B818,'Bang TPDD'!$A$6:$AA$2902,22, FALSE)*$E818/100</f>
        <v>0.9</v>
      </c>
    </row>
    <row r="819" spans="2:26" s="2" customFormat="1" x14ac:dyDescent="0.3">
      <c r="B819" s="92">
        <v>400</v>
      </c>
      <c r="C819" s="5" t="str">
        <f>VLOOKUP($B819,'Bang TPDD'!$A$6:$AA$2902,2, FALSE)</f>
        <v>Sữa đặc có đường Việt Nam</v>
      </c>
      <c r="D819" s="91">
        <v>40</v>
      </c>
      <c r="E819" s="91">
        <f t="shared" si="265"/>
        <v>40</v>
      </c>
      <c r="F819" s="91">
        <f>VLOOKUP($B819,'Bang TPDD'!$A$6:$AA$2902,3, FALSE)</f>
        <v>0</v>
      </c>
      <c r="G819" s="91">
        <f>VLOOKUP($B819,'Bang TPDD'!$A$6:$AA$2902,4, FALSE)*$D819/100</f>
        <v>134.4</v>
      </c>
      <c r="H819" s="91">
        <f>VLOOKUP($B819,'Bang TPDD'!$A$6:$AA$2902,23, FALSE)*$E819/100</f>
        <v>10.16</v>
      </c>
      <c r="I819" s="91">
        <f>VLOOKUP($B819,'Bang TPDD'!$A$6:$AA$2902,5, FALSE)*$E819/100</f>
        <v>4.4800000000000004</v>
      </c>
      <c r="J819" s="91">
        <f>VLOOKUP($B819,'Bang TPDD'!$A$6:$AA$2902,6, FALSE)*$E819/100</f>
        <v>0</v>
      </c>
      <c r="K819" s="91">
        <f>VLOOKUP($B819,'Bang TPDD'!$A$6:$AA$2902,7, FALSE)*$E819/100</f>
        <v>3.24</v>
      </c>
      <c r="L819" s="91">
        <f>VLOOKUP($B819,'Bang TPDD'!$A$6:$AA$2902,8, FALSE)*$E819/100</f>
        <v>3.52</v>
      </c>
      <c r="M819" s="91">
        <f>VLOOKUP($B819,'Bang TPDD'!$A$6:$AA$2902,9, FALSE)*$E819/100</f>
        <v>0</v>
      </c>
      <c r="N819" s="91">
        <f>VLOOKUP($B819,'Bang TPDD'!$A$6:$AA$2902,10, FALSE)*$E819/100</f>
        <v>3.52</v>
      </c>
      <c r="O819" s="91">
        <f>VLOOKUP($B819,'Bang TPDD'!$A$6:$AA$2902,11, FALSE)*$E819/100</f>
        <v>22.4</v>
      </c>
      <c r="P819" s="91">
        <f>VLOOKUP($B819,'Bang TPDD'!$A$6:$AA$2902,12, FALSE)*$E819/100</f>
        <v>0</v>
      </c>
      <c r="Q819" s="91">
        <f>VLOOKUP($B819,'Bang TPDD'!$A$6:$AA$2902,13, FALSE)*$E819/100</f>
        <v>0</v>
      </c>
      <c r="R819" s="91">
        <f>VLOOKUP($B819,'Bang TPDD'!$A$6:$AA$2902,14, FALSE)*$E819/100</f>
        <v>122.8</v>
      </c>
      <c r="S819" s="91">
        <f>VLOOKUP($B819,'Bang TPDD'!$A$6:$AA$2902,15, FALSE)*$E819/100</f>
        <v>87.6</v>
      </c>
      <c r="T819" s="91">
        <f>VLOOKUP($B819,'Bang TPDD'!$A$6:$AA$2902,16, FALSE)*$E819/100</f>
        <v>0.24</v>
      </c>
      <c r="U819" s="91">
        <f>VLOOKUP($B819,'Bang TPDD'!$A$6:$AA$2902,17, FALSE)*$E819/100</f>
        <v>0</v>
      </c>
      <c r="V819" s="91">
        <f>VLOOKUP($B819,'Bang TPDD'!$A$6:$AA$2902,18, FALSE)*$E819/100</f>
        <v>0</v>
      </c>
      <c r="W819" s="91">
        <f>VLOOKUP($B819,'Bang TPDD'!$A$6:$AA$2902,19, FALSE)*$E819/100</f>
        <v>20</v>
      </c>
      <c r="X819" s="91">
        <f>VLOOKUP($B819,'Bang TPDD'!$A$6:$AA$2902,20, FALSE)*$E819/100</f>
        <v>0</v>
      </c>
      <c r="Y819" s="91">
        <f>VLOOKUP($B819,'Bang TPDD'!$A$6:$AA$2902,21, FALSE)*$E819/100</f>
        <v>2.4E-2</v>
      </c>
      <c r="Z819" s="91">
        <f>VLOOKUP($B819,'Bang TPDD'!$A$6:$AA$2902,22, FALSE)*$E819/100</f>
        <v>0</v>
      </c>
    </row>
    <row r="820" spans="2:26" s="2" customFormat="1" x14ac:dyDescent="0.3">
      <c r="B820" s="92" t="s">
        <v>338</v>
      </c>
      <c r="C820" s="5" t="str">
        <f>VLOOKUP($B820,'Bang TPDD'!$A$6:$AA$2902,2, FALSE)</f>
        <v>Chọn NL</v>
      </c>
      <c r="D820" s="91">
        <v>0</v>
      </c>
      <c r="E820" s="91">
        <f t="shared" si="265"/>
        <v>0</v>
      </c>
      <c r="F820" s="91">
        <f>VLOOKUP($B820,'Bang TPDD'!$A$6:$AA$2902,3, FALSE)</f>
        <v>0</v>
      </c>
      <c r="G820" s="91">
        <f>VLOOKUP($B820,'Bang TPDD'!$A$6:$AA$2902,4, FALSE)*$D820/100</f>
        <v>0</v>
      </c>
      <c r="H820" s="91">
        <f>VLOOKUP($B820,'Bang TPDD'!$A$6:$AA$2902,23, FALSE)*$E820/100</f>
        <v>0</v>
      </c>
      <c r="I820" s="91">
        <f>VLOOKUP($B820,'Bang TPDD'!$A$6:$AA$2902,5, FALSE)*$E820/100</f>
        <v>0</v>
      </c>
      <c r="J820" s="91">
        <f>VLOOKUP($B820,'Bang TPDD'!$A$6:$AA$2902,6, FALSE)*$E820/100</f>
        <v>0</v>
      </c>
      <c r="K820" s="91">
        <f>VLOOKUP($B820,'Bang TPDD'!$A$6:$AA$2902,7, FALSE)*$E820/100</f>
        <v>0</v>
      </c>
      <c r="L820" s="91">
        <f>VLOOKUP($B820,'Bang TPDD'!$A$6:$AA$2902,8, FALSE)*$E820/100</f>
        <v>0</v>
      </c>
      <c r="M820" s="91">
        <f>VLOOKUP($B820,'Bang TPDD'!$A$6:$AA$2902,9, FALSE)*$E820/100</f>
        <v>0</v>
      </c>
      <c r="N820" s="91">
        <f>VLOOKUP($B820,'Bang TPDD'!$A$6:$AA$2902,10, FALSE)*$E820/100</f>
        <v>0</v>
      </c>
      <c r="O820" s="91">
        <f>VLOOKUP($B820,'Bang TPDD'!$A$6:$AA$2902,11, FALSE)*$E820/100</f>
        <v>0</v>
      </c>
      <c r="P820" s="91">
        <f>VLOOKUP($B820,'Bang TPDD'!$A$6:$AA$2902,12, FALSE)*$E820/100</f>
        <v>0</v>
      </c>
      <c r="Q820" s="91">
        <f>VLOOKUP($B820,'Bang TPDD'!$A$6:$AA$2902,13, FALSE)*$E820/100</f>
        <v>0</v>
      </c>
      <c r="R820" s="91">
        <f>VLOOKUP($B820,'Bang TPDD'!$A$6:$AA$2902,14, FALSE)*$E820/100</f>
        <v>0</v>
      </c>
      <c r="S820" s="91">
        <f>VLOOKUP($B820,'Bang TPDD'!$A$6:$AA$2902,15, FALSE)*$E820/100</f>
        <v>0</v>
      </c>
      <c r="T820" s="91">
        <f>VLOOKUP($B820,'Bang TPDD'!$A$6:$AA$2902,16, FALSE)*$E820/100</f>
        <v>0</v>
      </c>
      <c r="U820" s="91">
        <f>VLOOKUP($B820,'Bang TPDD'!$A$6:$AA$2902,17, FALSE)*$E820/100</f>
        <v>0</v>
      </c>
      <c r="V820" s="91">
        <f>VLOOKUP($B820,'Bang TPDD'!$A$6:$AA$2902,18, FALSE)*$E820/100</f>
        <v>0</v>
      </c>
      <c r="W820" s="91">
        <f>VLOOKUP($B820,'Bang TPDD'!$A$6:$AA$2902,19, FALSE)*$E820/100</f>
        <v>0</v>
      </c>
      <c r="X820" s="91">
        <f>VLOOKUP($B820,'Bang TPDD'!$A$6:$AA$2902,20, FALSE)*$E820/100</f>
        <v>0</v>
      </c>
      <c r="Y820" s="91">
        <f>VLOOKUP($B820,'Bang TPDD'!$A$6:$AA$2902,21, FALSE)*$E820/100</f>
        <v>0</v>
      </c>
      <c r="Z820" s="91">
        <f>VLOOKUP($B820,'Bang TPDD'!$A$6:$AA$2902,22, FALSE)*$E820/100</f>
        <v>0</v>
      </c>
    </row>
    <row r="821" spans="2:26" s="2" customFormat="1" x14ac:dyDescent="0.3">
      <c r="B821" s="92" t="s">
        <v>338</v>
      </c>
      <c r="C821" s="5" t="str">
        <f>VLOOKUP($B821,'Bang TPDD'!$A$6:$AA$2902,2, FALSE)</f>
        <v>Chọn NL</v>
      </c>
      <c r="D821" s="91">
        <v>0</v>
      </c>
      <c r="E821" s="91">
        <f t="shared" si="265"/>
        <v>0</v>
      </c>
      <c r="F821" s="91">
        <f>VLOOKUP($B821,'Bang TPDD'!$A$6:$AA$2902,3, FALSE)</f>
        <v>0</v>
      </c>
      <c r="G821" s="91">
        <f>VLOOKUP($B821,'Bang TPDD'!$A$6:$AA$2902,4, FALSE)*$D821/100</f>
        <v>0</v>
      </c>
      <c r="H821" s="91">
        <f>VLOOKUP($B821,'Bang TPDD'!$A$6:$AA$2902,23, FALSE)*$E821/100</f>
        <v>0</v>
      </c>
      <c r="I821" s="91">
        <f>VLOOKUP($B821,'Bang TPDD'!$A$6:$AA$2902,5, FALSE)*$E821/100</f>
        <v>0</v>
      </c>
      <c r="J821" s="91">
        <f>VLOOKUP($B821,'Bang TPDD'!$A$6:$AA$2902,6, FALSE)*$E821/100</f>
        <v>0</v>
      </c>
      <c r="K821" s="91">
        <f>VLOOKUP($B821,'Bang TPDD'!$A$6:$AA$2902,7, FALSE)*$E821/100</f>
        <v>0</v>
      </c>
      <c r="L821" s="91">
        <f>VLOOKUP($B821,'Bang TPDD'!$A$6:$AA$2902,8, FALSE)*$E821/100</f>
        <v>0</v>
      </c>
      <c r="M821" s="91">
        <f>VLOOKUP($B821,'Bang TPDD'!$A$6:$AA$2902,9, FALSE)*$E821/100</f>
        <v>0</v>
      </c>
      <c r="N821" s="91">
        <f>VLOOKUP($B821,'Bang TPDD'!$A$6:$AA$2902,10, FALSE)*$E821/100</f>
        <v>0</v>
      </c>
      <c r="O821" s="91">
        <f>VLOOKUP($B821,'Bang TPDD'!$A$6:$AA$2902,11, FALSE)*$E821/100</f>
        <v>0</v>
      </c>
      <c r="P821" s="91">
        <f>VLOOKUP($B821,'Bang TPDD'!$A$6:$AA$2902,12, FALSE)*$E821/100</f>
        <v>0</v>
      </c>
      <c r="Q821" s="91">
        <f>VLOOKUP($B821,'Bang TPDD'!$A$6:$AA$2902,13, FALSE)*$E821/100</f>
        <v>0</v>
      </c>
      <c r="R821" s="91">
        <f>VLOOKUP($B821,'Bang TPDD'!$A$6:$AA$2902,14, FALSE)*$E821/100</f>
        <v>0</v>
      </c>
      <c r="S821" s="91">
        <f>VLOOKUP($B821,'Bang TPDD'!$A$6:$AA$2902,15, FALSE)*$E821/100</f>
        <v>0</v>
      </c>
      <c r="T821" s="91">
        <f>VLOOKUP($B821,'Bang TPDD'!$A$6:$AA$2902,16, FALSE)*$E821/100</f>
        <v>0</v>
      </c>
      <c r="U821" s="91">
        <f>VLOOKUP($B821,'Bang TPDD'!$A$6:$AA$2902,17, FALSE)*$E821/100</f>
        <v>0</v>
      </c>
      <c r="V821" s="91">
        <f>VLOOKUP($B821,'Bang TPDD'!$A$6:$AA$2902,18, FALSE)*$E821/100</f>
        <v>0</v>
      </c>
      <c r="W821" s="91">
        <f>VLOOKUP($B821,'Bang TPDD'!$A$6:$AA$2902,19, FALSE)*$E821/100</f>
        <v>0</v>
      </c>
      <c r="X821" s="91">
        <f>VLOOKUP($B821,'Bang TPDD'!$A$6:$AA$2902,20, FALSE)*$E821/100</f>
        <v>0</v>
      </c>
      <c r="Y821" s="91">
        <f>VLOOKUP($B821,'Bang TPDD'!$A$6:$AA$2902,21, FALSE)*$E821/100</f>
        <v>0</v>
      </c>
      <c r="Z821" s="91">
        <f>VLOOKUP($B821,'Bang TPDD'!$A$6:$AA$2902,22, FALSE)*$E821/100</f>
        <v>0</v>
      </c>
    </row>
    <row r="822" spans="2:26" s="2" customFormat="1" x14ac:dyDescent="0.3">
      <c r="B822" s="92" t="s">
        <v>338</v>
      </c>
      <c r="C822" s="5" t="str">
        <f>VLOOKUP($B822,'Bang TPDD'!$A$6:$AA$2902,2, FALSE)</f>
        <v>Chọn NL</v>
      </c>
      <c r="D822" s="91">
        <v>0</v>
      </c>
      <c r="E822" s="91">
        <f t="shared" si="265"/>
        <v>0</v>
      </c>
      <c r="F822" s="91">
        <f>VLOOKUP($B822,'Bang TPDD'!$A$6:$AA$2902,3, FALSE)</f>
        <v>0</v>
      </c>
      <c r="G822" s="91">
        <f>VLOOKUP($B822,'Bang TPDD'!$A$6:$AA$2902,4, FALSE)*$D822/100</f>
        <v>0</v>
      </c>
      <c r="H822" s="91">
        <f>VLOOKUP($B822,'Bang TPDD'!$A$6:$AA$2902,23, FALSE)*$E822/100</f>
        <v>0</v>
      </c>
      <c r="I822" s="91">
        <f>VLOOKUP($B822,'Bang TPDD'!$A$6:$AA$2902,5, FALSE)*$E822/100</f>
        <v>0</v>
      </c>
      <c r="J822" s="91">
        <f>VLOOKUP($B822,'Bang TPDD'!$A$6:$AA$2902,6, FALSE)*$E822/100</f>
        <v>0</v>
      </c>
      <c r="K822" s="91">
        <f>VLOOKUP($B822,'Bang TPDD'!$A$6:$AA$2902,7, FALSE)*$E822/100</f>
        <v>0</v>
      </c>
      <c r="L822" s="91">
        <f>VLOOKUP($B822,'Bang TPDD'!$A$6:$AA$2902,8, FALSE)*$E822/100</f>
        <v>0</v>
      </c>
      <c r="M822" s="91">
        <f>VLOOKUP($B822,'Bang TPDD'!$A$6:$AA$2902,9, FALSE)*$E822/100</f>
        <v>0</v>
      </c>
      <c r="N822" s="91">
        <f>VLOOKUP($B822,'Bang TPDD'!$A$6:$AA$2902,10, FALSE)*$E822/100</f>
        <v>0</v>
      </c>
      <c r="O822" s="91">
        <f>VLOOKUP($B822,'Bang TPDD'!$A$6:$AA$2902,11, FALSE)*$E822/100</f>
        <v>0</v>
      </c>
      <c r="P822" s="91">
        <f>VLOOKUP($B822,'Bang TPDD'!$A$6:$AA$2902,12, FALSE)*$E822/100</f>
        <v>0</v>
      </c>
      <c r="Q822" s="91">
        <f>VLOOKUP($B822,'Bang TPDD'!$A$6:$AA$2902,13, FALSE)*$E822/100</f>
        <v>0</v>
      </c>
      <c r="R822" s="91">
        <f>VLOOKUP($B822,'Bang TPDD'!$A$6:$AA$2902,14, FALSE)*$E822/100</f>
        <v>0</v>
      </c>
      <c r="S822" s="91">
        <f>VLOOKUP($B822,'Bang TPDD'!$A$6:$AA$2902,15, FALSE)*$E822/100</f>
        <v>0</v>
      </c>
      <c r="T822" s="91">
        <f>VLOOKUP($B822,'Bang TPDD'!$A$6:$AA$2902,16, FALSE)*$E822/100</f>
        <v>0</v>
      </c>
      <c r="U822" s="91">
        <f>VLOOKUP($B822,'Bang TPDD'!$A$6:$AA$2902,17, FALSE)*$E822/100</f>
        <v>0</v>
      </c>
      <c r="V822" s="91">
        <f>VLOOKUP($B822,'Bang TPDD'!$A$6:$AA$2902,18, FALSE)*$E822/100</f>
        <v>0</v>
      </c>
      <c r="W822" s="91">
        <f>VLOOKUP($B822,'Bang TPDD'!$A$6:$AA$2902,19, FALSE)*$E822/100</f>
        <v>0</v>
      </c>
      <c r="X822" s="91">
        <f>VLOOKUP($B822,'Bang TPDD'!$A$6:$AA$2902,20, FALSE)*$E822/100</f>
        <v>0</v>
      </c>
      <c r="Y822" s="91">
        <f>VLOOKUP($B822,'Bang TPDD'!$A$6:$AA$2902,21, FALSE)*$E822/100</f>
        <v>0</v>
      </c>
      <c r="Z822" s="91">
        <f>VLOOKUP($B822,'Bang TPDD'!$A$6:$AA$2902,22, FALSE)*$E822/100</f>
        <v>0</v>
      </c>
    </row>
    <row r="823" spans="2:26" s="2" customFormat="1" x14ac:dyDescent="0.3">
      <c r="B823" s="92" t="s">
        <v>338</v>
      </c>
      <c r="C823" s="5" t="str">
        <f>VLOOKUP($B823,'Bang TPDD'!$A$6:$AA$2902,2, FALSE)</f>
        <v>Chọn NL</v>
      </c>
      <c r="D823" s="91">
        <v>0</v>
      </c>
      <c r="E823" s="91">
        <f t="shared" si="265"/>
        <v>0</v>
      </c>
      <c r="F823" s="91">
        <f>VLOOKUP($B823,'Bang TPDD'!$A$6:$AA$2902,3, FALSE)</f>
        <v>0</v>
      </c>
      <c r="G823" s="91">
        <f>VLOOKUP($B823,'Bang TPDD'!$A$6:$AA$2902,4, FALSE)*$D823/100</f>
        <v>0</v>
      </c>
      <c r="H823" s="91">
        <f>VLOOKUP($B823,'Bang TPDD'!$A$6:$AA$2902,23, FALSE)*$E823/100</f>
        <v>0</v>
      </c>
      <c r="I823" s="91">
        <f>VLOOKUP($B823,'Bang TPDD'!$A$6:$AA$2902,5, FALSE)*$E823/100</f>
        <v>0</v>
      </c>
      <c r="J823" s="91">
        <f>VLOOKUP($B823,'Bang TPDD'!$A$6:$AA$2902,6, FALSE)*$E823/100</f>
        <v>0</v>
      </c>
      <c r="K823" s="91">
        <f>VLOOKUP($B823,'Bang TPDD'!$A$6:$AA$2902,7, FALSE)*$E823/100</f>
        <v>0</v>
      </c>
      <c r="L823" s="91">
        <f>VLOOKUP($B823,'Bang TPDD'!$A$6:$AA$2902,8, FALSE)*$E823/100</f>
        <v>0</v>
      </c>
      <c r="M823" s="91">
        <f>VLOOKUP($B823,'Bang TPDD'!$A$6:$AA$2902,9, FALSE)*$E823/100</f>
        <v>0</v>
      </c>
      <c r="N823" s="91">
        <f>VLOOKUP($B823,'Bang TPDD'!$A$6:$AA$2902,10, FALSE)*$E823/100</f>
        <v>0</v>
      </c>
      <c r="O823" s="91">
        <f>VLOOKUP($B823,'Bang TPDD'!$A$6:$AA$2902,11, FALSE)*$E823/100</f>
        <v>0</v>
      </c>
      <c r="P823" s="91">
        <f>VLOOKUP($B823,'Bang TPDD'!$A$6:$AA$2902,12, FALSE)*$E823/100</f>
        <v>0</v>
      </c>
      <c r="Q823" s="91">
        <f>VLOOKUP($B823,'Bang TPDD'!$A$6:$AA$2902,13, FALSE)*$E823/100</f>
        <v>0</v>
      </c>
      <c r="R823" s="91">
        <f>VLOOKUP($B823,'Bang TPDD'!$A$6:$AA$2902,14, FALSE)*$E823/100</f>
        <v>0</v>
      </c>
      <c r="S823" s="91">
        <f>VLOOKUP($B823,'Bang TPDD'!$A$6:$AA$2902,15, FALSE)*$E823/100</f>
        <v>0</v>
      </c>
      <c r="T823" s="91">
        <f>VLOOKUP($B823,'Bang TPDD'!$A$6:$AA$2902,16, FALSE)*$E823/100</f>
        <v>0</v>
      </c>
      <c r="U823" s="91">
        <f>VLOOKUP($B823,'Bang TPDD'!$A$6:$AA$2902,17, FALSE)*$E823/100</f>
        <v>0</v>
      </c>
      <c r="V823" s="91">
        <f>VLOOKUP($B823,'Bang TPDD'!$A$6:$AA$2902,18, FALSE)*$E823/100</f>
        <v>0</v>
      </c>
      <c r="W823" s="91">
        <f>VLOOKUP($B823,'Bang TPDD'!$A$6:$AA$2902,19, FALSE)*$E823/100</f>
        <v>0</v>
      </c>
      <c r="X823" s="91">
        <f>VLOOKUP($B823,'Bang TPDD'!$A$6:$AA$2902,20, FALSE)*$E823/100</f>
        <v>0</v>
      </c>
      <c r="Y823" s="91">
        <f>VLOOKUP($B823,'Bang TPDD'!$A$6:$AA$2902,21, FALSE)*$E823/100</f>
        <v>0</v>
      </c>
      <c r="Z823" s="91">
        <f>VLOOKUP($B823,'Bang TPDD'!$A$6:$AA$2902,22, FALSE)*$E823/100</f>
        <v>0</v>
      </c>
    </row>
    <row r="824" spans="2:26" s="2" customFormat="1" x14ac:dyDescent="0.3">
      <c r="B824" s="92" t="s">
        <v>338</v>
      </c>
      <c r="C824" s="5" t="str">
        <f>VLOOKUP($B824,'Bang TPDD'!$A$6:$AA$2902,2, FALSE)</f>
        <v>Chọn NL</v>
      </c>
      <c r="D824" s="91">
        <v>0</v>
      </c>
      <c r="E824" s="91">
        <f t="shared" si="265"/>
        <v>0</v>
      </c>
      <c r="F824" s="91">
        <f>VLOOKUP($B824,'Bang TPDD'!$A$6:$AA$2902,3, FALSE)</f>
        <v>0</v>
      </c>
      <c r="G824" s="91">
        <f>VLOOKUP($B824,'Bang TPDD'!$A$6:$AA$2902,4, FALSE)*$D824/100</f>
        <v>0</v>
      </c>
      <c r="H824" s="91">
        <f>VLOOKUP($B824,'Bang TPDD'!$A$6:$AA$2902,23, FALSE)*$E824/100</f>
        <v>0</v>
      </c>
      <c r="I824" s="91">
        <f>VLOOKUP($B824,'Bang TPDD'!$A$6:$AA$2902,5, FALSE)*$E824/100</f>
        <v>0</v>
      </c>
      <c r="J824" s="91">
        <f>VLOOKUP($B824,'Bang TPDD'!$A$6:$AA$2902,6, FALSE)*$E824/100</f>
        <v>0</v>
      </c>
      <c r="K824" s="91">
        <f>VLOOKUP($B824,'Bang TPDD'!$A$6:$AA$2902,7, FALSE)*$E824/100</f>
        <v>0</v>
      </c>
      <c r="L824" s="91">
        <f>VLOOKUP($B824,'Bang TPDD'!$A$6:$AA$2902,8, FALSE)*$E824/100</f>
        <v>0</v>
      </c>
      <c r="M824" s="91">
        <f>VLOOKUP($B824,'Bang TPDD'!$A$6:$AA$2902,9, FALSE)*$E824/100</f>
        <v>0</v>
      </c>
      <c r="N824" s="91">
        <f>VLOOKUP($B824,'Bang TPDD'!$A$6:$AA$2902,10, FALSE)*$E824/100</f>
        <v>0</v>
      </c>
      <c r="O824" s="91">
        <f>VLOOKUP($B824,'Bang TPDD'!$A$6:$AA$2902,11, FALSE)*$E824/100</f>
        <v>0</v>
      </c>
      <c r="P824" s="91">
        <f>VLOOKUP($B824,'Bang TPDD'!$A$6:$AA$2902,12, FALSE)*$E824/100</f>
        <v>0</v>
      </c>
      <c r="Q824" s="91">
        <f>VLOOKUP($B824,'Bang TPDD'!$A$6:$AA$2902,13, FALSE)*$E824/100</f>
        <v>0</v>
      </c>
      <c r="R824" s="91">
        <f>VLOOKUP($B824,'Bang TPDD'!$A$6:$AA$2902,14, FALSE)*$E824/100</f>
        <v>0</v>
      </c>
      <c r="S824" s="91">
        <f>VLOOKUP($B824,'Bang TPDD'!$A$6:$AA$2902,15, FALSE)*$E824/100</f>
        <v>0</v>
      </c>
      <c r="T824" s="91">
        <f>VLOOKUP($B824,'Bang TPDD'!$A$6:$AA$2902,16, FALSE)*$E824/100</f>
        <v>0</v>
      </c>
      <c r="U824" s="91">
        <f>VLOOKUP($B824,'Bang TPDD'!$A$6:$AA$2902,17, FALSE)*$E824/100</f>
        <v>0</v>
      </c>
      <c r="V824" s="91">
        <f>VLOOKUP($B824,'Bang TPDD'!$A$6:$AA$2902,18, FALSE)*$E824/100</f>
        <v>0</v>
      </c>
      <c r="W824" s="91">
        <f>VLOOKUP($B824,'Bang TPDD'!$A$6:$AA$2902,19, FALSE)*$E824/100</f>
        <v>0</v>
      </c>
      <c r="X824" s="91">
        <f>VLOOKUP($B824,'Bang TPDD'!$A$6:$AA$2902,20, FALSE)*$E824/100</f>
        <v>0</v>
      </c>
      <c r="Y824" s="91">
        <f>VLOOKUP($B824,'Bang TPDD'!$A$6:$AA$2902,21, FALSE)*$E824/100</f>
        <v>0</v>
      </c>
      <c r="Z824" s="91">
        <f>VLOOKUP($B824,'Bang TPDD'!$A$6:$AA$2902,22, FALSE)*$E824/100</f>
        <v>0</v>
      </c>
    </row>
    <row r="825" spans="2:26" s="2" customFormat="1" x14ac:dyDescent="0.3">
      <c r="B825" s="92" t="s">
        <v>338</v>
      </c>
      <c r="C825" s="5" t="str">
        <f>VLOOKUP($B825,'Bang TPDD'!$A$6:$AA$2902,2, FALSE)</f>
        <v>Chọn NL</v>
      </c>
      <c r="D825" s="91">
        <v>0</v>
      </c>
      <c r="E825" s="91">
        <f t="shared" si="265"/>
        <v>0</v>
      </c>
      <c r="F825" s="91">
        <f>VLOOKUP($B825,'Bang TPDD'!$A$6:$AA$2902,3, FALSE)</f>
        <v>0</v>
      </c>
      <c r="G825" s="91">
        <f>VLOOKUP($B825,'Bang TPDD'!$A$6:$AA$2902,4, FALSE)*$D825/100</f>
        <v>0</v>
      </c>
      <c r="H825" s="91">
        <f>VLOOKUP($B825,'Bang TPDD'!$A$6:$AA$2902,23, FALSE)*$E825/100</f>
        <v>0</v>
      </c>
      <c r="I825" s="91">
        <f>VLOOKUP($B825,'Bang TPDD'!$A$6:$AA$2902,5, FALSE)*$E825/100</f>
        <v>0</v>
      </c>
      <c r="J825" s="91">
        <f>VLOOKUP($B825,'Bang TPDD'!$A$6:$AA$2902,6, FALSE)*$E825/100</f>
        <v>0</v>
      </c>
      <c r="K825" s="91">
        <f>VLOOKUP($B825,'Bang TPDD'!$A$6:$AA$2902,7, FALSE)*$E825/100</f>
        <v>0</v>
      </c>
      <c r="L825" s="91">
        <f>VLOOKUP($B825,'Bang TPDD'!$A$6:$AA$2902,8, FALSE)*$E825/100</f>
        <v>0</v>
      </c>
      <c r="M825" s="91">
        <f>VLOOKUP($B825,'Bang TPDD'!$A$6:$AA$2902,9, FALSE)*$E825/100</f>
        <v>0</v>
      </c>
      <c r="N825" s="91">
        <f>VLOOKUP($B825,'Bang TPDD'!$A$6:$AA$2902,10, FALSE)*$E825/100</f>
        <v>0</v>
      </c>
      <c r="O825" s="91">
        <f>VLOOKUP($B825,'Bang TPDD'!$A$6:$AA$2902,11, FALSE)*$E825/100</f>
        <v>0</v>
      </c>
      <c r="P825" s="91">
        <f>VLOOKUP($B825,'Bang TPDD'!$A$6:$AA$2902,12, FALSE)*$E825/100</f>
        <v>0</v>
      </c>
      <c r="Q825" s="91">
        <f>VLOOKUP($B825,'Bang TPDD'!$A$6:$AA$2902,13, FALSE)*$E825/100</f>
        <v>0</v>
      </c>
      <c r="R825" s="91">
        <f>VLOOKUP($B825,'Bang TPDD'!$A$6:$AA$2902,14, FALSE)*$E825/100</f>
        <v>0</v>
      </c>
      <c r="S825" s="91">
        <f>VLOOKUP($B825,'Bang TPDD'!$A$6:$AA$2902,15, FALSE)*$E825/100</f>
        <v>0</v>
      </c>
      <c r="T825" s="91">
        <f>VLOOKUP($B825,'Bang TPDD'!$A$6:$AA$2902,16, FALSE)*$E825/100</f>
        <v>0</v>
      </c>
      <c r="U825" s="91">
        <f>VLOOKUP($B825,'Bang TPDD'!$A$6:$AA$2902,17, FALSE)*$E825/100</f>
        <v>0</v>
      </c>
      <c r="V825" s="91">
        <f>VLOOKUP($B825,'Bang TPDD'!$A$6:$AA$2902,18, FALSE)*$E825/100</f>
        <v>0</v>
      </c>
      <c r="W825" s="91">
        <f>VLOOKUP($B825,'Bang TPDD'!$A$6:$AA$2902,19, FALSE)*$E825/100</f>
        <v>0</v>
      </c>
      <c r="X825" s="91">
        <f>VLOOKUP($B825,'Bang TPDD'!$A$6:$AA$2902,20, FALSE)*$E825/100</f>
        <v>0</v>
      </c>
      <c r="Y825" s="91">
        <f>VLOOKUP($B825,'Bang TPDD'!$A$6:$AA$2902,21, FALSE)*$E825/100</f>
        <v>0</v>
      </c>
      <c r="Z825" s="91">
        <f>VLOOKUP($B825,'Bang TPDD'!$A$6:$AA$2902,22, FALSE)*$E825/100</f>
        <v>0</v>
      </c>
    </row>
    <row r="826" spans="2:26" s="2" customFormat="1" x14ac:dyDescent="0.3">
      <c r="B826" s="92" t="s">
        <v>338</v>
      </c>
      <c r="C826" s="5" t="str">
        <f>VLOOKUP($B826,'Bang TPDD'!$A$6:$AA$2902,2, FALSE)</f>
        <v>Chọn NL</v>
      </c>
      <c r="D826" s="91">
        <v>0</v>
      </c>
      <c r="E826" s="91">
        <f t="shared" si="265"/>
        <v>0</v>
      </c>
      <c r="F826" s="91">
        <f>VLOOKUP($B826,'Bang TPDD'!$A$6:$AA$2902,3, FALSE)</f>
        <v>0</v>
      </c>
      <c r="G826" s="91">
        <f>VLOOKUP($B826,'Bang TPDD'!$A$6:$AA$2902,4, FALSE)*$D826/100</f>
        <v>0</v>
      </c>
      <c r="H826" s="91">
        <f>VLOOKUP($B826,'Bang TPDD'!$A$6:$AA$2902,23, FALSE)*$E826/100</f>
        <v>0</v>
      </c>
      <c r="I826" s="91">
        <f>VLOOKUP($B826,'Bang TPDD'!$A$6:$AA$2902,5, FALSE)*$E826/100</f>
        <v>0</v>
      </c>
      <c r="J826" s="91">
        <f>VLOOKUP($B826,'Bang TPDD'!$A$6:$AA$2902,6, FALSE)*$E826/100</f>
        <v>0</v>
      </c>
      <c r="K826" s="91">
        <f>VLOOKUP($B826,'Bang TPDD'!$A$6:$AA$2902,7, FALSE)*$E826/100</f>
        <v>0</v>
      </c>
      <c r="L826" s="91">
        <f>VLOOKUP($B826,'Bang TPDD'!$A$6:$AA$2902,8, FALSE)*$E826/100</f>
        <v>0</v>
      </c>
      <c r="M826" s="91">
        <f>VLOOKUP($B826,'Bang TPDD'!$A$6:$AA$2902,9, FALSE)*$E826/100</f>
        <v>0</v>
      </c>
      <c r="N826" s="91">
        <f>VLOOKUP($B826,'Bang TPDD'!$A$6:$AA$2902,10, FALSE)*$E826/100</f>
        <v>0</v>
      </c>
      <c r="O826" s="91">
        <f>VLOOKUP($B826,'Bang TPDD'!$A$6:$AA$2902,11, FALSE)*$E826/100</f>
        <v>0</v>
      </c>
      <c r="P826" s="91">
        <f>VLOOKUP($B826,'Bang TPDD'!$A$6:$AA$2902,12, FALSE)*$E826/100</f>
        <v>0</v>
      </c>
      <c r="Q826" s="91">
        <f>VLOOKUP($B826,'Bang TPDD'!$A$6:$AA$2902,13, FALSE)*$E826/100</f>
        <v>0</v>
      </c>
      <c r="R826" s="91">
        <f>VLOOKUP($B826,'Bang TPDD'!$A$6:$AA$2902,14, FALSE)*$E826/100</f>
        <v>0</v>
      </c>
      <c r="S826" s="91">
        <f>VLOOKUP($B826,'Bang TPDD'!$A$6:$AA$2902,15, FALSE)*$E826/100</f>
        <v>0</v>
      </c>
      <c r="T826" s="91">
        <f>VLOOKUP($B826,'Bang TPDD'!$A$6:$AA$2902,16, FALSE)*$E826/100</f>
        <v>0</v>
      </c>
      <c r="U826" s="91">
        <f>VLOOKUP($B826,'Bang TPDD'!$A$6:$AA$2902,17, FALSE)*$E826/100</f>
        <v>0</v>
      </c>
      <c r="V826" s="91">
        <f>VLOOKUP($B826,'Bang TPDD'!$A$6:$AA$2902,18, FALSE)*$E826/100</f>
        <v>0</v>
      </c>
      <c r="W826" s="91">
        <f>VLOOKUP($B826,'Bang TPDD'!$A$6:$AA$2902,19, FALSE)*$E826/100</f>
        <v>0</v>
      </c>
      <c r="X826" s="91">
        <f>VLOOKUP($B826,'Bang TPDD'!$A$6:$AA$2902,20, FALSE)*$E826/100</f>
        <v>0</v>
      </c>
      <c r="Y826" s="91">
        <f>VLOOKUP($B826,'Bang TPDD'!$A$6:$AA$2902,21, FALSE)*$E826/100</f>
        <v>0</v>
      </c>
      <c r="Z826" s="91">
        <f>VLOOKUP($B826,'Bang TPDD'!$A$6:$AA$2902,22, FALSE)*$E826/100</f>
        <v>0</v>
      </c>
    </row>
    <row r="827" spans="2:26" s="2" customFormat="1" x14ac:dyDescent="0.3">
      <c r="B827" s="92" t="s">
        <v>338</v>
      </c>
      <c r="C827" s="5" t="str">
        <f>VLOOKUP($B827,'Bang TPDD'!$A$6:$AA$2902,2, FALSE)</f>
        <v>Chọn NL</v>
      </c>
      <c r="D827" s="91">
        <v>0</v>
      </c>
      <c r="E827" s="91">
        <f t="shared" si="265"/>
        <v>0</v>
      </c>
      <c r="F827" s="91">
        <f>VLOOKUP($B827,'Bang TPDD'!$A$6:$AA$2902,3, FALSE)</f>
        <v>0</v>
      </c>
      <c r="G827" s="91">
        <f>VLOOKUP($B827,'Bang TPDD'!$A$6:$AA$2902,4, FALSE)*$D827/100</f>
        <v>0</v>
      </c>
      <c r="H827" s="91">
        <f>VLOOKUP($B827,'Bang TPDD'!$A$6:$AA$2902,23, FALSE)*$E827/100</f>
        <v>0</v>
      </c>
      <c r="I827" s="91">
        <f>VLOOKUP($B827,'Bang TPDD'!$A$6:$AA$2902,5, FALSE)*$E827/100</f>
        <v>0</v>
      </c>
      <c r="J827" s="91">
        <f>VLOOKUP($B827,'Bang TPDD'!$A$6:$AA$2902,6, FALSE)*$E827/100</f>
        <v>0</v>
      </c>
      <c r="K827" s="91">
        <f>VLOOKUP($B827,'Bang TPDD'!$A$6:$AA$2902,7, FALSE)*$E827/100</f>
        <v>0</v>
      </c>
      <c r="L827" s="91">
        <f>VLOOKUP($B827,'Bang TPDD'!$A$6:$AA$2902,8, FALSE)*$E827/100</f>
        <v>0</v>
      </c>
      <c r="M827" s="91">
        <f>VLOOKUP($B827,'Bang TPDD'!$A$6:$AA$2902,9, FALSE)*$E827/100</f>
        <v>0</v>
      </c>
      <c r="N827" s="91">
        <f>VLOOKUP($B827,'Bang TPDD'!$A$6:$AA$2902,10, FALSE)*$E827/100</f>
        <v>0</v>
      </c>
      <c r="O827" s="91">
        <f>VLOOKUP($B827,'Bang TPDD'!$A$6:$AA$2902,11, FALSE)*$E827/100</f>
        <v>0</v>
      </c>
      <c r="P827" s="91">
        <f>VLOOKUP($B827,'Bang TPDD'!$A$6:$AA$2902,12, FALSE)*$E827/100</f>
        <v>0</v>
      </c>
      <c r="Q827" s="91">
        <f>VLOOKUP($B827,'Bang TPDD'!$A$6:$AA$2902,13, FALSE)*$E827/100</f>
        <v>0</v>
      </c>
      <c r="R827" s="91">
        <f>VLOOKUP($B827,'Bang TPDD'!$A$6:$AA$2902,14, FALSE)*$E827/100</f>
        <v>0</v>
      </c>
      <c r="S827" s="91">
        <f>VLOOKUP($B827,'Bang TPDD'!$A$6:$AA$2902,15, FALSE)*$E827/100</f>
        <v>0</v>
      </c>
      <c r="T827" s="91">
        <f>VLOOKUP($B827,'Bang TPDD'!$A$6:$AA$2902,16, FALSE)*$E827/100</f>
        <v>0</v>
      </c>
      <c r="U827" s="91">
        <f>VLOOKUP($B827,'Bang TPDD'!$A$6:$AA$2902,17, FALSE)*$E827/100</f>
        <v>0</v>
      </c>
      <c r="V827" s="91">
        <f>VLOOKUP($B827,'Bang TPDD'!$A$6:$AA$2902,18, FALSE)*$E827/100</f>
        <v>0</v>
      </c>
      <c r="W827" s="91">
        <f>VLOOKUP($B827,'Bang TPDD'!$A$6:$AA$2902,19, FALSE)*$E827/100</f>
        <v>0</v>
      </c>
      <c r="X827" s="91">
        <f>VLOOKUP($B827,'Bang TPDD'!$A$6:$AA$2902,20, FALSE)*$E827/100</f>
        <v>0</v>
      </c>
      <c r="Y827" s="91">
        <f>VLOOKUP($B827,'Bang TPDD'!$A$6:$AA$2902,21, FALSE)*$E827/100</f>
        <v>0</v>
      </c>
      <c r="Z827" s="91">
        <f>VLOOKUP($B827,'Bang TPDD'!$A$6:$AA$2902,22, FALSE)*$E827/100</f>
        <v>0</v>
      </c>
    </row>
    <row r="828" spans="2:26" s="2" customFormat="1" x14ac:dyDescent="0.3">
      <c r="B828" s="92" t="s">
        <v>338</v>
      </c>
      <c r="C828" s="5" t="str">
        <f>VLOOKUP($B828,'Bang TPDD'!$A$6:$AA$2902,2, FALSE)</f>
        <v>Chọn NL</v>
      </c>
      <c r="D828" s="91">
        <v>0</v>
      </c>
      <c r="E828" s="91">
        <f t="shared" si="265"/>
        <v>0</v>
      </c>
      <c r="F828" s="91">
        <f>VLOOKUP($B828,'Bang TPDD'!$A$6:$AA$2902,3, FALSE)</f>
        <v>0</v>
      </c>
      <c r="G828" s="91">
        <f>VLOOKUP($B828,'Bang TPDD'!$A$6:$AA$2902,4, FALSE)*$D828/100</f>
        <v>0</v>
      </c>
      <c r="H828" s="91">
        <f>VLOOKUP($B828,'Bang TPDD'!$A$6:$AA$2902,23, FALSE)*$E828/100</f>
        <v>0</v>
      </c>
      <c r="I828" s="91">
        <f>VLOOKUP($B828,'Bang TPDD'!$A$6:$AA$2902,5, FALSE)*$E828/100</f>
        <v>0</v>
      </c>
      <c r="J828" s="91">
        <f>VLOOKUP($B828,'Bang TPDD'!$A$6:$AA$2902,6, FALSE)*$E828/100</f>
        <v>0</v>
      </c>
      <c r="K828" s="91">
        <f>VLOOKUP($B828,'Bang TPDD'!$A$6:$AA$2902,7, FALSE)*$E828/100</f>
        <v>0</v>
      </c>
      <c r="L828" s="91">
        <f>VLOOKUP($B828,'Bang TPDD'!$A$6:$AA$2902,8, FALSE)*$E828/100</f>
        <v>0</v>
      </c>
      <c r="M828" s="91">
        <f>VLOOKUP($B828,'Bang TPDD'!$A$6:$AA$2902,9, FALSE)*$E828/100</f>
        <v>0</v>
      </c>
      <c r="N828" s="91">
        <f>VLOOKUP($B828,'Bang TPDD'!$A$6:$AA$2902,10, FALSE)*$E828/100</f>
        <v>0</v>
      </c>
      <c r="O828" s="91">
        <f>VLOOKUP($B828,'Bang TPDD'!$A$6:$AA$2902,11, FALSE)*$E828/100</f>
        <v>0</v>
      </c>
      <c r="P828" s="91">
        <f>VLOOKUP($B828,'Bang TPDD'!$A$6:$AA$2902,12, FALSE)*$E828/100</f>
        <v>0</v>
      </c>
      <c r="Q828" s="91">
        <f>VLOOKUP($B828,'Bang TPDD'!$A$6:$AA$2902,13, FALSE)*$E828/100</f>
        <v>0</v>
      </c>
      <c r="R828" s="91">
        <f>VLOOKUP($B828,'Bang TPDD'!$A$6:$AA$2902,14, FALSE)*$E828/100</f>
        <v>0</v>
      </c>
      <c r="S828" s="91">
        <f>VLOOKUP($B828,'Bang TPDD'!$A$6:$AA$2902,15, FALSE)*$E828/100</f>
        <v>0</v>
      </c>
      <c r="T828" s="91">
        <f>VLOOKUP($B828,'Bang TPDD'!$A$6:$AA$2902,16, FALSE)*$E828/100</f>
        <v>0</v>
      </c>
      <c r="U828" s="91">
        <f>VLOOKUP($B828,'Bang TPDD'!$A$6:$AA$2902,17, FALSE)*$E828/100</f>
        <v>0</v>
      </c>
      <c r="V828" s="91">
        <f>VLOOKUP($B828,'Bang TPDD'!$A$6:$AA$2902,18, FALSE)*$E828/100</f>
        <v>0</v>
      </c>
      <c r="W828" s="91">
        <f>VLOOKUP($B828,'Bang TPDD'!$A$6:$AA$2902,19, FALSE)*$E828/100</f>
        <v>0</v>
      </c>
      <c r="X828" s="91">
        <f>VLOOKUP($B828,'Bang TPDD'!$A$6:$AA$2902,20, FALSE)*$E828/100</f>
        <v>0</v>
      </c>
      <c r="Y828" s="91">
        <f>VLOOKUP($B828,'Bang TPDD'!$A$6:$AA$2902,21, FALSE)*$E828/100</f>
        <v>0</v>
      </c>
      <c r="Z828" s="91">
        <f>VLOOKUP($B828,'Bang TPDD'!$A$6:$AA$2902,22, FALSE)*$E828/100</f>
        <v>0</v>
      </c>
    </row>
    <row r="829" spans="2:26" s="2" customFormat="1" x14ac:dyDescent="0.3">
      <c r="B829" s="92" t="s">
        <v>338</v>
      </c>
      <c r="C829" s="5" t="str">
        <f>VLOOKUP($B829,'Bang TPDD'!$A$6:$AA$2902,2, FALSE)</f>
        <v>Chọn NL</v>
      </c>
      <c r="D829" s="91">
        <v>0</v>
      </c>
      <c r="E829" s="91">
        <f t="shared" si="265"/>
        <v>0</v>
      </c>
      <c r="F829" s="91">
        <f>VLOOKUP($B829,'Bang TPDD'!$A$6:$AA$2902,3, FALSE)</f>
        <v>0</v>
      </c>
      <c r="G829" s="91">
        <f>VLOOKUP($B829,'Bang TPDD'!$A$6:$AA$2902,4, FALSE)*$D829/100</f>
        <v>0</v>
      </c>
      <c r="H829" s="91">
        <f>VLOOKUP($B829,'Bang TPDD'!$A$6:$AA$2902,23, FALSE)*$E829/100</f>
        <v>0</v>
      </c>
      <c r="I829" s="91">
        <f>VLOOKUP($B829,'Bang TPDD'!$A$6:$AA$2902,5, FALSE)*$E829/100</f>
        <v>0</v>
      </c>
      <c r="J829" s="91">
        <f>VLOOKUP($B829,'Bang TPDD'!$A$6:$AA$2902,6, FALSE)*$E829/100</f>
        <v>0</v>
      </c>
      <c r="K829" s="91">
        <f>VLOOKUP($B829,'Bang TPDD'!$A$6:$AA$2902,7, FALSE)*$E829/100</f>
        <v>0</v>
      </c>
      <c r="L829" s="91">
        <f>VLOOKUP($B829,'Bang TPDD'!$A$6:$AA$2902,8, FALSE)*$E829/100</f>
        <v>0</v>
      </c>
      <c r="M829" s="91">
        <f>VLOOKUP($B829,'Bang TPDD'!$A$6:$AA$2902,9, FALSE)*$E829/100</f>
        <v>0</v>
      </c>
      <c r="N829" s="91">
        <f>VLOOKUP($B829,'Bang TPDD'!$A$6:$AA$2902,10, FALSE)*$E829/100</f>
        <v>0</v>
      </c>
      <c r="O829" s="91">
        <f>VLOOKUP($B829,'Bang TPDD'!$A$6:$AA$2902,11, FALSE)*$E829/100</f>
        <v>0</v>
      </c>
      <c r="P829" s="91">
        <f>VLOOKUP($B829,'Bang TPDD'!$A$6:$AA$2902,12, FALSE)*$E829/100</f>
        <v>0</v>
      </c>
      <c r="Q829" s="91">
        <f>VLOOKUP($B829,'Bang TPDD'!$A$6:$AA$2902,13, FALSE)*$E829/100</f>
        <v>0</v>
      </c>
      <c r="R829" s="91">
        <f>VLOOKUP($B829,'Bang TPDD'!$A$6:$AA$2902,14, FALSE)*$E829/100</f>
        <v>0</v>
      </c>
      <c r="S829" s="91">
        <f>VLOOKUP($B829,'Bang TPDD'!$A$6:$AA$2902,15, FALSE)*$E829/100</f>
        <v>0</v>
      </c>
      <c r="T829" s="91">
        <f>VLOOKUP($B829,'Bang TPDD'!$A$6:$AA$2902,16, FALSE)*$E829/100</f>
        <v>0</v>
      </c>
      <c r="U829" s="91">
        <f>VLOOKUP($B829,'Bang TPDD'!$A$6:$AA$2902,17, FALSE)*$E829/100</f>
        <v>0</v>
      </c>
      <c r="V829" s="91">
        <f>VLOOKUP($B829,'Bang TPDD'!$A$6:$AA$2902,18, FALSE)*$E829/100</f>
        <v>0</v>
      </c>
      <c r="W829" s="91">
        <f>VLOOKUP($B829,'Bang TPDD'!$A$6:$AA$2902,19, FALSE)*$E829/100</f>
        <v>0</v>
      </c>
      <c r="X829" s="91">
        <f>VLOOKUP($B829,'Bang TPDD'!$A$6:$AA$2902,20, FALSE)*$E829/100</f>
        <v>0</v>
      </c>
      <c r="Y829" s="91">
        <f>VLOOKUP($B829,'Bang TPDD'!$A$6:$AA$2902,21, FALSE)*$E829/100</f>
        <v>0</v>
      </c>
      <c r="Z829" s="91">
        <f>VLOOKUP($B829,'Bang TPDD'!$A$6:$AA$2902,22, FALSE)*$E829/100</f>
        <v>0</v>
      </c>
    </row>
    <row r="830" spans="2:26" s="2" customFormat="1" x14ac:dyDescent="0.3">
      <c r="B830" s="92" t="s">
        <v>338</v>
      </c>
      <c r="C830" s="5" t="str">
        <f>VLOOKUP($B830,'Bang TPDD'!$A$6:$AA$2902,2, FALSE)</f>
        <v>Chọn NL</v>
      </c>
      <c r="D830" s="91">
        <v>0</v>
      </c>
      <c r="E830" s="91">
        <f t="shared" si="265"/>
        <v>0</v>
      </c>
      <c r="F830" s="91">
        <f>VLOOKUP($B830,'Bang TPDD'!$A$6:$AA$2902,3, FALSE)</f>
        <v>0</v>
      </c>
      <c r="G830" s="91">
        <f>VLOOKUP($B830,'Bang TPDD'!$A$6:$AA$2902,4, FALSE)*$D830/100</f>
        <v>0</v>
      </c>
      <c r="H830" s="91">
        <f>VLOOKUP($B830,'Bang TPDD'!$A$6:$AA$2902,23, FALSE)*$E830/100</f>
        <v>0</v>
      </c>
      <c r="I830" s="91">
        <f>VLOOKUP($B830,'Bang TPDD'!$A$6:$AA$2902,5, FALSE)*$E830/100</f>
        <v>0</v>
      </c>
      <c r="J830" s="91">
        <f>VLOOKUP($B830,'Bang TPDD'!$A$6:$AA$2902,6, FALSE)*$E830/100</f>
        <v>0</v>
      </c>
      <c r="K830" s="91">
        <f>VLOOKUP($B830,'Bang TPDD'!$A$6:$AA$2902,7, FALSE)*$E830/100</f>
        <v>0</v>
      </c>
      <c r="L830" s="91">
        <f>VLOOKUP($B830,'Bang TPDD'!$A$6:$AA$2902,8, FALSE)*$E830/100</f>
        <v>0</v>
      </c>
      <c r="M830" s="91">
        <f>VLOOKUP($B830,'Bang TPDD'!$A$6:$AA$2902,9, FALSE)*$E830/100</f>
        <v>0</v>
      </c>
      <c r="N830" s="91">
        <f>VLOOKUP($B830,'Bang TPDD'!$A$6:$AA$2902,10, FALSE)*$E830/100</f>
        <v>0</v>
      </c>
      <c r="O830" s="91">
        <f>VLOOKUP($B830,'Bang TPDD'!$A$6:$AA$2902,11, FALSE)*$E830/100</f>
        <v>0</v>
      </c>
      <c r="P830" s="91">
        <f>VLOOKUP($B830,'Bang TPDD'!$A$6:$AA$2902,12, FALSE)*$E830/100</f>
        <v>0</v>
      </c>
      <c r="Q830" s="91">
        <f>VLOOKUP($B830,'Bang TPDD'!$A$6:$AA$2902,13, FALSE)*$E830/100</f>
        <v>0</v>
      </c>
      <c r="R830" s="91">
        <f>VLOOKUP($B830,'Bang TPDD'!$A$6:$AA$2902,14, FALSE)*$E830/100</f>
        <v>0</v>
      </c>
      <c r="S830" s="91">
        <f>VLOOKUP($B830,'Bang TPDD'!$A$6:$AA$2902,15, FALSE)*$E830/100</f>
        <v>0</v>
      </c>
      <c r="T830" s="91">
        <f>VLOOKUP($B830,'Bang TPDD'!$A$6:$AA$2902,16, FALSE)*$E830/100</f>
        <v>0</v>
      </c>
      <c r="U830" s="91">
        <f>VLOOKUP($B830,'Bang TPDD'!$A$6:$AA$2902,17, FALSE)*$E830/100</f>
        <v>0</v>
      </c>
      <c r="V830" s="91">
        <f>VLOOKUP($B830,'Bang TPDD'!$A$6:$AA$2902,18, FALSE)*$E830/100</f>
        <v>0</v>
      </c>
      <c r="W830" s="91">
        <f>VLOOKUP($B830,'Bang TPDD'!$A$6:$AA$2902,19, FALSE)*$E830/100</f>
        <v>0</v>
      </c>
      <c r="X830" s="91">
        <f>VLOOKUP($B830,'Bang TPDD'!$A$6:$AA$2902,20, FALSE)*$E830/100</f>
        <v>0</v>
      </c>
      <c r="Y830" s="91">
        <f>VLOOKUP($B830,'Bang TPDD'!$A$6:$AA$2902,21, FALSE)*$E830/100</f>
        <v>0</v>
      </c>
      <c r="Z830" s="91">
        <f>VLOOKUP($B830,'Bang TPDD'!$A$6:$AA$2902,22, FALSE)*$E830/100</f>
        <v>0</v>
      </c>
    </row>
    <row r="831" spans="2:26" s="2" customFormat="1" x14ac:dyDescent="0.3">
      <c r="B831" s="92" t="s">
        <v>338</v>
      </c>
      <c r="C831" s="5" t="str">
        <f>VLOOKUP($B831,'Bang TPDD'!$A$6:$AA$2902,2, FALSE)</f>
        <v>Chọn NL</v>
      </c>
      <c r="D831" s="91">
        <v>0</v>
      </c>
      <c r="E831" s="91">
        <f t="shared" si="265"/>
        <v>0</v>
      </c>
      <c r="F831" s="91">
        <f>VLOOKUP($B831,'Bang TPDD'!$A$6:$AA$2902,3, FALSE)</f>
        <v>0</v>
      </c>
      <c r="G831" s="91">
        <f>VLOOKUP($B831,'Bang TPDD'!$A$6:$AA$2902,4, FALSE)*$D831/100</f>
        <v>0</v>
      </c>
      <c r="H831" s="91">
        <f>VLOOKUP($B831,'Bang TPDD'!$A$6:$AA$2902,23, FALSE)*$E831/100</f>
        <v>0</v>
      </c>
      <c r="I831" s="91">
        <f>VLOOKUP($B831,'Bang TPDD'!$A$6:$AA$2902,5, FALSE)*$E831/100</f>
        <v>0</v>
      </c>
      <c r="J831" s="91">
        <f>VLOOKUP($B831,'Bang TPDD'!$A$6:$AA$2902,6, FALSE)*$E831/100</f>
        <v>0</v>
      </c>
      <c r="K831" s="91">
        <f>VLOOKUP($B831,'Bang TPDD'!$A$6:$AA$2902,7, FALSE)*$E831/100</f>
        <v>0</v>
      </c>
      <c r="L831" s="91">
        <f>VLOOKUP($B831,'Bang TPDD'!$A$6:$AA$2902,8, FALSE)*$E831/100</f>
        <v>0</v>
      </c>
      <c r="M831" s="91">
        <f>VLOOKUP($B831,'Bang TPDD'!$A$6:$AA$2902,9, FALSE)*$E831/100</f>
        <v>0</v>
      </c>
      <c r="N831" s="91">
        <f>VLOOKUP($B831,'Bang TPDD'!$A$6:$AA$2902,10, FALSE)*$E831/100</f>
        <v>0</v>
      </c>
      <c r="O831" s="91">
        <f>VLOOKUP($B831,'Bang TPDD'!$A$6:$AA$2902,11, FALSE)*$E831/100</f>
        <v>0</v>
      </c>
      <c r="P831" s="91">
        <f>VLOOKUP($B831,'Bang TPDD'!$A$6:$AA$2902,12, FALSE)*$E831/100</f>
        <v>0</v>
      </c>
      <c r="Q831" s="91">
        <f>VLOOKUP($B831,'Bang TPDD'!$A$6:$AA$2902,13, FALSE)*$E831/100</f>
        <v>0</v>
      </c>
      <c r="R831" s="91">
        <f>VLOOKUP($B831,'Bang TPDD'!$A$6:$AA$2902,14, FALSE)*$E831/100</f>
        <v>0</v>
      </c>
      <c r="S831" s="91">
        <f>VLOOKUP($B831,'Bang TPDD'!$A$6:$AA$2902,15, FALSE)*$E831/100</f>
        <v>0</v>
      </c>
      <c r="T831" s="91">
        <f>VLOOKUP($B831,'Bang TPDD'!$A$6:$AA$2902,16, FALSE)*$E831/100</f>
        <v>0</v>
      </c>
      <c r="U831" s="91">
        <f>VLOOKUP($B831,'Bang TPDD'!$A$6:$AA$2902,17, FALSE)*$E831/100</f>
        <v>0</v>
      </c>
      <c r="V831" s="91">
        <f>VLOOKUP($B831,'Bang TPDD'!$A$6:$AA$2902,18, FALSE)*$E831/100</f>
        <v>0</v>
      </c>
      <c r="W831" s="91">
        <f>VLOOKUP($B831,'Bang TPDD'!$A$6:$AA$2902,19, FALSE)*$E831/100</f>
        <v>0</v>
      </c>
      <c r="X831" s="91">
        <f>VLOOKUP($B831,'Bang TPDD'!$A$6:$AA$2902,20, FALSE)*$E831/100</f>
        <v>0</v>
      </c>
      <c r="Y831" s="91">
        <f>VLOOKUP($B831,'Bang TPDD'!$A$6:$AA$2902,21, FALSE)*$E831/100</f>
        <v>0</v>
      </c>
      <c r="Z831" s="91">
        <f>VLOOKUP($B831,'Bang TPDD'!$A$6:$AA$2902,22, FALSE)*$E831/100</f>
        <v>0</v>
      </c>
    </row>
    <row r="832" spans="2:26" s="2" customFormat="1" x14ac:dyDescent="0.3">
      <c r="B832" s="92" t="s">
        <v>338</v>
      </c>
      <c r="C832" s="5" t="str">
        <f>VLOOKUP($B832,'Bang TPDD'!$A$6:$AA$2902,2, FALSE)</f>
        <v>Chọn NL</v>
      </c>
      <c r="D832" s="91">
        <v>0</v>
      </c>
      <c r="E832" s="91">
        <f t="shared" si="265"/>
        <v>0</v>
      </c>
      <c r="F832" s="91">
        <f>VLOOKUP($B832,'Bang TPDD'!$A$6:$AA$2902,3, FALSE)</f>
        <v>0</v>
      </c>
      <c r="G832" s="91">
        <f>VLOOKUP($B832,'Bang TPDD'!$A$6:$AA$2902,4, FALSE)*$D832/100</f>
        <v>0</v>
      </c>
      <c r="H832" s="91">
        <f>VLOOKUP($B832,'Bang TPDD'!$A$6:$AA$2902,23, FALSE)*$E832/100</f>
        <v>0</v>
      </c>
      <c r="I832" s="91">
        <f>VLOOKUP($B832,'Bang TPDD'!$A$6:$AA$2902,5, FALSE)*$E832/100</f>
        <v>0</v>
      </c>
      <c r="J832" s="91">
        <f>VLOOKUP($B832,'Bang TPDD'!$A$6:$AA$2902,6, FALSE)*$E832/100</f>
        <v>0</v>
      </c>
      <c r="K832" s="91">
        <f>VLOOKUP($B832,'Bang TPDD'!$A$6:$AA$2902,7, FALSE)*$E832/100</f>
        <v>0</v>
      </c>
      <c r="L832" s="91">
        <f>VLOOKUP($B832,'Bang TPDD'!$A$6:$AA$2902,8, FALSE)*$E832/100</f>
        <v>0</v>
      </c>
      <c r="M832" s="91">
        <f>VLOOKUP($B832,'Bang TPDD'!$A$6:$AA$2902,9, FALSE)*$E832/100</f>
        <v>0</v>
      </c>
      <c r="N832" s="91">
        <f>VLOOKUP($B832,'Bang TPDD'!$A$6:$AA$2902,10, FALSE)*$E832/100</f>
        <v>0</v>
      </c>
      <c r="O832" s="91">
        <f>VLOOKUP($B832,'Bang TPDD'!$A$6:$AA$2902,11, FALSE)*$E832/100</f>
        <v>0</v>
      </c>
      <c r="P832" s="91">
        <f>VLOOKUP($B832,'Bang TPDD'!$A$6:$AA$2902,12, FALSE)*$E832/100</f>
        <v>0</v>
      </c>
      <c r="Q832" s="91">
        <f>VLOOKUP($B832,'Bang TPDD'!$A$6:$AA$2902,13, FALSE)*$E832/100</f>
        <v>0</v>
      </c>
      <c r="R832" s="91">
        <f>VLOOKUP($B832,'Bang TPDD'!$A$6:$AA$2902,14, FALSE)*$E832/100</f>
        <v>0</v>
      </c>
      <c r="S832" s="91">
        <f>VLOOKUP($B832,'Bang TPDD'!$A$6:$AA$2902,15, FALSE)*$E832/100</f>
        <v>0</v>
      </c>
      <c r="T832" s="91">
        <f>VLOOKUP($B832,'Bang TPDD'!$A$6:$AA$2902,16, FALSE)*$E832/100</f>
        <v>0</v>
      </c>
      <c r="U832" s="91">
        <f>VLOOKUP($B832,'Bang TPDD'!$A$6:$AA$2902,17, FALSE)*$E832/100</f>
        <v>0</v>
      </c>
      <c r="V832" s="91">
        <f>VLOOKUP($B832,'Bang TPDD'!$A$6:$AA$2902,18, FALSE)*$E832/100</f>
        <v>0</v>
      </c>
      <c r="W832" s="91">
        <f>VLOOKUP($B832,'Bang TPDD'!$A$6:$AA$2902,19, FALSE)*$E832/100</f>
        <v>0</v>
      </c>
      <c r="X832" s="91">
        <f>VLOOKUP($B832,'Bang TPDD'!$A$6:$AA$2902,20, FALSE)*$E832/100</f>
        <v>0</v>
      </c>
      <c r="Y832" s="91">
        <f>VLOOKUP($B832,'Bang TPDD'!$A$6:$AA$2902,21, FALSE)*$E832/100</f>
        <v>0</v>
      </c>
      <c r="Z832" s="91">
        <f>VLOOKUP($B832,'Bang TPDD'!$A$6:$AA$2902,22, FALSE)*$E832/100</f>
        <v>0</v>
      </c>
    </row>
    <row r="833" spans="1:26" ht="15" thickBot="1" x14ac:dyDescent="0.35"/>
    <row r="834" spans="1:26" s="89" customFormat="1" ht="27.6" x14ac:dyDescent="0.3">
      <c r="A834" s="412" t="s">
        <v>342</v>
      </c>
      <c r="B834" s="414" t="s">
        <v>292</v>
      </c>
      <c r="C834" s="410" t="s">
        <v>353</v>
      </c>
      <c r="D834" s="396" t="s">
        <v>272</v>
      </c>
      <c r="E834" s="397" t="s">
        <v>273</v>
      </c>
      <c r="F834" s="398" t="s">
        <v>300</v>
      </c>
      <c r="G834" s="398" t="s">
        <v>3</v>
      </c>
      <c r="H834" s="398" t="s">
        <v>296</v>
      </c>
      <c r="I834" s="399" t="s">
        <v>323</v>
      </c>
      <c r="J834" s="399" t="s">
        <v>324</v>
      </c>
      <c r="K834" s="399" t="s">
        <v>327</v>
      </c>
      <c r="L834" s="399" t="s">
        <v>325</v>
      </c>
      <c r="M834" s="399" t="s">
        <v>326</v>
      </c>
      <c r="N834" s="399" t="s">
        <v>329</v>
      </c>
      <c r="O834" s="399" t="s">
        <v>5</v>
      </c>
      <c r="P834" s="399" t="s">
        <v>304</v>
      </c>
      <c r="Q834" s="399" t="s">
        <v>313</v>
      </c>
      <c r="R834" s="399" t="s">
        <v>6</v>
      </c>
      <c r="S834" s="399" t="s">
        <v>7</v>
      </c>
      <c r="T834" s="399" t="s">
        <v>8</v>
      </c>
      <c r="U834" s="399" t="s">
        <v>9</v>
      </c>
      <c r="V834" s="399" t="s">
        <v>10</v>
      </c>
      <c r="W834" s="399" t="s">
        <v>291</v>
      </c>
      <c r="X834" s="399" t="s">
        <v>11</v>
      </c>
      <c r="Y834" s="399" t="s">
        <v>12</v>
      </c>
      <c r="Z834" s="399" t="s">
        <v>13</v>
      </c>
    </row>
    <row r="835" spans="1:26" s="89" customFormat="1" x14ac:dyDescent="0.3">
      <c r="A835" s="413"/>
      <c r="B835" s="415"/>
      <c r="C835" s="411"/>
      <c r="D835" s="400" t="s">
        <v>16</v>
      </c>
      <c r="E835" s="401" t="s">
        <v>16</v>
      </c>
      <c r="F835" s="401" t="s">
        <v>301</v>
      </c>
      <c r="G835" s="401" t="s">
        <v>15</v>
      </c>
      <c r="H835" s="401" t="s">
        <v>16</v>
      </c>
      <c r="I835" s="401" t="s">
        <v>16</v>
      </c>
      <c r="J835" s="401" t="s">
        <v>16</v>
      </c>
      <c r="K835" s="401" t="s">
        <v>328</v>
      </c>
      <c r="L835" s="401" t="s">
        <v>16</v>
      </c>
      <c r="M835" s="401" t="s">
        <v>16</v>
      </c>
      <c r="N835" s="401" t="s">
        <v>16</v>
      </c>
      <c r="O835" s="401" t="s">
        <v>16</v>
      </c>
      <c r="P835" s="401" t="s">
        <v>16</v>
      </c>
      <c r="Q835" s="401" t="s">
        <v>17</v>
      </c>
      <c r="R835" s="401" t="s">
        <v>17</v>
      </c>
      <c r="S835" s="401" t="s">
        <v>17</v>
      </c>
      <c r="T835" s="401" t="s">
        <v>17</v>
      </c>
      <c r="U835" s="401" t="s">
        <v>17</v>
      </c>
      <c r="V835" s="401" t="s">
        <v>17</v>
      </c>
      <c r="W835" s="401" t="s">
        <v>18</v>
      </c>
      <c r="X835" s="401" t="s">
        <v>18</v>
      </c>
      <c r="Y835" s="401" t="s">
        <v>17</v>
      </c>
      <c r="Z835" s="401" t="s">
        <v>17</v>
      </c>
    </row>
    <row r="836" spans="1:26" s="90" customFormat="1" ht="50.25" customHeight="1" thickBot="1" x14ac:dyDescent="0.4">
      <c r="A836" s="93">
        <f>A816+1</f>
        <v>50</v>
      </c>
      <c r="B836" s="94" t="s">
        <v>1169</v>
      </c>
      <c r="C836" s="95" t="s">
        <v>1170</v>
      </c>
      <c r="D836" s="402">
        <f>SUM(D837:D852)</f>
        <v>20</v>
      </c>
      <c r="E836" s="402">
        <f t="shared" ref="E836" si="266">SUM(E837:E852)</f>
        <v>20</v>
      </c>
      <c r="F836" s="402">
        <f t="shared" ref="F836" si="267">SUM(F837:F852)</f>
        <v>0</v>
      </c>
      <c r="G836" s="402">
        <f t="shared" ref="G836" si="268">SUM(G837:G852)</f>
        <v>108.6</v>
      </c>
      <c r="H836" s="402">
        <f t="shared" ref="H836" si="269">SUM(H837:H852)</f>
        <v>0.4</v>
      </c>
      <c r="I836" s="402">
        <f t="shared" ref="I836" si="270">SUM(I837:I852)</f>
        <v>0</v>
      </c>
      <c r="J836" s="402">
        <f t="shared" ref="J836" si="271">SUM(J837:J852)</f>
        <v>0.98</v>
      </c>
      <c r="K836" s="402">
        <f t="shared" ref="K836" si="272">SUM(K837:K852)</f>
        <v>0.98</v>
      </c>
      <c r="L836" s="402">
        <f t="shared" ref="L836" si="273">SUM(L837:L852)</f>
        <v>0</v>
      </c>
      <c r="M836" s="402">
        <f t="shared" ref="M836" si="274">SUM(M837:M852)</f>
        <v>6.08</v>
      </c>
      <c r="N836" s="402">
        <f t="shared" ref="N836" si="275">SUM(N837:N852)</f>
        <v>6.08</v>
      </c>
      <c r="O836" s="402">
        <f t="shared" ref="O836" si="276">SUM(O837:O852)</f>
        <v>12.5</v>
      </c>
      <c r="P836" s="402">
        <f t="shared" ref="P836" si="277">SUM(P837:P852)</f>
        <v>0</v>
      </c>
      <c r="Q836" s="402">
        <f t="shared" ref="Q836" si="278">SUM(Q837:Q852)</f>
        <v>34.4</v>
      </c>
      <c r="R836" s="402">
        <f t="shared" ref="R836" si="279">SUM(R837:R852)</f>
        <v>56</v>
      </c>
      <c r="S836" s="402">
        <f t="shared" ref="S836" si="280">SUM(S837:S852)</f>
        <v>56</v>
      </c>
      <c r="T836" s="402">
        <f t="shared" ref="T836" si="281">SUM(T837:T852)</f>
        <v>0.3</v>
      </c>
      <c r="U836" s="402">
        <f t="shared" ref="U836" si="282">SUM(U837:U852)</f>
        <v>0</v>
      </c>
      <c r="V836" s="402">
        <f t="shared" ref="V836" si="283">SUM(V837:V852)</f>
        <v>0</v>
      </c>
      <c r="W836" s="402">
        <f t="shared" ref="W836" si="284">SUM(W837:W852)</f>
        <v>0.4</v>
      </c>
      <c r="X836" s="402">
        <f t="shared" ref="X836" si="285">SUM(X837:X852)</f>
        <v>0</v>
      </c>
      <c r="Y836" s="402">
        <f t="shared" ref="Y836" si="286">SUM(Y837:Y852)</f>
        <v>6.0000000000000001E-3</v>
      </c>
      <c r="Z836" s="402">
        <f t="shared" ref="Z836" si="287">SUM(Z837:Z852)</f>
        <v>0</v>
      </c>
    </row>
    <row r="837" spans="1:26" s="2" customFormat="1" x14ac:dyDescent="0.3">
      <c r="B837" s="92">
        <v>221</v>
      </c>
      <c r="C837" s="5" t="str">
        <f>VLOOKUP($B837,'Bang TPDD'!$A$6:$AA$2902,2, FALSE)</f>
        <v>Bánh thỏi sôcôla</v>
      </c>
      <c r="D837" s="91">
        <v>20</v>
      </c>
      <c r="E837" s="91">
        <f>D837-D837*F837/100</f>
        <v>20</v>
      </c>
      <c r="F837" s="91">
        <f>VLOOKUP($B837,'Bang TPDD'!$A$6:$AA$2902,3, FALSE)</f>
        <v>0</v>
      </c>
      <c r="G837" s="91">
        <f>VLOOKUP($B837,'Bang TPDD'!$A$6:$AA$2902,4, FALSE)*$D837/100</f>
        <v>108.6</v>
      </c>
      <c r="H837" s="91">
        <f>VLOOKUP($B837,'Bang TPDD'!$A$6:$AA$2902,23, FALSE)*$E837/100</f>
        <v>0.4</v>
      </c>
      <c r="I837" s="91">
        <f>VLOOKUP($B837,'Bang TPDD'!$A$6:$AA$2902,5, FALSE)*$E837/100</f>
        <v>0</v>
      </c>
      <c r="J837" s="91">
        <f>VLOOKUP($B837,'Bang TPDD'!$A$6:$AA$2902,6, FALSE)*$E837/100</f>
        <v>0.98</v>
      </c>
      <c r="K837" s="91">
        <f>VLOOKUP($B837,'Bang TPDD'!$A$6:$AA$2902,7, FALSE)*$E837/100</f>
        <v>0.98</v>
      </c>
      <c r="L837" s="91">
        <f>VLOOKUP($B837,'Bang TPDD'!$A$6:$AA$2902,8, FALSE)*$E837/100</f>
        <v>0</v>
      </c>
      <c r="M837" s="91">
        <f>VLOOKUP($B837,'Bang TPDD'!$A$6:$AA$2902,9, FALSE)*$E837/100</f>
        <v>6.08</v>
      </c>
      <c r="N837" s="91">
        <f>VLOOKUP($B837,'Bang TPDD'!$A$6:$AA$2902,10, FALSE)*$E837/100</f>
        <v>6.08</v>
      </c>
      <c r="O837" s="91">
        <f>VLOOKUP($B837,'Bang TPDD'!$A$6:$AA$2902,11, FALSE)*$E837/100</f>
        <v>12.5</v>
      </c>
      <c r="P837" s="91">
        <f>VLOOKUP($B837,'Bang TPDD'!$A$6:$AA$2902,12, FALSE)*$E837/100</f>
        <v>0</v>
      </c>
      <c r="Q837" s="91">
        <f>VLOOKUP($B837,'Bang TPDD'!$A$6:$AA$2902,13, FALSE)*$E837/100</f>
        <v>34.4</v>
      </c>
      <c r="R837" s="91">
        <f>VLOOKUP($B837,'Bang TPDD'!$A$6:$AA$2902,14, FALSE)*$E837/100</f>
        <v>56</v>
      </c>
      <c r="S837" s="91">
        <f>VLOOKUP($B837,'Bang TPDD'!$A$6:$AA$2902,15, FALSE)*$E837/100</f>
        <v>56</v>
      </c>
      <c r="T837" s="91">
        <f>VLOOKUP($B837,'Bang TPDD'!$A$6:$AA$2902,16, FALSE)*$E837/100</f>
        <v>0.3</v>
      </c>
      <c r="U837" s="91">
        <f>VLOOKUP($B837,'Bang TPDD'!$A$6:$AA$2902,17, FALSE)*$E837/100</f>
        <v>0</v>
      </c>
      <c r="V837" s="91">
        <f>VLOOKUP($B837,'Bang TPDD'!$A$6:$AA$2902,18, FALSE)*$E837/100</f>
        <v>0</v>
      </c>
      <c r="W837" s="91">
        <f>VLOOKUP($B837,'Bang TPDD'!$A$6:$AA$2902,19, FALSE)*$E837/100</f>
        <v>0.4</v>
      </c>
      <c r="X837" s="91">
        <f>VLOOKUP($B837,'Bang TPDD'!$A$6:$AA$2902,20, FALSE)*$E837/100</f>
        <v>0</v>
      </c>
      <c r="Y837" s="91">
        <f>VLOOKUP($B837,'Bang TPDD'!$A$6:$AA$2902,21, FALSE)*$E837/100</f>
        <v>6.0000000000000001E-3</v>
      </c>
      <c r="Z837" s="91">
        <f>VLOOKUP($B837,'Bang TPDD'!$A$6:$AA$2902,22, FALSE)*$E837/100</f>
        <v>0</v>
      </c>
    </row>
    <row r="838" spans="1:26" s="2" customFormat="1" x14ac:dyDescent="0.3">
      <c r="B838" s="92" t="s">
        <v>338</v>
      </c>
      <c r="C838" s="5" t="str">
        <f>VLOOKUP($B838,'Bang TPDD'!$A$6:$AA$2902,2, FALSE)</f>
        <v>Chọn NL</v>
      </c>
      <c r="D838" s="91">
        <v>0</v>
      </c>
      <c r="E838" s="91">
        <f t="shared" ref="E838:E852" si="288">D838-D838*F838/100</f>
        <v>0</v>
      </c>
      <c r="F838" s="91">
        <f>VLOOKUP($B838,'Bang TPDD'!$A$6:$AA$2902,3, FALSE)</f>
        <v>0</v>
      </c>
      <c r="G838" s="91">
        <f>VLOOKUP($B838,'Bang TPDD'!$A$6:$AA$2902,4, FALSE)*$D838/100</f>
        <v>0</v>
      </c>
      <c r="H838" s="91">
        <f>VLOOKUP($B838,'Bang TPDD'!$A$6:$AA$2902,23, FALSE)*$E838/100</f>
        <v>0</v>
      </c>
      <c r="I838" s="91">
        <f>VLOOKUP($B838,'Bang TPDD'!$A$6:$AA$2902,5, FALSE)*$E838/100</f>
        <v>0</v>
      </c>
      <c r="J838" s="91">
        <f>VLOOKUP($B838,'Bang TPDD'!$A$6:$AA$2902,6, FALSE)*$E838/100</f>
        <v>0</v>
      </c>
      <c r="K838" s="91">
        <f>VLOOKUP($B838,'Bang TPDD'!$A$6:$AA$2902,7, FALSE)*$E838/100</f>
        <v>0</v>
      </c>
      <c r="L838" s="91">
        <f>VLOOKUP($B838,'Bang TPDD'!$A$6:$AA$2902,8, FALSE)*$E838/100</f>
        <v>0</v>
      </c>
      <c r="M838" s="91">
        <f>VLOOKUP($B838,'Bang TPDD'!$A$6:$AA$2902,9, FALSE)*$E838/100</f>
        <v>0</v>
      </c>
      <c r="N838" s="91">
        <f>VLOOKUP($B838,'Bang TPDD'!$A$6:$AA$2902,10, FALSE)*$E838/100</f>
        <v>0</v>
      </c>
      <c r="O838" s="91">
        <f>VLOOKUP($B838,'Bang TPDD'!$A$6:$AA$2902,11, FALSE)*$E838/100</f>
        <v>0</v>
      </c>
      <c r="P838" s="91">
        <f>VLOOKUP($B838,'Bang TPDD'!$A$6:$AA$2902,12, FALSE)*$E838/100</f>
        <v>0</v>
      </c>
      <c r="Q838" s="91">
        <f>VLOOKUP($B838,'Bang TPDD'!$A$6:$AA$2902,13, FALSE)*$E838/100</f>
        <v>0</v>
      </c>
      <c r="R838" s="91">
        <f>VLOOKUP($B838,'Bang TPDD'!$A$6:$AA$2902,14, FALSE)*$E838/100</f>
        <v>0</v>
      </c>
      <c r="S838" s="91">
        <f>VLOOKUP($B838,'Bang TPDD'!$A$6:$AA$2902,15, FALSE)*$E838/100</f>
        <v>0</v>
      </c>
      <c r="T838" s="91">
        <f>VLOOKUP($B838,'Bang TPDD'!$A$6:$AA$2902,16, FALSE)*$E838/100</f>
        <v>0</v>
      </c>
      <c r="U838" s="91">
        <f>VLOOKUP($B838,'Bang TPDD'!$A$6:$AA$2902,17, FALSE)*$E838/100</f>
        <v>0</v>
      </c>
      <c r="V838" s="91">
        <f>VLOOKUP($B838,'Bang TPDD'!$A$6:$AA$2902,18, FALSE)*$E838/100</f>
        <v>0</v>
      </c>
      <c r="W838" s="91">
        <f>VLOOKUP($B838,'Bang TPDD'!$A$6:$AA$2902,19, FALSE)*$E838/100</f>
        <v>0</v>
      </c>
      <c r="X838" s="91">
        <f>VLOOKUP($B838,'Bang TPDD'!$A$6:$AA$2902,20, FALSE)*$E838/100</f>
        <v>0</v>
      </c>
      <c r="Y838" s="91">
        <f>VLOOKUP($B838,'Bang TPDD'!$A$6:$AA$2902,21, FALSE)*$E838/100</f>
        <v>0</v>
      </c>
      <c r="Z838" s="91">
        <f>VLOOKUP($B838,'Bang TPDD'!$A$6:$AA$2902,22, FALSE)*$E838/100</f>
        <v>0</v>
      </c>
    </row>
    <row r="839" spans="1:26" s="2" customFormat="1" x14ac:dyDescent="0.3">
      <c r="B839" s="92" t="s">
        <v>338</v>
      </c>
      <c r="C839" s="5" t="str">
        <f>VLOOKUP($B839,'Bang TPDD'!$A$6:$AA$2902,2, FALSE)</f>
        <v>Chọn NL</v>
      </c>
      <c r="D839" s="91">
        <v>0</v>
      </c>
      <c r="E839" s="91">
        <f t="shared" si="288"/>
        <v>0</v>
      </c>
      <c r="F839" s="91">
        <f>VLOOKUP($B839,'Bang TPDD'!$A$6:$AA$2902,3, FALSE)</f>
        <v>0</v>
      </c>
      <c r="G839" s="91">
        <f>VLOOKUP($B839,'Bang TPDD'!$A$6:$AA$2902,4, FALSE)*$D839/100</f>
        <v>0</v>
      </c>
      <c r="H839" s="91">
        <f>VLOOKUP($B839,'Bang TPDD'!$A$6:$AA$2902,23, FALSE)*$E839/100</f>
        <v>0</v>
      </c>
      <c r="I839" s="91">
        <f>VLOOKUP($B839,'Bang TPDD'!$A$6:$AA$2902,5, FALSE)*$E839/100</f>
        <v>0</v>
      </c>
      <c r="J839" s="91">
        <f>VLOOKUP($B839,'Bang TPDD'!$A$6:$AA$2902,6, FALSE)*$E839/100</f>
        <v>0</v>
      </c>
      <c r="K839" s="91">
        <f>VLOOKUP($B839,'Bang TPDD'!$A$6:$AA$2902,7, FALSE)*$E839/100</f>
        <v>0</v>
      </c>
      <c r="L839" s="91">
        <f>VLOOKUP($B839,'Bang TPDD'!$A$6:$AA$2902,8, FALSE)*$E839/100</f>
        <v>0</v>
      </c>
      <c r="M839" s="91">
        <f>VLOOKUP($B839,'Bang TPDD'!$A$6:$AA$2902,9, FALSE)*$E839/100</f>
        <v>0</v>
      </c>
      <c r="N839" s="91">
        <f>VLOOKUP($B839,'Bang TPDD'!$A$6:$AA$2902,10, FALSE)*$E839/100</f>
        <v>0</v>
      </c>
      <c r="O839" s="91">
        <f>VLOOKUP($B839,'Bang TPDD'!$A$6:$AA$2902,11, FALSE)*$E839/100</f>
        <v>0</v>
      </c>
      <c r="P839" s="91">
        <f>VLOOKUP($B839,'Bang TPDD'!$A$6:$AA$2902,12, FALSE)*$E839/100</f>
        <v>0</v>
      </c>
      <c r="Q839" s="91">
        <f>VLOOKUP($B839,'Bang TPDD'!$A$6:$AA$2902,13, FALSE)*$E839/100</f>
        <v>0</v>
      </c>
      <c r="R839" s="91">
        <f>VLOOKUP($B839,'Bang TPDD'!$A$6:$AA$2902,14, FALSE)*$E839/100</f>
        <v>0</v>
      </c>
      <c r="S839" s="91">
        <f>VLOOKUP($B839,'Bang TPDD'!$A$6:$AA$2902,15, FALSE)*$E839/100</f>
        <v>0</v>
      </c>
      <c r="T839" s="91">
        <f>VLOOKUP($B839,'Bang TPDD'!$A$6:$AA$2902,16, FALSE)*$E839/100</f>
        <v>0</v>
      </c>
      <c r="U839" s="91">
        <f>VLOOKUP($B839,'Bang TPDD'!$A$6:$AA$2902,17, FALSE)*$E839/100</f>
        <v>0</v>
      </c>
      <c r="V839" s="91">
        <f>VLOOKUP($B839,'Bang TPDD'!$A$6:$AA$2902,18, FALSE)*$E839/100</f>
        <v>0</v>
      </c>
      <c r="W839" s="91">
        <f>VLOOKUP($B839,'Bang TPDD'!$A$6:$AA$2902,19, FALSE)*$E839/100</f>
        <v>0</v>
      </c>
      <c r="X839" s="91">
        <f>VLOOKUP($B839,'Bang TPDD'!$A$6:$AA$2902,20, FALSE)*$E839/100</f>
        <v>0</v>
      </c>
      <c r="Y839" s="91">
        <f>VLOOKUP($B839,'Bang TPDD'!$A$6:$AA$2902,21, FALSE)*$E839/100</f>
        <v>0</v>
      </c>
      <c r="Z839" s="91">
        <f>VLOOKUP($B839,'Bang TPDD'!$A$6:$AA$2902,22, FALSE)*$E839/100</f>
        <v>0</v>
      </c>
    </row>
    <row r="840" spans="1:26" s="2" customFormat="1" x14ac:dyDescent="0.3">
      <c r="B840" s="92" t="s">
        <v>338</v>
      </c>
      <c r="C840" s="5" t="str">
        <f>VLOOKUP($B840,'Bang TPDD'!$A$6:$AA$2902,2, FALSE)</f>
        <v>Chọn NL</v>
      </c>
      <c r="D840" s="91">
        <v>0</v>
      </c>
      <c r="E840" s="91">
        <f t="shared" si="288"/>
        <v>0</v>
      </c>
      <c r="F840" s="91">
        <f>VLOOKUP($B840,'Bang TPDD'!$A$6:$AA$2902,3, FALSE)</f>
        <v>0</v>
      </c>
      <c r="G840" s="91">
        <f>VLOOKUP($B840,'Bang TPDD'!$A$6:$AA$2902,4, FALSE)*$D840/100</f>
        <v>0</v>
      </c>
      <c r="H840" s="91">
        <f>VLOOKUP($B840,'Bang TPDD'!$A$6:$AA$2902,23, FALSE)*$E840/100</f>
        <v>0</v>
      </c>
      <c r="I840" s="91">
        <f>VLOOKUP($B840,'Bang TPDD'!$A$6:$AA$2902,5, FALSE)*$E840/100</f>
        <v>0</v>
      </c>
      <c r="J840" s="91">
        <f>VLOOKUP($B840,'Bang TPDD'!$A$6:$AA$2902,6, FALSE)*$E840/100</f>
        <v>0</v>
      </c>
      <c r="K840" s="91">
        <f>VLOOKUP($B840,'Bang TPDD'!$A$6:$AA$2902,7, FALSE)*$E840/100</f>
        <v>0</v>
      </c>
      <c r="L840" s="91">
        <f>VLOOKUP($B840,'Bang TPDD'!$A$6:$AA$2902,8, FALSE)*$E840/100</f>
        <v>0</v>
      </c>
      <c r="M840" s="91">
        <f>VLOOKUP($B840,'Bang TPDD'!$A$6:$AA$2902,9, FALSE)*$E840/100</f>
        <v>0</v>
      </c>
      <c r="N840" s="91">
        <f>VLOOKUP($B840,'Bang TPDD'!$A$6:$AA$2902,10, FALSE)*$E840/100</f>
        <v>0</v>
      </c>
      <c r="O840" s="91">
        <f>VLOOKUP($B840,'Bang TPDD'!$A$6:$AA$2902,11, FALSE)*$E840/100</f>
        <v>0</v>
      </c>
      <c r="P840" s="91">
        <f>VLOOKUP($B840,'Bang TPDD'!$A$6:$AA$2902,12, FALSE)*$E840/100</f>
        <v>0</v>
      </c>
      <c r="Q840" s="91">
        <f>VLOOKUP($B840,'Bang TPDD'!$A$6:$AA$2902,13, FALSE)*$E840/100</f>
        <v>0</v>
      </c>
      <c r="R840" s="91">
        <f>VLOOKUP($B840,'Bang TPDD'!$A$6:$AA$2902,14, FALSE)*$E840/100</f>
        <v>0</v>
      </c>
      <c r="S840" s="91">
        <f>VLOOKUP($B840,'Bang TPDD'!$A$6:$AA$2902,15, FALSE)*$E840/100</f>
        <v>0</v>
      </c>
      <c r="T840" s="91">
        <f>VLOOKUP($B840,'Bang TPDD'!$A$6:$AA$2902,16, FALSE)*$E840/100</f>
        <v>0</v>
      </c>
      <c r="U840" s="91">
        <f>VLOOKUP($B840,'Bang TPDD'!$A$6:$AA$2902,17, FALSE)*$E840/100</f>
        <v>0</v>
      </c>
      <c r="V840" s="91">
        <f>VLOOKUP($B840,'Bang TPDD'!$A$6:$AA$2902,18, FALSE)*$E840/100</f>
        <v>0</v>
      </c>
      <c r="W840" s="91">
        <f>VLOOKUP($B840,'Bang TPDD'!$A$6:$AA$2902,19, FALSE)*$E840/100</f>
        <v>0</v>
      </c>
      <c r="X840" s="91">
        <f>VLOOKUP($B840,'Bang TPDD'!$A$6:$AA$2902,20, FALSE)*$E840/100</f>
        <v>0</v>
      </c>
      <c r="Y840" s="91">
        <f>VLOOKUP($B840,'Bang TPDD'!$A$6:$AA$2902,21, FALSE)*$E840/100</f>
        <v>0</v>
      </c>
      <c r="Z840" s="91">
        <f>VLOOKUP($B840,'Bang TPDD'!$A$6:$AA$2902,22, FALSE)*$E840/100</f>
        <v>0</v>
      </c>
    </row>
    <row r="841" spans="1:26" s="2" customFormat="1" x14ac:dyDescent="0.3">
      <c r="B841" s="92" t="s">
        <v>338</v>
      </c>
      <c r="C841" s="5" t="str">
        <f>VLOOKUP($B841,'Bang TPDD'!$A$6:$AA$2902,2, FALSE)</f>
        <v>Chọn NL</v>
      </c>
      <c r="D841" s="91">
        <v>0</v>
      </c>
      <c r="E841" s="91">
        <f t="shared" si="288"/>
        <v>0</v>
      </c>
      <c r="F841" s="91">
        <f>VLOOKUP($B841,'Bang TPDD'!$A$6:$AA$2902,3, FALSE)</f>
        <v>0</v>
      </c>
      <c r="G841" s="91">
        <f>VLOOKUP($B841,'Bang TPDD'!$A$6:$AA$2902,4, FALSE)*$D841/100</f>
        <v>0</v>
      </c>
      <c r="H841" s="91">
        <f>VLOOKUP($B841,'Bang TPDD'!$A$6:$AA$2902,23, FALSE)*$E841/100</f>
        <v>0</v>
      </c>
      <c r="I841" s="91">
        <f>VLOOKUP($B841,'Bang TPDD'!$A$6:$AA$2902,5, FALSE)*$E841/100</f>
        <v>0</v>
      </c>
      <c r="J841" s="91">
        <f>VLOOKUP($B841,'Bang TPDD'!$A$6:$AA$2902,6, FALSE)*$E841/100</f>
        <v>0</v>
      </c>
      <c r="K841" s="91">
        <f>VLOOKUP($B841,'Bang TPDD'!$A$6:$AA$2902,7, FALSE)*$E841/100</f>
        <v>0</v>
      </c>
      <c r="L841" s="91">
        <f>VLOOKUP($B841,'Bang TPDD'!$A$6:$AA$2902,8, FALSE)*$E841/100</f>
        <v>0</v>
      </c>
      <c r="M841" s="91">
        <f>VLOOKUP($B841,'Bang TPDD'!$A$6:$AA$2902,9, FALSE)*$E841/100</f>
        <v>0</v>
      </c>
      <c r="N841" s="91">
        <f>VLOOKUP($B841,'Bang TPDD'!$A$6:$AA$2902,10, FALSE)*$E841/100</f>
        <v>0</v>
      </c>
      <c r="O841" s="91">
        <f>VLOOKUP($B841,'Bang TPDD'!$A$6:$AA$2902,11, FALSE)*$E841/100</f>
        <v>0</v>
      </c>
      <c r="P841" s="91">
        <f>VLOOKUP($B841,'Bang TPDD'!$A$6:$AA$2902,12, FALSE)*$E841/100</f>
        <v>0</v>
      </c>
      <c r="Q841" s="91">
        <f>VLOOKUP($B841,'Bang TPDD'!$A$6:$AA$2902,13, FALSE)*$E841/100</f>
        <v>0</v>
      </c>
      <c r="R841" s="91">
        <f>VLOOKUP($B841,'Bang TPDD'!$A$6:$AA$2902,14, FALSE)*$E841/100</f>
        <v>0</v>
      </c>
      <c r="S841" s="91">
        <f>VLOOKUP($B841,'Bang TPDD'!$A$6:$AA$2902,15, FALSE)*$E841/100</f>
        <v>0</v>
      </c>
      <c r="T841" s="91">
        <f>VLOOKUP($B841,'Bang TPDD'!$A$6:$AA$2902,16, FALSE)*$E841/100</f>
        <v>0</v>
      </c>
      <c r="U841" s="91">
        <f>VLOOKUP($B841,'Bang TPDD'!$A$6:$AA$2902,17, FALSE)*$E841/100</f>
        <v>0</v>
      </c>
      <c r="V841" s="91">
        <f>VLOOKUP($B841,'Bang TPDD'!$A$6:$AA$2902,18, FALSE)*$E841/100</f>
        <v>0</v>
      </c>
      <c r="W841" s="91">
        <f>VLOOKUP($B841,'Bang TPDD'!$A$6:$AA$2902,19, FALSE)*$E841/100</f>
        <v>0</v>
      </c>
      <c r="X841" s="91">
        <f>VLOOKUP($B841,'Bang TPDD'!$A$6:$AA$2902,20, FALSE)*$E841/100</f>
        <v>0</v>
      </c>
      <c r="Y841" s="91">
        <f>VLOOKUP($B841,'Bang TPDD'!$A$6:$AA$2902,21, FALSE)*$E841/100</f>
        <v>0</v>
      </c>
      <c r="Z841" s="91">
        <f>VLOOKUP($B841,'Bang TPDD'!$A$6:$AA$2902,22, FALSE)*$E841/100</f>
        <v>0</v>
      </c>
    </row>
    <row r="842" spans="1:26" s="2" customFormat="1" x14ac:dyDescent="0.3">
      <c r="B842" s="92" t="s">
        <v>338</v>
      </c>
      <c r="C842" s="5" t="str">
        <f>VLOOKUP($B842,'Bang TPDD'!$A$6:$AA$2902,2, FALSE)</f>
        <v>Chọn NL</v>
      </c>
      <c r="D842" s="91">
        <v>0</v>
      </c>
      <c r="E842" s="91">
        <f t="shared" si="288"/>
        <v>0</v>
      </c>
      <c r="F842" s="91">
        <f>VLOOKUP($B842,'Bang TPDD'!$A$6:$AA$2902,3, FALSE)</f>
        <v>0</v>
      </c>
      <c r="G842" s="91">
        <f>VLOOKUP($B842,'Bang TPDD'!$A$6:$AA$2902,4, FALSE)*$D842/100</f>
        <v>0</v>
      </c>
      <c r="H842" s="91">
        <f>VLOOKUP($B842,'Bang TPDD'!$A$6:$AA$2902,23, FALSE)*$E842/100</f>
        <v>0</v>
      </c>
      <c r="I842" s="91">
        <f>VLOOKUP($B842,'Bang TPDD'!$A$6:$AA$2902,5, FALSE)*$E842/100</f>
        <v>0</v>
      </c>
      <c r="J842" s="91">
        <f>VLOOKUP($B842,'Bang TPDD'!$A$6:$AA$2902,6, FALSE)*$E842/100</f>
        <v>0</v>
      </c>
      <c r="K842" s="91">
        <f>VLOOKUP($B842,'Bang TPDD'!$A$6:$AA$2902,7, FALSE)*$E842/100</f>
        <v>0</v>
      </c>
      <c r="L842" s="91">
        <f>VLOOKUP($B842,'Bang TPDD'!$A$6:$AA$2902,8, FALSE)*$E842/100</f>
        <v>0</v>
      </c>
      <c r="M842" s="91">
        <f>VLOOKUP($B842,'Bang TPDD'!$A$6:$AA$2902,9, FALSE)*$E842/100</f>
        <v>0</v>
      </c>
      <c r="N842" s="91">
        <f>VLOOKUP($B842,'Bang TPDD'!$A$6:$AA$2902,10, FALSE)*$E842/100</f>
        <v>0</v>
      </c>
      <c r="O842" s="91">
        <f>VLOOKUP($B842,'Bang TPDD'!$A$6:$AA$2902,11, FALSE)*$E842/100</f>
        <v>0</v>
      </c>
      <c r="P842" s="91">
        <f>VLOOKUP($B842,'Bang TPDD'!$A$6:$AA$2902,12, FALSE)*$E842/100</f>
        <v>0</v>
      </c>
      <c r="Q842" s="91">
        <f>VLOOKUP($B842,'Bang TPDD'!$A$6:$AA$2902,13, FALSE)*$E842/100</f>
        <v>0</v>
      </c>
      <c r="R842" s="91">
        <f>VLOOKUP($B842,'Bang TPDD'!$A$6:$AA$2902,14, FALSE)*$E842/100</f>
        <v>0</v>
      </c>
      <c r="S842" s="91">
        <f>VLOOKUP($B842,'Bang TPDD'!$A$6:$AA$2902,15, FALSE)*$E842/100</f>
        <v>0</v>
      </c>
      <c r="T842" s="91">
        <f>VLOOKUP($B842,'Bang TPDD'!$A$6:$AA$2902,16, FALSE)*$E842/100</f>
        <v>0</v>
      </c>
      <c r="U842" s="91">
        <f>VLOOKUP($B842,'Bang TPDD'!$A$6:$AA$2902,17, FALSE)*$E842/100</f>
        <v>0</v>
      </c>
      <c r="V842" s="91">
        <f>VLOOKUP($B842,'Bang TPDD'!$A$6:$AA$2902,18, FALSE)*$E842/100</f>
        <v>0</v>
      </c>
      <c r="W842" s="91">
        <f>VLOOKUP($B842,'Bang TPDD'!$A$6:$AA$2902,19, FALSE)*$E842/100</f>
        <v>0</v>
      </c>
      <c r="X842" s="91">
        <f>VLOOKUP($B842,'Bang TPDD'!$A$6:$AA$2902,20, FALSE)*$E842/100</f>
        <v>0</v>
      </c>
      <c r="Y842" s="91">
        <f>VLOOKUP($B842,'Bang TPDD'!$A$6:$AA$2902,21, FALSE)*$E842/100</f>
        <v>0</v>
      </c>
      <c r="Z842" s="91">
        <f>VLOOKUP($B842,'Bang TPDD'!$A$6:$AA$2902,22, FALSE)*$E842/100</f>
        <v>0</v>
      </c>
    </row>
    <row r="843" spans="1:26" s="2" customFormat="1" x14ac:dyDescent="0.3">
      <c r="B843" s="92" t="s">
        <v>338</v>
      </c>
      <c r="C843" s="5" t="str">
        <f>VLOOKUP($B843,'Bang TPDD'!$A$6:$AA$2902,2, FALSE)</f>
        <v>Chọn NL</v>
      </c>
      <c r="D843" s="91">
        <v>0</v>
      </c>
      <c r="E843" s="91">
        <f t="shared" si="288"/>
        <v>0</v>
      </c>
      <c r="F843" s="91">
        <f>VLOOKUP($B843,'Bang TPDD'!$A$6:$AA$2902,3, FALSE)</f>
        <v>0</v>
      </c>
      <c r="G843" s="91">
        <f>VLOOKUP($B843,'Bang TPDD'!$A$6:$AA$2902,4, FALSE)*$D843/100</f>
        <v>0</v>
      </c>
      <c r="H843" s="91">
        <f>VLOOKUP($B843,'Bang TPDD'!$A$6:$AA$2902,23, FALSE)*$E843/100</f>
        <v>0</v>
      </c>
      <c r="I843" s="91">
        <f>VLOOKUP($B843,'Bang TPDD'!$A$6:$AA$2902,5, FALSE)*$E843/100</f>
        <v>0</v>
      </c>
      <c r="J843" s="91">
        <f>VLOOKUP($B843,'Bang TPDD'!$A$6:$AA$2902,6, FALSE)*$E843/100</f>
        <v>0</v>
      </c>
      <c r="K843" s="91">
        <f>VLOOKUP($B843,'Bang TPDD'!$A$6:$AA$2902,7, FALSE)*$E843/100</f>
        <v>0</v>
      </c>
      <c r="L843" s="91">
        <f>VLOOKUP($B843,'Bang TPDD'!$A$6:$AA$2902,8, FALSE)*$E843/100</f>
        <v>0</v>
      </c>
      <c r="M843" s="91">
        <f>VLOOKUP($B843,'Bang TPDD'!$A$6:$AA$2902,9, FALSE)*$E843/100</f>
        <v>0</v>
      </c>
      <c r="N843" s="91">
        <f>VLOOKUP($B843,'Bang TPDD'!$A$6:$AA$2902,10, FALSE)*$E843/100</f>
        <v>0</v>
      </c>
      <c r="O843" s="91">
        <f>VLOOKUP($B843,'Bang TPDD'!$A$6:$AA$2902,11, FALSE)*$E843/100</f>
        <v>0</v>
      </c>
      <c r="P843" s="91">
        <f>VLOOKUP($B843,'Bang TPDD'!$A$6:$AA$2902,12, FALSE)*$E843/100</f>
        <v>0</v>
      </c>
      <c r="Q843" s="91">
        <f>VLOOKUP($B843,'Bang TPDD'!$A$6:$AA$2902,13, FALSE)*$E843/100</f>
        <v>0</v>
      </c>
      <c r="R843" s="91">
        <f>VLOOKUP($B843,'Bang TPDD'!$A$6:$AA$2902,14, FALSE)*$E843/100</f>
        <v>0</v>
      </c>
      <c r="S843" s="91">
        <f>VLOOKUP($B843,'Bang TPDD'!$A$6:$AA$2902,15, FALSE)*$E843/100</f>
        <v>0</v>
      </c>
      <c r="T843" s="91">
        <f>VLOOKUP($B843,'Bang TPDD'!$A$6:$AA$2902,16, FALSE)*$E843/100</f>
        <v>0</v>
      </c>
      <c r="U843" s="91">
        <f>VLOOKUP($B843,'Bang TPDD'!$A$6:$AA$2902,17, FALSE)*$E843/100</f>
        <v>0</v>
      </c>
      <c r="V843" s="91">
        <f>VLOOKUP($B843,'Bang TPDD'!$A$6:$AA$2902,18, FALSE)*$E843/100</f>
        <v>0</v>
      </c>
      <c r="W843" s="91">
        <f>VLOOKUP($B843,'Bang TPDD'!$A$6:$AA$2902,19, FALSE)*$E843/100</f>
        <v>0</v>
      </c>
      <c r="X843" s="91">
        <f>VLOOKUP($B843,'Bang TPDD'!$A$6:$AA$2902,20, FALSE)*$E843/100</f>
        <v>0</v>
      </c>
      <c r="Y843" s="91">
        <f>VLOOKUP($B843,'Bang TPDD'!$A$6:$AA$2902,21, FALSE)*$E843/100</f>
        <v>0</v>
      </c>
      <c r="Z843" s="91">
        <f>VLOOKUP($B843,'Bang TPDD'!$A$6:$AA$2902,22, FALSE)*$E843/100</f>
        <v>0</v>
      </c>
    </row>
    <row r="844" spans="1:26" s="2" customFormat="1" x14ac:dyDescent="0.3">
      <c r="B844" s="92" t="s">
        <v>338</v>
      </c>
      <c r="C844" s="5" t="str">
        <f>VLOOKUP($B844,'Bang TPDD'!$A$6:$AA$2902,2, FALSE)</f>
        <v>Chọn NL</v>
      </c>
      <c r="D844" s="91">
        <v>0</v>
      </c>
      <c r="E844" s="91">
        <f t="shared" si="288"/>
        <v>0</v>
      </c>
      <c r="F844" s="91">
        <f>VLOOKUP($B844,'Bang TPDD'!$A$6:$AA$2902,3, FALSE)</f>
        <v>0</v>
      </c>
      <c r="G844" s="91">
        <f>VLOOKUP($B844,'Bang TPDD'!$A$6:$AA$2902,4, FALSE)*$D844/100</f>
        <v>0</v>
      </c>
      <c r="H844" s="91">
        <f>VLOOKUP($B844,'Bang TPDD'!$A$6:$AA$2902,23, FALSE)*$E844/100</f>
        <v>0</v>
      </c>
      <c r="I844" s="91">
        <f>VLOOKUP($B844,'Bang TPDD'!$A$6:$AA$2902,5, FALSE)*$E844/100</f>
        <v>0</v>
      </c>
      <c r="J844" s="91">
        <f>VLOOKUP($B844,'Bang TPDD'!$A$6:$AA$2902,6, FALSE)*$E844/100</f>
        <v>0</v>
      </c>
      <c r="K844" s="91">
        <f>VLOOKUP($B844,'Bang TPDD'!$A$6:$AA$2902,7, FALSE)*$E844/100</f>
        <v>0</v>
      </c>
      <c r="L844" s="91">
        <f>VLOOKUP($B844,'Bang TPDD'!$A$6:$AA$2902,8, FALSE)*$E844/100</f>
        <v>0</v>
      </c>
      <c r="M844" s="91">
        <f>VLOOKUP($B844,'Bang TPDD'!$A$6:$AA$2902,9, FALSE)*$E844/100</f>
        <v>0</v>
      </c>
      <c r="N844" s="91">
        <f>VLOOKUP($B844,'Bang TPDD'!$A$6:$AA$2902,10, FALSE)*$E844/100</f>
        <v>0</v>
      </c>
      <c r="O844" s="91">
        <f>VLOOKUP($B844,'Bang TPDD'!$A$6:$AA$2902,11, FALSE)*$E844/100</f>
        <v>0</v>
      </c>
      <c r="P844" s="91">
        <f>VLOOKUP($B844,'Bang TPDD'!$A$6:$AA$2902,12, FALSE)*$E844/100</f>
        <v>0</v>
      </c>
      <c r="Q844" s="91">
        <f>VLOOKUP($B844,'Bang TPDD'!$A$6:$AA$2902,13, FALSE)*$E844/100</f>
        <v>0</v>
      </c>
      <c r="R844" s="91">
        <f>VLOOKUP($B844,'Bang TPDD'!$A$6:$AA$2902,14, FALSE)*$E844/100</f>
        <v>0</v>
      </c>
      <c r="S844" s="91">
        <f>VLOOKUP($B844,'Bang TPDD'!$A$6:$AA$2902,15, FALSE)*$E844/100</f>
        <v>0</v>
      </c>
      <c r="T844" s="91">
        <f>VLOOKUP($B844,'Bang TPDD'!$A$6:$AA$2902,16, FALSE)*$E844/100</f>
        <v>0</v>
      </c>
      <c r="U844" s="91">
        <f>VLOOKUP($B844,'Bang TPDD'!$A$6:$AA$2902,17, FALSE)*$E844/100</f>
        <v>0</v>
      </c>
      <c r="V844" s="91">
        <f>VLOOKUP($B844,'Bang TPDD'!$A$6:$AA$2902,18, FALSE)*$E844/100</f>
        <v>0</v>
      </c>
      <c r="W844" s="91">
        <f>VLOOKUP($B844,'Bang TPDD'!$A$6:$AA$2902,19, FALSE)*$E844/100</f>
        <v>0</v>
      </c>
      <c r="X844" s="91">
        <f>VLOOKUP($B844,'Bang TPDD'!$A$6:$AA$2902,20, FALSE)*$E844/100</f>
        <v>0</v>
      </c>
      <c r="Y844" s="91">
        <f>VLOOKUP($B844,'Bang TPDD'!$A$6:$AA$2902,21, FALSE)*$E844/100</f>
        <v>0</v>
      </c>
      <c r="Z844" s="91">
        <f>VLOOKUP($B844,'Bang TPDD'!$A$6:$AA$2902,22, FALSE)*$E844/100</f>
        <v>0</v>
      </c>
    </row>
    <row r="845" spans="1:26" s="2" customFormat="1" x14ac:dyDescent="0.3">
      <c r="B845" s="92" t="s">
        <v>338</v>
      </c>
      <c r="C845" s="5" t="str">
        <f>VLOOKUP($B845,'Bang TPDD'!$A$6:$AA$2902,2, FALSE)</f>
        <v>Chọn NL</v>
      </c>
      <c r="D845" s="91">
        <v>0</v>
      </c>
      <c r="E845" s="91">
        <f t="shared" si="288"/>
        <v>0</v>
      </c>
      <c r="F845" s="91">
        <f>VLOOKUP($B845,'Bang TPDD'!$A$6:$AA$2902,3, FALSE)</f>
        <v>0</v>
      </c>
      <c r="G845" s="91">
        <f>VLOOKUP($B845,'Bang TPDD'!$A$6:$AA$2902,4, FALSE)*$D845/100</f>
        <v>0</v>
      </c>
      <c r="H845" s="91">
        <f>VLOOKUP($B845,'Bang TPDD'!$A$6:$AA$2902,23, FALSE)*$E845/100</f>
        <v>0</v>
      </c>
      <c r="I845" s="91">
        <f>VLOOKUP($B845,'Bang TPDD'!$A$6:$AA$2902,5, FALSE)*$E845/100</f>
        <v>0</v>
      </c>
      <c r="J845" s="91">
        <f>VLOOKUP($B845,'Bang TPDD'!$A$6:$AA$2902,6, FALSE)*$E845/100</f>
        <v>0</v>
      </c>
      <c r="K845" s="91">
        <f>VLOOKUP($B845,'Bang TPDD'!$A$6:$AA$2902,7, FALSE)*$E845/100</f>
        <v>0</v>
      </c>
      <c r="L845" s="91">
        <f>VLOOKUP($B845,'Bang TPDD'!$A$6:$AA$2902,8, FALSE)*$E845/100</f>
        <v>0</v>
      </c>
      <c r="M845" s="91">
        <f>VLOOKUP($B845,'Bang TPDD'!$A$6:$AA$2902,9, FALSE)*$E845/100</f>
        <v>0</v>
      </c>
      <c r="N845" s="91">
        <f>VLOOKUP($B845,'Bang TPDD'!$A$6:$AA$2902,10, FALSE)*$E845/100</f>
        <v>0</v>
      </c>
      <c r="O845" s="91">
        <f>VLOOKUP($B845,'Bang TPDD'!$A$6:$AA$2902,11, FALSE)*$E845/100</f>
        <v>0</v>
      </c>
      <c r="P845" s="91">
        <f>VLOOKUP($B845,'Bang TPDD'!$A$6:$AA$2902,12, FALSE)*$E845/100</f>
        <v>0</v>
      </c>
      <c r="Q845" s="91">
        <f>VLOOKUP($B845,'Bang TPDD'!$A$6:$AA$2902,13, FALSE)*$E845/100</f>
        <v>0</v>
      </c>
      <c r="R845" s="91">
        <f>VLOOKUP($B845,'Bang TPDD'!$A$6:$AA$2902,14, FALSE)*$E845/100</f>
        <v>0</v>
      </c>
      <c r="S845" s="91">
        <f>VLOOKUP($B845,'Bang TPDD'!$A$6:$AA$2902,15, FALSE)*$E845/100</f>
        <v>0</v>
      </c>
      <c r="T845" s="91">
        <f>VLOOKUP($B845,'Bang TPDD'!$A$6:$AA$2902,16, FALSE)*$E845/100</f>
        <v>0</v>
      </c>
      <c r="U845" s="91">
        <f>VLOOKUP($B845,'Bang TPDD'!$A$6:$AA$2902,17, FALSE)*$E845/100</f>
        <v>0</v>
      </c>
      <c r="V845" s="91">
        <f>VLOOKUP($B845,'Bang TPDD'!$A$6:$AA$2902,18, FALSE)*$E845/100</f>
        <v>0</v>
      </c>
      <c r="W845" s="91">
        <f>VLOOKUP($B845,'Bang TPDD'!$A$6:$AA$2902,19, FALSE)*$E845/100</f>
        <v>0</v>
      </c>
      <c r="X845" s="91">
        <f>VLOOKUP($B845,'Bang TPDD'!$A$6:$AA$2902,20, FALSE)*$E845/100</f>
        <v>0</v>
      </c>
      <c r="Y845" s="91">
        <f>VLOOKUP($B845,'Bang TPDD'!$A$6:$AA$2902,21, FALSE)*$E845/100</f>
        <v>0</v>
      </c>
      <c r="Z845" s="91">
        <f>VLOOKUP($B845,'Bang TPDD'!$A$6:$AA$2902,22, FALSE)*$E845/100</f>
        <v>0</v>
      </c>
    </row>
    <row r="846" spans="1:26" s="2" customFormat="1" x14ac:dyDescent="0.3">
      <c r="B846" s="92" t="s">
        <v>338</v>
      </c>
      <c r="C846" s="5" t="str">
        <f>VLOOKUP($B846,'Bang TPDD'!$A$6:$AA$2902,2, FALSE)</f>
        <v>Chọn NL</v>
      </c>
      <c r="D846" s="91">
        <v>0</v>
      </c>
      <c r="E846" s="91">
        <f t="shared" si="288"/>
        <v>0</v>
      </c>
      <c r="F846" s="91">
        <f>VLOOKUP($B846,'Bang TPDD'!$A$6:$AA$2902,3, FALSE)</f>
        <v>0</v>
      </c>
      <c r="G846" s="91">
        <f>VLOOKUP($B846,'Bang TPDD'!$A$6:$AA$2902,4, FALSE)*$D846/100</f>
        <v>0</v>
      </c>
      <c r="H846" s="91">
        <f>VLOOKUP($B846,'Bang TPDD'!$A$6:$AA$2902,23, FALSE)*$E846/100</f>
        <v>0</v>
      </c>
      <c r="I846" s="91">
        <f>VLOOKUP($B846,'Bang TPDD'!$A$6:$AA$2902,5, FALSE)*$E846/100</f>
        <v>0</v>
      </c>
      <c r="J846" s="91">
        <f>VLOOKUP($B846,'Bang TPDD'!$A$6:$AA$2902,6, FALSE)*$E846/100</f>
        <v>0</v>
      </c>
      <c r="K846" s="91">
        <f>VLOOKUP($B846,'Bang TPDD'!$A$6:$AA$2902,7, FALSE)*$E846/100</f>
        <v>0</v>
      </c>
      <c r="L846" s="91">
        <f>VLOOKUP($B846,'Bang TPDD'!$A$6:$AA$2902,8, FALSE)*$E846/100</f>
        <v>0</v>
      </c>
      <c r="M846" s="91">
        <f>VLOOKUP($B846,'Bang TPDD'!$A$6:$AA$2902,9, FALSE)*$E846/100</f>
        <v>0</v>
      </c>
      <c r="N846" s="91">
        <f>VLOOKUP($B846,'Bang TPDD'!$A$6:$AA$2902,10, FALSE)*$E846/100</f>
        <v>0</v>
      </c>
      <c r="O846" s="91">
        <f>VLOOKUP($B846,'Bang TPDD'!$A$6:$AA$2902,11, FALSE)*$E846/100</f>
        <v>0</v>
      </c>
      <c r="P846" s="91">
        <f>VLOOKUP($B846,'Bang TPDD'!$A$6:$AA$2902,12, FALSE)*$E846/100</f>
        <v>0</v>
      </c>
      <c r="Q846" s="91">
        <f>VLOOKUP($B846,'Bang TPDD'!$A$6:$AA$2902,13, FALSE)*$E846/100</f>
        <v>0</v>
      </c>
      <c r="R846" s="91">
        <f>VLOOKUP($B846,'Bang TPDD'!$A$6:$AA$2902,14, FALSE)*$E846/100</f>
        <v>0</v>
      </c>
      <c r="S846" s="91">
        <f>VLOOKUP($B846,'Bang TPDD'!$A$6:$AA$2902,15, FALSE)*$E846/100</f>
        <v>0</v>
      </c>
      <c r="T846" s="91">
        <f>VLOOKUP($B846,'Bang TPDD'!$A$6:$AA$2902,16, FALSE)*$E846/100</f>
        <v>0</v>
      </c>
      <c r="U846" s="91">
        <f>VLOOKUP($B846,'Bang TPDD'!$A$6:$AA$2902,17, FALSE)*$E846/100</f>
        <v>0</v>
      </c>
      <c r="V846" s="91">
        <f>VLOOKUP($B846,'Bang TPDD'!$A$6:$AA$2902,18, FALSE)*$E846/100</f>
        <v>0</v>
      </c>
      <c r="W846" s="91">
        <f>VLOOKUP($B846,'Bang TPDD'!$A$6:$AA$2902,19, FALSE)*$E846/100</f>
        <v>0</v>
      </c>
      <c r="X846" s="91">
        <f>VLOOKUP($B846,'Bang TPDD'!$A$6:$AA$2902,20, FALSE)*$E846/100</f>
        <v>0</v>
      </c>
      <c r="Y846" s="91">
        <f>VLOOKUP($B846,'Bang TPDD'!$A$6:$AA$2902,21, FALSE)*$E846/100</f>
        <v>0</v>
      </c>
      <c r="Z846" s="91">
        <f>VLOOKUP($B846,'Bang TPDD'!$A$6:$AA$2902,22, FALSE)*$E846/100</f>
        <v>0</v>
      </c>
    </row>
    <row r="847" spans="1:26" s="2" customFormat="1" x14ac:dyDescent="0.3">
      <c r="B847" s="92" t="s">
        <v>338</v>
      </c>
      <c r="C847" s="5" t="str">
        <f>VLOOKUP($B847,'Bang TPDD'!$A$6:$AA$2902,2, FALSE)</f>
        <v>Chọn NL</v>
      </c>
      <c r="D847" s="91">
        <v>0</v>
      </c>
      <c r="E847" s="91">
        <f t="shared" si="288"/>
        <v>0</v>
      </c>
      <c r="F847" s="91">
        <f>VLOOKUP($B847,'Bang TPDD'!$A$6:$AA$2902,3, FALSE)</f>
        <v>0</v>
      </c>
      <c r="G847" s="91">
        <f>VLOOKUP($B847,'Bang TPDD'!$A$6:$AA$2902,4, FALSE)*$D847/100</f>
        <v>0</v>
      </c>
      <c r="H847" s="91">
        <f>VLOOKUP($B847,'Bang TPDD'!$A$6:$AA$2902,23, FALSE)*$E847/100</f>
        <v>0</v>
      </c>
      <c r="I847" s="91">
        <f>VLOOKUP($B847,'Bang TPDD'!$A$6:$AA$2902,5, FALSE)*$E847/100</f>
        <v>0</v>
      </c>
      <c r="J847" s="91">
        <f>VLOOKUP($B847,'Bang TPDD'!$A$6:$AA$2902,6, FALSE)*$E847/100</f>
        <v>0</v>
      </c>
      <c r="K847" s="91">
        <f>VLOOKUP($B847,'Bang TPDD'!$A$6:$AA$2902,7, FALSE)*$E847/100</f>
        <v>0</v>
      </c>
      <c r="L847" s="91">
        <f>VLOOKUP($B847,'Bang TPDD'!$A$6:$AA$2902,8, FALSE)*$E847/100</f>
        <v>0</v>
      </c>
      <c r="M847" s="91">
        <f>VLOOKUP($B847,'Bang TPDD'!$A$6:$AA$2902,9, FALSE)*$E847/100</f>
        <v>0</v>
      </c>
      <c r="N847" s="91">
        <f>VLOOKUP($B847,'Bang TPDD'!$A$6:$AA$2902,10, FALSE)*$E847/100</f>
        <v>0</v>
      </c>
      <c r="O847" s="91">
        <f>VLOOKUP($B847,'Bang TPDD'!$A$6:$AA$2902,11, FALSE)*$E847/100</f>
        <v>0</v>
      </c>
      <c r="P847" s="91">
        <f>VLOOKUP($B847,'Bang TPDD'!$A$6:$AA$2902,12, FALSE)*$E847/100</f>
        <v>0</v>
      </c>
      <c r="Q847" s="91">
        <f>VLOOKUP($B847,'Bang TPDD'!$A$6:$AA$2902,13, FALSE)*$E847/100</f>
        <v>0</v>
      </c>
      <c r="R847" s="91">
        <f>VLOOKUP($B847,'Bang TPDD'!$A$6:$AA$2902,14, FALSE)*$E847/100</f>
        <v>0</v>
      </c>
      <c r="S847" s="91">
        <f>VLOOKUP($B847,'Bang TPDD'!$A$6:$AA$2902,15, FALSE)*$E847/100</f>
        <v>0</v>
      </c>
      <c r="T847" s="91">
        <f>VLOOKUP($B847,'Bang TPDD'!$A$6:$AA$2902,16, FALSE)*$E847/100</f>
        <v>0</v>
      </c>
      <c r="U847" s="91">
        <f>VLOOKUP($B847,'Bang TPDD'!$A$6:$AA$2902,17, FALSE)*$E847/100</f>
        <v>0</v>
      </c>
      <c r="V847" s="91">
        <f>VLOOKUP($B847,'Bang TPDD'!$A$6:$AA$2902,18, FALSE)*$E847/100</f>
        <v>0</v>
      </c>
      <c r="W847" s="91">
        <f>VLOOKUP($B847,'Bang TPDD'!$A$6:$AA$2902,19, FALSE)*$E847/100</f>
        <v>0</v>
      </c>
      <c r="X847" s="91">
        <f>VLOOKUP($B847,'Bang TPDD'!$A$6:$AA$2902,20, FALSE)*$E847/100</f>
        <v>0</v>
      </c>
      <c r="Y847" s="91">
        <f>VLOOKUP($B847,'Bang TPDD'!$A$6:$AA$2902,21, FALSE)*$E847/100</f>
        <v>0</v>
      </c>
      <c r="Z847" s="91">
        <f>VLOOKUP($B847,'Bang TPDD'!$A$6:$AA$2902,22, FALSE)*$E847/100</f>
        <v>0</v>
      </c>
    </row>
    <row r="848" spans="1:26" s="2" customFormat="1" x14ac:dyDescent="0.3">
      <c r="B848" s="92" t="s">
        <v>338</v>
      </c>
      <c r="C848" s="5" t="str">
        <f>VLOOKUP($B848,'Bang TPDD'!$A$6:$AA$2902,2, FALSE)</f>
        <v>Chọn NL</v>
      </c>
      <c r="D848" s="91">
        <v>0</v>
      </c>
      <c r="E848" s="91">
        <f t="shared" si="288"/>
        <v>0</v>
      </c>
      <c r="F848" s="91">
        <f>VLOOKUP($B848,'Bang TPDD'!$A$6:$AA$2902,3, FALSE)</f>
        <v>0</v>
      </c>
      <c r="G848" s="91">
        <f>VLOOKUP($B848,'Bang TPDD'!$A$6:$AA$2902,4, FALSE)*$D848/100</f>
        <v>0</v>
      </c>
      <c r="H848" s="91">
        <f>VLOOKUP($B848,'Bang TPDD'!$A$6:$AA$2902,23, FALSE)*$E848/100</f>
        <v>0</v>
      </c>
      <c r="I848" s="91">
        <f>VLOOKUP($B848,'Bang TPDD'!$A$6:$AA$2902,5, FALSE)*$E848/100</f>
        <v>0</v>
      </c>
      <c r="J848" s="91">
        <f>VLOOKUP($B848,'Bang TPDD'!$A$6:$AA$2902,6, FALSE)*$E848/100</f>
        <v>0</v>
      </c>
      <c r="K848" s="91">
        <f>VLOOKUP($B848,'Bang TPDD'!$A$6:$AA$2902,7, FALSE)*$E848/100</f>
        <v>0</v>
      </c>
      <c r="L848" s="91">
        <f>VLOOKUP($B848,'Bang TPDD'!$A$6:$AA$2902,8, FALSE)*$E848/100</f>
        <v>0</v>
      </c>
      <c r="M848" s="91">
        <f>VLOOKUP($B848,'Bang TPDD'!$A$6:$AA$2902,9, FALSE)*$E848/100</f>
        <v>0</v>
      </c>
      <c r="N848" s="91">
        <f>VLOOKUP($B848,'Bang TPDD'!$A$6:$AA$2902,10, FALSE)*$E848/100</f>
        <v>0</v>
      </c>
      <c r="O848" s="91">
        <f>VLOOKUP($B848,'Bang TPDD'!$A$6:$AA$2902,11, FALSE)*$E848/100</f>
        <v>0</v>
      </c>
      <c r="P848" s="91">
        <f>VLOOKUP($B848,'Bang TPDD'!$A$6:$AA$2902,12, FALSE)*$E848/100</f>
        <v>0</v>
      </c>
      <c r="Q848" s="91">
        <f>VLOOKUP($B848,'Bang TPDD'!$A$6:$AA$2902,13, FALSE)*$E848/100</f>
        <v>0</v>
      </c>
      <c r="R848" s="91">
        <f>VLOOKUP($B848,'Bang TPDD'!$A$6:$AA$2902,14, FALSE)*$E848/100</f>
        <v>0</v>
      </c>
      <c r="S848" s="91">
        <f>VLOOKUP($B848,'Bang TPDD'!$A$6:$AA$2902,15, FALSE)*$E848/100</f>
        <v>0</v>
      </c>
      <c r="T848" s="91">
        <f>VLOOKUP($B848,'Bang TPDD'!$A$6:$AA$2902,16, FALSE)*$E848/100</f>
        <v>0</v>
      </c>
      <c r="U848" s="91">
        <f>VLOOKUP($B848,'Bang TPDD'!$A$6:$AA$2902,17, FALSE)*$E848/100</f>
        <v>0</v>
      </c>
      <c r="V848" s="91">
        <f>VLOOKUP($B848,'Bang TPDD'!$A$6:$AA$2902,18, FALSE)*$E848/100</f>
        <v>0</v>
      </c>
      <c r="W848" s="91">
        <f>VLOOKUP($B848,'Bang TPDD'!$A$6:$AA$2902,19, FALSE)*$E848/100</f>
        <v>0</v>
      </c>
      <c r="X848" s="91">
        <f>VLOOKUP($B848,'Bang TPDD'!$A$6:$AA$2902,20, FALSE)*$E848/100</f>
        <v>0</v>
      </c>
      <c r="Y848" s="91">
        <f>VLOOKUP($B848,'Bang TPDD'!$A$6:$AA$2902,21, FALSE)*$E848/100</f>
        <v>0</v>
      </c>
      <c r="Z848" s="91">
        <f>VLOOKUP($B848,'Bang TPDD'!$A$6:$AA$2902,22, FALSE)*$E848/100</f>
        <v>0</v>
      </c>
    </row>
    <row r="849" spans="1:26" s="2" customFormat="1" x14ac:dyDescent="0.3">
      <c r="B849" s="92" t="s">
        <v>338</v>
      </c>
      <c r="C849" s="5" t="str">
        <f>VLOOKUP($B849,'Bang TPDD'!$A$6:$AA$2902,2, FALSE)</f>
        <v>Chọn NL</v>
      </c>
      <c r="D849" s="91">
        <v>0</v>
      </c>
      <c r="E849" s="91">
        <f t="shared" si="288"/>
        <v>0</v>
      </c>
      <c r="F849" s="91">
        <f>VLOOKUP($B849,'Bang TPDD'!$A$6:$AA$2902,3, FALSE)</f>
        <v>0</v>
      </c>
      <c r="G849" s="91">
        <f>VLOOKUP($B849,'Bang TPDD'!$A$6:$AA$2902,4, FALSE)*$D849/100</f>
        <v>0</v>
      </c>
      <c r="H849" s="91">
        <f>VLOOKUP($B849,'Bang TPDD'!$A$6:$AA$2902,23, FALSE)*$E849/100</f>
        <v>0</v>
      </c>
      <c r="I849" s="91">
        <f>VLOOKUP($B849,'Bang TPDD'!$A$6:$AA$2902,5, FALSE)*$E849/100</f>
        <v>0</v>
      </c>
      <c r="J849" s="91">
        <f>VLOOKUP($B849,'Bang TPDD'!$A$6:$AA$2902,6, FALSE)*$E849/100</f>
        <v>0</v>
      </c>
      <c r="K849" s="91">
        <f>VLOOKUP($B849,'Bang TPDD'!$A$6:$AA$2902,7, FALSE)*$E849/100</f>
        <v>0</v>
      </c>
      <c r="L849" s="91">
        <f>VLOOKUP($B849,'Bang TPDD'!$A$6:$AA$2902,8, FALSE)*$E849/100</f>
        <v>0</v>
      </c>
      <c r="M849" s="91">
        <f>VLOOKUP($B849,'Bang TPDD'!$A$6:$AA$2902,9, FALSE)*$E849/100</f>
        <v>0</v>
      </c>
      <c r="N849" s="91">
        <f>VLOOKUP($B849,'Bang TPDD'!$A$6:$AA$2902,10, FALSE)*$E849/100</f>
        <v>0</v>
      </c>
      <c r="O849" s="91">
        <f>VLOOKUP($B849,'Bang TPDD'!$A$6:$AA$2902,11, FALSE)*$E849/100</f>
        <v>0</v>
      </c>
      <c r="P849" s="91">
        <f>VLOOKUP($B849,'Bang TPDD'!$A$6:$AA$2902,12, FALSE)*$E849/100</f>
        <v>0</v>
      </c>
      <c r="Q849" s="91">
        <f>VLOOKUP($B849,'Bang TPDD'!$A$6:$AA$2902,13, FALSE)*$E849/100</f>
        <v>0</v>
      </c>
      <c r="R849" s="91">
        <f>VLOOKUP($B849,'Bang TPDD'!$A$6:$AA$2902,14, FALSE)*$E849/100</f>
        <v>0</v>
      </c>
      <c r="S849" s="91">
        <f>VLOOKUP($B849,'Bang TPDD'!$A$6:$AA$2902,15, FALSE)*$E849/100</f>
        <v>0</v>
      </c>
      <c r="T849" s="91">
        <f>VLOOKUP($B849,'Bang TPDD'!$A$6:$AA$2902,16, FALSE)*$E849/100</f>
        <v>0</v>
      </c>
      <c r="U849" s="91">
        <f>VLOOKUP($B849,'Bang TPDD'!$A$6:$AA$2902,17, FALSE)*$E849/100</f>
        <v>0</v>
      </c>
      <c r="V849" s="91">
        <f>VLOOKUP($B849,'Bang TPDD'!$A$6:$AA$2902,18, FALSE)*$E849/100</f>
        <v>0</v>
      </c>
      <c r="W849" s="91">
        <f>VLOOKUP($B849,'Bang TPDD'!$A$6:$AA$2902,19, FALSE)*$E849/100</f>
        <v>0</v>
      </c>
      <c r="X849" s="91">
        <f>VLOOKUP($B849,'Bang TPDD'!$A$6:$AA$2902,20, FALSE)*$E849/100</f>
        <v>0</v>
      </c>
      <c r="Y849" s="91">
        <f>VLOOKUP($B849,'Bang TPDD'!$A$6:$AA$2902,21, FALSE)*$E849/100</f>
        <v>0</v>
      </c>
      <c r="Z849" s="91">
        <f>VLOOKUP($B849,'Bang TPDD'!$A$6:$AA$2902,22, FALSE)*$E849/100</f>
        <v>0</v>
      </c>
    </row>
    <row r="850" spans="1:26" s="2" customFormat="1" x14ac:dyDescent="0.3">
      <c r="B850" s="92" t="s">
        <v>338</v>
      </c>
      <c r="C850" s="5" t="str">
        <f>VLOOKUP($B850,'Bang TPDD'!$A$6:$AA$2902,2, FALSE)</f>
        <v>Chọn NL</v>
      </c>
      <c r="D850" s="91">
        <v>0</v>
      </c>
      <c r="E850" s="91">
        <f t="shared" si="288"/>
        <v>0</v>
      </c>
      <c r="F850" s="91">
        <f>VLOOKUP($B850,'Bang TPDD'!$A$6:$AA$2902,3, FALSE)</f>
        <v>0</v>
      </c>
      <c r="G850" s="91">
        <f>VLOOKUP($B850,'Bang TPDD'!$A$6:$AA$2902,4, FALSE)*$D850/100</f>
        <v>0</v>
      </c>
      <c r="H850" s="91">
        <f>VLOOKUP($B850,'Bang TPDD'!$A$6:$AA$2902,23, FALSE)*$E850/100</f>
        <v>0</v>
      </c>
      <c r="I850" s="91">
        <f>VLOOKUP($B850,'Bang TPDD'!$A$6:$AA$2902,5, FALSE)*$E850/100</f>
        <v>0</v>
      </c>
      <c r="J850" s="91">
        <f>VLOOKUP($B850,'Bang TPDD'!$A$6:$AA$2902,6, FALSE)*$E850/100</f>
        <v>0</v>
      </c>
      <c r="K850" s="91">
        <f>VLOOKUP($B850,'Bang TPDD'!$A$6:$AA$2902,7, FALSE)*$E850/100</f>
        <v>0</v>
      </c>
      <c r="L850" s="91">
        <f>VLOOKUP($B850,'Bang TPDD'!$A$6:$AA$2902,8, FALSE)*$E850/100</f>
        <v>0</v>
      </c>
      <c r="M850" s="91">
        <f>VLOOKUP($B850,'Bang TPDD'!$A$6:$AA$2902,9, FALSE)*$E850/100</f>
        <v>0</v>
      </c>
      <c r="N850" s="91">
        <f>VLOOKUP($B850,'Bang TPDD'!$A$6:$AA$2902,10, FALSE)*$E850/100</f>
        <v>0</v>
      </c>
      <c r="O850" s="91">
        <f>VLOOKUP($B850,'Bang TPDD'!$A$6:$AA$2902,11, FALSE)*$E850/100</f>
        <v>0</v>
      </c>
      <c r="P850" s="91">
        <f>VLOOKUP($B850,'Bang TPDD'!$A$6:$AA$2902,12, FALSE)*$E850/100</f>
        <v>0</v>
      </c>
      <c r="Q850" s="91">
        <f>VLOOKUP($B850,'Bang TPDD'!$A$6:$AA$2902,13, FALSE)*$E850/100</f>
        <v>0</v>
      </c>
      <c r="R850" s="91">
        <f>VLOOKUP($B850,'Bang TPDD'!$A$6:$AA$2902,14, FALSE)*$E850/100</f>
        <v>0</v>
      </c>
      <c r="S850" s="91">
        <f>VLOOKUP($B850,'Bang TPDD'!$A$6:$AA$2902,15, FALSE)*$E850/100</f>
        <v>0</v>
      </c>
      <c r="T850" s="91">
        <f>VLOOKUP($B850,'Bang TPDD'!$A$6:$AA$2902,16, FALSE)*$E850/100</f>
        <v>0</v>
      </c>
      <c r="U850" s="91">
        <f>VLOOKUP($B850,'Bang TPDD'!$A$6:$AA$2902,17, FALSE)*$E850/100</f>
        <v>0</v>
      </c>
      <c r="V850" s="91">
        <f>VLOOKUP($B850,'Bang TPDD'!$A$6:$AA$2902,18, FALSE)*$E850/100</f>
        <v>0</v>
      </c>
      <c r="W850" s="91">
        <f>VLOOKUP($B850,'Bang TPDD'!$A$6:$AA$2902,19, FALSE)*$E850/100</f>
        <v>0</v>
      </c>
      <c r="X850" s="91">
        <f>VLOOKUP($B850,'Bang TPDD'!$A$6:$AA$2902,20, FALSE)*$E850/100</f>
        <v>0</v>
      </c>
      <c r="Y850" s="91">
        <f>VLOOKUP($B850,'Bang TPDD'!$A$6:$AA$2902,21, FALSE)*$E850/100</f>
        <v>0</v>
      </c>
      <c r="Z850" s="91">
        <f>VLOOKUP($B850,'Bang TPDD'!$A$6:$AA$2902,22, FALSE)*$E850/100</f>
        <v>0</v>
      </c>
    </row>
    <row r="851" spans="1:26" s="2" customFormat="1" x14ac:dyDescent="0.3">
      <c r="B851" s="92" t="s">
        <v>338</v>
      </c>
      <c r="C851" s="5" t="str">
        <f>VLOOKUP($B851,'Bang TPDD'!$A$6:$AA$2902,2, FALSE)</f>
        <v>Chọn NL</v>
      </c>
      <c r="D851" s="91">
        <v>0</v>
      </c>
      <c r="E851" s="91">
        <f t="shared" si="288"/>
        <v>0</v>
      </c>
      <c r="F851" s="91">
        <f>VLOOKUP($B851,'Bang TPDD'!$A$6:$AA$2902,3, FALSE)</f>
        <v>0</v>
      </c>
      <c r="G851" s="91">
        <f>VLOOKUP($B851,'Bang TPDD'!$A$6:$AA$2902,4, FALSE)*$D851/100</f>
        <v>0</v>
      </c>
      <c r="H851" s="91">
        <f>VLOOKUP($B851,'Bang TPDD'!$A$6:$AA$2902,23, FALSE)*$E851/100</f>
        <v>0</v>
      </c>
      <c r="I851" s="91">
        <f>VLOOKUP($B851,'Bang TPDD'!$A$6:$AA$2902,5, FALSE)*$E851/100</f>
        <v>0</v>
      </c>
      <c r="J851" s="91">
        <f>VLOOKUP($B851,'Bang TPDD'!$A$6:$AA$2902,6, FALSE)*$E851/100</f>
        <v>0</v>
      </c>
      <c r="K851" s="91">
        <f>VLOOKUP($B851,'Bang TPDD'!$A$6:$AA$2902,7, FALSE)*$E851/100</f>
        <v>0</v>
      </c>
      <c r="L851" s="91">
        <f>VLOOKUP($B851,'Bang TPDD'!$A$6:$AA$2902,8, FALSE)*$E851/100</f>
        <v>0</v>
      </c>
      <c r="M851" s="91">
        <f>VLOOKUP($B851,'Bang TPDD'!$A$6:$AA$2902,9, FALSE)*$E851/100</f>
        <v>0</v>
      </c>
      <c r="N851" s="91">
        <f>VLOOKUP($B851,'Bang TPDD'!$A$6:$AA$2902,10, FALSE)*$E851/100</f>
        <v>0</v>
      </c>
      <c r="O851" s="91">
        <f>VLOOKUP($B851,'Bang TPDD'!$A$6:$AA$2902,11, FALSE)*$E851/100</f>
        <v>0</v>
      </c>
      <c r="P851" s="91">
        <f>VLOOKUP($B851,'Bang TPDD'!$A$6:$AA$2902,12, FALSE)*$E851/100</f>
        <v>0</v>
      </c>
      <c r="Q851" s="91">
        <f>VLOOKUP($B851,'Bang TPDD'!$A$6:$AA$2902,13, FALSE)*$E851/100</f>
        <v>0</v>
      </c>
      <c r="R851" s="91">
        <f>VLOOKUP($B851,'Bang TPDD'!$A$6:$AA$2902,14, FALSE)*$E851/100</f>
        <v>0</v>
      </c>
      <c r="S851" s="91">
        <f>VLOOKUP($B851,'Bang TPDD'!$A$6:$AA$2902,15, FALSE)*$E851/100</f>
        <v>0</v>
      </c>
      <c r="T851" s="91">
        <f>VLOOKUP($B851,'Bang TPDD'!$A$6:$AA$2902,16, FALSE)*$E851/100</f>
        <v>0</v>
      </c>
      <c r="U851" s="91">
        <f>VLOOKUP($B851,'Bang TPDD'!$A$6:$AA$2902,17, FALSE)*$E851/100</f>
        <v>0</v>
      </c>
      <c r="V851" s="91">
        <f>VLOOKUP($B851,'Bang TPDD'!$A$6:$AA$2902,18, FALSE)*$E851/100</f>
        <v>0</v>
      </c>
      <c r="W851" s="91">
        <f>VLOOKUP($B851,'Bang TPDD'!$A$6:$AA$2902,19, FALSE)*$E851/100</f>
        <v>0</v>
      </c>
      <c r="X851" s="91">
        <f>VLOOKUP($B851,'Bang TPDD'!$A$6:$AA$2902,20, FALSE)*$E851/100</f>
        <v>0</v>
      </c>
      <c r="Y851" s="91">
        <f>VLOOKUP($B851,'Bang TPDD'!$A$6:$AA$2902,21, FALSE)*$E851/100</f>
        <v>0</v>
      </c>
      <c r="Z851" s="91">
        <f>VLOOKUP($B851,'Bang TPDD'!$A$6:$AA$2902,22, FALSE)*$E851/100</f>
        <v>0</v>
      </c>
    </row>
    <row r="852" spans="1:26" s="2" customFormat="1" x14ac:dyDescent="0.3">
      <c r="B852" s="92" t="s">
        <v>338</v>
      </c>
      <c r="C852" s="5" t="str">
        <f>VLOOKUP($B852,'Bang TPDD'!$A$6:$AA$2902,2, FALSE)</f>
        <v>Chọn NL</v>
      </c>
      <c r="D852" s="91">
        <v>0</v>
      </c>
      <c r="E852" s="91">
        <f t="shared" si="288"/>
        <v>0</v>
      </c>
      <c r="F852" s="91">
        <f>VLOOKUP($B852,'Bang TPDD'!$A$6:$AA$2902,3, FALSE)</f>
        <v>0</v>
      </c>
      <c r="G852" s="91">
        <f>VLOOKUP($B852,'Bang TPDD'!$A$6:$AA$2902,4, FALSE)*$D852/100</f>
        <v>0</v>
      </c>
      <c r="H852" s="91">
        <f>VLOOKUP($B852,'Bang TPDD'!$A$6:$AA$2902,23, FALSE)*$E852/100</f>
        <v>0</v>
      </c>
      <c r="I852" s="91">
        <f>VLOOKUP($B852,'Bang TPDD'!$A$6:$AA$2902,5, FALSE)*$E852/100</f>
        <v>0</v>
      </c>
      <c r="J852" s="91">
        <f>VLOOKUP($B852,'Bang TPDD'!$A$6:$AA$2902,6, FALSE)*$E852/100</f>
        <v>0</v>
      </c>
      <c r="K852" s="91">
        <f>VLOOKUP($B852,'Bang TPDD'!$A$6:$AA$2902,7, FALSE)*$E852/100</f>
        <v>0</v>
      </c>
      <c r="L852" s="91">
        <f>VLOOKUP($B852,'Bang TPDD'!$A$6:$AA$2902,8, FALSE)*$E852/100</f>
        <v>0</v>
      </c>
      <c r="M852" s="91">
        <f>VLOOKUP($B852,'Bang TPDD'!$A$6:$AA$2902,9, FALSE)*$E852/100</f>
        <v>0</v>
      </c>
      <c r="N852" s="91">
        <f>VLOOKUP($B852,'Bang TPDD'!$A$6:$AA$2902,10, FALSE)*$E852/100</f>
        <v>0</v>
      </c>
      <c r="O852" s="91">
        <f>VLOOKUP($B852,'Bang TPDD'!$A$6:$AA$2902,11, FALSE)*$E852/100</f>
        <v>0</v>
      </c>
      <c r="P852" s="91">
        <f>VLOOKUP($B852,'Bang TPDD'!$A$6:$AA$2902,12, FALSE)*$E852/100</f>
        <v>0</v>
      </c>
      <c r="Q852" s="91">
        <f>VLOOKUP($B852,'Bang TPDD'!$A$6:$AA$2902,13, FALSE)*$E852/100</f>
        <v>0</v>
      </c>
      <c r="R852" s="91">
        <f>VLOOKUP($B852,'Bang TPDD'!$A$6:$AA$2902,14, FALSE)*$E852/100</f>
        <v>0</v>
      </c>
      <c r="S852" s="91">
        <f>VLOOKUP($B852,'Bang TPDD'!$A$6:$AA$2902,15, FALSE)*$E852/100</f>
        <v>0</v>
      </c>
      <c r="T852" s="91">
        <f>VLOOKUP($B852,'Bang TPDD'!$A$6:$AA$2902,16, FALSE)*$E852/100</f>
        <v>0</v>
      </c>
      <c r="U852" s="91">
        <f>VLOOKUP($B852,'Bang TPDD'!$A$6:$AA$2902,17, FALSE)*$E852/100</f>
        <v>0</v>
      </c>
      <c r="V852" s="91">
        <f>VLOOKUP($B852,'Bang TPDD'!$A$6:$AA$2902,18, FALSE)*$E852/100</f>
        <v>0</v>
      </c>
      <c r="W852" s="91">
        <f>VLOOKUP($B852,'Bang TPDD'!$A$6:$AA$2902,19, FALSE)*$E852/100</f>
        <v>0</v>
      </c>
      <c r="X852" s="91">
        <f>VLOOKUP($B852,'Bang TPDD'!$A$6:$AA$2902,20, FALSE)*$E852/100</f>
        <v>0</v>
      </c>
      <c r="Y852" s="91">
        <f>VLOOKUP($B852,'Bang TPDD'!$A$6:$AA$2902,21, FALSE)*$E852/100</f>
        <v>0</v>
      </c>
      <c r="Z852" s="91">
        <f>VLOOKUP($B852,'Bang TPDD'!$A$6:$AA$2902,22, FALSE)*$E852/100</f>
        <v>0</v>
      </c>
    </row>
    <row r="853" spans="1:26" ht="15" thickBot="1" x14ac:dyDescent="0.35"/>
    <row r="854" spans="1:26" s="89" customFormat="1" ht="27.6" x14ac:dyDescent="0.3">
      <c r="A854" s="412" t="s">
        <v>342</v>
      </c>
      <c r="B854" s="414" t="s">
        <v>292</v>
      </c>
      <c r="C854" s="410" t="s">
        <v>353</v>
      </c>
      <c r="D854" s="396" t="s">
        <v>272</v>
      </c>
      <c r="E854" s="397" t="s">
        <v>273</v>
      </c>
      <c r="F854" s="398" t="s">
        <v>300</v>
      </c>
      <c r="G854" s="398" t="s">
        <v>3</v>
      </c>
      <c r="H854" s="398" t="s">
        <v>296</v>
      </c>
      <c r="I854" s="399" t="s">
        <v>323</v>
      </c>
      <c r="J854" s="399" t="s">
        <v>324</v>
      </c>
      <c r="K854" s="399" t="s">
        <v>327</v>
      </c>
      <c r="L854" s="399" t="s">
        <v>325</v>
      </c>
      <c r="M854" s="399" t="s">
        <v>326</v>
      </c>
      <c r="N854" s="399" t="s">
        <v>329</v>
      </c>
      <c r="O854" s="399" t="s">
        <v>5</v>
      </c>
      <c r="P854" s="399" t="s">
        <v>304</v>
      </c>
      <c r="Q854" s="399" t="s">
        <v>313</v>
      </c>
      <c r="R854" s="399" t="s">
        <v>6</v>
      </c>
      <c r="S854" s="399" t="s">
        <v>7</v>
      </c>
      <c r="T854" s="399" t="s">
        <v>8</v>
      </c>
      <c r="U854" s="399" t="s">
        <v>9</v>
      </c>
      <c r="V854" s="399" t="s">
        <v>10</v>
      </c>
      <c r="W854" s="399" t="s">
        <v>291</v>
      </c>
      <c r="X854" s="399" t="s">
        <v>11</v>
      </c>
      <c r="Y854" s="399" t="s">
        <v>12</v>
      </c>
      <c r="Z854" s="399" t="s">
        <v>13</v>
      </c>
    </row>
    <row r="855" spans="1:26" s="89" customFormat="1" x14ac:dyDescent="0.3">
      <c r="A855" s="413"/>
      <c r="B855" s="415"/>
      <c r="C855" s="411"/>
      <c r="D855" s="400" t="s">
        <v>16</v>
      </c>
      <c r="E855" s="401" t="s">
        <v>16</v>
      </c>
      <c r="F855" s="401" t="s">
        <v>301</v>
      </c>
      <c r="G855" s="401" t="s">
        <v>15</v>
      </c>
      <c r="H855" s="401" t="s">
        <v>16</v>
      </c>
      <c r="I855" s="401" t="s">
        <v>16</v>
      </c>
      <c r="J855" s="401" t="s">
        <v>16</v>
      </c>
      <c r="K855" s="401" t="s">
        <v>328</v>
      </c>
      <c r="L855" s="401" t="s">
        <v>16</v>
      </c>
      <c r="M855" s="401" t="s">
        <v>16</v>
      </c>
      <c r="N855" s="401" t="s">
        <v>16</v>
      </c>
      <c r="O855" s="401" t="s">
        <v>16</v>
      </c>
      <c r="P855" s="401" t="s">
        <v>16</v>
      </c>
      <c r="Q855" s="401" t="s">
        <v>17</v>
      </c>
      <c r="R855" s="401" t="s">
        <v>17</v>
      </c>
      <c r="S855" s="401" t="s">
        <v>17</v>
      </c>
      <c r="T855" s="401" t="s">
        <v>17</v>
      </c>
      <c r="U855" s="401" t="s">
        <v>17</v>
      </c>
      <c r="V855" s="401" t="s">
        <v>17</v>
      </c>
      <c r="W855" s="401" t="s">
        <v>18</v>
      </c>
      <c r="X855" s="401" t="s">
        <v>18</v>
      </c>
      <c r="Y855" s="401" t="s">
        <v>17</v>
      </c>
      <c r="Z855" s="401" t="s">
        <v>17</v>
      </c>
    </row>
    <row r="856" spans="1:26" s="90" customFormat="1" ht="50.25" customHeight="1" thickBot="1" x14ac:dyDescent="0.4">
      <c r="A856" s="93">
        <f>A836+1</f>
        <v>51</v>
      </c>
      <c r="B856" s="94" t="s">
        <v>1173</v>
      </c>
      <c r="C856" s="95" t="s">
        <v>1174</v>
      </c>
      <c r="D856" s="402">
        <f>SUM(D857:D872)</f>
        <v>200</v>
      </c>
      <c r="E856" s="402">
        <f t="shared" ref="E856" si="289">SUM(E857:E872)</f>
        <v>166</v>
      </c>
      <c r="F856" s="402">
        <f t="shared" ref="F856" si="290">SUM(F857:F872)</f>
        <v>17</v>
      </c>
      <c r="G856" s="402">
        <f t="shared" ref="G856" si="291">SUM(G857:G872)</f>
        <v>238</v>
      </c>
      <c r="H856" s="402">
        <f t="shared" ref="H856" si="292">SUM(H857:H872)</f>
        <v>112.88</v>
      </c>
      <c r="I856" s="402">
        <f t="shared" ref="I856" si="293">SUM(I857:I872)</f>
        <v>0</v>
      </c>
      <c r="J856" s="402">
        <f t="shared" ref="J856" si="294">SUM(J857:J872)</f>
        <v>1.992</v>
      </c>
      <c r="K856" s="402">
        <f t="shared" ref="K856" si="295">SUM(K857:K872)</f>
        <v>1.992</v>
      </c>
      <c r="L856" s="402">
        <f t="shared" ref="L856" si="296">SUM(L857:L872)</f>
        <v>0</v>
      </c>
      <c r="M856" s="402">
        <f t="shared" ref="M856" si="297">SUM(M857:M872)</f>
        <v>0.33200000000000002</v>
      </c>
      <c r="N856" s="402">
        <f t="shared" ref="N856" si="298">SUM(N857:N872)</f>
        <v>0.33200000000000002</v>
      </c>
      <c r="O856" s="402">
        <f t="shared" ref="O856" si="299">SUM(O857:O872)</f>
        <v>47.31</v>
      </c>
      <c r="P856" s="402">
        <f t="shared" ref="P856" si="300">SUM(P857:P872)</f>
        <v>2.988</v>
      </c>
      <c r="Q856" s="402">
        <f t="shared" ref="Q856" si="301">SUM(Q857:Q872)</f>
        <v>0</v>
      </c>
      <c r="R856" s="402">
        <f t="shared" ref="R856" si="302">SUM(R857:R872)</f>
        <v>56.44</v>
      </c>
      <c r="S856" s="402">
        <f t="shared" ref="S856" si="303">SUM(S857:S872)</f>
        <v>81.34</v>
      </c>
      <c r="T856" s="402">
        <f t="shared" ref="T856" si="304">SUM(T857:T872)</f>
        <v>1.66</v>
      </c>
      <c r="U856" s="402">
        <f t="shared" ref="U856" si="305">SUM(U857:U872)</f>
        <v>51.46</v>
      </c>
      <c r="V856" s="402">
        <f t="shared" ref="V856" si="306">SUM(V857:V872)</f>
        <v>348.6</v>
      </c>
      <c r="W856" s="402">
        <f t="shared" ref="W856" si="307">SUM(W857:W872)</f>
        <v>249</v>
      </c>
      <c r="X856" s="402">
        <f t="shared" ref="X856" si="308">SUM(X857:X872)</f>
        <v>0</v>
      </c>
      <c r="Y856" s="402">
        <f t="shared" ref="Y856" si="309">SUM(Y857:Y872)</f>
        <v>8.3000000000000004E-2</v>
      </c>
      <c r="Z856" s="402">
        <f t="shared" ref="Z856" si="310">SUM(Z857:Z872)</f>
        <v>38.18</v>
      </c>
    </row>
    <row r="857" spans="1:26" s="2" customFormat="1" x14ac:dyDescent="0.3">
      <c r="B857" s="92">
        <v>12</v>
      </c>
      <c r="C857" s="5" t="str">
        <f>VLOOKUP($B857,'Bang TPDD'!$A$6:$AA$2902,2, FALSE)</f>
        <v>Khoai lang</v>
      </c>
      <c r="D857" s="91">
        <v>200</v>
      </c>
      <c r="E857" s="91">
        <f>D857-D857*F857/100</f>
        <v>166</v>
      </c>
      <c r="F857" s="91">
        <f>VLOOKUP($B857,'Bang TPDD'!$A$6:$AA$2902,3, FALSE)</f>
        <v>17</v>
      </c>
      <c r="G857" s="91">
        <f>VLOOKUP($B857,'Bang TPDD'!$A$6:$AA$2902,4, FALSE)*$D857/100</f>
        <v>238</v>
      </c>
      <c r="H857" s="91">
        <f>VLOOKUP($B857,'Bang TPDD'!$A$6:$AA$2902,23, FALSE)*$E857/100</f>
        <v>112.88</v>
      </c>
      <c r="I857" s="91">
        <f>VLOOKUP($B857,'Bang TPDD'!$A$6:$AA$2902,5, FALSE)*$E857/100</f>
        <v>0</v>
      </c>
      <c r="J857" s="91">
        <f>VLOOKUP($B857,'Bang TPDD'!$A$6:$AA$2902,6, FALSE)*$E857/100</f>
        <v>1.992</v>
      </c>
      <c r="K857" s="91">
        <f>VLOOKUP($B857,'Bang TPDD'!$A$6:$AA$2902,7, FALSE)*$E857/100</f>
        <v>1.992</v>
      </c>
      <c r="L857" s="91">
        <f>VLOOKUP($B857,'Bang TPDD'!$A$6:$AA$2902,8, FALSE)*$E857/100</f>
        <v>0</v>
      </c>
      <c r="M857" s="91">
        <f>VLOOKUP($B857,'Bang TPDD'!$A$6:$AA$2902,9, FALSE)*$E857/100</f>
        <v>0.33200000000000002</v>
      </c>
      <c r="N857" s="91">
        <f>VLOOKUP($B857,'Bang TPDD'!$A$6:$AA$2902,10, FALSE)*$E857/100</f>
        <v>0.33200000000000002</v>
      </c>
      <c r="O857" s="91">
        <f>VLOOKUP($B857,'Bang TPDD'!$A$6:$AA$2902,11, FALSE)*$E857/100</f>
        <v>47.31</v>
      </c>
      <c r="P857" s="91">
        <f>VLOOKUP($B857,'Bang TPDD'!$A$6:$AA$2902,12, FALSE)*$E857/100</f>
        <v>2.988</v>
      </c>
      <c r="Q857" s="91">
        <f>VLOOKUP($B857,'Bang TPDD'!$A$6:$AA$2902,13, FALSE)*$E857/100</f>
        <v>0</v>
      </c>
      <c r="R857" s="91">
        <f>VLOOKUP($B857,'Bang TPDD'!$A$6:$AA$2902,14, FALSE)*$E857/100</f>
        <v>56.44</v>
      </c>
      <c r="S857" s="91">
        <f>VLOOKUP($B857,'Bang TPDD'!$A$6:$AA$2902,15, FALSE)*$E857/100</f>
        <v>81.34</v>
      </c>
      <c r="T857" s="91">
        <f>VLOOKUP($B857,'Bang TPDD'!$A$6:$AA$2902,16, FALSE)*$E857/100</f>
        <v>1.66</v>
      </c>
      <c r="U857" s="91">
        <f>VLOOKUP($B857,'Bang TPDD'!$A$6:$AA$2902,17, FALSE)*$E857/100</f>
        <v>51.46</v>
      </c>
      <c r="V857" s="91">
        <f>VLOOKUP($B857,'Bang TPDD'!$A$6:$AA$2902,18, FALSE)*$E857/100</f>
        <v>348.6</v>
      </c>
      <c r="W857" s="91">
        <f>VLOOKUP($B857,'Bang TPDD'!$A$6:$AA$2902,19, FALSE)*$E857/100</f>
        <v>249</v>
      </c>
      <c r="X857" s="91">
        <f>VLOOKUP($B857,'Bang TPDD'!$A$6:$AA$2902,20, FALSE)*$E857/100</f>
        <v>0</v>
      </c>
      <c r="Y857" s="91">
        <f>VLOOKUP($B857,'Bang TPDD'!$A$6:$AA$2902,21, FALSE)*$E857/100</f>
        <v>8.3000000000000004E-2</v>
      </c>
      <c r="Z857" s="91">
        <f>VLOOKUP($B857,'Bang TPDD'!$A$6:$AA$2902,22, FALSE)*$E857/100</f>
        <v>38.18</v>
      </c>
    </row>
    <row r="858" spans="1:26" s="2" customFormat="1" x14ac:dyDescent="0.3">
      <c r="B858" s="92" t="s">
        <v>338</v>
      </c>
      <c r="C858" s="5" t="str">
        <f>VLOOKUP($B858,'Bang TPDD'!$A$6:$AA$2902,2, FALSE)</f>
        <v>Chọn NL</v>
      </c>
      <c r="D858" s="91">
        <v>0</v>
      </c>
      <c r="E858" s="91">
        <f t="shared" ref="E858:E872" si="311">D858-D858*F858/100</f>
        <v>0</v>
      </c>
      <c r="F858" s="91">
        <f>VLOOKUP($B858,'Bang TPDD'!$A$6:$AA$2902,3, FALSE)</f>
        <v>0</v>
      </c>
      <c r="G858" s="91">
        <f>VLOOKUP($B858,'Bang TPDD'!$A$6:$AA$2902,4, FALSE)*$D858/100</f>
        <v>0</v>
      </c>
      <c r="H858" s="91">
        <f>VLOOKUP($B858,'Bang TPDD'!$A$6:$AA$2902,23, FALSE)*$E858/100</f>
        <v>0</v>
      </c>
      <c r="I858" s="91">
        <f>VLOOKUP($B858,'Bang TPDD'!$A$6:$AA$2902,5, FALSE)*$E858/100</f>
        <v>0</v>
      </c>
      <c r="J858" s="91">
        <f>VLOOKUP($B858,'Bang TPDD'!$A$6:$AA$2902,6, FALSE)*$E858/100</f>
        <v>0</v>
      </c>
      <c r="K858" s="91">
        <f>VLOOKUP($B858,'Bang TPDD'!$A$6:$AA$2902,7, FALSE)*$E858/100</f>
        <v>0</v>
      </c>
      <c r="L858" s="91">
        <f>VLOOKUP($B858,'Bang TPDD'!$A$6:$AA$2902,8, FALSE)*$E858/100</f>
        <v>0</v>
      </c>
      <c r="M858" s="91">
        <f>VLOOKUP($B858,'Bang TPDD'!$A$6:$AA$2902,9, FALSE)*$E858/100</f>
        <v>0</v>
      </c>
      <c r="N858" s="91">
        <f>VLOOKUP($B858,'Bang TPDD'!$A$6:$AA$2902,10, FALSE)*$E858/100</f>
        <v>0</v>
      </c>
      <c r="O858" s="91">
        <f>VLOOKUP($B858,'Bang TPDD'!$A$6:$AA$2902,11, FALSE)*$E858/100</f>
        <v>0</v>
      </c>
      <c r="P858" s="91">
        <f>VLOOKUP($B858,'Bang TPDD'!$A$6:$AA$2902,12, FALSE)*$E858/100</f>
        <v>0</v>
      </c>
      <c r="Q858" s="91">
        <f>VLOOKUP($B858,'Bang TPDD'!$A$6:$AA$2902,13, FALSE)*$E858/100</f>
        <v>0</v>
      </c>
      <c r="R858" s="91">
        <f>VLOOKUP($B858,'Bang TPDD'!$A$6:$AA$2902,14, FALSE)*$E858/100</f>
        <v>0</v>
      </c>
      <c r="S858" s="91">
        <f>VLOOKUP($B858,'Bang TPDD'!$A$6:$AA$2902,15, FALSE)*$E858/100</f>
        <v>0</v>
      </c>
      <c r="T858" s="91">
        <f>VLOOKUP($B858,'Bang TPDD'!$A$6:$AA$2902,16, FALSE)*$E858/100</f>
        <v>0</v>
      </c>
      <c r="U858" s="91">
        <f>VLOOKUP($B858,'Bang TPDD'!$A$6:$AA$2902,17, FALSE)*$E858/100</f>
        <v>0</v>
      </c>
      <c r="V858" s="91">
        <f>VLOOKUP($B858,'Bang TPDD'!$A$6:$AA$2902,18, FALSE)*$E858/100</f>
        <v>0</v>
      </c>
      <c r="W858" s="91">
        <f>VLOOKUP($B858,'Bang TPDD'!$A$6:$AA$2902,19, FALSE)*$E858/100</f>
        <v>0</v>
      </c>
      <c r="X858" s="91">
        <f>VLOOKUP($B858,'Bang TPDD'!$A$6:$AA$2902,20, FALSE)*$E858/100</f>
        <v>0</v>
      </c>
      <c r="Y858" s="91">
        <f>VLOOKUP($B858,'Bang TPDD'!$A$6:$AA$2902,21, FALSE)*$E858/100</f>
        <v>0</v>
      </c>
      <c r="Z858" s="91">
        <f>VLOOKUP($B858,'Bang TPDD'!$A$6:$AA$2902,22, FALSE)*$E858/100</f>
        <v>0</v>
      </c>
    </row>
    <row r="859" spans="1:26" s="2" customFormat="1" x14ac:dyDescent="0.3">
      <c r="B859" s="92" t="s">
        <v>338</v>
      </c>
      <c r="C859" s="5" t="str">
        <f>VLOOKUP($B859,'Bang TPDD'!$A$6:$AA$2902,2, FALSE)</f>
        <v>Chọn NL</v>
      </c>
      <c r="D859" s="91">
        <v>0</v>
      </c>
      <c r="E859" s="91">
        <f t="shared" si="311"/>
        <v>0</v>
      </c>
      <c r="F859" s="91">
        <f>VLOOKUP($B859,'Bang TPDD'!$A$6:$AA$2902,3, FALSE)</f>
        <v>0</v>
      </c>
      <c r="G859" s="91">
        <f>VLOOKUP($B859,'Bang TPDD'!$A$6:$AA$2902,4, FALSE)*$D859/100</f>
        <v>0</v>
      </c>
      <c r="H859" s="91">
        <f>VLOOKUP($B859,'Bang TPDD'!$A$6:$AA$2902,23, FALSE)*$E859/100</f>
        <v>0</v>
      </c>
      <c r="I859" s="91">
        <f>VLOOKUP($B859,'Bang TPDD'!$A$6:$AA$2902,5, FALSE)*$E859/100</f>
        <v>0</v>
      </c>
      <c r="J859" s="91">
        <f>VLOOKUP($B859,'Bang TPDD'!$A$6:$AA$2902,6, FALSE)*$E859/100</f>
        <v>0</v>
      </c>
      <c r="K859" s="91">
        <f>VLOOKUP($B859,'Bang TPDD'!$A$6:$AA$2902,7, FALSE)*$E859/100</f>
        <v>0</v>
      </c>
      <c r="L859" s="91">
        <f>VLOOKUP($B859,'Bang TPDD'!$A$6:$AA$2902,8, FALSE)*$E859/100</f>
        <v>0</v>
      </c>
      <c r="M859" s="91">
        <f>VLOOKUP($B859,'Bang TPDD'!$A$6:$AA$2902,9, FALSE)*$E859/100</f>
        <v>0</v>
      </c>
      <c r="N859" s="91">
        <f>VLOOKUP($B859,'Bang TPDD'!$A$6:$AA$2902,10, FALSE)*$E859/100</f>
        <v>0</v>
      </c>
      <c r="O859" s="91">
        <f>VLOOKUP($B859,'Bang TPDD'!$A$6:$AA$2902,11, FALSE)*$E859/100</f>
        <v>0</v>
      </c>
      <c r="P859" s="91">
        <f>VLOOKUP($B859,'Bang TPDD'!$A$6:$AA$2902,12, FALSE)*$E859/100</f>
        <v>0</v>
      </c>
      <c r="Q859" s="91">
        <f>VLOOKUP($B859,'Bang TPDD'!$A$6:$AA$2902,13, FALSE)*$E859/100</f>
        <v>0</v>
      </c>
      <c r="R859" s="91">
        <f>VLOOKUP($B859,'Bang TPDD'!$A$6:$AA$2902,14, FALSE)*$E859/100</f>
        <v>0</v>
      </c>
      <c r="S859" s="91">
        <f>VLOOKUP($B859,'Bang TPDD'!$A$6:$AA$2902,15, FALSE)*$E859/100</f>
        <v>0</v>
      </c>
      <c r="T859" s="91">
        <f>VLOOKUP($B859,'Bang TPDD'!$A$6:$AA$2902,16, FALSE)*$E859/100</f>
        <v>0</v>
      </c>
      <c r="U859" s="91">
        <f>VLOOKUP($B859,'Bang TPDD'!$A$6:$AA$2902,17, FALSE)*$E859/100</f>
        <v>0</v>
      </c>
      <c r="V859" s="91">
        <f>VLOOKUP($B859,'Bang TPDD'!$A$6:$AA$2902,18, FALSE)*$E859/100</f>
        <v>0</v>
      </c>
      <c r="W859" s="91">
        <f>VLOOKUP($B859,'Bang TPDD'!$A$6:$AA$2902,19, FALSE)*$E859/100</f>
        <v>0</v>
      </c>
      <c r="X859" s="91">
        <f>VLOOKUP($B859,'Bang TPDD'!$A$6:$AA$2902,20, FALSE)*$E859/100</f>
        <v>0</v>
      </c>
      <c r="Y859" s="91">
        <f>VLOOKUP($B859,'Bang TPDD'!$A$6:$AA$2902,21, FALSE)*$E859/100</f>
        <v>0</v>
      </c>
      <c r="Z859" s="91">
        <f>VLOOKUP($B859,'Bang TPDD'!$A$6:$AA$2902,22, FALSE)*$E859/100</f>
        <v>0</v>
      </c>
    </row>
    <row r="860" spans="1:26" s="2" customFormat="1" x14ac:dyDescent="0.3">
      <c r="B860" s="92" t="s">
        <v>338</v>
      </c>
      <c r="C860" s="5" t="str">
        <f>VLOOKUP($B860,'Bang TPDD'!$A$6:$AA$2902,2, FALSE)</f>
        <v>Chọn NL</v>
      </c>
      <c r="D860" s="91">
        <v>0</v>
      </c>
      <c r="E860" s="91">
        <f t="shared" si="311"/>
        <v>0</v>
      </c>
      <c r="F860" s="91">
        <f>VLOOKUP($B860,'Bang TPDD'!$A$6:$AA$2902,3, FALSE)</f>
        <v>0</v>
      </c>
      <c r="G860" s="91">
        <f>VLOOKUP($B860,'Bang TPDD'!$A$6:$AA$2902,4, FALSE)*$D860/100</f>
        <v>0</v>
      </c>
      <c r="H860" s="91">
        <f>VLOOKUP($B860,'Bang TPDD'!$A$6:$AA$2902,23, FALSE)*$E860/100</f>
        <v>0</v>
      </c>
      <c r="I860" s="91">
        <f>VLOOKUP($B860,'Bang TPDD'!$A$6:$AA$2902,5, FALSE)*$E860/100</f>
        <v>0</v>
      </c>
      <c r="J860" s="91">
        <f>VLOOKUP($B860,'Bang TPDD'!$A$6:$AA$2902,6, FALSE)*$E860/100</f>
        <v>0</v>
      </c>
      <c r="K860" s="91">
        <f>VLOOKUP($B860,'Bang TPDD'!$A$6:$AA$2902,7, FALSE)*$E860/100</f>
        <v>0</v>
      </c>
      <c r="L860" s="91">
        <f>VLOOKUP($B860,'Bang TPDD'!$A$6:$AA$2902,8, FALSE)*$E860/100</f>
        <v>0</v>
      </c>
      <c r="M860" s="91">
        <f>VLOOKUP($B860,'Bang TPDD'!$A$6:$AA$2902,9, FALSE)*$E860/100</f>
        <v>0</v>
      </c>
      <c r="N860" s="91">
        <f>VLOOKUP($B860,'Bang TPDD'!$A$6:$AA$2902,10, FALSE)*$E860/100</f>
        <v>0</v>
      </c>
      <c r="O860" s="91">
        <f>VLOOKUP($B860,'Bang TPDD'!$A$6:$AA$2902,11, FALSE)*$E860/100</f>
        <v>0</v>
      </c>
      <c r="P860" s="91">
        <f>VLOOKUP($B860,'Bang TPDD'!$A$6:$AA$2902,12, FALSE)*$E860/100</f>
        <v>0</v>
      </c>
      <c r="Q860" s="91">
        <f>VLOOKUP($B860,'Bang TPDD'!$A$6:$AA$2902,13, FALSE)*$E860/100</f>
        <v>0</v>
      </c>
      <c r="R860" s="91">
        <f>VLOOKUP($B860,'Bang TPDD'!$A$6:$AA$2902,14, FALSE)*$E860/100</f>
        <v>0</v>
      </c>
      <c r="S860" s="91">
        <f>VLOOKUP($B860,'Bang TPDD'!$A$6:$AA$2902,15, FALSE)*$E860/100</f>
        <v>0</v>
      </c>
      <c r="T860" s="91">
        <f>VLOOKUP($B860,'Bang TPDD'!$A$6:$AA$2902,16, FALSE)*$E860/100</f>
        <v>0</v>
      </c>
      <c r="U860" s="91">
        <f>VLOOKUP($B860,'Bang TPDD'!$A$6:$AA$2902,17, FALSE)*$E860/100</f>
        <v>0</v>
      </c>
      <c r="V860" s="91">
        <f>VLOOKUP($B860,'Bang TPDD'!$A$6:$AA$2902,18, FALSE)*$E860/100</f>
        <v>0</v>
      </c>
      <c r="W860" s="91">
        <f>VLOOKUP($B860,'Bang TPDD'!$A$6:$AA$2902,19, FALSE)*$E860/100</f>
        <v>0</v>
      </c>
      <c r="X860" s="91">
        <f>VLOOKUP($B860,'Bang TPDD'!$A$6:$AA$2902,20, FALSE)*$E860/100</f>
        <v>0</v>
      </c>
      <c r="Y860" s="91">
        <f>VLOOKUP($B860,'Bang TPDD'!$A$6:$AA$2902,21, FALSE)*$E860/100</f>
        <v>0</v>
      </c>
      <c r="Z860" s="91">
        <f>VLOOKUP($B860,'Bang TPDD'!$A$6:$AA$2902,22, FALSE)*$E860/100</f>
        <v>0</v>
      </c>
    </row>
    <row r="861" spans="1:26" s="2" customFormat="1" x14ac:dyDescent="0.3">
      <c r="B861" s="92" t="s">
        <v>338</v>
      </c>
      <c r="C861" s="5" t="str">
        <f>VLOOKUP($B861,'Bang TPDD'!$A$6:$AA$2902,2, FALSE)</f>
        <v>Chọn NL</v>
      </c>
      <c r="D861" s="91">
        <v>0</v>
      </c>
      <c r="E861" s="91">
        <f t="shared" si="311"/>
        <v>0</v>
      </c>
      <c r="F861" s="91">
        <f>VLOOKUP($B861,'Bang TPDD'!$A$6:$AA$2902,3, FALSE)</f>
        <v>0</v>
      </c>
      <c r="G861" s="91">
        <f>VLOOKUP($B861,'Bang TPDD'!$A$6:$AA$2902,4, FALSE)*$D861/100</f>
        <v>0</v>
      </c>
      <c r="H861" s="91">
        <f>VLOOKUP($B861,'Bang TPDD'!$A$6:$AA$2902,23, FALSE)*$E861/100</f>
        <v>0</v>
      </c>
      <c r="I861" s="91">
        <f>VLOOKUP($B861,'Bang TPDD'!$A$6:$AA$2902,5, FALSE)*$E861/100</f>
        <v>0</v>
      </c>
      <c r="J861" s="91">
        <f>VLOOKUP($B861,'Bang TPDD'!$A$6:$AA$2902,6, FALSE)*$E861/100</f>
        <v>0</v>
      </c>
      <c r="K861" s="91">
        <f>VLOOKUP($B861,'Bang TPDD'!$A$6:$AA$2902,7, FALSE)*$E861/100</f>
        <v>0</v>
      </c>
      <c r="L861" s="91">
        <f>VLOOKUP($B861,'Bang TPDD'!$A$6:$AA$2902,8, FALSE)*$E861/100</f>
        <v>0</v>
      </c>
      <c r="M861" s="91">
        <f>VLOOKUP($B861,'Bang TPDD'!$A$6:$AA$2902,9, FALSE)*$E861/100</f>
        <v>0</v>
      </c>
      <c r="N861" s="91">
        <f>VLOOKUP($B861,'Bang TPDD'!$A$6:$AA$2902,10, FALSE)*$E861/100</f>
        <v>0</v>
      </c>
      <c r="O861" s="91">
        <f>VLOOKUP($B861,'Bang TPDD'!$A$6:$AA$2902,11, FALSE)*$E861/100</f>
        <v>0</v>
      </c>
      <c r="P861" s="91">
        <f>VLOOKUP($B861,'Bang TPDD'!$A$6:$AA$2902,12, FALSE)*$E861/100</f>
        <v>0</v>
      </c>
      <c r="Q861" s="91">
        <f>VLOOKUP($B861,'Bang TPDD'!$A$6:$AA$2902,13, FALSE)*$E861/100</f>
        <v>0</v>
      </c>
      <c r="R861" s="91">
        <f>VLOOKUP($B861,'Bang TPDD'!$A$6:$AA$2902,14, FALSE)*$E861/100</f>
        <v>0</v>
      </c>
      <c r="S861" s="91">
        <f>VLOOKUP($B861,'Bang TPDD'!$A$6:$AA$2902,15, FALSE)*$E861/100</f>
        <v>0</v>
      </c>
      <c r="T861" s="91">
        <f>VLOOKUP($B861,'Bang TPDD'!$A$6:$AA$2902,16, FALSE)*$E861/100</f>
        <v>0</v>
      </c>
      <c r="U861" s="91">
        <f>VLOOKUP($B861,'Bang TPDD'!$A$6:$AA$2902,17, FALSE)*$E861/100</f>
        <v>0</v>
      </c>
      <c r="V861" s="91">
        <f>VLOOKUP($B861,'Bang TPDD'!$A$6:$AA$2902,18, FALSE)*$E861/100</f>
        <v>0</v>
      </c>
      <c r="W861" s="91">
        <f>VLOOKUP($B861,'Bang TPDD'!$A$6:$AA$2902,19, FALSE)*$E861/100</f>
        <v>0</v>
      </c>
      <c r="X861" s="91">
        <f>VLOOKUP($B861,'Bang TPDD'!$A$6:$AA$2902,20, FALSE)*$E861/100</f>
        <v>0</v>
      </c>
      <c r="Y861" s="91">
        <f>VLOOKUP($B861,'Bang TPDD'!$A$6:$AA$2902,21, FALSE)*$E861/100</f>
        <v>0</v>
      </c>
      <c r="Z861" s="91">
        <f>VLOOKUP($B861,'Bang TPDD'!$A$6:$AA$2902,22, FALSE)*$E861/100</f>
        <v>0</v>
      </c>
    </row>
    <row r="862" spans="1:26" s="2" customFormat="1" x14ac:dyDescent="0.3">
      <c r="B862" s="92" t="s">
        <v>338</v>
      </c>
      <c r="C862" s="5" t="str">
        <f>VLOOKUP($B862,'Bang TPDD'!$A$6:$AA$2902,2, FALSE)</f>
        <v>Chọn NL</v>
      </c>
      <c r="D862" s="91">
        <v>0</v>
      </c>
      <c r="E862" s="91">
        <f t="shared" si="311"/>
        <v>0</v>
      </c>
      <c r="F862" s="91">
        <f>VLOOKUP($B862,'Bang TPDD'!$A$6:$AA$2902,3, FALSE)</f>
        <v>0</v>
      </c>
      <c r="G862" s="91">
        <f>VLOOKUP($B862,'Bang TPDD'!$A$6:$AA$2902,4, FALSE)*$D862/100</f>
        <v>0</v>
      </c>
      <c r="H862" s="91">
        <f>VLOOKUP($B862,'Bang TPDD'!$A$6:$AA$2902,23, FALSE)*$E862/100</f>
        <v>0</v>
      </c>
      <c r="I862" s="91">
        <f>VLOOKUP($B862,'Bang TPDD'!$A$6:$AA$2902,5, FALSE)*$E862/100</f>
        <v>0</v>
      </c>
      <c r="J862" s="91">
        <f>VLOOKUP($B862,'Bang TPDD'!$A$6:$AA$2902,6, FALSE)*$E862/100</f>
        <v>0</v>
      </c>
      <c r="K862" s="91">
        <f>VLOOKUP($B862,'Bang TPDD'!$A$6:$AA$2902,7, FALSE)*$E862/100</f>
        <v>0</v>
      </c>
      <c r="L862" s="91">
        <f>VLOOKUP($B862,'Bang TPDD'!$A$6:$AA$2902,8, FALSE)*$E862/100</f>
        <v>0</v>
      </c>
      <c r="M862" s="91">
        <f>VLOOKUP($B862,'Bang TPDD'!$A$6:$AA$2902,9, FALSE)*$E862/100</f>
        <v>0</v>
      </c>
      <c r="N862" s="91">
        <f>VLOOKUP($B862,'Bang TPDD'!$A$6:$AA$2902,10, FALSE)*$E862/100</f>
        <v>0</v>
      </c>
      <c r="O862" s="91">
        <f>VLOOKUP($B862,'Bang TPDD'!$A$6:$AA$2902,11, FALSE)*$E862/100</f>
        <v>0</v>
      </c>
      <c r="P862" s="91">
        <f>VLOOKUP($B862,'Bang TPDD'!$A$6:$AA$2902,12, FALSE)*$E862/100</f>
        <v>0</v>
      </c>
      <c r="Q862" s="91">
        <f>VLOOKUP($B862,'Bang TPDD'!$A$6:$AA$2902,13, FALSE)*$E862/100</f>
        <v>0</v>
      </c>
      <c r="R862" s="91">
        <f>VLOOKUP($B862,'Bang TPDD'!$A$6:$AA$2902,14, FALSE)*$E862/100</f>
        <v>0</v>
      </c>
      <c r="S862" s="91">
        <f>VLOOKUP($B862,'Bang TPDD'!$A$6:$AA$2902,15, FALSE)*$E862/100</f>
        <v>0</v>
      </c>
      <c r="T862" s="91">
        <f>VLOOKUP($B862,'Bang TPDD'!$A$6:$AA$2902,16, FALSE)*$E862/100</f>
        <v>0</v>
      </c>
      <c r="U862" s="91">
        <f>VLOOKUP($B862,'Bang TPDD'!$A$6:$AA$2902,17, FALSE)*$E862/100</f>
        <v>0</v>
      </c>
      <c r="V862" s="91">
        <f>VLOOKUP($B862,'Bang TPDD'!$A$6:$AA$2902,18, FALSE)*$E862/100</f>
        <v>0</v>
      </c>
      <c r="W862" s="91">
        <f>VLOOKUP($B862,'Bang TPDD'!$A$6:$AA$2902,19, FALSE)*$E862/100</f>
        <v>0</v>
      </c>
      <c r="X862" s="91">
        <f>VLOOKUP($B862,'Bang TPDD'!$A$6:$AA$2902,20, FALSE)*$E862/100</f>
        <v>0</v>
      </c>
      <c r="Y862" s="91">
        <f>VLOOKUP($B862,'Bang TPDD'!$A$6:$AA$2902,21, FALSE)*$E862/100</f>
        <v>0</v>
      </c>
      <c r="Z862" s="91">
        <f>VLOOKUP($B862,'Bang TPDD'!$A$6:$AA$2902,22, FALSE)*$E862/100</f>
        <v>0</v>
      </c>
    </row>
    <row r="863" spans="1:26" s="2" customFormat="1" x14ac:dyDescent="0.3">
      <c r="B863" s="92" t="s">
        <v>338</v>
      </c>
      <c r="C863" s="5" t="str">
        <f>VLOOKUP($B863,'Bang TPDD'!$A$6:$AA$2902,2, FALSE)</f>
        <v>Chọn NL</v>
      </c>
      <c r="D863" s="91">
        <v>0</v>
      </c>
      <c r="E863" s="91">
        <f t="shared" si="311"/>
        <v>0</v>
      </c>
      <c r="F863" s="91">
        <f>VLOOKUP($B863,'Bang TPDD'!$A$6:$AA$2902,3, FALSE)</f>
        <v>0</v>
      </c>
      <c r="G863" s="91">
        <f>VLOOKUP($B863,'Bang TPDD'!$A$6:$AA$2902,4, FALSE)*$D863/100</f>
        <v>0</v>
      </c>
      <c r="H863" s="91">
        <f>VLOOKUP($B863,'Bang TPDD'!$A$6:$AA$2902,23, FALSE)*$E863/100</f>
        <v>0</v>
      </c>
      <c r="I863" s="91">
        <f>VLOOKUP($B863,'Bang TPDD'!$A$6:$AA$2902,5, FALSE)*$E863/100</f>
        <v>0</v>
      </c>
      <c r="J863" s="91">
        <f>VLOOKUP($B863,'Bang TPDD'!$A$6:$AA$2902,6, FALSE)*$E863/100</f>
        <v>0</v>
      </c>
      <c r="K863" s="91">
        <f>VLOOKUP($B863,'Bang TPDD'!$A$6:$AA$2902,7, FALSE)*$E863/100</f>
        <v>0</v>
      </c>
      <c r="L863" s="91">
        <f>VLOOKUP($B863,'Bang TPDD'!$A$6:$AA$2902,8, FALSE)*$E863/100</f>
        <v>0</v>
      </c>
      <c r="M863" s="91">
        <f>VLOOKUP($B863,'Bang TPDD'!$A$6:$AA$2902,9, FALSE)*$E863/100</f>
        <v>0</v>
      </c>
      <c r="N863" s="91">
        <f>VLOOKUP($B863,'Bang TPDD'!$A$6:$AA$2902,10, FALSE)*$E863/100</f>
        <v>0</v>
      </c>
      <c r="O863" s="91">
        <f>VLOOKUP($B863,'Bang TPDD'!$A$6:$AA$2902,11, FALSE)*$E863/100</f>
        <v>0</v>
      </c>
      <c r="P863" s="91">
        <f>VLOOKUP($B863,'Bang TPDD'!$A$6:$AA$2902,12, FALSE)*$E863/100</f>
        <v>0</v>
      </c>
      <c r="Q863" s="91">
        <f>VLOOKUP($B863,'Bang TPDD'!$A$6:$AA$2902,13, FALSE)*$E863/100</f>
        <v>0</v>
      </c>
      <c r="R863" s="91">
        <f>VLOOKUP($B863,'Bang TPDD'!$A$6:$AA$2902,14, FALSE)*$E863/100</f>
        <v>0</v>
      </c>
      <c r="S863" s="91">
        <f>VLOOKUP($B863,'Bang TPDD'!$A$6:$AA$2902,15, FALSE)*$E863/100</f>
        <v>0</v>
      </c>
      <c r="T863" s="91">
        <f>VLOOKUP($B863,'Bang TPDD'!$A$6:$AA$2902,16, FALSE)*$E863/100</f>
        <v>0</v>
      </c>
      <c r="U863" s="91">
        <f>VLOOKUP($B863,'Bang TPDD'!$A$6:$AA$2902,17, FALSE)*$E863/100</f>
        <v>0</v>
      </c>
      <c r="V863" s="91">
        <f>VLOOKUP($B863,'Bang TPDD'!$A$6:$AA$2902,18, FALSE)*$E863/100</f>
        <v>0</v>
      </c>
      <c r="W863" s="91">
        <f>VLOOKUP($B863,'Bang TPDD'!$A$6:$AA$2902,19, FALSE)*$E863/100</f>
        <v>0</v>
      </c>
      <c r="X863" s="91">
        <f>VLOOKUP($B863,'Bang TPDD'!$A$6:$AA$2902,20, FALSE)*$E863/100</f>
        <v>0</v>
      </c>
      <c r="Y863" s="91">
        <f>VLOOKUP($B863,'Bang TPDD'!$A$6:$AA$2902,21, FALSE)*$E863/100</f>
        <v>0</v>
      </c>
      <c r="Z863" s="91">
        <f>VLOOKUP($B863,'Bang TPDD'!$A$6:$AA$2902,22, FALSE)*$E863/100</f>
        <v>0</v>
      </c>
    </row>
    <row r="864" spans="1:26" s="2" customFormat="1" x14ac:dyDescent="0.3">
      <c r="B864" s="92" t="s">
        <v>338</v>
      </c>
      <c r="C864" s="5" t="str">
        <f>VLOOKUP($B864,'Bang TPDD'!$A$6:$AA$2902,2, FALSE)</f>
        <v>Chọn NL</v>
      </c>
      <c r="D864" s="91">
        <v>0</v>
      </c>
      <c r="E864" s="91">
        <f t="shared" si="311"/>
        <v>0</v>
      </c>
      <c r="F864" s="91">
        <f>VLOOKUP($B864,'Bang TPDD'!$A$6:$AA$2902,3, FALSE)</f>
        <v>0</v>
      </c>
      <c r="G864" s="91">
        <f>VLOOKUP($B864,'Bang TPDD'!$A$6:$AA$2902,4, FALSE)*$D864/100</f>
        <v>0</v>
      </c>
      <c r="H864" s="91">
        <f>VLOOKUP($B864,'Bang TPDD'!$A$6:$AA$2902,23, FALSE)*$E864/100</f>
        <v>0</v>
      </c>
      <c r="I864" s="91">
        <f>VLOOKUP($B864,'Bang TPDD'!$A$6:$AA$2902,5, FALSE)*$E864/100</f>
        <v>0</v>
      </c>
      <c r="J864" s="91">
        <f>VLOOKUP($B864,'Bang TPDD'!$A$6:$AA$2902,6, FALSE)*$E864/100</f>
        <v>0</v>
      </c>
      <c r="K864" s="91">
        <f>VLOOKUP($B864,'Bang TPDD'!$A$6:$AA$2902,7, FALSE)*$E864/100</f>
        <v>0</v>
      </c>
      <c r="L864" s="91">
        <f>VLOOKUP($B864,'Bang TPDD'!$A$6:$AA$2902,8, FALSE)*$E864/100</f>
        <v>0</v>
      </c>
      <c r="M864" s="91">
        <f>VLOOKUP($B864,'Bang TPDD'!$A$6:$AA$2902,9, FALSE)*$E864/100</f>
        <v>0</v>
      </c>
      <c r="N864" s="91">
        <f>VLOOKUP($B864,'Bang TPDD'!$A$6:$AA$2902,10, FALSE)*$E864/100</f>
        <v>0</v>
      </c>
      <c r="O864" s="91">
        <f>VLOOKUP($B864,'Bang TPDD'!$A$6:$AA$2902,11, FALSE)*$E864/100</f>
        <v>0</v>
      </c>
      <c r="P864" s="91">
        <f>VLOOKUP($B864,'Bang TPDD'!$A$6:$AA$2902,12, FALSE)*$E864/100</f>
        <v>0</v>
      </c>
      <c r="Q864" s="91">
        <f>VLOOKUP($B864,'Bang TPDD'!$A$6:$AA$2902,13, FALSE)*$E864/100</f>
        <v>0</v>
      </c>
      <c r="R864" s="91">
        <f>VLOOKUP($B864,'Bang TPDD'!$A$6:$AA$2902,14, FALSE)*$E864/100</f>
        <v>0</v>
      </c>
      <c r="S864" s="91">
        <f>VLOOKUP($B864,'Bang TPDD'!$A$6:$AA$2902,15, FALSE)*$E864/100</f>
        <v>0</v>
      </c>
      <c r="T864" s="91">
        <f>VLOOKUP($B864,'Bang TPDD'!$A$6:$AA$2902,16, FALSE)*$E864/100</f>
        <v>0</v>
      </c>
      <c r="U864" s="91">
        <f>VLOOKUP($B864,'Bang TPDD'!$A$6:$AA$2902,17, FALSE)*$E864/100</f>
        <v>0</v>
      </c>
      <c r="V864" s="91">
        <f>VLOOKUP($B864,'Bang TPDD'!$A$6:$AA$2902,18, FALSE)*$E864/100</f>
        <v>0</v>
      </c>
      <c r="W864" s="91">
        <f>VLOOKUP($B864,'Bang TPDD'!$A$6:$AA$2902,19, FALSE)*$E864/100</f>
        <v>0</v>
      </c>
      <c r="X864" s="91">
        <f>VLOOKUP($B864,'Bang TPDD'!$A$6:$AA$2902,20, FALSE)*$E864/100</f>
        <v>0</v>
      </c>
      <c r="Y864" s="91">
        <f>VLOOKUP($B864,'Bang TPDD'!$A$6:$AA$2902,21, FALSE)*$E864/100</f>
        <v>0</v>
      </c>
      <c r="Z864" s="91">
        <f>VLOOKUP($B864,'Bang TPDD'!$A$6:$AA$2902,22, FALSE)*$E864/100</f>
        <v>0</v>
      </c>
    </row>
    <row r="865" spans="1:26" s="2" customFormat="1" x14ac:dyDescent="0.3">
      <c r="B865" s="92" t="s">
        <v>338</v>
      </c>
      <c r="C865" s="5" t="str">
        <f>VLOOKUP($B865,'Bang TPDD'!$A$6:$AA$2902,2, FALSE)</f>
        <v>Chọn NL</v>
      </c>
      <c r="D865" s="91">
        <v>0</v>
      </c>
      <c r="E865" s="91">
        <f t="shared" si="311"/>
        <v>0</v>
      </c>
      <c r="F865" s="91">
        <f>VLOOKUP($B865,'Bang TPDD'!$A$6:$AA$2902,3, FALSE)</f>
        <v>0</v>
      </c>
      <c r="G865" s="91">
        <f>VLOOKUP($B865,'Bang TPDD'!$A$6:$AA$2902,4, FALSE)*$D865/100</f>
        <v>0</v>
      </c>
      <c r="H865" s="91">
        <f>VLOOKUP($B865,'Bang TPDD'!$A$6:$AA$2902,23, FALSE)*$E865/100</f>
        <v>0</v>
      </c>
      <c r="I865" s="91">
        <f>VLOOKUP($B865,'Bang TPDD'!$A$6:$AA$2902,5, FALSE)*$E865/100</f>
        <v>0</v>
      </c>
      <c r="J865" s="91">
        <f>VLOOKUP($B865,'Bang TPDD'!$A$6:$AA$2902,6, FALSE)*$E865/100</f>
        <v>0</v>
      </c>
      <c r="K865" s="91">
        <f>VLOOKUP($B865,'Bang TPDD'!$A$6:$AA$2902,7, FALSE)*$E865/100</f>
        <v>0</v>
      </c>
      <c r="L865" s="91">
        <f>VLOOKUP($B865,'Bang TPDD'!$A$6:$AA$2902,8, FALSE)*$E865/100</f>
        <v>0</v>
      </c>
      <c r="M865" s="91">
        <f>VLOOKUP($B865,'Bang TPDD'!$A$6:$AA$2902,9, FALSE)*$E865/100</f>
        <v>0</v>
      </c>
      <c r="N865" s="91">
        <f>VLOOKUP($B865,'Bang TPDD'!$A$6:$AA$2902,10, FALSE)*$E865/100</f>
        <v>0</v>
      </c>
      <c r="O865" s="91">
        <f>VLOOKUP($B865,'Bang TPDD'!$A$6:$AA$2902,11, FALSE)*$E865/100</f>
        <v>0</v>
      </c>
      <c r="P865" s="91">
        <f>VLOOKUP($B865,'Bang TPDD'!$A$6:$AA$2902,12, FALSE)*$E865/100</f>
        <v>0</v>
      </c>
      <c r="Q865" s="91">
        <f>VLOOKUP($B865,'Bang TPDD'!$A$6:$AA$2902,13, FALSE)*$E865/100</f>
        <v>0</v>
      </c>
      <c r="R865" s="91">
        <f>VLOOKUP($B865,'Bang TPDD'!$A$6:$AA$2902,14, FALSE)*$E865/100</f>
        <v>0</v>
      </c>
      <c r="S865" s="91">
        <f>VLOOKUP($B865,'Bang TPDD'!$A$6:$AA$2902,15, FALSE)*$E865/100</f>
        <v>0</v>
      </c>
      <c r="T865" s="91">
        <f>VLOOKUP($B865,'Bang TPDD'!$A$6:$AA$2902,16, FALSE)*$E865/100</f>
        <v>0</v>
      </c>
      <c r="U865" s="91">
        <f>VLOOKUP($B865,'Bang TPDD'!$A$6:$AA$2902,17, FALSE)*$E865/100</f>
        <v>0</v>
      </c>
      <c r="V865" s="91">
        <f>VLOOKUP($B865,'Bang TPDD'!$A$6:$AA$2902,18, FALSE)*$E865/100</f>
        <v>0</v>
      </c>
      <c r="W865" s="91">
        <f>VLOOKUP($B865,'Bang TPDD'!$A$6:$AA$2902,19, FALSE)*$E865/100</f>
        <v>0</v>
      </c>
      <c r="X865" s="91">
        <f>VLOOKUP($B865,'Bang TPDD'!$A$6:$AA$2902,20, FALSE)*$E865/100</f>
        <v>0</v>
      </c>
      <c r="Y865" s="91">
        <f>VLOOKUP($B865,'Bang TPDD'!$A$6:$AA$2902,21, FALSE)*$E865/100</f>
        <v>0</v>
      </c>
      <c r="Z865" s="91">
        <f>VLOOKUP($B865,'Bang TPDD'!$A$6:$AA$2902,22, FALSE)*$E865/100</f>
        <v>0</v>
      </c>
    </row>
    <row r="866" spans="1:26" s="2" customFormat="1" x14ac:dyDescent="0.3">
      <c r="B866" s="92" t="s">
        <v>338</v>
      </c>
      <c r="C866" s="5" t="str">
        <f>VLOOKUP($B866,'Bang TPDD'!$A$6:$AA$2902,2, FALSE)</f>
        <v>Chọn NL</v>
      </c>
      <c r="D866" s="91">
        <v>0</v>
      </c>
      <c r="E866" s="91">
        <f t="shared" si="311"/>
        <v>0</v>
      </c>
      <c r="F866" s="91">
        <f>VLOOKUP($B866,'Bang TPDD'!$A$6:$AA$2902,3, FALSE)</f>
        <v>0</v>
      </c>
      <c r="G866" s="91">
        <f>VLOOKUP($B866,'Bang TPDD'!$A$6:$AA$2902,4, FALSE)*$D866/100</f>
        <v>0</v>
      </c>
      <c r="H866" s="91">
        <f>VLOOKUP($B866,'Bang TPDD'!$A$6:$AA$2902,23, FALSE)*$E866/100</f>
        <v>0</v>
      </c>
      <c r="I866" s="91">
        <f>VLOOKUP($B866,'Bang TPDD'!$A$6:$AA$2902,5, FALSE)*$E866/100</f>
        <v>0</v>
      </c>
      <c r="J866" s="91">
        <f>VLOOKUP($B866,'Bang TPDD'!$A$6:$AA$2902,6, FALSE)*$E866/100</f>
        <v>0</v>
      </c>
      <c r="K866" s="91">
        <f>VLOOKUP($B866,'Bang TPDD'!$A$6:$AA$2902,7, FALSE)*$E866/100</f>
        <v>0</v>
      </c>
      <c r="L866" s="91">
        <f>VLOOKUP($B866,'Bang TPDD'!$A$6:$AA$2902,8, FALSE)*$E866/100</f>
        <v>0</v>
      </c>
      <c r="M866" s="91">
        <f>VLOOKUP($B866,'Bang TPDD'!$A$6:$AA$2902,9, FALSE)*$E866/100</f>
        <v>0</v>
      </c>
      <c r="N866" s="91">
        <f>VLOOKUP($B866,'Bang TPDD'!$A$6:$AA$2902,10, FALSE)*$E866/100</f>
        <v>0</v>
      </c>
      <c r="O866" s="91">
        <f>VLOOKUP($B866,'Bang TPDD'!$A$6:$AA$2902,11, FALSE)*$E866/100</f>
        <v>0</v>
      </c>
      <c r="P866" s="91">
        <f>VLOOKUP($B866,'Bang TPDD'!$A$6:$AA$2902,12, FALSE)*$E866/100</f>
        <v>0</v>
      </c>
      <c r="Q866" s="91">
        <f>VLOOKUP($B866,'Bang TPDD'!$A$6:$AA$2902,13, FALSE)*$E866/100</f>
        <v>0</v>
      </c>
      <c r="R866" s="91">
        <f>VLOOKUP($B866,'Bang TPDD'!$A$6:$AA$2902,14, FALSE)*$E866/100</f>
        <v>0</v>
      </c>
      <c r="S866" s="91">
        <f>VLOOKUP($B866,'Bang TPDD'!$A$6:$AA$2902,15, FALSE)*$E866/100</f>
        <v>0</v>
      </c>
      <c r="T866" s="91">
        <f>VLOOKUP($B866,'Bang TPDD'!$A$6:$AA$2902,16, FALSE)*$E866/100</f>
        <v>0</v>
      </c>
      <c r="U866" s="91">
        <f>VLOOKUP($B866,'Bang TPDD'!$A$6:$AA$2902,17, FALSE)*$E866/100</f>
        <v>0</v>
      </c>
      <c r="V866" s="91">
        <f>VLOOKUP($B866,'Bang TPDD'!$A$6:$AA$2902,18, FALSE)*$E866/100</f>
        <v>0</v>
      </c>
      <c r="W866" s="91">
        <f>VLOOKUP($B866,'Bang TPDD'!$A$6:$AA$2902,19, FALSE)*$E866/100</f>
        <v>0</v>
      </c>
      <c r="X866" s="91">
        <f>VLOOKUP($B866,'Bang TPDD'!$A$6:$AA$2902,20, FALSE)*$E866/100</f>
        <v>0</v>
      </c>
      <c r="Y866" s="91">
        <f>VLOOKUP($B866,'Bang TPDD'!$A$6:$AA$2902,21, FALSE)*$E866/100</f>
        <v>0</v>
      </c>
      <c r="Z866" s="91">
        <f>VLOOKUP($B866,'Bang TPDD'!$A$6:$AA$2902,22, FALSE)*$E866/100</f>
        <v>0</v>
      </c>
    </row>
    <row r="867" spans="1:26" s="2" customFormat="1" x14ac:dyDescent="0.3">
      <c r="B867" s="92" t="s">
        <v>338</v>
      </c>
      <c r="C867" s="5" t="str">
        <f>VLOOKUP($B867,'Bang TPDD'!$A$6:$AA$2902,2, FALSE)</f>
        <v>Chọn NL</v>
      </c>
      <c r="D867" s="91">
        <v>0</v>
      </c>
      <c r="E867" s="91">
        <f t="shared" si="311"/>
        <v>0</v>
      </c>
      <c r="F867" s="91">
        <f>VLOOKUP($B867,'Bang TPDD'!$A$6:$AA$2902,3, FALSE)</f>
        <v>0</v>
      </c>
      <c r="G867" s="91">
        <f>VLOOKUP($B867,'Bang TPDD'!$A$6:$AA$2902,4, FALSE)*$D867/100</f>
        <v>0</v>
      </c>
      <c r="H867" s="91">
        <f>VLOOKUP($B867,'Bang TPDD'!$A$6:$AA$2902,23, FALSE)*$E867/100</f>
        <v>0</v>
      </c>
      <c r="I867" s="91">
        <f>VLOOKUP($B867,'Bang TPDD'!$A$6:$AA$2902,5, FALSE)*$E867/100</f>
        <v>0</v>
      </c>
      <c r="J867" s="91">
        <f>VLOOKUP($B867,'Bang TPDD'!$A$6:$AA$2902,6, FALSE)*$E867/100</f>
        <v>0</v>
      </c>
      <c r="K867" s="91">
        <f>VLOOKUP($B867,'Bang TPDD'!$A$6:$AA$2902,7, FALSE)*$E867/100</f>
        <v>0</v>
      </c>
      <c r="L867" s="91">
        <f>VLOOKUP($B867,'Bang TPDD'!$A$6:$AA$2902,8, FALSE)*$E867/100</f>
        <v>0</v>
      </c>
      <c r="M867" s="91">
        <f>VLOOKUP($B867,'Bang TPDD'!$A$6:$AA$2902,9, FALSE)*$E867/100</f>
        <v>0</v>
      </c>
      <c r="N867" s="91">
        <f>VLOOKUP($B867,'Bang TPDD'!$A$6:$AA$2902,10, FALSE)*$E867/100</f>
        <v>0</v>
      </c>
      <c r="O867" s="91">
        <f>VLOOKUP($B867,'Bang TPDD'!$A$6:$AA$2902,11, FALSE)*$E867/100</f>
        <v>0</v>
      </c>
      <c r="P867" s="91">
        <f>VLOOKUP($B867,'Bang TPDD'!$A$6:$AA$2902,12, FALSE)*$E867/100</f>
        <v>0</v>
      </c>
      <c r="Q867" s="91">
        <f>VLOOKUP($B867,'Bang TPDD'!$A$6:$AA$2902,13, FALSE)*$E867/100</f>
        <v>0</v>
      </c>
      <c r="R867" s="91">
        <f>VLOOKUP($B867,'Bang TPDD'!$A$6:$AA$2902,14, FALSE)*$E867/100</f>
        <v>0</v>
      </c>
      <c r="S867" s="91">
        <f>VLOOKUP($B867,'Bang TPDD'!$A$6:$AA$2902,15, FALSE)*$E867/100</f>
        <v>0</v>
      </c>
      <c r="T867" s="91">
        <f>VLOOKUP($B867,'Bang TPDD'!$A$6:$AA$2902,16, FALSE)*$E867/100</f>
        <v>0</v>
      </c>
      <c r="U867" s="91">
        <f>VLOOKUP($B867,'Bang TPDD'!$A$6:$AA$2902,17, FALSE)*$E867/100</f>
        <v>0</v>
      </c>
      <c r="V867" s="91">
        <f>VLOOKUP($B867,'Bang TPDD'!$A$6:$AA$2902,18, FALSE)*$E867/100</f>
        <v>0</v>
      </c>
      <c r="W867" s="91">
        <f>VLOOKUP($B867,'Bang TPDD'!$A$6:$AA$2902,19, FALSE)*$E867/100</f>
        <v>0</v>
      </c>
      <c r="X867" s="91">
        <f>VLOOKUP($B867,'Bang TPDD'!$A$6:$AA$2902,20, FALSE)*$E867/100</f>
        <v>0</v>
      </c>
      <c r="Y867" s="91">
        <f>VLOOKUP($B867,'Bang TPDD'!$A$6:$AA$2902,21, FALSE)*$E867/100</f>
        <v>0</v>
      </c>
      <c r="Z867" s="91">
        <f>VLOOKUP($B867,'Bang TPDD'!$A$6:$AA$2902,22, FALSE)*$E867/100</f>
        <v>0</v>
      </c>
    </row>
    <row r="868" spans="1:26" s="2" customFormat="1" x14ac:dyDescent="0.3">
      <c r="B868" s="92" t="s">
        <v>338</v>
      </c>
      <c r="C868" s="5" t="str">
        <f>VLOOKUP($B868,'Bang TPDD'!$A$6:$AA$2902,2, FALSE)</f>
        <v>Chọn NL</v>
      </c>
      <c r="D868" s="91">
        <v>0</v>
      </c>
      <c r="E868" s="91">
        <f t="shared" si="311"/>
        <v>0</v>
      </c>
      <c r="F868" s="91">
        <f>VLOOKUP($B868,'Bang TPDD'!$A$6:$AA$2902,3, FALSE)</f>
        <v>0</v>
      </c>
      <c r="G868" s="91">
        <f>VLOOKUP($B868,'Bang TPDD'!$A$6:$AA$2902,4, FALSE)*$D868/100</f>
        <v>0</v>
      </c>
      <c r="H868" s="91">
        <f>VLOOKUP($B868,'Bang TPDD'!$A$6:$AA$2902,23, FALSE)*$E868/100</f>
        <v>0</v>
      </c>
      <c r="I868" s="91">
        <f>VLOOKUP($B868,'Bang TPDD'!$A$6:$AA$2902,5, FALSE)*$E868/100</f>
        <v>0</v>
      </c>
      <c r="J868" s="91">
        <f>VLOOKUP($B868,'Bang TPDD'!$A$6:$AA$2902,6, FALSE)*$E868/100</f>
        <v>0</v>
      </c>
      <c r="K868" s="91">
        <f>VLOOKUP($B868,'Bang TPDD'!$A$6:$AA$2902,7, FALSE)*$E868/100</f>
        <v>0</v>
      </c>
      <c r="L868" s="91">
        <f>VLOOKUP($B868,'Bang TPDD'!$A$6:$AA$2902,8, FALSE)*$E868/100</f>
        <v>0</v>
      </c>
      <c r="M868" s="91">
        <f>VLOOKUP($B868,'Bang TPDD'!$A$6:$AA$2902,9, FALSE)*$E868/100</f>
        <v>0</v>
      </c>
      <c r="N868" s="91">
        <f>VLOOKUP($B868,'Bang TPDD'!$A$6:$AA$2902,10, FALSE)*$E868/100</f>
        <v>0</v>
      </c>
      <c r="O868" s="91">
        <f>VLOOKUP($B868,'Bang TPDD'!$A$6:$AA$2902,11, FALSE)*$E868/100</f>
        <v>0</v>
      </c>
      <c r="P868" s="91">
        <f>VLOOKUP($B868,'Bang TPDD'!$A$6:$AA$2902,12, FALSE)*$E868/100</f>
        <v>0</v>
      </c>
      <c r="Q868" s="91">
        <f>VLOOKUP($B868,'Bang TPDD'!$A$6:$AA$2902,13, FALSE)*$E868/100</f>
        <v>0</v>
      </c>
      <c r="R868" s="91">
        <f>VLOOKUP($B868,'Bang TPDD'!$A$6:$AA$2902,14, FALSE)*$E868/100</f>
        <v>0</v>
      </c>
      <c r="S868" s="91">
        <f>VLOOKUP($B868,'Bang TPDD'!$A$6:$AA$2902,15, FALSE)*$E868/100</f>
        <v>0</v>
      </c>
      <c r="T868" s="91">
        <f>VLOOKUP($B868,'Bang TPDD'!$A$6:$AA$2902,16, FALSE)*$E868/100</f>
        <v>0</v>
      </c>
      <c r="U868" s="91">
        <f>VLOOKUP($B868,'Bang TPDD'!$A$6:$AA$2902,17, FALSE)*$E868/100</f>
        <v>0</v>
      </c>
      <c r="V868" s="91">
        <f>VLOOKUP($B868,'Bang TPDD'!$A$6:$AA$2902,18, FALSE)*$E868/100</f>
        <v>0</v>
      </c>
      <c r="W868" s="91">
        <f>VLOOKUP($B868,'Bang TPDD'!$A$6:$AA$2902,19, FALSE)*$E868/100</f>
        <v>0</v>
      </c>
      <c r="X868" s="91">
        <f>VLOOKUP($B868,'Bang TPDD'!$A$6:$AA$2902,20, FALSE)*$E868/100</f>
        <v>0</v>
      </c>
      <c r="Y868" s="91">
        <f>VLOOKUP($B868,'Bang TPDD'!$A$6:$AA$2902,21, FALSE)*$E868/100</f>
        <v>0</v>
      </c>
      <c r="Z868" s="91">
        <f>VLOOKUP($B868,'Bang TPDD'!$A$6:$AA$2902,22, FALSE)*$E868/100</f>
        <v>0</v>
      </c>
    </row>
    <row r="869" spans="1:26" s="2" customFormat="1" x14ac:dyDescent="0.3">
      <c r="B869" s="92" t="s">
        <v>338</v>
      </c>
      <c r="C869" s="5" t="str">
        <f>VLOOKUP($B869,'Bang TPDD'!$A$6:$AA$2902,2, FALSE)</f>
        <v>Chọn NL</v>
      </c>
      <c r="D869" s="91">
        <v>0</v>
      </c>
      <c r="E869" s="91">
        <f t="shared" si="311"/>
        <v>0</v>
      </c>
      <c r="F869" s="91">
        <f>VLOOKUP($B869,'Bang TPDD'!$A$6:$AA$2902,3, FALSE)</f>
        <v>0</v>
      </c>
      <c r="G869" s="91">
        <f>VLOOKUP($B869,'Bang TPDD'!$A$6:$AA$2902,4, FALSE)*$D869/100</f>
        <v>0</v>
      </c>
      <c r="H869" s="91">
        <f>VLOOKUP($B869,'Bang TPDD'!$A$6:$AA$2902,23, FALSE)*$E869/100</f>
        <v>0</v>
      </c>
      <c r="I869" s="91">
        <f>VLOOKUP($B869,'Bang TPDD'!$A$6:$AA$2902,5, FALSE)*$E869/100</f>
        <v>0</v>
      </c>
      <c r="J869" s="91">
        <f>VLOOKUP($B869,'Bang TPDD'!$A$6:$AA$2902,6, FALSE)*$E869/100</f>
        <v>0</v>
      </c>
      <c r="K869" s="91">
        <f>VLOOKUP($B869,'Bang TPDD'!$A$6:$AA$2902,7, FALSE)*$E869/100</f>
        <v>0</v>
      </c>
      <c r="L869" s="91">
        <f>VLOOKUP($B869,'Bang TPDD'!$A$6:$AA$2902,8, FALSE)*$E869/100</f>
        <v>0</v>
      </c>
      <c r="M869" s="91">
        <f>VLOOKUP($B869,'Bang TPDD'!$A$6:$AA$2902,9, FALSE)*$E869/100</f>
        <v>0</v>
      </c>
      <c r="N869" s="91">
        <f>VLOOKUP($B869,'Bang TPDD'!$A$6:$AA$2902,10, FALSE)*$E869/100</f>
        <v>0</v>
      </c>
      <c r="O869" s="91">
        <f>VLOOKUP($B869,'Bang TPDD'!$A$6:$AA$2902,11, FALSE)*$E869/100</f>
        <v>0</v>
      </c>
      <c r="P869" s="91">
        <f>VLOOKUP($B869,'Bang TPDD'!$A$6:$AA$2902,12, FALSE)*$E869/100</f>
        <v>0</v>
      </c>
      <c r="Q869" s="91">
        <f>VLOOKUP($B869,'Bang TPDD'!$A$6:$AA$2902,13, FALSE)*$E869/100</f>
        <v>0</v>
      </c>
      <c r="R869" s="91">
        <f>VLOOKUP($B869,'Bang TPDD'!$A$6:$AA$2902,14, FALSE)*$E869/100</f>
        <v>0</v>
      </c>
      <c r="S869" s="91">
        <f>VLOOKUP($B869,'Bang TPDD'!$A$6:$AA$2902,15, FALSE)*$E869/100</f>
        <v>0</v>
      </c>
      <c r="T869" s="91">
        <f>VLOOKUP($B869,'Bang TPDD'!$A$6:$AA$2902,16, FALSE)*$E869/100</f>
        <v>0</v>
      </c>
      <c r="U869" s="91">
        <f>VLOOKUP($B869,'Bang TPDD'!$A$6:$AA$2902,17, FALSE)*$E869/100</f>
        <v>0</v>
      </c>
      <c r="V869" s="91">
        <f>VLOOKUP($B869,'Bang TPDD'!$A$6:$AA$2902,18, FALSE)*$E869/100</f>
        <v>0</v>
      </c>
      <c r="W869" s="91">
        <f>VLOOKUP($B869,'Bang TPDD'!$A$6:$AA$2902,19, FALSE)*$E869/100</f>
        <v>0</v>
      </c>
      <c r="X869" s="91">
        <f>VLOOKUP($B869,'Bang TPDD'!$A$6:$AA$2902,20, FALSE)*$E869/100</f>
        <v>0</v>
      </c>
      <c r="Y869" s="91">
        <f>VLOOKUP($B869,'Bang TPDD'!$A$6:$AA$2902,21, FALSE)*$E869/100</f>
        <v>0</v>
      </c>
      <c r="Z869" s="91">
        <f>VLOOKUP($B869,'Bang TPDD'!$A$6:$AA$2902,22, FALSE)*$E869/100</f>
        <v>0</v>
      </c>
    </row>
    <row r="870" spans="1:26" s="2" customFormat="1" x14ac:dyDescent="0.3">
      <c r="B870" s="92" t="s">
        <v>338</v>
      </c>
      <c r="C870" s="5" t="str">
        <f>VLOOKUP($B870,'Bang TPDD'!$A$6:$AA$2902,2, FALSE)</f>
        <v>Chọn NL</v>
      </c>
      <c r="D870" s="91">
        <v>0</v>
      </c>
      <c r="E870" s="91">
        <f t="shared" si="311"/>
        <v>0</v>
      </c>
      <c r="F870" s="91">
        <f>VLOOKUP($B870,'Bang TPDD'!$A$6:$AA$2902,3, FALSE)</f>
        <v>0</v>
      </c>
      <c r="G870" s="91">
        <f>VLOOKUP($B870,'Bang TPDD'!$A$6:$AA$2902,4, FALSE)*$D870/100</f>
        <v>0</v>
      </c>
      <c r="H870" s="91">
        <f>VLOOKUP($B870,'Bang TPDD'!$A$6:$AA$2902,23, FALSE)*$E870/100</f>
        <v>0</v>
      </c>
      <c r="I870" s="91">
        <f>VLOOKUP($B870,'Bang TPDD'!$A$6:$AA$2902,5, FALSE)*$E870/100</f>
        <v>0</v>
      </c>
      <c r="J870" s="91">
        <f>VLOOKUP($B870,'Bang TPDD'!$A$6:$AA$2902,6, FALSE)*$E870/100</f>
        <v>0</v>
      </c>
      <c r="K870" s="91">
        <f>VLOOKUP($B870,'Bang TPDD'!$A$6:$AA$2902,7, FALSE)*$E870/100</f>
        <v>0</v>
      </c>
      <c r="L870" s="91">
        <f>VLOOKUP($B870,'Bang TPDD'!$A$6:$AA$2902,8, FALSE)*$E870/100</f>
        <v>0</v>
      </c>
      <c r="M870" s="91">
        <f>VLOOKUP($B870,'Bang TPDD'!$A$6:$AA$2902,9, FALSE)*$E870/100</f>
        <v>0</v>
      </c>
      <c r="N870" s="91">
        <f>VLOOKUP($B870,'Bang TPDD'!$A$6:$AA$2902,10, FALSE)*$E870/100</f>
        <v>0</v>
      </c>
      <c r="O870" s="91">
        <f>VLOOKUP($B870,'Bang TPDD'!$A$6:$AA$2902,11, FALSE)*$E870/100</f>
        <v>0</v>
      </c>
      <c r="P870" s="91">
        <f>VLOOKUP($B870,'Bang TPDD'!$A$6:$AA$2902,12, FALSE)*$E870/100</f>
        <v>0</v>
      </c>
      <c r="Q870" s="91">
        <f>VLOOKUP($B870,'Bang TPDD'!$A$6:$AA$2902,13, FALSE)*$E870/100</f>
        <v>0</v>
      </c>
      <c r="R870" s="91">
        <f>VLOOKUP($B870,'Bang TPDD'!$A$6:$AA$2902,14, FALSE)*$E870/100</f>
        <v>0</v>
      </c>
      <c r="S870" s="91">
        <f>VLOOKUP($B870,'Bang TPDD'!$A$6:$AA$2902,15, FALSE)*$E870/100</f>
        <v>0</v>
      </c>
      <c r="T870" s="91">
        <f>VLOOKUP($B870,'Bang TPDD'!$A$6:$AA$2902,16, FALSE)*$E870/100</f>
        <v>0</v>
      </c>
      <c r="U870" s="91">
        <f>VLOOKUP($B870,'Bang TPDD'!$A$6:$AA$2902,17, FALSE)*$E870/100</f>
        <v>0</v>
      </c>
      <c r="V870" s="91">
        <f>VLOOKUP($B870,'Bang TPDD'!$A$6:$AA$2902,18, FALSE)*$E870/100</f>
        <v>0</v>
      </c>
      <c r="W870" s="91">
        <f>VLOOKUP($B870,'Bang TPDD'!$A$6:$AA$2902,19, FALSE)*$E870/100</f>
        <v>0</v>
      </c>
      <c r="X870" s="91">
        <f>VLOOKUP($B870,'Bang TPDD'!$A$6:$AA$2902,20, FALSE)*$E870/100</f>
        <v>0</v>
      </c>
      <c r="Y870" s="91">
        <f>VLOOKUP($B870,'Bang TPDD'!$A$6:$AA$2902,21, FALSE)*$E870/100</f>
        <v>0</v>
      </c>
      <c r="Z870" s="91">
        <f>VLOOKUP($B870,'Bang TPDD'!$A$6:$AA$2902,22, FALSE)*$E870/100</f>
        <v>0</v>
      </c>
    </row>
    <row r="871" spans="1:26" s="2" customFormat="1" x14ac:dyDescent="0.3">
      <c r="B871" s="92" t="s">
        <v>338</v>
      </c>
      <c r="C871" s="5" t="str">
        <f>VLOOKUP($B871,'Bang TPDD'!$A$6:$AA$2902,2, FALSE)</f>
        <v>Chọn NL</v>
      </c>
      <c r="D871" s="91">
        <v>0</v>
      </c>
      <c r="E871" s="91">
        <f t="shared" si="311"/>
        <v>0</v>
      </c>
      <c r="F871" s="91">
        <f>VLOOKUP($B871,'Bang TPDD'!$A$6:$AA$2902,3, FALSE)</f>
        <v>0</v>
      </c>
      <c r="G871" s="91">
        <f>VLOOKUP($B871,'Bang TPDD'!$A$6:$AA$2902,4, FALSE)*$D871/100</f>
        <v>0</v>
      </c>
      <c r="H871" s="91">
        <f>VLOOKUP($B871,'Bang TPDD'!$A$6:$AA$2902,23, FALSE)*$E871/100</f>
        <v>0</v>
      </c>
      <c r="I871" s="91">
        <f>VLOOKUP($B871,'Bang TPDD'!$A$6:$AA$2902,5, FALSE)*$E871/100</f>
        <v>0</v>
      </c>
      <c r="J871" s="91">
        <f>VLOOKUP($B871,'Bang TPDD'!$A$6:$AA$2902,6, FALSE)*$E871/100</f>
        <v>0</v>
      </c>
      <c r="K871" s="91">
        <f>VLOOKUP($B871,'Bang TPDD'!$A$6:$AA$2902,7, FALSE)*$E871/100</f>
        <v>0</v>
      </c>
      <c r="L871" s="91">
        <f>VLOOKUP($B871,'Bang TPDD'!$A$6:$AA$2902,8, FALSE)*$E871/100</f>
        <v>0</v>
      </c>
      <c r="M871" s="91">
        <f>VLOOKUP($B871,'Bang TPDD'!$A$6:$AA$2902,9, FALSE)*$E871/100</f>
        <v>0</v>
      </c>
      <c r="N871" s="91">
        <f>VLOOKUP($B871,'Bang TPDD'!$A$6:$AA$2902,10, FALSE)*$E871/100</f>
        <v>0</v>
      </c>
      <c r="O871" s="91">
        <f>VLOOKUP($B871,'Bang TPDD'!$A$6:$AA$2902,11, FALSE)*$E871/100</f>
        <v>0</v>
      </c>
      <c r="P871" s="91">
        <f>VLOOKUP($B871,'Bang TPDD'!$A$6:$AA$2902,12, FALSE)*$E871/100</f>
        <v>0</v>
      </c>
      <c r="Q871" s="91">
        <f>VLOOKUP($B871,'Bang TPDD'!$A$6:$AA$2902,13, FALSE)*$E871/100</f>
        <v>0</v>
      </c>
      <c r="R871" s="91">
        <f>VLOOKUP($B871,'Bang TPDD'!$A$6:$AA$2902,14, FALSE)*$E871/100</f>
        <v>0</v>
      </c>
      <c r="S871" s="91">
        <f>VLOOKUP($B871,'Bang TPDD'!$A$6:$AA$2902,15, FALSE)*$E871/100</f>
        <v>0</v>
      </c>
      <c r="T871" s="91">
        <f>VLOOKUP($B871,'Bang TPDD'!$A$6:$AA$2902,16, FALSE)*$E871/100</f>
        <v>0</v>
      </c>
      <c r="U871" s="91">
        <f>VLOOKUP($B871,'Bang TPDD'!$A$6:$AA$2902,17, FALSE)*$E871/100</f>
        <v>0</v>
      </c>
      <c r="V871" s="91">
        <f>VLOOKUP($B871,'Bang TPDD'!$A$6:$AA$2902,18, FALSE)*$E871/100</f>
        <v>0</v>
      </c>
      <c r="W871" s="91">
        <f>VLOOKUP($B871,'Bang TPDD'!$A$6:$AA$2902,19, FALSE)*$E871/100</f>
        <v>0</v>
      </c>
      <c r="X871" s="91">
        <f>VLOOKUP($B871,'Bang TPDD'!$A$6:$AA$2902,20, FALSE)*$E871/100</f>
        <v>0</v>
      </c>
      <c r="Y871" s="91">
        <f>VLOOKUP($B871,'Bang TPDD'!$A$6:$AA$2902,21, FALSE)*$E871/100</f>
        <v>0</v>
      </c>
      <c r="Z871" s="91">
        <f>VLOOKUP($B871,'Bang TPDD'!$A$6:$AA$2902,22, FALSE)*$E871/100</f>
        <v>0</v>
      </c>
    </row>
    <row r="872" spans="1:26" s="2" customFormat="1" x14ac:dyDescent="0.3">
      <c r="B872" s="92" t="s">
        <v>338</v>
      </c>
      <c r="C872" s="5" t="str">
        <f>VLOOKUP($B872,'Bang TPDD'!$A$6:$AA$2902,2, FALSE)</f>
        <v>Chọn NL</v>
      </c>
      <c r="D872" s="91">
        <v>0</v>
      </c>
      <c r="E872" s="91">
        <f t="shared" si="311"/>
        <v>0</v>
      </c>
      <c r="F872" s="91">
        <f>VLOOKUP($B872,'Bang TPDD'!$A$6:$AA$2902,3, FALSE)</f>
        <v>0</v>
      </c>
      <c r="G872" s="91">
        <f>VLOOKUP($B872,'Bang TPDD'!$A$6:$AA$2902,4, FALSE)*$D872/100</f>
        <v>0</v>
      </c>
      <c r="H872" s="91">
        <f>VLOOKUP($B872,'Bang TPDD'!$A$6:$AA$2902,23, FALSE)*$E872/100</f>
        <v>0</v>
      </c>
      <c r="I872" s="91">
        <f>VLOOKUP($B872,'Bang TPDD'!$A$6:$AA$2902,5, FALSE)*$E872/100</f>
        <v>0</v>
      </c>
      <c r="J872" s="91">
        <f>VLOOKUP($B872,'Bang TPDD'!$A$6:$AA$2902,6, FALSE)*$E872/100</f>
        <v>0</v>
      </c>
      <c r="K872" s="91">
        <f>VLOOKUP($B872,'Bang TPDD'!$A$6:$AA$2902,7, FALSE)*$E872/100</f>
        <v>0</v>
      </c>
      <c r="L872" s="91">
        <f>VLOOKUP($B872,'Bang TPDD'!$A$6:$AA$2902,8, FALSE)*$E872/100</f>
        <v>0</v>
      </c>
      <c r="M872" s="91">
        <f>VLOOKUP($B872,'Bang TPDD'!$A$6:$AA$2902,9, FALSE)*$E872/100</f>
        <v>0</v>
      </c>
      <c r="N872" s="91">
        <f>VLOOKUP($B872,'Bang TPDD'!$A$6:$AA$2902,10, FALSE)*$E872/100</f>
        <v>0</v>
      </c>
      <c r="O872" s="91">
        <f>VLOOKUP($B872,'Bang TPDD'!$A$6:$AA$2902,11, FALSE)*$E872/100</f>
        <v>0</v>
      </c>
      <c r="P872" s="91">
        <f>VLOOKUP($B872,'Bang TPDD'!$A$6:$AA$2902,12, FALSE)*$E872/100</f>
        <v>0</v>
      </c>
      <c r="Q872" s="91">
        <f>VLOOKUP($B872,'Bang TPDD'!$A$6:$AA$2902,13, FALSE)*$E872/100</f>
        <v>0</v>
      </c>
      <c r="R872" s="91">
        <f>VLOOKUP($B872,'Bang TPDD'!$A$6:$AA$2902,14, FALSE)*$E872/100</f>
        <v>0</v>
      </c>
      <c r="S872" s="91">
        <f>VLOOKUP($B872,'Bang TPDD'!$A$6:$AA$2902,15, FALSE)*$E872/100</f>
        <v>0</v>
      </c>
      <c r="T872" s="91">
        <f>VLOOKUP($B872,'Bang TPDD'!$A$6:$AA$2902,16, FALSE)*$E872/100</f>
        <v>0</v>
      </c>
      <c r="U872" s="91">
        <f>VLOOKUP($B872,'Bang TPDD'!$A$6:$AA$2902,17, FALSE)*$E872/100</f>
        <v>0</v>
      </c>
      <c r="V872" s="91">
        <f>VLOOKUP($B872,'Bang TPDD'!$A$6:$AA$2902,18, FALSE)*$E872/100</f>
        <v>0</v>
      </c>
      <c r="W872" s="91">
        <f>VLOOKUP($B872,'Bang TPDD'!$A$6:$AA$2902,19, FALSE)*$E872/100</f>
        <v>0</v>
      </c>
      <c r="X872" s="91">
        <f>VLOOKUP($B872,'Bang TPDD'!$A$6:$AA$2902,20, FALSE)*$E872/100</f>
        <v>0</v>
      </c>
      <c r="Y872" s="91">
        <f>VLOOKUP($B872,'Bang TPDD'!$A$6:$AA$2902,21, FALSE)*$E872/100</f>
        <v>0</v>
      </c>
      <c r="Z872" s="91">
        <f>VLOOKUP($B872,'Bang TPDD'!$A$6:$AA$2902,22, FALSE)*$E872/100</f>
        <v>0</v>
      </c>
    </row>
    <row r="873" spans="1:26" ht="15" thickBot="1" x14ac:dyDescent="0.35"/>
    <row r="874" spans="1:26" s="89" customFormat="1" ht="27.6" x14ac:dyDescent="0.3">
      <c r="A874" s="412" t="s">
        <v>342</v>
      </c>
      <c r="B874" s="414" t="s">
        <v>292</v>
      </c>
      <c r="C874" s="410" t="s">
        <v>353</v>
      </c>
      <c r="D874" s="396" t="s">
        <v>272</v>
      </c>
      <c r="E874" s="397" t="s">
        <v>273</v>
      </c>
      <c r="F874" s="398" t="s">
        <v>300</v>
      </c>
      <c r="G874" s="398" t="s">
        <v>3</v>
      </c>
      <c r="H874" s="398" t="s">
        <v>296</v>
      </c>
      <c r="I874" s="399" t="s">
        <v>323</v>
      </c>
      <c r="J874" s="399" t="s">
        <v>324</v>
      </c>
      <c r="K874" s="399" t="s">
        <v>327</v>
      </c>
      <c r="L874" s="399" t="s">
        <v>325</v>
      </c>
      <c r="M874" s="399" t="s">
        <v>326</v>
      </c>
      <c r="N874" s="399" t="s">
        <v>329</v>
      </c>
      <c r="O874" s="399" t="s">
        <v>5</v>
      </c>
      <c r="P874" s="399" t="s">
        <v>304</v>
      </c>
      <c r="Q874" s="399" t="s">
        <v>313</v>
      </c>
      <c r="R874" s="399" t="s">
        <v>6</v>
      </c>
      <c r="S874" s="399" t="s">
        <v>7</v>
      </c>
      <c r="T874" s="399" t="s">
        <v>8</v>
      </c>
      <c r="U874" s="399" t="s">
        <v>9</v>
      </c>
      <c r="V874" s="399" t="s">
        <v>10</v>
      </c>
      <c r="W874" s="399" t="s">
        <v>291</v>
      </c>
      <c r="X874" s="399" t="s">
        <v>11</v>
      </c>
      <c r="Y874" s="399" t="s">
        <v>12</v>
      </c>
      <c r="Z874" s="399" t="s">
        <v>13</v>
      </c>
    </row>
    <row r="875" spans="1:26" s="89" customFormat="1" x14ac:dyDescent="0.3">
      <c r="A875" s="413"/>
      <c r="B875" s="415"/>
      <c r="C875" s="411"/>
      <c r="D875" s="400" t="s">
        <v>16</v>
      </c>
      <c r="E875" s="401" t="s">
        <v>16</v>
      </c>
      <c r="F875" s="401" t="s">
        <v>301</v>
      </c>
      <c r="G875" s="401" t="s">
        <v>15</v>
      </c>
      <c r="H875" s="401" t="s">
        <v>16</v>
      </c>
      <c r="I875" s="401" t="s">
        <v>16</v>
      </c>
      <c r="J875" s="401" t="s">
        <v>16</v>
      </c>
      <c r="K875" s="401" t="s">
        <v>328</v>
      </c>
      <c r="L875" s="401" t="s">
        <v>16</v>
      </c>
      <c r="M875" s="401" t="s">
        <v>16</v>
      </c>
      <c r="N875" s="401" t="s">
        <v>16</v>
      </c>
      <c r="O875" s="401" t="s">
        <v>16</v>
      </c>
      <c r="P875" s="401" t="s">
        <v>16</v>
      </c>
      <c r="Q875" s="401" t="s">
        <v>17</v>
      </c>
      <c r="R875" s="401" t="s">
        <v>17</v>
      </c>
      <c r="S875" s="401" t="s">
        <v>17</v>
      </c>
      <c r="T875" s="401" t="s">
        <v>17</v>
      </c>
      <c r="U875" s="401" t="s">
        <v>17</v>
      </c>
      <c r="V875" s="401" t="s">
        <v>17</v>
      </c>
      <c r="W875" s="401" t="s">
        <v>18</v>
      </c>
      <c r="X875" s="401" t="s">
        <v>18</v>
      </c>
      <c r="Y875" s="401" t="s">
        <v>17</v>
      </c>
      <c r="Z875" s="401" t="s">
        <v>17</v>
      </c>
    </row>
    <row r="876" spans="1:26" s="90" customFormat="1" ht="50.25" customHeight="1" thickBot="1" x14ac:dyDescent="0.4">
      <c r="A876" s="93">
        <f>A856+1</f>
        <v>52</v>
      </c>
      <c r="B876" s="94" t="s">
        <v>1176</v>
      </c>
      <c r="C876" s="95" t="s">
        <v>1175</v>
      </c>
      <c r="D876" s="402">
        <f>SUM(D877:D892)</f>
        <v>235</v>
      </c>
      <c r="E876" s="402">
        <f t="shared" ref="E876" si="312">SUM(E877:E892)</f>
        <v>226.3</v>
      </c>
      <c r="F876" s="402">
        <f t="shared" ref="F876" si="313">SUM(F877:F892)</f>
        <v>29</v>
      </c>
      <c r="G876" s="402">
        <f t="shared" ref="G876" si="314">SUM(G877:G892)</f>
        <v>208.25</v>
      </c>
      <c r="H876" s="402">
        <f t="shared" ref="H876" si="315">SUM(H877:H892)</f>
        <v>45.265000000000001</v>
      </c>
      <c r="I876" s="402">
        <f t="shared" ref="I876" si="316">SUM(I877:I892)</f>
        <v>7.19</v>
      </c>
      <c r="J876" s="402">
        <f t="shared" ref="J876" si="317">SUM(J877:J892)</f>
        <v>0.3306</v>
      </c>
      <c r="K876" s="402">
        <f t="shared" ref="K876" si="318">SUM(K877:K892)</f>
        <v>6.9006000000000007</v>
      </c>
      <c r="L876" s="402">
        <f t="shared" ref="L876" si="319">SUM(L877:L892)</f>
        <v>7.31</v>
      </c>
      <c r="M876" s="402">
        <f t="shared" ref="M876" si="320">SUM(M877:M892)</f>
        <v>4.5600000000000002E-2</v>
      </c>
      <c r="N876" s="402">
        <f t="shared" ref="N876" si="321">SUM(N877:N892)</f>
        <v>7.3555999999999999</v>
      </c>
      <c r="O876" s="402">
        <f t="shared" ref="O876" si="322">SUM(O877:O892)</f>
        <v>27.293500000000002</v>
      </c>
      <c r="P876" s="402">
        <f t="shared" ref="P876" si="323">SUM(P877:P892)</f>
        <v>2.5535999999999999</v>
      </c>
      <c r="Q876" s="402">
        <f t="shared" ref="Q876" si="324">SUM(Q877:Q892)</f>
        <v>19.5</v>
      </c>
      <c r="R876" s="402">
        <f t="shared" ref="R876" si="325">SUM(R877:R892)</f>
        <v>66.986000000000004</v>
      </c>
      <c r="S876" s="402">
        <f t="shared" ref="S876" si="326">SUM(S877:S892)</f>
        <v>54.059999999999995</v>
      </c>
      <c r="T876" s="402">
        <f t="shared" ref="T876" si="327">SUM(T877:T892)</f>
        <v>0.49050000000000005</v>
      </c>
      <c r="U876" s="402">
        <f t="shared" ref="U876" si="328">SUM(U877:U892)</f>
        <v>1.1399999999999999</v>
      </c>
      <c r="V876" s="402">
        <f t="shared" ref="V876" si="329">SUM(V877:V892)</f>
        <v>82.935000000000002</v>
      </c>
      <c r="W876" s="402">
        <f t="shared" ref="W876" si="330">SUM(W877:W892)</f>
        <v>31.375</v>
      </c>
      <c r="X876" s="402">
        <f t="shared" ref="X876" si="331">SUM(X877:X892)</f>
        <v>0</v>
      </c>
      <c r="Y876" s="402">
        <f t="shared" ref="Y876" si="332">SUM(Y877:Y892)</f>
        <v>2.6250000000000002E-2</v>
      </c>
      <c r="Z876" s="402">
        <f t="shared" ref="Z876" si="333">SUM(Z877:Z892)</f>
        <v>17.670000000000002</v>
      </c>
    </row>
    <row r="877" spans="1:26" s="2" customFormat="1" x14ac:dyDescent="0.3">
      <c r="B877" s="92">
        <v>402</v>
      </c>
      <c r="C877" s="5" t="str">
        <f>VLOOKUP($B877,'Bang TPDD'!$A$6:$AA$2902,2, FALSE)</f>
        <v>Sữa chua</v>
      </c>
      <c r="D877" s="91">
        <v>150</v>
      </c>
      <c r="E877" s="91">
        <f>D877-D877*F877/100</f>
        <v>150</v>
      </c>
      <c r="F877" s="91">
        <f>VLOOKUP($B877,'Bang TPDD'!$A$6:$AA$2902,3, FALSE)</f>
        <v>0</v>
      </c>
      <c r="G877" s="91">
        <f>VLOOKUP($B877,'Bang TPDD'!$A$6:$AA$2902,4, FALSE)*$D877/100</f>
        <v>91.5</v>
      </c>
      <c r="H877" s="91">
        <f>VLOOKUP($B877,'Bang TPDD'!$A$6:$AA$2902,23, FALSE)*$E877/100</f>
        <v>0</v>
      </c>
      <c r="I877" s="91">
        <f>VLOOKUP($B877,'Bang TPDD'!$A$6:$AA$2902,5, FALSE)*$E877/100</f>
        <v>4.95</v>
      </c>
      <c r="J877" s="91">
        <f>VLOOKUP($B877,'Bang TPDD'!$A$6:$AA$2902,6, FALSE)*$E877/100</f>
        <v>0</v>
      </c>
      <c r="K877" s="91">
        <f>VLOOKUP($B877,'Bang TPDD'!$A$6:$AA$2902,7, FALSE)*$E877/100</f>
        <v>4.95</v>
      </c>
      <c r="L877" s="91">
        <f>VLOOKUP($B877,'Bang TPDD'!$A$6:$AA$2902,8, FALSE)*$E877/100</f>
        <v>5.55</v>
      </c>
      <c r="M877" s="91">
        <f>VLOOKUP($B877,'Bang TPDD'!$A$6:$AA$2902,9, FALSE)*$E877/100</f>
        <v>0</v>
      </c>
      <c r="N877" s="91">
        <f>VLOOKUP($B877,'Bang TPDD'!$A$6:$AA$2902,10, FALSE)*$E877/100</f>
        <v>5.55</v>
      </c>
      <c r="O877" s="91">
        <f>VLOOKUP($B877,'Bang TPDD'!$A$6:$AA$2902,11, FALSE)*$E877/100</f>
        <v>5.4</v>
      </c>
      <c r="P877" s="91">
        <f>VLOOKUP($B877,'Bang TPDD'!$A$6:$AA$2902,12, FALSE)*$E877/100</f>
        <v>0</v>
      </c>
      <c r="Q877" s="91">
        <f>VLOOKUP($B877,'Bang TPDD'!$A$6:$AA$2902,13, FALSE)*$E877/100</f>
        <v>19.5</v>
      </c>
      <c r="R877" s="91">
        <f>VLOOKUP($B877,'Bang TPDD'!$A$6:$AA$2902,14, FALSE)*$E877/100</f>
        <v>0</v>
      </c>
      <c r="S877" s="91">
        <f>VLOOKUP($B877,'Bang TPDD'!$A$6:$AA$2902,15, FALSE)*$E877/100</f>
        <v>0</v>
      </c>
      <c r="T877" s="91">
        <f>VLOOKUP($B877,'Bang TPDD'!$A$6:$AA$2902,16, FALSE)*$E877/100</f>
        <v>0</v>
      </c>
      <c r="U877" s="91">
        <f>VLOOKUP($B877,'Bang TPDD'!$A$6:$AA$2902,17, FALSE)*$E877/100</f>
        <v>0</v>
      </c>
      <c r="V877" s="91">
        <f>VLOOKUP($B877,'Bang TPDD'!$A$6:$AA$2902,18, FALSE)*$E877/100</f>
        <v>0</v>
      </c>
      <c r="W877" s="91">
        <f>VLOOKUP($B877,'Bang TPDD'!$A$6:$AA$2902,19, FALSE)*$E877/100</f>
        <v>0</v>
      </c>
      <c r="X877" s="91">
        <f>VLOOKUP($B877,'Bang TPDD'!$A$6:$AA$2902,20, FALSE)*$E877/100</f>
        <v>0</v>
      </c>
      <c r="Y877" s="91">
        <f>VLOOKUP($B877,'Bang TPDD'!$A$6:$AA$2902,21, FALSE)*$E877/100</f>
        <v>0</v>
      </c>
      <c r="Z877" s="91">
        <f>VLOOKUP($B877,'Bang TPDD'!$A$6:$AA$2902,22, FALSE)*$E877/100</f>
        <v>0</v>
      </c>
    </row>
    <row r="878" spans="1:26" s="2" customFormat="1" x14ac:dyDescent="0.3">
      <c r="B878" s="92">
        <v>223</v>
      </c>
      <c r="C878" s="5" t="str">
        <f>VLOOKUP($B878,'Bang TPDD'!$A$6:$AA$2902,2, FALSE)</f>
        <v>Đường cát trắng</v>
      </c>
      <c r="D878" s="91">
        <v>5</v>
      </c>
      <c r="E878" s="91">
        <f t="shared" ref="E878:E892" si="334">D878-D878*F878/100</f>
        <v>5</v>
      </c>
      <c r="F878" s="91">
        <f>VLOOKUP($B878,'Bang TPDD'!$A$6:$AA$2902,3, FALSE)</f>
        <v>0</v>
      </c>
      <c r="G878" s="91">
        <f>VLOOKUP($B878,'Bang TPDD'!$A$6:$AA$2902,4, FALSE)*$D878/100</f>
        <v>19.850000000000001</v>
      </c>
      <c r="H878" s="91">
        <f>VLOOKUP($B878,'Bang TPDD'!$A$6:$AA$2902,23, FALSE)*$E878/100</f>
        <v>0</v>
      </c>
      <c r="I878" s="91">
        <f>VLOOKUP($B878,'Bang TPDD'!$A$6:$AA$2902,5, FALSE)*$E878/100</f>
        <v>0</v>
      </c>
      <c r="J878" s="91">
        <f>VLOOKUP($B878,'Bang TPDD'!$A$6:$AA$2902,6, FALSE)*$E878/100</f>
        <v>0</v>
      </c>
      <c r="K878" s="91">
        <f>VLOOKUP($B878,'Bang TPDD'!$A$6:$AA$2902,7, FALSE)*$E878/100</f>
        <v>0</v>
      </c>
      <c r="L878" s="91">
        <f>VLOOKUP($B878,'Bang TPDD'!$A$6:$AA$2902,8, FALSE)*$E878/100</f>
        <v>0</v>
      </c>
      <c r="M878" s="91">
        <f>VLOOKUP($B878,'Bang TPDD'!$A$6:$AA$2902,9, FALSE)*$E878/100</f>
        <v>0</v>
      </c>
      <c r="N878" s="91">
        <f>VLOOKUP($B878,'Bang TPDD'!$A$6:$AA$2902,10, FALSE)*$E878/100</f>
        <v>0</v>
      </c>
      <c r="O878" s="91">
        <f>VLOOKUP($B878,'Bang TPDD'!$A$6:$AA$2902,11, FALSE)*$E878/100</f>
        <v>4.9649999999999999</v>
      </c>
      <c r="P878" s="91">
        <f>VLOOKUP($B878,'Bang TPDD'!$A$6:$AA$2902,12, FALSE)*$E878/100</f>
        <v>0</v>
      </c>
      <c r="Q878" s="91">
        <f>VLOOKUP($B878,'Bang TPDD'!$A$6:$AA$2902,13, FALSE)*$E878/100</f>
        <v>0</v>
      </c>
      <c r="R878" s="91">
        <f>VLOOKUP($B878,'Bang TPDD'!$A$6:$AA$2902,14, FALSE)*$E878/100</f>
        <v>0</v>
      </c>
      <c r="S878" s="91">
        <f>VLOOKUP($B878,'Bang TPDD'!$A$6:$AA$2902,15, FALSE)*$E878/100</f>
        <v>0</v>
      </c>
      <c r="T878" s="91">
        <f>VLOOKUP($B878,'Bang TPDD'!$A$6:$AA$2902,16, FALSE)*$E878/100</f>
        <v>0</v>
      </c>
      <c r="U878" s="91">
        <f>VLOOKUP($B878,'Bang TPDD'!$A$6:$AA$2902,17, FALSE)*$E878/100</f>
        <v>0</v>
      </c>
      <c r="V878" s="91">
        <f>VLOOKUP($B878,'Bang TPDD'!$A$6:$AA$2902,18, FALSE)*$E878/100</f>
        <v>0</v>
      </c>
      <c r="W878" s="91">
        <f>VLOOKUP($B878,'Bang TPDD'!$A$6:$AA$2902,19, FALSE)*$E878/100</f>
        <v>0</v>
      </c>
      <c r="X878" s="91">
        <f>VLOOKUP($B878,'Bang TPDD'!$A$6:$AA$2902,20, FALSE)*$E878/100</f>
        <v>0</v>
      </c>
      <c r="Y878" s="91">
        <f>VLOOKUP($B878,'Bang TPDD'!$A$6:$AA$2902,21, FALSE)*$E878/100</f>
        <v>0</v>
      </c>
      <c r="Z878" s="91">
        <f>VLOOKUP($B878,'Bang TPDD'!$A$6:$AA$2902,22, FALSE)*$E878/100</f>
        <v>0</v>
      </c>
    </row>
    <row r="879" spans="1:26" s="2" customFormat="1" x14ac:dyDescent="0.3">
      <c r="B879" s="92">
        <v>247</v>
      </c>
      <c r="C879" s="5" t="str">
        <f>VLOOKUP($B879,'Bang TPDD'!$A$6:$AA$2902,2, FALSE)</f>
        <v>Chuối tây</v>
      </c>
      <c r="D879" s="91">
        <v>30</v>
      </c>
      <c r="E879" s="91">
        <f t="shared" si="334"/>
        <v>22.8</v>
      </c>
      <c r="F879" s="91">
        <f>VLOOKUP($B879,'Bang TPDD'!$A$6:$AA$2902,3, FALSE)</f>
        <v>24</v>
      </c>
      <c r="G879" s="91">
        <f>VLOOKUP($B879,'Bang TPDD'!$A$6:$AA$2902,4, FALSE)*$D879/100</f>
        <v>19.8</v>
      </c>
      <c r="H879" s="91">
        <f>VLOOKUP($B879,'Bang TPDD'!$A$6:$AA$2902,23, FALSE)*$E879/100</f>
        <v>15.96</v>
      </c>
      <c r="I879" s="91">
        <f>VLOOKUP($B879,'Bang TPDD'!$A$6:$AA$2902,5, FALSE)*$E879/100</f>
        <v>0</v>
      </c>
      <c r="J879" s="91">
        <f>VLOOKUP($B879,'Bang TPDD'!$A$6:$AA$2902,6, FALSE)*$E879/100</f>
        <v>0.15959999999999999</v>
      </c>
      <c r="K879" s="91">
        <f>VLOOKUP($B879,'Bang TPDD'!$A$6:$AA$2902,7, FALSE)*$E879/100</f>
        <v>0.15959999999999999</v>
      </c>
      <c r="L879" s="91">
        <f>VLOOKUP($B879,'Bang TPDD'!$A$6:$AA$2902,8, FALSE)*$E879/100</f>
        <v>0</v>
      </c>
      <c r="M879" s="91">
        <f>VLOOKUP($B879,'Bang TPDD'!$A$6:$AA$2902,9, FALSE)*$E879/100</f>
        <v>4.5600000000000002E-2</v>
      </c>
      <c r="N879" s="91">
        <f>VLOOKUP($B879,'Bang TPDD'!$A$6:$AA$2902,10, FALSE)*$E879/100</f>
        <v>4.5600000000000002E-2</v>
      </c>
      <c r="O879" s="91">
        <f>VLOOKUP($B879,'Bang TPDD'!$A$6:$AA$2902,11, FALSE)*$E879/100</f>
        <v>3.5340000000000003</v>
      </c>
      <c r="P879" s="91">
        <f>VLOOKUP($B879,'Bang TPDD'!$A$6:$AA$2902,12, FALSE)*$E879/100</f>
        <v>0.27360000000000001</v>
      </c>
      <c r="Q879" s="91">
        <f>VLOOKUP($B879,'Bang TPDD'!$A$6:$AA$2902,13, FALSE)*$E879/100</f>
        <v>0</v>
      </c>
      <c r="R879" s="91">
        <f>VLOOKUP($B879,'Bang TPDD'!$A$6:$AA$2902,14, FALSE)*$E879/100</f>
        <v>2.7360000000000002</v>
      </c>
      <c r="S879" s="91">
        <f>VLOOKUP($B879,'Bang TPDD'!$A$6:$AA$2902,15, FALSE)*$E879/100</f>
        <v>5.7</v>
      </c>
      <c r="T879" s="91">
        <f>VLOOKUP($B879,'Bang TPDD'!$A$6:$AA$2902,16, FALSE)*$E879/100</f>
        <v>0</v>
      </c>
      <c r="U879" s="91">
        <f>VLOOKUP($B879,'Bang TPDD'!$A$6:$AA$2902,17, FALSE)*$E879/100</f>
        <v>0</v>
      </c>
      <c r="V879" s="91">
        <f>VLOOKUP($B879,'Bang TPDD'!$A$6:$AA$2902,18, FALSE)*$E879/100</f>
        <v>0</v>
      </c>
      <c r="W879" s="91">
        <f>VLOOKUP($B879,'Bang TPDD'!$A$6:$AA$2902,19, FALSE)*$E879/100</f>
        <v>0</v>
      </c>
      <c r="X879" s="91">
        <f>VLOOKUP($B879,'Bang TPDD'!$A$6:$AA$2902,20, FALSE)*$E879/100</f>
        <v>0</v>
      </c>
      <c r="Y879" s="91">
        <f>VLOOKUP($B879,'Bang TPDD'!$A$6:$AA$2902,21, FALSE)*$E879/100</f>
        <v>0</v>
      </c>
      <c r="Z879" s="91">
        <f>VLOOKUP($B879,'Bang TPDD'!$A$6:$AA$2902,22, FALSE)*$E879/100</f>
        <v>0</v>
      </c>
    </row>
    <row r="880" spans="1:26" s="2" customFormat="1" x14ac:dyDescent="0.3">
      <c r="B880" s="92">
        <v>103</v>
      </c>
      <c r="C880" s="5" t="str">
        <f>VLOOKUP($B880,'Bang TPDD'!$A$6:$AA$2902,2, FALSE)</f>
        <v>Ổi</v>
      </c>
      <c r="D880" s="91">
        <v>30</v>
      </c>
      <c r="E880" s="91">
        <f t="shared" si="334"/>
        <v>28.5</v>
      </c>
      <c r="F880" s="91">
        <f>VLOOKUP($B880,'Bang TPDD'!$A$6:$AA$2902,3, FALSE)</f>
        <v>5</v>
      </c>
      <c r="G880" s="91">
        <f>VLOOKUP($B880,'Bang TPDD'!$A$6:$AA$2902,4, FALSE)*$D880/100</f>
        <v>9.9</v>
      </c>
      <c r="H880" s="91">
        <f>VLOOKUP($B880,'Bang TPDD'!$A$6:$AA$2902,23, FALSE)*$E880/100</f>
        <v>24.225000000000001</v>
      </c>
      <c r="I880" s="91">
        <f>VLOOKUP($B880,'Bang TPDD'!$A$6:$AA$2902,5, FALSE)*$E880/100</f>
        <v>0</v>
      </c>
      <c r="J880" s="91">
        <f>VLOOKUP($B880,'Bang TPDD'!$A$6:$AA$2902,6, FALSE)*$E880/100</f>
        <v>0.17099999999999999</v>
      </c>
      <c r="K880" s="91">
        <f>VLOOKUP($B880,'Bang TPDD'!$A$6:$AA$2902,7, FALSE)*$E880/100</f>
        <v>0.17099999999999999</v>
      </c>
      <c r="L880" s="91">
        <f>VLOOKUP($B880,'Bang TPDD'!$A$6:$AA$2902,8, FALSE)*$E880/100</f>
        <v>0</v>
      </c>
      <c r="M880" s="91">
        <f>VLOOKUP($B880,'Bang TPDD'!$A$6:$AA$2902,9, FALSE)*$E880/100</f>
        <v>0</v>
      </c>
      <c r="N880" s="91">
        <f>VLOOKUP($B880,'Bang TPDD'!$A$6:$AA$2902,10, FALSE)*$E880/100</f>
        <v>0</v>
      </c>
      <c r="O880" s="91">
        <f>VLOOKUP($B880,'Bang TPDD'!$A$6:$AA$2902,11, FALSE)*$E880/100</f>
        <v>2.1945000000000001</v>
      </c>
      <c r="P880" s="91">
        <f>VLOOKUP($B880,'Bang TPDD'!$A$6:$AA$2902,12, FALSE)*$E880/100</f>
        <v>2.2799999999999998</v>
      </c>
      <c r="Q880" s="91">
        <f>VLOOKUP($B880,'Bang TPDD'!$A$6:$AA$2902,13, FALSE)*$E880/100</f>
        <v>0</v>
      </c>
      <c r="R880" s="91">
        <f>VLOOKUP($B880,'Bang TPDD'!$A$6:$AA$2902,14, FALSE)*$E880/100</f>
        <v>2.85</v>
      </c>
      <c r="S880" s="91">
        <f>VLOOKUP($B880,'Bang TPDD'!$A$6:$AA$2902,15, FALSE)*$E880/100</f>
        <v>4.5599999999999996</v>
      </c>
      <c r="T880" s="91">
        <f>VLOOKUP($B880,'Bang TPDD'!$A$6:$AA$2902,16, FALSE)*$E880/100</f>
        <v>0.37050000000000005</v>
      </c>
      <c r="U880" s="91">
        <f>VLOOKUP($B880,'Bang TPDD'!$A$6:$AA$2902,17, FALSE)*$E880/100</f>
        <v>1.1399999999999999</v>
      </c>
      <c r="V880" s="91">
        <f>VLOOKUP($B880,'Bang TPDD'!$A$6:$AA$2902,18, FALSE)*$E880/100</f>
        <v>82.935000000000002</v>
      </c>
      <c r="W880" s="91">
        <f>VLOOKUP($B880,'Bang TPDD'!$A$6:$AA$2902,19, FALSE)*$E880/100</f>
        <v>21.375</v>
      </c>
      <c r="X880" s="91">
        <f>VLOOKUP($B880,'Bang TPDD'!$A$6:$AA$2902,20, FALSE)*$E880/100</f>
        <v>0</v>
      </c>
      <c r="Y880" s="91">
        <f>VLOOKUP($B880,'Bang TPDD'!$A$6:$AA$2902,21, FALSE)*$E880/100</f>
        <v>1.4250000000000001E-2</v>
      </c>
      <c r="Z880" s="91">
        <f>VLOOKUP($B880,'Bang TPDD'!$A$6:$AA$2902,22, FALSE)*$E880/100</f>
        <v>17.670000000000002</v>
      </c>
    </row>
    <row r="881" spans="1:26" s="2" customFormat="1" x14ac:dyDescent="0.3">
      <c r="B881" s="92">
        <v>400</v>
      </c>
      <c r="C881" s="5" t="str">
        <f>VLOOKUP($B881,'Bang TPDD'!$A$6:$AA$2902,2, FALSE)</f>
        <v>Sữa đặc có đường Việt Nam</v>
      </c>
      <c r="D881" s="91">
        <v>20</v>
      </c>
      <c r="E881" s="91">
        <f t="shared" si="334"/>
        <v>20</v>
      </c>
      <c r="F881" s="91">
        <f>VLOOKUP($B881,'Bang TPDD'!$A$6:$AA$2902,3, FALSE)</f>
        <v>0</v>
      </c>
      <c r="G881" s="91">
        <f>VLOOKUP($B881,'Bang TPDD'!$A$6:$AA$2902,4, FALSE)*$D881/100</f>
        <v>67.2</v>
      </c>
      <c r="H881" s="91">
        <f>VLOOKUP($B881,'Bang TPDD'!$A$6:$AA$2902,23, FALSE)*$E881/100</f>
        <v>5.08</v>
      </c>
      <c r="I881" s="91">
        <f>VLOOKUP($B881,'Bang TPDD'!$A$6:$AA$2902,5, FALSE)*$E881/100</f>
        <v>2.2400000000000002</v>
      </c>
      <c r="J881" s="91">
        <f>VLOOKUP($B881,'Bang TPDD'!$A$6:$AA$2902,6, FALSE)*$E881/100</f>
        <v>0</v>
      </c>
      <c r="K881" s="91">
        <f>VLOOKUP($B881,'Bang TPDD'!$A$6:$AA$2902,7, FALSE)*$E881/100</f>
        <v>1.62</v>
      </c>
      <c r="L881" s="91">
        <f>VLOOKUP($B881,'Bang TPDD'!$A$6:$AA$2902,8, FALSE)*$E881/100</f>
        <v>1.76</v>
      </c>
      <c r="M881" s="91">
        <f>VLOOKUP($B881,'Bang TPDD'!$A$6:$AA$2902,9, FALSE)*$E881/100</f>
        <v>0</v>
      </c>
      <c r="N881" s="91">
        <f>VLOOKUP($B881,'Bang TPDD'!$A$6:$AA$2902,10, FALSE)*$E881/100</f>
        <v>1.76</v>
      </c>
      <c r="O881" s="91">
        <f>VLOOKUP($B881,'Bang TPDD'!$A$6:$AA$2902,11, FALSE)*$E881/100</f>
        <v>11.2</v>
      </c>
      <c r="P881" s="91">
        <f>VLOOKUP($B881,'Bang TPDD'!$A$6:$AA$2902,12, FALSE)*$E881/100</f>
        <v>0</v>
      </c>
      <c r="Q881" s="91">
        <f>VLOOKUP($B881,'Bang TPDD'!$A$6:$AA$2902,13, FALSE)*$E881/100</f>
        <v>0</v>
      </c>
      <c r="R881" s="91">
        <f>VLOOKUP($B881,'Bang TPDD'!$A$6:$AA$2902,14, FALSE)*$E881/100</f>
        <v>61.4</v>
      </c>
      <c r="S881" s="91">
        <f>VLOOKUP($B881,'Bang TPDD'!$A$6:$AA$2902,15, FALSE)*$E881/100</f>
        <v>43.8</v>
      </c>
      <c r="T881" s="91">
        <f>VLOOKUP($B881,'Bang TPDD'!$A$6:$AA$2902,16, FALSE)*$E881/100</f>
        <v>0.12</v>
      </c>
      <c r="U881" s="91">
        <f>VLOOKUP($B881,'Bang TPDD'!$A$6:$AA$2902,17, FALSE)*$E881/100</f>
        <v>0</v>
      </c>
      <c r="V881" s="91">
        <f>VLOOKUP($B881,'Bang TPDD'!$A$6:$AA$2902,18, FALSE)*$E881/100</f>
        <v>0</v>
      </c>
      <c r="W881" s="91">
        <f>VLOOKUP($B881,'Bang TPDD'!$A$6:$AA$2902,19, FALSE)*$E881/100</f>
        <v>10</v>
      </c>
      <c r="X881" s="91">
        <f>VLOOKUP($B881,'Bang TPDD'!$A$6:$AA$2902,20, FALSE)*$E881/100</f>
        <v>0</v>
      </c>
      <c r="Y881" s="91">
        <f>VLOOKUP($B881,'Bang TPDD'!$A$6:$AA$2902,21, FALSE)*$E881/100</f>
        <v>1.2E-2</v>
      </c>
      <c r="Z881" s="91">
        <f>VLOOKUP($B881,'Bang TPDD'!$A$6:$AA$2902,22, FALSE)*$E881/100</f>
        <v>0</v>
      </c>
    </row>
    <row r="882" spans="1:26" s="2" customFormat="1" x14ac:dyDescent="0.3">
      <c r="B882" s="92" t="s">
        <v>338</v>
      </c>
      <c r="C882" s="5" t="str">
        <f>VLOOKUP($B882,'Bang TPDD'!$A$6:$AA$2902,2, FALSE)</f>
        <v>Chọn NL</v>
      </c>
      <c r="D882" s="91">
        <v>0</v>
      </c>
      <c r="E882" s="91">
        <f t="shared" si="334"/>
        <v>0</v>
      </c>
      <c r="F882" s="91">
        <f>VLOOKUP($B882,'Bang TPDD'!$A$6:$AA$2902,3, FALSE)</f>
        <v>0</v>
      </c>
      <c r="G882" s="91">
        <f>VLOOKUP($B882,'Bang TPDD'!$A$6:$AA$2902,4, FALSE)*$D882/100</f>
        <v>0</v>
      </c>
      <c r="H882" s="91">
        <f>VLOOKUP($B882,'Bang TPDD'!$A$6:$AA$2902,23, FALSE)*$E882/100</f>
        <v>0</v>
      </c>
      <c r="I882" s="91">
        <f>VLOOKUP($B882,'Bang TPDD'!$A$6:$AA$2902,5, FALSE)*$E882/100</f>
        <v>0</v>
      </c>
      <c r="J882" s="91">
        <f>VLOOKUP($B882,'Bang TPDD'!$A$6:$AA$2902,6, FALSE)*$E882/100</f>
        <v>0</v>
      </c>
      <c r="K882" s="91">
        <f>VLOOKUP($B882,'Bang TPDD'!$A$6:$AA$2902,7, FALSE)*$E882/100</f>
        <v>0</v>
      </c>
      <c r="L882" s="91">
        <f>VLOOKUP($B882,'Bang TPDD'!$A$6:$AA$2902,8, FALSE)*$E882/100</f>
        <v>0</v>
      </c>
      <c r="M882" s="91">
        <f>VLOOKUP($B882,'Bang TPDD'!$A$6:$AA$2902,9, FALSE)*$E882/100</f>
        <v>0</v>
      </c>
      <c r="N882" s="91">
        <f>VLOOKUP($B882,'Bang TPDD'!$A$6:$AA$2902,10, FALSE)*$E882/100</f>
        <v>0</v>
      </c>
      <c r="O882" s="91">
        <f>VLOOKUP($B882,'Bang TPDD'!$A$6:$AA$2902,11, FALSE)*$E882/100</f>
        <v>0</v>
      </c>
      <c r="P882" s="91">
        <f>VLOOKUP($B882,'Bang TPDD'!$A$6:$AA$2902,12, FALSE)*$E882/100</f>
        <v>0</v>
      </c>
      <c r="Q882" s="91">
        <f>VLOOKUP($B882,'Bang TPDD'!$A$6:$AA$2902,13, FALSE)*$E882/100</f>
        <v>0</v>
      </c>
      <c r="R882" s="91">
        <f>VLOOKUP($B882,'Bang TPDD'!$A$6:$AA$2902,14, FALSE)*$E882/100</f>
        <v>0</v>
      </c>
      <c r="S882" s="91">
        <f>VLOOKUP($B882,'Bang TPDD'!$A$6:$AA$2902,15, FALSE)*$E882/100</f>
        <v>0</v>
      </c>
      <c r="T882" s="91">
        <f>VLOOKUP($B882,'Bang TPDD'!$A$6:$AA$2902,16, FALSE)*$E882/100</f>
        <v>0</v>
      </c>
      <c r="U882" s="91">
        <f>VLOOKUP($B882,'Bang TPDD'!$A$6:$AA$2902,17, FALSE)*$E882/100</f>
        <v>0</v>
      </c>
      <c r="V882" s="91">
        <f>VLOOKUP($B882,'Bang TPDD'!$A$6:$AA$2902,18, FALSE)*$E882/100</f>
        <v>0</v>
      </c>
      <c r="W882" s="91">
        <f>VLOOKUP($B882,'Bang TPDD'!$A$6:$AA$2902,19, FALSE)*$E882/100</f>
        <v>0</v>
      </c>
      <c r="X882" s="91">
        <f>VLOOKUP($B882,'Bang TPDD'!$A$6:$AA$2902,20, FALSE)*$E882/100</f>
        <v>0</v>
      </c>
      <c r="Y882" s="91">
        <f>VLOOKUP($B882,'Bang TPDD'!$A$6:$AA$2902,21, FALSE)*$E882/100</f>
        <v>0</v>
      </c>
      <c r="Z882" s="91">
        <f>VLOOKUP($B882,'Bang TPDD'!$A$6:$AA$2902,22, FALSE)*$E882/100</f>
        <v>0</v>
      </c>
    </row>
    <row r="883" spans="1:26" s="2" customFormat="1" x14ac:dyDescent="0.3">
      <c r="B883" s="92" t="s">
        <v>338</v>
      </c>
      <c r="C883" s="5" t="str">
        <f>VLOOKUP($B883,'Bang TPDD'!$A$6:$AA$2902,2, FALSE)</f>
        <v>Chọn NL</v>
      </c>
      <c r="D883" s="91">
        <v>0</v>
      </c>
      <c r="E883" s="91">
        <f t="shared" si="334"/>
        <v>0</v>
      </c>
      <c r="F883" s="91">
        <f>VLOOKUP($B883,'Bang TPDD'!$A$6:$AA$2902,3, FALSE)</f>
        <v>0</v>
      </c>
      <c r="G883" s="91">
        <f>VLOOKUP($B883,'Bang TPDD'!$A$6:$AA$2902,4, FALSE)*$D883/100</f>
        <v>0</v>
      </c>
      <c r="H883" s="91">
        <f>VLOOKUP($B883,'Bang TPDD'!$A$6:$AA$2902,23, FALSE)*$E883/100</f>
        <v>0</v>
      </c>
      <c r="I883" s="91">
        <f>VLOOKUP($B883,'Bang TPDD'!$A$6:$AA$2902,5, FALSE)*$E883/100</f>
        <v>0</v>
      </c>
      <c r="J883" s="91">
        <f>VLOOKUP($B883,'Bang TPDD'!$A$6:$AA$2902,6, FALSE)*$E883/100</f>
        <v>0</v>
      </c>
      <c r="K883" s="91">
        <f>VLOOKUP($B883,'Bang TPDD'!$A$6:$AA$2902,7, FALSE)*$E883/100</f>
        <v>0</v>
      </c>
      <c r="L883" s="91">
        <f>VLOOKUP($B883,'Bang TPDD'!$A$6:$AA$2902,8, FALSE)*$E883/100</f>
        <v>0</v>
      </c>
      <c r="M883" s="91">
        <f>VLOOKUP($B883,'Bang TPDD'!$A$6:$AA$2902,9, FALSE)*$E883/100</f>
        <v>0</v>
      </c>
      <c r="N883" s="91">
        <f>VLOOKUP($B883,'Bang TPDD'!$A$6:$AA$2902,10, FALSE)*$E883/100</f>
        <v>0</v>
      </c>
      <c r="O883" s="91">
        <f>VLOOKUP($B883,'Bang TPDD'!$A$6:$AA$2902,11, FALSE)*$E883/100</f>
        <v>0</v>
      </c>
      <c r="P883" s="91">
        <f>VLOOKUP($B883,'Bang TPDD'!$A$6:$AA$2902,12, FALSE)*$E883/100</f>
        <v>0</v>
      </c>
      <c r="Q883" s="91">
        <f>VLOOKUP($B883,'Bang TPDD'!$A$6:$AA$2902,13, FALSE)*$E883/100</f>
        <v>0</v>
      </c>
      <c r="R883" s="91">
        <f>VLOOKUP($B883,'Bang TPDD'!$A$6:$AA$2902,14, FALSE)*$E883/100</f>
        <v>0</v>
      </c>
      <c r="S883" s="91">
        <f>VLOOKUP($B883,'Bang TPDD'!$A$6:$AA$2902,15, FALSE)*$E883/100</f>
        <v>0</v>
      </c>
      <c r="T883" s="91">
        <f>VLOOKUP($B883,'Bang TPDD'!$A$6:$AA$2902,16, FALSE)*$E883/100</f>
        <v>0</v>
      </c>
      <c r="U883" s="91">
        <f>VLOOKUP($B883,'Bang TPDD'!$A$6:$AA$2902,17, FALSE)*$E883/100</f>
        <v>0</v>
      </c>
      <c r="V883" s="91">
        <f>VLOOKUP($B883,'Bang TPDD'!$A$6:$AA$2902,18, FALSE)*$E883/100</f>
        <v>0</v>
      </c>
      <c r="W883" s="91">
        <f>VLOOKUP($B883,'Bang TPDD'!$A$6:$AA$2902,19, FALSE)*$E883/100</f>
        <v>0</v>
      </c>
      <c r="X883" s="91">
        <f>VLOOKUP($B883,'Bang TPDD'!$A$6:$AA$2902,20, FALSE)*$E883/100</f>
        <v>0</v>
      </c>
      <c r="Y883" s="91">
        <f>VLOOKUP($B883,'Bang TPDD'!$A$6:$AA$2902,21, FALSE)*$E883/100</f>
        <v>0</v>
      </c>
      <c r="Z883" s="91">
        <f>VLOOKUP($B883,'Bang TPDD'!$A$6:$AA$2902,22, FALSE)*$E883/100</f>
        <v>0</v>
      </c>
    </row>
    <row r="884" spans="1:26" s="2" customFormat="1" x14ac:dyDescent="0.3">
      <c r="B884" s="92" t="s">
        <v>338</v>
      </c>
      <c r="C884" s="5" t="str">
        <f>VLOOKUP($B884,'Bang TPDD'!$A$6:$AA$2902,2, FALSE)</f>
        <v>Chọn NL</v>
      </c>
      <c r="D884" s="91">
        <v>0</v>
      </c>
      <c r="E884" s="91">
        <f t="shared" si="334"/>
        <v>0</v>
      </c>
      <c r="F884" s="91">
        <f>VLOOKUP($B884,'Bang TPDD'!$A$6:$AA$2902,3, FALSE)</f>
        <v>0</v>
      </c>
      <c r="G884" s="91">
        <f>VLOOKUP($B884,'Bang TPDD'!$A$6:$AA$2902,4, FALSE)*$D884/100</f>
        <v>0</v>
      </c>
      <c r="H884" s="91">
        <f>VLOOKUP($B884,'Bang TPDD'!$A$6:$AA$2902,23, FALSE)*$E884/100</f>
        <v>0</v>
      </c>
      <c r="I884" s="91">
        <f>VLOOKUP($B884,'Bang TPDD'!$A$6:$AA$2902,5, FALSE)*$E884/100</f>
        <v>0</v>
      </c>
      <c r="J884" s="91">
        <f>VLOOKUP($B884,'Bang TPDD'!$A$6:$AA$2902,6, FALSE)*$E884/100</f>
        <v>0</v>
      </c>
      <c r="K884" s="91">
        <f>VLOOKUP($B884,'Bang TPDD'!$A$6:$AA$2902,7, FALSE)*$E884/100</f>
        <v>0</v>
      </c>
      <c r="L884" s="91">
        <f>VLOOKUP($B884,'Bang TPDD'!$A$6:$AA$2902,8, FALSE)*$E884/100</f>
        <v>0</v>
      </c>
      <c r="M884" s="91">
        <f>VLOOKUP($B884,'Bang TPDD'!$A$6:$AA$2902,9, FALSE)*$E884/100</f>
        <v>0</v>
      </c>
      <c r="N884" s="91">
        <f>VLOOKUP($B884,'Bang TPDD'!$A$6:$AA$2902,10, FALSE)*$E884/100</f>
        <v>0</v>
      </c>
      <c r="O884" s="91">
        <f>VLOOKUP($B884,'Bang TPDD'!$A$6:$AA$2902,11, FALSE)*$E884/100</f>
        <v>0</v>
      </c>
      <c r="P884" s="91">
        <f>VLOOKUP($B884,'Bang TPDD'!$A$6:$AA$2902,12, FALSE)*$E884/100</f>
        <v>0</v>
      </c>
      <c r="Q884" s="91">
        <f>VLOOKUP($B884,'Bang TPDD'!$A$6:$AA$2902,13, FALSE)*$E884/100</f>
        <v>0</v>
      </c>
      <c r="R884" s="91">
        <f>VLOOKUP($B884,'Bang TPDD'!$A$6:$AA$2902,14, FALSE)*$E884/100</f>
        <v>0</v>
      </c>
      <c r="S884" s="91">
        <f>VLOOKUP($B884,'Bang TPDD'!$A$6:$AA$2902,15, FALSE)*$E884/100</f>
        <v>0</v>
      </c>
      <c r="T884" s="91">
        <f>VLOOKUP($B884,'Bang TPDD'!$A$6:$AA$2902,16, FALSE)*$E884/100</f>
        <v>0</v>
      </c>
      <c r="U884" s="91">
        <f>VLOOKUP($B884,'Bang TPDD'!$A$6:$AA$2902,17, FALSE)*$E884/100</f>
        <v>0</v>
      </c>
      <c r="V884" s="91">
        <f>VLOOKUP($B884,'Bang TPDD'!$A$6:$AA$2902,18, FALSE)*$E884/100</f>
        <v>0</v>
      </c>
      <c r="W884" s="91">
        <f>VLOOKUP($B884,'Bang TPDD'!$A$6:$AA$2902,19, FALSE)*$E884/100</f>
        <v>0</v>
      </c>
      <c r="X884" s="91">
        <f>VLOOKUP($B884,'Bang TPDD'!$A$6:$AA$2902,20, FALSE)*$E884/100</f>
        <v>0</v>
      </c>
      <c r="Y884" s="91">
        <f>VLOOKUP($B884,'Bang TPDD'!$A$6:$AA$2902,21, FALSE)*$E884/100</f>
        <v>0</v>
      </c>
      <c r="Z884" s="91">
        <f>VLOOKUP($B884,'Bang TPDD'!$A$6:$AA$2902,22, FALSE)*$E884/100</f>
        <v>0</v>
      </c>
    </row>
    <row r="885" spans="1:26" s="2" customFormat="1" x14ac:dyDescent="0.3">
      <c r="B885" s="92" t="s">
        <v>338</v>
      </c>
      <c r="C885" s="5" t="str">
        <f>VLOOKUP($B885,'Bang TPDD'!$A$6:$AA$2902,2, FALSE)</f>
        <v>Chọn NL</v>
      </c>
      <c r="D885" s="91">
        <v>0</v>
      </c>
      <c r="E885" s="91">
        <f t="shared" si="334"/>
        <v>0</v>
      </c>
      <c r="F885" s="91">
        <f>VLOOKUP($B885,'Bang TPDD'!$A$6:$AA$2902,3, FALSE)</f>
        <v>0</v>
      </c>
      <c r="G885" s="91">
        <f>VLOOKUP($B885,'Bang TPDD'!$A$6:$AA$2902,4, FALSE)*$D885/100</f>
        <v>0</v>
      </c>
      <c r="H885" s="91">
        <f>VLOOKUP($B885,'Bang TPDD'!$A$6:$AA$2902,23, FALSE)*$E885/100</f>
        <v>0</v>
      </c>
      <c r="I885" s="91">
        <f>VLOOKUP($B885,'Bang TPDD'!$A$6:$AA$2902,5, FALSE)*$E885/100</f>
        <v>0</v>
      </c>
      <c r="J885" s="91">
        <f>VLOOKUP($B885,'Bang TPDD'!$A$6:$AA$2902,6, FALSE)*$E885/100</f>
        <v>0</v>
      </c>
      <c r="K885" s="91">
        <f>VLOOKUP($B885,'Bang TPDD'!$A$6:$AA$2902,7, FALSE)*$E885/100</f>
        <v>0</v>
      </c>
      <c r="L885" s="91">
        <f>VLOOKUP($B885,'Bang TPDD'!$A$6:$AA$2902,8, FALSE)*$E885/100</f>
        <v>0</v>
      </c>
      <c r="M885" s="91">
        <f>VLOOKUP($B885,'Bang TPDD'!$A$6:$AA$2902,9, FALSE)*$E885/100</f>
        <v>0</v>
      </c>
      <c r="N885" s="91">
        <f>VLOOKUP($B885,'Bang TPDD'!$A$6:$AA$2902,10, FALSE)*$E885/100</f>
        <v>0</v>
      </c>
      <c r="O885" s="91">
        <f>VLOOKUP($B885,'Bang TPDD'!$A$6:$AA$2902,11, FALSE)*$E885/100</f>
        <v>0</v>
      </c>
      <c r="P885" s="91">
        <f>VLOOKUP($B885,'Bang TPDD'!$A$6:$AA$2902,12, FALSE)*$E885/100</f>
        <v>0</v>
      </c>
      <c r="Q885" s="91">
        <f>VLOOKUP($B885,'Bang TPDD'!$A$6:$AA$2902,13, FALSE)*$E885/100</f>
        <v>0</v>
      </c>
      <c r="R885" s="91">
        <f>VLOOKUP($B885,'Bang TPDD'!$A$6:$AA$2902,14, FALSE)*$E885/100</f>
        <v>0</v>
      </c>
      <c r="S885" s="91">
        <f>VLOOKUP($B885,'Bang TPDD'!$A$6:$AA$2902,15, FALSE)*$E885/100</f>
        <v>0</v>
      </c>
      <c r="T885" s="91">
        <f>VLOOKUP($B885,'Bang TPDD'!$A$6:$AA$2902,16, FALSE)*$E885/100</f>
        <v>0</v>
      </c>
      <c r="U885" s="91">
        <f>VLOOKUP($B885,'Bang TPDD'!$A$6:$AA$2902,17, FALSE)*$E885/100</f>
        <v>0</v>
      </c>
      <c r="V885" s="91">
        <f>VLOOKUP($B885,'Bang TPDD'!$A$6:$AA$2902,18, FALSE)*$E885/100</f>
        <v>0</v>
      </c>
      <c r="W885" s="91">
        <f>VLOOKUP($B885,'Bang TPDD'!$A$6:$AA$2902,19, FALSE)*$E885/100</f>
        <v>0</v>
      </c>
      <c r="X885" s="91">
        <f>VLOOKUP($B885,'Bang TPDD'!$A$6:$AA$2902,20, FALSE)*$E885/100</f>
        <v>0</v>
      </c>
      <c r="Y885" s="91">
        <f>VLOOKUP($B885,'Bang TPDD'!$A$6:$AA$2902,21, FALSE)*$E885/100</f>
        <v>0</v>
      </c>
      <c r="Z885" s="91">
        <f>VLOOKUP($B885,'Bang TPDD'!$A$6:$AA$2902,22, FALSE)*$E885/100</f>
        <v>0</v>
      </c>
    </row>
    <row r="886" spans="1:26" s="2" customFormat="1" x14ac:dyDescent="0.3">
      <c r="B886" s="92" t="s">
        <v>338</v>
      </c>
      <c r="C886" s="5" t="str">
        <f>VLOOKUP($B886,'Bang TPDD'!$A$6:$AA$2902,2, FALSE)</f>
        <v>Chọn NL</v>
      </c>
      <c r="D886" s="91">
        <v>0</v>
      </c>
      <c r="E886" s="91">
        <f t="shared" si="334"/>
        <v>0</v>
      </c>
      <c r="F886" s="91">
        <f>VLOOKUP($B886,'Bang TPDD'!$A$6:$AA$2902,3, FALSE)</f>
        <v>0</v>
      </c>
      <c r="G886" s="91">
        <f>VLOOKUP($B886,'Bang TPDD'!$A$6:$AA$2902,4, FALSE)*$D886/100</f>
        <v>0</v>
      </c>
      <c r="H886" s="91">
        <f>VLOOKUP($B886,'Bang TPDD'!$A$6:$AA$2902,23, FALSE)*$E886/100</f>
        <v>0</v>
      </c>
      <c r="I886" s="91">
        <f>VLOOKUP($B886,'Bang TPDD'!$A$6:$AA$2902,5, FALSE)*$E886/100</f>
        <v>0</v>
      </c>
      <c r="J886" s="91">
        <f>VLOOKUP($B886,'Bang TPDD'!$A$6:$AA$2902,6, FALSE)*$E886/100</f>
        <v>0</v>
      </c>
      <c r="K886" s="91">
        <f>VLOOKUP($B886,'Bang TPDD'!$A$6:$AA$2902,7, FALSE)*$E886/100</f>
        <v>0</v>
      </c>
      <c r="L886" s="91">
        <f>VLOOKUP($B886,'Bang TPDD'!$A$6:$AA$2902,8, FALSE)*$E886/100</f>
        <v>0</v>
      </c>
      <c r="M886" s="91">
        <f>VLOOKUP($B886,'Bang TPDD'!$A$6:$AA$2902,9, FALSE)*$E886/100</f>
        <v>0</v>
      </c>
      <c r="N886" s="91">
        <f>VLOOKUP($B886,'Bang TPDD'!$A$6:$AA$2902,10, FALSE)*$E886/100</f>
        <v>0</v>
      </c>
      <c r="O886" s="91">
        <f>VLOOKUP($B886,'Bang TPDD'!$A$6:$AA$2902,11, FALSE)*$E886/100</f>
        <v>0</v>
      </c>
      <c r="P886" s="91">
        <f>VLOOKUP($B886,'Bang TPDD'!$A$6:$AA$2902,12, FALSE)*$E886/100</f>
        <v>0</v>
      </c>
      <c r="Q886" s="91">
        <f>VLOOKUP($B886,'Bang TPDD'!$A$6:$AA$2902,13, FALSE)*$E886/100</f>
        <v>0</v>
      </c>
      <c r="R886" s="91">
        <f>VLOOKUP($B886,'Bang TPDD'!$A$6:$AA$2902,14, FALSE)*$E886/100</f>
        <v>0</v>
      </c>
      <c r="S886" s="91">
        <f>VLOOKUP($B886,'Bang TPDD'!$A$6:$AA$2902,15, FALSE)*$E886/100</f>
        <v>0</v>
      </c>
      <c r="T886" s="91">
        <f>VLOOKUP($B886,'Bang TPDD'!$A$6:$AA$2902,16, FALSE)*$E886/100</f>
        <v>0</v>
      </c>
      <c r="U886" s="91">
        <f>VLOOKUP($B886,'Bang TPDD'!$A$6:$AA$2902,17, FALSE)*$E886/100</f>
        <v>0</v>
      </c>
      <c r="V886" s="91">
        <f>VLOOKUP($B886,'Bang TPDD'!$A$6:$AA$2902,18, FALSE)*$E886/100</f>
        <v>0</v>
      </c>
      <c r="W886" s="91">
        <f>VLOOKUP($B886,'Bang TPDD'!$A$6:$AA$2902,19, FALSE)*$E886/100</f>
        <v>0</v>
      </c>
      <c r="X886" s="91">
        <f>VLOOKUP($B886,'Bang TPDD'!$A$6:$AA$2902,20, FALSE)*$E886/100</f>
        <v>0</v>
      </c>
      <c r="Y886" s="91">
        <f>VLOOKUP($B886,'Bang TPDD'!$A$6:$AA$2902,21, FALSE)*$E886/100</f>
        <v>0</v>
      </c>
      <c r="Z886" s="91">
        <f>VLOOKUP($B886,'Bang TPDD'!$A$6:$AA$2902,22, FALSE)*$E886/100</f>
        <v>0</v>
      </c>
    </row>
    <row r="887" spans="1:26" s="2" customFormat="1" x14ac:dyDescent="0.3">
      <c r="B887" s="92" t="s">
        <v>338</v>
      </c>
      <c r="C887" s="5" t="str">
        <f>VLOOKUP($B887,'Bang TPDD'!$A$6:$AA$2902,2, FALSE)</f>
        <v>Chọn NL</v>
      </c>
      <c r="D887" s="91">
        <v>0</v>
      </c>
      <c r="E887" s="91">
        <f t="shared" si="334"/>
        <v>0</v>
      </c>
      <c r="F887" s="91">
        <f>VLOOKUP($B887,'Bang TPDD'!$A$6:$AA$2902,3, FALSE)</f>
        <v>0</v>
      </c>
      <c r="G887" s="91">
        <f>VLOOKUP($B887,'Bang TPDD'!$A$6:$AA$2902,4, FALSE)*$D887/100</f>
        <v>0</v>
      </c>
      <c r="H887" s="91">
        <f>VLOOKUP($B887,'Bang TPDD'!$A$6:$AA$2902,23, FALSE)*$E887/100</f>
        <v>0</v>
      </c>
      <c r="I887" s="91">
        <f>VLOOKUP($B887,'Bang TPDD'!$A$6:$AA$2902,5, FALSE)*$E887/100</f>
        <v>0</v>
      </c>
      <c r="J887" s="91">
        <f>VLOOKUP($B887,'Bang TPDD'!$A$6:$AA$2902,6, FALSE)*$E887/100</f>
        <v>0</v>
      </c>
      <c r="K887" s="91">
        <f>VLOOKUP($B887,'Bang TPDD'!$A$6:$AA$2902,7, FALSE)*$E887/100</f>
        <v>0</v>
      </c>
      <c r="L887" s="91">
        <f>VLOOKUP($B887,'Bang TPDD'!$A$6:$AA$2902,8, FALSE)*$E887/100</f>
        <v>0</v>
      </c>
      <c r="M887" s="91">
        <f>VLOOKUP($B887,'Bang TPDD'!$A$6:$AA$2902,9, FALSE)*$E887/100</f>
        <v>0</v>
      </c>
      <c r="N887" s="91">
        <f>VLOOKUP($B887,'Bang TPDD'!$A$6:$AA$2902,10, FALSE)*$E887/100</f>
        <v>0</v>
      </c>
      <c r="O887" s="91">
        <f>VLOOKUP($B887,'Bang TPDD'!$A$6:$AA$2902,11, FALSE)*$E887/100</f>
        <v>0</v>
      </c>
      <c r="P887" s="91">
        <f>VLOOKUP($B887,'Bang TPDD'!$A$6:$AA$2902,12, FALSE)*$E887/100</f>
        <v>0</v>
      </c>
      <c r="Q887" s="91">
        <f>VLOOKUP($B887,'Bang TPDD'!$A$6:$AA$2902,13, FALSE)*$E887/100</f>
        <v>0</v>
      </c>
      <c r="R887" s="91">
        <f>VLOOKUP($B887,'Bang TPDD'!$A$6:$AA$2902,14, FALSE)*$E887/100</f>
        <v>0</v>
      </c>
      <c r="S887" s="91">
        <f>VLOOKUP($B887,'Bang TPDD'!$A$6:$AA$2902,15, FALSE)*$E887/100</f>
        <v>0</v>
      </c>
      <c r="T887" s="91">
        <f>VLOOKUP($B887,'Bang TPDD'!$A$6:$AA$2902,16, FALSE)*$E887/100</f>
        <v>0</v>
      </c>
      <c r="U887" s="91">
        <f>VLOOKUP($B887,'Bang TPDD'!$A$6:$AA$2902,17, FALSE)*$E887/100</f>
        <v>0</v>
      </c>
      <c r="V887" s="91">
        <f>VLOOKUP($B887,'Bang TPDD'!$A$6:$AA$2902,18, FALSE)*$E887/100</f>
        <v>0</v>
      </c>
      <c r="W887" s="91">
        <f>VLOOKUP($B887,'Bang TPDD'!$A$6:$AA$2902,19, FALSE)*$E887/100</f>
        <v>0</v>
      </c>
      <c r="X887" s="91">
        <f>VLOOKUP($B887,'Bang TPDD'!$A$6:$AA$2902,20, FALSE)*$E887/100</f>
        <v>0</v>
      </c>
      <c r="Y887" s="91">
        <f>VLOOKUP($B887,'Bang TPDD'!$A$6:$AA$2902,21, FALSE)*$E887/100</f>
        <v>0</v>
      </c>
      <c r="Z887" s="91">
        <f>VLOOKUP($B887,'Bang TPDD'!$A$6:$AA$2902,22, FALSE)*$E887/100</f>
        <v>0</v>
      </c>
    </row>
    <row r="888" spans="1:26" s="2" customFormat="1" x14ac:dyDescent="0.3">
      <c r="B888" s="92" t="s">
        <v>338</v>
      </c>
      <c r="C888" s="5" t="str">
        <f>VLOOKUP($B888,'Bang TPDD'!$A$6:$AA$2902,2, FALSE)</f>
        <v>Chọn NL</v>
      </c>
      <c r="D888" s="91">
        <v>0</v>
      </c>
      <c r="E888" s="91">
        <f t="shared" si="334"/>
        <v>0</v>
      </c>
      <c r="F888" s="91">
        <f>VLOOKUP($B888,'Bang TPDD'!$A$6:$AA$2902,3, FALSE)</f>
        <v>0</v>
      </c>
      <c r="G888" s="91">
        <f>VLOOKUP($B888,'Bang TPDD'!$A$6:$AA$2902,4, FALSE)*$D888/100</f>
        <v>0</v>
      </c>
      <c r="H888" s="91">
        <f>VLOOKUP($B888,'Bang TPDD'!$A$6:$AA$2902,23, FALSE)*$E888/100</f>
        <v>0</v>
      </c>
      <c r="I888" s="91">
        <f>VLOOKUP($B888,'Bang TPDD'!$A$6:$AA$2902,5, FALSE)*$E888/100</f>
        <v>0</v>
      </c>
      <c r="J888" s="91">
        <f>VLOOKUP($B888,'Bang TPDD'!$A$6:$AA$2902,6, FALSE)*$E888/100</f>
        <v>0</v>
      </c>
      <c r="K888" s="91">
        <f>VLOOKUP($B888,'Bang TPDD'!$A$6:$AA$2902,7, FALSE)*$E888/100</f>
        <v>0</v>
      </c>
      <c r="L888" s="91">
        <f>VLOOKUP($B888,'Bang TPDD'!$A$6:$AA$2902,8, FALSE)*$E888/100</f>
        <v>0</v>
      </c>
      <c r="M888" s="91">
        <f>VLOOKUP($B888,'Bang TPDD'!$A$6:$AA$2902,9, FALSE)*$E888/100</f>
        <v>0</v>
      </c>
      <c r="N888" s="91">
        <f>VLOOKUP($B888,'Bang TPDD'!$A$6:$AA$2902,10, FALSE)*$E888/100</f>
        <v>0</v>
      </c>
      <c r="O888" s="91">
        <f>VLOOKUP($B888,'Bang TPDD'!$A$6:$AA$2902,11, FALSE)*$E888/100</f>
        <v>0</v>
      </c>
      <c r="P888" s="91">
        <f>VLOOKUP($B888,'Bang TPDD'!$A$6:$AA$2902,12, FALSE)*$E888/100</f>
        <v>0</v>
      </c>
      <c r="Q888" s="91">
        <f>VLOOKUP($B888,'Bang TPDD'!$A$6:$AA$2902,13, FALSE)*$E888/100</f>
        <v>0</v>
      </c>
      <c r="R888" s="91">
        <f>VLOOKUP($B888,'Bang TPDD'!$A$6:$AA$2902,14, FALSE)*$E888/100</f>
        <v>0</v>
      </c>
      <c r="S888" s="91">
        <f>VLOOKUP($B888,'Bang TPDD'!$A$6:$AA$2902,15, FALSE)*$E888/100</f>
        <v>0</v>
      </c>
      <c r="T888" s="91">
        <f>VLOOKUP($B888,'Bang TPDD'!$A$6:$AA$2902,16, FALSE)*$E888/100</f>
        <v>0</v>
      </c>
      <c r="U888" s="91">
        <f>VLOOKUP($B888,'Bang TPDD'!$A$6:$AA$2902,17, FALSE)*$E888/100</f>
        <v>0</v>
      </c>
      <c r="V888" s="91">
        <f>VLOOKUP($B888,'Bang TPDD'!$A$6:$AA$2902,18, FALSE)*$E888/100</f>
        <v>0</v>
      </c>
      <c r="W888" s="91">
        <f>VLOOKUP($B888,'Bang TPDD'!$A$6:$AA$2902,19, FALSE)*$E888/100</f>
        <v>0</v>
      </c>
      <c r="X888" s="91">
        <f>VLOOKUP($B888,'Bang TPDD'!$A$6:$AA$2902,20, FALSE)*$E888/100</f>
        <v>0</v>
      </c>
      <c r="Y888" s="91">
        <f>VLOOKUP($B888,'Bang TPDD'!$A$6:$AA$2902,21, FALSE)*$E888/100</f>
        <v>0</v>
      </c>
      <c r="Z888" s="91">
        <f>VLOOKUP($B888,'Bang TPDD'!$A$6:$AA$2902,22, FALSE)*$E888/100</f>
        <v>0</v>
      </c>
    </row>
    <row r="889" spans="1:26" s="2" customFormat="1" x14ac:dyDescent="0.3">
      <c r="B889" s="92" t="s">
        <v>338</v>
      </c>
      <c r="C889" s="5" t="str">
        <f>VLOOKUP($B889,'Bang TPDD'!$A$6:$AA$2902,2, FALSE)</f>
        <v>Chọn NL</v>
      </c>
      <c r="D889" s="91">
        <v>0</v>
      </c>
      <c r="E889" s="91">
        <f t="shared" si="334"/>
        <v>0</v>
      </c>
      <c r="F889" s="91">
        <f>VLOOKUP($B889,'Bang TPDD'!$A$6:$AA$2902,3, FALSE)</f>
        <v>0</v>
      </c>
      <c r="G889" s="91">
        <f>VLOOKUP($B889,'Bang TPDD'!$A$6:$AA$2902,4, FALSE)*$D889/100</f>
        <v>0</v>
      </c>
      <c r="H889" s="91">
        <f>VLOOKUP($B889,'Bang TPDD'!$A$6:$AA$2902,23, FALSE)*$E889/100</f>
        <v>0</v>
      </c>
      <c r="I889" s="91">
        <f>VLOOKUP($B889,'Bang TPDD'!$A$6:$AA$2902,5, FALSE)*$E889/100</f>
        <v>0</v>
      </c>
      <c r="J889" s="91">
        <f>VLOOKUP($B889,'Bang TPDD'!$A$6:$AA$2902,6, FALSE)*$E889/100</f>
        <v>0</v>
      </c>
      <c r="K889" s="91">
        <f>VLOOKUP($B889,'Bang TPDD'!$A$6:$AA$2902,7, FALSE)*$E889/100</f>
        <v>0</v>
      </c>
      <c r="L889" s="91">
        <f>VLOOKUP($B889,'Bang TPDD'!$A$6:$AA$2902,8, FALSE)*$E889/100</f>
        <v>0</v>
      </c>
      <c r="M889" s="91">
        <f>VLOOKUP($B889,'Bang TPDD'!$A$6:$AA$2902,9, FALSE)*$E889/100</f>
        <v>0</v>
      </c>
      <c r="N889" s="91">
        <f>VLOOKUP($B889,'Bang TPDD'!$A$6:$AA$2902,10, FALSE)*$E889/100</f>
        <v>0</v>
      </c>
      <c r="O889" s="91">
        <f>VLOOKUP($B889,'Bang TPDD'!$A$6:$AA$2902,11, FALSE)*$E889/100</f>
        <v>0</v>
      </c>
      <c r="P889" s="91">
        <f>VLOOKUP($B889,'Bang TPDD'!$A$6:$AA$2902,12, FALSE)*$E889/100</f>
        <v>0</v>
      </c>
      <c r="Q889" s="91">
        <f>VLOOKUP($B889,'Bang TPDD'!$A$6:$AA$2902,13, FALSE)*$E889/100</f>
        <v>0</v>
      </c>
      <c r="R889" s="91">
        <f>VLOOKUP($B889,'Bang TPDD'!$A$6:$AA$2902,14, FALSE)*$E889/100</f>
        <v>0</v>
      </c>
      <c r="S889" s="91">
        <f>VLOOKUP($B889,'Bang TPDD'!$A$6:$AA$2902,15, FALSE)*$E889/100</f>
        <v>0</v>
      </c>
      <c r="T889" s="91">
        <f>VLOOKUP($B889,'Bang TPDD'!$A$6:$AA$2902,16, FALSE)*$E889/100</f>
        <v>0</v>
      </c>
      <c r="U889" s="91">
        <f>VLOOKUP($B889,'Bang TPDD'!$A$6:$AA$2902,17, FALSE)*$E889/100</f>
        <v>0</v>
      </c>
      <c r="V889" s="91">
        <f>VLOOKUP($B889,'Bang TPDD'!$A$6:$AA$2902,18, FALSE)*$E889/100</f>
        <v>0</v>
      </c>
      <c r="W889" s="91">
        <f>VLOOKUP($B889,'Bang TPDD'!$A$6:$AA$2902,19, FALSE)*$E889/100</f>
        <v>0</v>
      </c>
      <c r="X889" s="91">
        <f>VLOOKUP($B889,'Bang TPDD'!$A$6:$AA$2902,20, FALSE)*$E889/100</f>
        <v>0</v>
      </c>
      <c r="Y889" s="91">
        <f>VLOOKUP($B889,'Bang TPDD'!$A$6:$AA$2902,21, FALSE)*$E889/100</f>
        <v>0</v>
      </c>
      <c r="Z889" s="91">
        <f>VLOOKUP($B889,'Bang TPDD'!$A$6:$AA$2902,22, FALSE)*$E889/100</f>
        <v>0</v>
      </c>
    </row>
    <row r="890" spans="1:26" s="2" customFormat="1" x14ac:dyDescent="0.3">
      <c r="B890" s="92" t="s">
        <v>338</v>
      </c>
      <c r="C890" s="5" t="str">
        <f>VLOOKUP($B890,'Bang TPDD'!$A$6:$AA$2902,2, FALSE)</f>
        <v>Chọn NL</v>
      </c>
      <c r="D890" s="91">
        <v>0</v>
      </c>
      <c r="E890" s="91">
        <f t="shared" si="334"/>
        <v>0</v>
      </c>
      <c r="F890" s="91">
        <f>VLOOKUP($B890,'Bang TPDD'!$A$6:$AA$2902,3, FALSE)</f>
        <v>0</v>
      </c>
      <c r="G890" s="91">
        <f>VLOOKUP($B890,'Bang TPDD'!$A$6:$AA$2902,4, FALSE)*$D890/100</f>
        <v>0</v>
      </c>
      <c r="H890" s="91">
        <f>VLOOKUP($B890,'Bang TPDD'!$A$6:$AA$2902,23, FALSE)*$E890/100</f>
        <v>0</v>
      </c>
      <c r="I890" s="91">
        <f>VLOOKUP($B890,'Bang TPDD'!$A$6:$AA$2902,5, FALSE)*$E890/100</f>
        <v>0</v>
      </c>
      <c r="J890" s="91">
        <f>VLOOKUP($B890,'Bang TPDD'!$A$6:$AA$2902,6, FALSE)*$E890/100</f>
        <v>0</v>
      </c>
      <c r="K890" s="91">
        <f>VLOOKUP($B890,'Bang TPDD'!$A$6:$AA$2902,7, FALSE)*$E890/100</f>
        <v>0</v>
      </c>
      <c r="L890" s="91">
        <f>VLOOKUP($B890,'Bang TPDD'!$A$6:$AA$2902,8, FALSE)*$E890/100</f>
        <v>0</v>
      </c>
      <c r="M890" s="91">
        <f>VLOOKUP($B890,'Bang TPDD'!$A$6:$AA$2902,9, FALSE)*$E890/100</f>
        <v>0</v>
      </c>
      <c r="N890" s="91">
        <f>VLOOKUP($B890,'Bang TPDD'!$A$6:$AA$2902,10, FALSE)*$E890/100</f>
        <v>0</v>
      </c>
      <c r="O890" s="91">
        <f>VLOOKUP($B890,'Bang TPDD'!$A$6:$AA$2902,11, FALSE)*$E890/100</f>
        <v>0</v>
      </c>
      <c r="P890" s="91">
        <f>VLOOKUP($B890,'Bang TPDD'!$A$6:$AA$2902,12, FALSE)*$E890/100</f>
        <v>0</v>
      </c>
      <c r="Q890" s="91">
        <f>VLOOKUP($B890,'Bang TPDD'!$A$6:$AA$2902,13, FALSE)*$E890/100</f>
        <v>0</v>
      </c>
      <c r="R890" s="91">
        <f>VLOOKUP($B890,'Bang TPDD'!$A$6:$AA$2902,14, FALSE)*$E890/100</f>
        <v>0</v>
      </c>
      <c r="S890" s="91">
        <f>VLOOKUP($B890,'Bang TPDD'!$A$6:$AA$2902,15, FALSE)*$E890/100</f>
        <v>0</v>
      </c>
      <c r="T890" s="91">
        <f>VLOOKUP($B890,'Bang TPDD'!$A$6:$AA$2902,16, FALSE)*$E890/100</f>
        <v>0</v>
      </c>
      <c r="U890" s="91">
        <f>VLOOKUP($B890,'Bang TPDD'!$A$6:$AA$2902,17, FALSE)*$E890/100</f>
        <v>0</v>
      </c>
      <c r="V890" s="91">
        <f>VLOOKUP($B890,'Bang TPDD'!$A$6:$AA$2902,18, FALSE)*$E890/100</f>
        <v>0</v>
      </c>
      <c r="W890" s="91">
        <f>VLOOKUP($B890,'Bang TPDD'!$A$6:$AA$2902,19, FALSE)*$E890/100</f>
        <v>0</v>
      </c>
      <c r="X890" s="91">
        <f>VLOOKUP($B890,'Bang TPDD'!$A$6:$AA$2902,20, FALSE)*$E890/100</f>
        <v>0</v>
      </c>
      <c r="Y890" s="91">
        <f>VLOOKUP($B890,'Bang TPDD'!$A$6:$AA$2902,21, FALSE)*$E890/100</f>
        <v>0</v>
      </c>
      <c r="Z890" s="91">
        <f>VLOOKUP($B890,'Bang TPDD'!$A$6:$AA$2902,22, FALSE)*$E890/100</f>
        <v>0</v>
      </c>
    </row>
    <row r="891" spans="1:26" s="2" customFormat="1" x14ac:dyDescent="0.3">
      <c r="B891" s="92" t="s">
        <v>338</v>
      </c>
      <c r="C891" s="5" t="str">
        <f>VLOOKUP($B891,'Bang TPDD'!$A$6:$AA$2902,2, FALSE)</f>
        <v>Chọn NL</v>
      </c>
      <c r="D891" s="91">
        <v>0</v>
      </c>
      <c r="E891" s="91">
        <f t="shared" si="334"/>
        <v>0</v>
      </c>
      <c r="F891" s="91">
        <f>VLOOKUP($B891,'Bang TPDD'!$A$6:$AA$2902,3, FALSE)</f>
        <v>0</v>
      </c>
      <c r="G891" s="91">
        <f>VLOOKUP($B891,'Bang TPDD'!$A$6:$AA$2902,4, FALSE)*$D891/100</f>
        <v>0</v>
      </c>
      <c r="H891" s="91">
        <f>VLOOKUP($B891,'Bang TPDD'!$A$6:$AA$2902,23, FALSE)*$E891/100</f>
        <v>0</v>
      </c>
      <c r="I891" s="91">
        <f>VLOOKUP($B891,'Bang TPDD'!$A$6:$AA$2902,5, FALSE)*$E891/100</f>
        <v>0</v>
      </c>
      <c r="J891" s="91">
        <f>VLOOKUP($B891,'Bang TPDD'!$A$6:$AA$2902,6, FALSE)*$E891/100</f>
        <v>0</v>
      </c>
      <c r="K891" s="91">
        <f>VLOOKUP($B891,'Bang TPDD'!$A$6:$AA$2902,7, FALSE)*$E891/100</f>
        <v>0</v>
      </c>
      <c r="L891" s="91">
        <f>VLOOKUP($B891,'Bang TPDD'!$A$6:$AA$2902,8, FALSE)*$E891/100</f>
        <v>0</v>
      </c>
      <c r="M891" s="91">
        <f>VLOOKUP($B891,'Bang TPDD'!$A$6:$AA$2902,9, FALSE)*$E891/100</f>
        <v>0</v>
      </c>
      <c r="N891" s="91">
        <f>VLOOKUP($B891,'Bang TPDD'!$A$6:$AA$2902,10, FALSE)*$E891/100</f>
        <v>0</v>
      </c>
      <c r="O891" s="91">
        <f>VLOOKUP($B891,'Bang TPDD'!$A$6:$AA$2902,11, FALSE)*$E891/100</f>
        <v>0</v>
      </c>
      <c r="P891" s="91">
        <f>VLOOKUP($B891,'Bang TPDD'!$A$6:$AA$2902,12, FALSE)*$E891/100</f>
        <v>0</v>
      </c>
      <c r="Q891" s="91">
        <f>VLOOKUP($B891,'Bang TPDD'!$A$6:$AA$2902,13, FALSE)*$E891/100</f>
        <v>0</v>
      </c>
      <c r="R891" s="91">
        <f>VLOOKUP($B891,'Bang TPDD'!$A$6:$AA$2902,14, FALSE)*$E891/100</f>
        <v>0</v>
      </c>
      <c r="S891" s="91">
        <f>VLOOKUP($B891,'Bang TPDD'!$A$6:$AA$2902,15, FALSE)*$E891/100</f>
        <v>0</v>
      </c>
      <c r="T891" s="91">
        <f>VLOOKUP($B891,'Bang TPDD'!$A$6:$AA$2902,16, FALSE)*$E891/100</f>
        <v>0</v>
      </c>
      <c r="U891" s="91">
        <f>VLOOKUP($B891,'Bang TPDD'!$A$6:$AA$2902,17, FALSE)*$E891/100</f>
        <v>0</v>
      </c>
      <c r="V891" s="91">
        <f>VLOOKUP($B891,'Bang TPDD'!$A$6:$AA$2902,18, FALSE)*$E891/100</f>
        <v>0</v>
      </c>
      <c r="W891" s="91">
        <f>VLOOKUP($B891,'Bang TPDD'!$A$6:$AA$2902,19, FALSE)*$E891/100</f>
        <v>0</v>
      </c>
      <c r="X891" s="91">
        <f>VLOOKUP($B891,'Bang TPDD'!$A$6:$AA$2902,20, FALSE)*$E891/100</f>
        <v>0</v>
      </c>
      <c r="Y891" s="91">
        <f>VLOOKUP($B891,'Bang TPDD'!$A$6:$AA$2902,21, FALSE)*$E891/100</f>
        <v>0</v>
      </c>
      <c r="Z891" s="91">
        <f>VLOOKUP($B891,'Bang TPDD'!$A$6:$AA$2902,22, FALSE)*$E891/100</f>
        <v>0</v>
      </c>
    </row>
    <row r="892" spans="1:26" s="2" customFormat="1" x14ac:dyDescent="0.3">
      <c r="B892" s="92" t="s">
        <v>338</v>
      </c>
      <c r="C892" s="5" t="str">
        <f>VLOOKUP($B892,'Bang TPDD'!$A$6:$AA$2902,2, FALSE)</f>
        <v>Chọn NL</v>
      </c>
      <c r="D892" s="91">
        <v>0</v>
      </c>
      <c r="E892" s="91">
        <f t="shared" si="334"/>
        <v>0</v>
      </c>
      <c r="F892" s="91">
        <f>VLOOKUP($B892,'Bang TPDD'!$A$6:$AA$2902,3, FALSE)</f>
        <v>0</v>
      </c>
      <c r="G892" s="91">
        <f>VLOOKUP($B892,'Bang TPDD'!$A$6:$AA$2902,4, FALSE)*$D892/100</f>
        <v>0</v>
      </c>
      <c r="H892" s="91">
        <f>VLOOKUP($B892,'Bang TPDD'!$A$6:$AA$2902,23, FALSE)*$E892/100</f>
        <v>0</v>
      </c>
      <c r="I892" s="91">
        <f>VLOOKUP($B892,'Bang TPDD'!$A$6:$AA$2902,5, FALSE)*$E892/100</f>
        <v>0</v>
      </c>
      <c r="J892" s="91">
        <f>VLOOKUP($B892,'Bang TPDD'!$A$6:$AA$2902,6, FALSE)*$E892/100</f>
        <v>0</v>
      </c>
      <c r="K892" s="91">
        <f>VLOOKUP($B892,'Bang TPDD'!$A$6:$AA$2902,7, FALSE)*$E892/100</f>
        <v>0</v>
      </c>
      <c r="L892" s="91">
        <f>VLOOKUP($B892,'Bang TPDD'!$A$6:$AA$2902,8, FALSE)*$E892/100</f>
        <v>0</v>
      </c>
      <c r="M892" s="91">
        <f>VLOOKUP($B892,'Bang TPDD'!$A$6:$AA$2902,9, FALSE)*$E892/100</f>
        <v>0</v>
      </c>
      <c r="N892" s="91">
        <f>VLOOKUP($B892,'Bang TPDD'!$A$6:$AA$2902,10, FALSE)*$E892/100</f>
        <v>0</v>
      </c>
      <c r="O892" s="91">
        <f>VLOOKUP($B892,'Bang TPDD'!$A$6:$AA$2902,11, FALSE)*$E892/100</f>
        <v>0</v>
      </c>
      <c r="P892" s="91">
        <f>VLOOKUP($B892,'Bang TPDD'!$A$6:$AA$2902,12, FALSE)*$E892/100</f>
        <v>0</v>
      </c>
      <c r="Q892" s="91">
        <f>VLOOKUP($B892,'Bang TPDD'!$A$6:$AA$2902,13, FALSE)*$E892/100</f>
        <v>0</v>
      </c>
      <c r="R892" s="91">
        <f>VLOOKUP($B892,'Bang TPDD'!$A$6:$AA$2902,14, FALSE)*$E892/100</f>
        <v>0</v>
      </c>
      <c r="S892" s="91">
        <f>VLOOKUP($B892,'Bang TPDD'!$A$6:$AA$2902,15, FALSE)*$E892/100</f>
        <v>0</v>
      </c>
      <c r="T892" s="91">
        <f>VLOOKUP($B892,'Bang TPDD'!$A$6:$AA$2902,16, FALSE)*$E892/100</f>
        <v>0</v>
      </c>
      <c r="U892" s="91">
        <f>VLOOKUP($B892,'Bang TPDD'!$A$6:$AA$2902,17, FALSE)*$E892/100</f>
        <v>0</v>
      </c>
      <c r="V892" s="91">
        <f>VLOOKUP($B892,'Bang TPDD'!$A$6:$AA$2902,18, FALSE)*$E892/100</f>
        <v>0</v>
      </c>
      <c r="W892" s="91">
        <f>VLOOKUP($B892,'Bang TPDD'!$A$6:$AA$2902,19, FALSE)*$E892/100</f>
        <v>0</v>
      </c>
      <c r="X892" s="91">
        <f>VLOOKUP($B892,'Bang TPDD'!$A$6:$AA$2902,20, FALSE)*$E892/100</f>
        <v>0</v>
      </c>
      <c r="Y892" s="91">
        <f>VLOOKUP($B892,'Bang TPDD'!$A$6:$AA$2902,21, FALSE)*$E892/100</f>
        <v>0</v>
      </c>
      <c r="Z892" s="91">
        <f>VLOOKUP($B892,'Bang TPDD'!$A$6:$AA$2902,22, FALSE)*$E892/100</f>
        <v>0</v>
      </c>
    </row>
    <row r="893" spans="1:26" ht="15" thickBot="1" x14ac:dyDescent="0.35"/>
    <row r="894" spans="1:26" s="89" customFormat="1" ht="27.6" x14ac:dyDescent="0.3">
      <c r="A894" s="412" t="s">
        <v>342</v>
      </c>
      <c r="B894" s="414" t="s">
        <v>292</v>
      </c>
      <c r="C894" s="410" t="s">
        <v>353</v>
      </c>
      <c r="D894" s="396" t="s">
        <v>272</v>
      </c>
      <c r="E894" s="397" t="s">
        <v>273</v>
      </c>
      <c r="F894" s="398" t="s">
        <v>300</v>
      </c>
      <c r="G894" s="398" t="s">
        <v>3</v>
      </c>
      <c r="H894" s="398" t="s">
        <v>296</v>
      </c>
      <c r="I894" s="399" t="s">
        <v>323</v>
      </c>
      <c r="J894" s="399" t="s">
        <v>324</v>
      </c>
      <c r="K894" s="399" t="s">
        <v>327</v>
      </c>
      <c r="L894" s="399" t="s">
        <v>325</v>
      </c>
      <c r="M894" s="399" t="s">
        <v>326</v>
      </c>
      <c r="N894" s="399" t="s">
        <v>329</v>
      </c>
      <c r="O894" s="399" t="s">
        <v>5</v>
      </c>
      <c r="P894" s="399" t="s">
        <v>304</v>
      </c>
      <c r="Q894" s="399" t="s">
        <v>313</v>
      </c>
      <c r="R894" s="399" t="s">
        <v>6</v>
      </c>
      <c r="S894" s="399" t="s">
        <v>7</v>
      </c>
      <c r="T894" s="399" t="s">
        <v>8</v>
      </c>
      <c r="U894" s="399" t="s">
        <v>9</v>
      </c>
      <c r="V894" s="399" t="s">
        <v>10</v>
      </c>
      <c r="W894" s="399" t="s">
        <v>291</v>
      </c>
      <c r="X894" s="399" t="s">
        <v>11</v>
      </c>
      <c r="Y894" s="399" t="s">
        <v>12</v>
      </c>
      <c r="Z894" s="399" t="s">
        <v>13</v>
      </c>
    </row>
    <row r="895" spans="1:26" s="89" customFormat="1" x14ac:dyDescent="0.3">
      <c r="A895" s="413"/>
      <c r="B895" s="415"/>
      <c r="C895" s="411"/>
      <c r="D895" s="400" t="s">
        <v>16</v>
      </c>
      <c r="E895" s="401" t="s">
        <v>16</v>
      </c>
      <c r="F895" s="401" t="s">
        <v>301</v>
      </c>
      <c r="G895" s="401" t="s">
        <v>15</v>
      </c>
      <c r="H895" s="401" t="s">
        <v>16</v>
      </c>
      <c r="I895" s="401" t="s">
        <v>16</v>
      </c>
      <c r="J895" s="401" t="s">
        <v>16</v>
      </c>
      <c r="K895" s="401" t="s">
        <v>328</v>
      </c>
      <c r="L895" s="401" t="s">
        <v>16</v>
      </c>
      <c r="M895" s="401" t="s">
        <v>16</v>
      </c>
      <c r="N895" s="401" t="s">
        <v>16</v>
      </c>
      <c r="O895" s="401" t="s">
        <v>16</v>
      </c>
      <c r="P895" s="401" t="s">
        <v>16</v>
      </c>
      <c r="Q895" s="401" t="s">
        <v>17</v>
      </c>
      <c r="R895" s="401" t="s">
        <v>17</v>
      </c>
      <c r="S895" s="401" t="s">
        <v>17</v>
      </c>
      <c r="T895" s="401" t="s">
        <v>17</v>
      </c>
      <c r="U895" s="401" t="s">
        <v>17</v>
      </c>
      <c r="V895" s="401" t="s">
        <v>17</v>
      </c>
      <c r="W895" s="401" t="s">
        <v>18</v>
      </c>
      <c r="X895" s="401" t="s">
        <v>18</v>
      </c>
      <c r="Y895" s="401" t="s">
        <v>17</v>
      </c>
      <c r="Z895" s="401" t="s">
        <v>17</v>
      </c>
    </row>
    <row r="896" spans="1:26" s="90" customFormat="1" ht="50.25" customHeight="1" thickBot="1" x14ac:dyDescent="0.4">
      <c r="A896" s="93">
        <f>A876+1</f>
        <v>53</v>
      </c>
      <c r="B896" s="94" t="s">
        <v>26</v>
      </c>
      <c r="C896" s="95" t="s">
        <v>1180</v>
      </c>
      <c r="D896" s="402">
        <f>SUM(D897:D912)</f>
        <v>150</v>
      </c>
      <c r="E896" s="402">
        <f t="shared" ref="E896" si="335">SUM(E897:E912)</f>
        <v>150</v>
      </c>
      <c r="F896" s="402">
        <f t="shared" ref="F896" si="336">SUM(F897:F912)</f>
        <v>0</v>
      </c>
      <c r="G896" s="402">
        <f t="shared" ref="G896" si="337">SUM(G897:G912)</f>
        <v>373.5</v>
      </c>
      <c r="H896" s="402">
        <f t="shared" ref="H896" si="338">SUM(H897:H912)</f>
        <v>60</v>
      </c>
      <c r="I896" s="402">
        <f t="shared" ref="I896" si="339">SUM(I897:I912)</f>
        <v>0</v>
      </c>
      <c r="J896" s="402">
        <f t="shared" ref="J896" si="340">SUM(J897:J912)</f>
        <v>11.85</v>
      </c>
      <c r="K896" s="402">
        <f t="shared" ref="K896" si="341">SUM(K897:K912)</f>
        <v>11.85</v>
      </c>
      <c r="L896" s="402">
        <f t="shared" ref="L896" si="342">SUM(L897:L912)</f>
        <v>0</v>
      </c>
      <c r="M896" s="402">
        <f t="shared" ref="M896" si="343">SUM(M897:M912)</f>
        <v>1.2</v>
      </c>
      <c r="N896" s="402">
        <f t="shared" ref="N896" si="344">SUM(N897:N912)</f>
        <v>1.2</v>
      </c>
      <c r="O896" s="402">
        <f t="shared" ref="O896" si="345">SUM(O897:O912)</f>
        <v>78.900000000000006</v>
      </c>
      <c r="P896" s="402">
        <f t="shared" ref="P896" si="346">SUM(P897:P912)</f>
        <v>0.3</v>
      </c>
      <c r="Q896" s="402">
        <f t="shared" ref="Q896" si="347">SUM(Q897:Q912)</f>
        <v>0</v>
      </c>
      <c r="R896" s="402">
        <f t="shared" ref="R896" si="348">SUM(R897:R912)</f>
        <v>42</v>
      </c>
      <c r="S896" s="402">
        <f t="shared" ref="S896" si="349">SUM(S897:S912)</f>
        <v>246</v>
      </c>
      <c r="T896" s="402">
        <f t="shared" ref="T896" si="350">SUM(T897:T912)</f>
        <v>3</v>
      </c>
      <c r="U896" s="402">
        <f t="shared" ref="U896" si="351">SUM(U897:U912)</f>
        <v>0</v>
      </c>
      <c r="V896" s="402">
        <f t="shared" ref="V896" si="352">SUM(V897:V912)</f>
        <v>0</v>
      </c>
      <c r="W896" s="402">
        <f t="shared" ref="W896" si="353">SUM(W897:W912)</f>
        <v>0</v>
      </c>
      <c r="X896" s="402">
        <f t="shared" ref="X896" si="354">SUM(X897:X912)</f>
        <v>0</v>
      </c>
      <c r="Y896" s="402">
        <f t="shared" ref="Y896" si="355">SUM(Y897:Y912)</f>
        <v>0.15</v>
      </c>
      <c r="Z896" s="402">
        <f t="shared" ref="Z896" si="356">SUM(Z897:Z912)</f>
        <v>0</v>
      </c>
    </row>
    <row r="897" spans="2:26" s="2" customFormat="1" x14ac:dyDescent="0.3">
      <c r="B897" s="92">
        <v>7</v>
      </c>
      <c r="C897" s="5" t="str">
        <f>VLOOKUP($B897,'Bang TPDD'!$A$6:$AA$2902,2, FALSE)</f>
        <v>Bánh mì</v>
      </c>
      <c r="D897" s="91">
        <v>150</v>
      </c>
      <c r="E897" s="91">
        <f>D897-D897*F897/100</f>
        <v>150</v>
      </c>
      <c r="F897" s="91">
        <f>VLOOKUP($B897,'Bang TPDD'!$A$6:$AA$2902,3, FALSE)</f>
        <v>0</v>
      </c>
      <c r="G897" s="91">
        <f>VLOOKUP($B897,'Bang TPDD'!$A$6:$AA$2902,4, FALSE)*$D897/100</f>
        <v>373.5</v>
      </c>
      <c r="H897" s="91">
        <f>VLOOKUP($B897,'Bang TPDD'!$A$6:$AA$2902,23, FALSE)*$E897/100</f>
        <v>60</v>
      </c>
      <c r="I897" s="91">
        <f>VLOOKUP($B897,'Bang TPDD'!$A$6:$AA$2902,5, FALSE)*$E897/100</f>
        <v>0</v>
      </c>
      <c r="J897" s="91">
        <f>VLOOKUP($B897,'Bang TPDD'!$A$6:$AA$2902,6, FALSE)*$E897/100</f>
        <v>11.85</v>
      </c>
      <c r="K897" s="91">
        <f>VLOOKUP($B897,'Bang TPDD'!$A$6:$AA$2902,7, FALSE)*$E897/100</f>
        <v>11.85</v>
      </c>
      <c r="L897" s="91">
        <f>VLOOKUP($B897,'Bang TPDD'!$A$6:$AA$2902,8, FALSE)*$E897/100</f>
        <v>0</v>
      </c>
      <c r="M897" s="91">
        <f>VLOOKUP($B897,'Bang TPDD'!$A$6:$AA$2902,9, FALSE)*$E897/100</f>
        <v>1.2</v>
      </c>
      <c r="N897" s="91">
        <f>VLOOKUP($B897,'Bang TPDD'!$A$6:$AA$2902,10, FALSE)*$E897/100</f>
        <v>1.2</v>
      </c>
      <c r="O897" s="91">
        <f>VLOOKUP($B897,'Bang TPDD'!$A$6:$AA$2902,11, FALSE)*$E897/100</f>
        <v>78.900000000000006</v>
      </c>
      <c r="P897" s="91">
        <f>VLOOKUP($B897,'Bang TPDD'!$A$6:$AA$2902,12, FALSE)*$E897/100</f>
        <v>0.3</v>
      </c>
      <c r="Q897" s="91">
        <f>VLOOKUP($B897,'Bang TPDD'!$A$6:$AA$2902,13, FALSE)*$E897/100</f>
        <v>0</v>
      </c>
      <c r="R897" s="91">
        <f>VLOOKUP($B897,'Bang TPDD'!$A$6:$AA$2902,14, FALSE)*$E897/100</f>
        <v>42</v>
      </c>
      <c r="S897" s="91">
        <f>VLOOKUP($B897,'Bang TPDD'!$A$6:$AA$2902,15, FALSE)*$E897/100</f>
        <v>246</v>
      </c>
      <c r="T897" s="91">
        <f>VLOOKUP($B897,'Bang TPDD'!$A$6:$AA$2902,16, FALSE)*$E897/100</f>
        <v>3</v>
      </c>
      <c r="U897" s="91">
        <f>VLOOKUP($B897,'Bang TPDD'!$A$6:$AA$2902,17, FALSE)*$E897/100</f>
        <v>0</v>
      </c>
      <c r="V897" s="91">
        <f>VLOOKUP($B897,'Bang TPDD'!$A$6:$AA$2902,18, FALSE)*$E897/100</f>
        <v>0</v>
      </c>
      <c r="W897" s="91">
        <f>VLOOKUP($B897,'Bang TPDD'!$A$6:$AA$2902,19, FALSE)*$E897/100</f>
        <v>0</v>
      </c>
      <c r="X897" s="91">
        <f>VLOOKUP($B897,'Bang TPDD'!$A$6:$AA$2902,20, FALSE)*$E897/100</f>
        <v>0</v>
      </c>
      <c r="Y897" s="91">
        <f>VLOOKUP($B897,'Bang TPDD'!$A$6:$AA$2902,21, FALSE)*$E897/100</f>
        <v>0.15</v>
      </c>
      <c r="Z897" s="91">
        <f>VLOOKUP($B897,'Bang TPDD'!$A$6:$AA$2902,22, FALSE)*$E897/100</f>
        <v>0</v>
      </c>
    </row>
    <row r="898" spans="2:26" s="2" customFormat="1" x14ac:dyDescent="0.3">
      <c r="B898" s="92" t="s">
        <v>338</v>
      </c>
      <c r="C898" s="5" t="str">
        <f>VLOOKUP($B898,'Bang TPDD'!$A$6:$AA$2902,2, FALSE)</f>
        <v>Chọn NL</v>
      </c>
      <c r="D898" s="91">
        <v>0</v>
      </c>
      <c r="E898" s="91">
        <f t="shared" ref="E898:E912" si="357">D898-D898*F898/100</f>
        <v>0</v>
      </c>
      <c r="F898" s="91">
        <f>VLOOKUP($B898,'Bang TPDD'!$A$6:$AA$2902,3, FALSE)</f>
        <v>0</v>
      </c>
      <c r="G898" s="91">
        <f>VLOOKUP($B898,'Bang TPDD'!$A$6:$AA$2902,4, FALSE)*$D898/100</f>
        <v>0</v>
      </c>
      <c r="H898" s="91">
        <f>VLOOKUP($B898,'Bang TPDD'!$A$6:$AA$2902,23, FALSE)*$E898/100</f>
        <v>0</v>
      </c>
      <c r="I898" s="91">
        <f>VLOOKUP($B898,'Bang TPDD'!$A$6:$AA$2902,5, FALSE)*$E898/100</f>
        <v>0</v>
      </c>
      <c r="J898" s="91">
        <f>VLOOKUP($B898,'Bang TPDD'!$A$6:$AA$2902,6, FALSE)*$E898/100</f>
        <v>0</v>
      </c>
      <c r="K898" s="91">
        <f>VLOOKUP($B898,'Bang TPDD'!$A$6:$AA$2902,7, FALSE)*$E898/100</f>
        <v>0</v>
      </c>
      <c r="L898" s="91">
        <f>VLOOKUP($B898,'Bang TPDD'!$A$6:$AA$2902,8, FALSE)*$E898/100</f>
        <v>0</v>
      </c>
      <c r="M898" s="91">
        <f>VLOOKUP($B898,'Bang TPDD'!$A$6:$AA$2902,9, FALSE)*$E898/100</f>
        <v>0</v>
      </c>
      <c r="N898" s="91">
        <f>VLOOKUP($B898,'Bang TPDD'!$A$6:$AA$2902,10, FALSE)*$E898/100</f>
        <v>0</v>
      </c>
      <c r="O898" s="91">
        <f>VLOOKUP($B898,'Bang TPDD'!$A$6:$AA$2902,11, FALSE)*$E898/100</f>
        <v>0</v>
      </c>
      <c r="P898" s="91">
        <f>VLOOKUP($B898,'Bang TPDD'!$A$6:$AA$2902,12, FALSE)*$E898/100</f>
        <v>0</v>
      </c>
      <c r="Q898" s="91">
        <f>VLOOKUP($B898,'Bang TPDD'!$A$6:$AA$2902,13, FALSE)*$E898/100</f>
        <v>0</v>
      </c>
      <c r="R898" s="91">
        <f>VLOOKUP($B898,'Bang TPDD'!$A$6:$AA$2902,14, FALSE)*$E898/100</f>
        <v>0</v>
      </c>
      <c r="S898" s="91">
        <f>VLOOKUP($B898,'Bang TPDD'!$A$6:$AA$2902,15, FALSE)*$E898/100</f>
        <v>0</v>
      </c>
      <c r="T898" s="91">
        <f>VLOOKUP($B898,'Bang TPDD'!$A$6:$AA$2902,16, FALSE)*$E898/100</f>
        <v>0</v>
      </c>
      <c r="U898" s="91">
        <f>VLOOKUP($B898,'Bang TPDD'!$A$6:$AA$2902,17, FALSE)*$E898/100</f>
        <v>0</v>
      </c>
      <c r="V898" s="91">
        <f>VLOOKUP($B898,'Bang TPDD'!$A$6:$AA$2902,18, FALSE)*$E898/100</f>
        <v>0</v>
      </c>
      <c r="W898" s="91">
        <f>VLOOKUP($B898,'Bang TPDD'!$A$6:$AA$2902,19, FALSE)*$E898/100</f>
        <v>0</v>
      </c>
      <c r="X898" s="91">
        <f>VLOOKUP($B898,'Bang TPDD'!$A$6:$AA$2902,20, FALSE)*$E898/100</f>
        <v>0</v>
      </c>
      <c r="Y898" s="91">
        <f>VLOOKUP($B898,'Bang TPDD'!$A$6:$AA$2902,21, FALSE)*$E898/100</f>
        <v>0</v>
      </c>
      <c r="Z898" s="91">
        <f>VLOOKUP($B898,'Bang TPDD'!$A$6:$AA$2902,22, FALSE)*$E898/100</f>
        <v>0</v>
      </c>
    </row>
    <row r="899" spans="2:26" s="2" customFormat="1" x14ac:dyDescent="0.3">
      <c r="B899" s="92" t="s">
        <v>338</v>
      </c>
      <c r="C899" s="5" t="str">
        <f>VLOOKUP($B899,'Bang TPDD'!$A$6:$AA$2902,2, FALSE)</f>
        <v>Chọn NL</v>
      </c>
      <c r="D899" s="91">
        <v>0</v>
      </c>
      <c r="E899" s="91">
        <f t="shared" si="357"/>
        <v>0</v>
      </c>
      <c r="F899" s="91">
        <f>VLOOKUP($B899,'Bang TPDD'!$A$6:$AA$2902,3, FALSE)</f>
        <v>0</v>
      </c>
      <c r="G899" s="91">
        <f>VLOOKUP($B899,'Bang TPDD'!$A$6:$AA$2902,4, FALSE)*$D899/100</f>
        <v>0</v>
      </c>
      <c r="H899" s="91">
        <f>VLOOKUP($B899,'Bang TPDD'!$A$6:$AA$2902,23, FALSE)*$E899/100</f>
        <v>0</v>
      </c>
      <c r="I899" s="91">
        <f>VLOOKUP($B899,'Bang TPDD'!$A$6:$AA$2902,5, FALSE)*$E899/100</f>
        <v>0</v>
      </c>
      <c r="J899" s="91">
        <f>VLOOKUP($B899,'Bang TPDD'!$A$6:$AA$2902,6, FALSE)*$E899/100</f>
        <v>0</v>
      </c>
      <c r="K899" s="91">
        <f>VLOOKUP($B899,'Bang TPDD'!$A$6:$AA$2902,7, FALSE)*$E899/100</f>
        <v>0</v>
      </c>
      <c r="L899" s="91">
        <f>VLOOKUP($B899,'Bang TPDD'!$A$6:$AA$2902,8, FALSE)*$E899/100</f>
        <v>0</v>
      </c>
      <c r="M899" s="91">
        <f>VLOOKUP($B899,'Bang TPDD'!$A$6:$AA$2902,9, FALSE)*$E899/100</f>
        <v>0</v>
      </c>
      <c r="N899" s="91">
        <f>VLOOKUP($B899,'Bang TPDD'!$A$6:$AA$2902,10, FALSE)*$E899/100</f>
        <v>0</v>
      </c>
      <c r="O899" s="91">
        <f>VLOOKUP($B899,'Bang TPDD'!$A$6:$AA$2902,11, FALSE)*$E899/100</f>
        <v>0</v>
      </c>
      <c r="P899" s="91">
        <f>VLOOKUP($B899,'Bang TPDD'!$A$6:$AA$2902,12, FALSE)*$E899/100</f>
        <v>0</v>
      </c>
      <c r="Q899" s="91">
        <f>VLOOKUP($B899,'Bang TPDD'!$A$6:$AA$2902,13, FALSE)*$E899/100</f>
        <v>0</v>
      </c>
      <c r="R899" s="91">
        <f>VLOOKUP($B899,'Bang TPDD'!$A$6:$AA$2902,14, FALSE)*$E899/100</f>
        <v>0</v>
      </c>
      <c r="S899" s="91">
        <f>VLOOKUP($B899,'Bang TPDD'!$A$6:$AA$2902,15, FALSE)*$E899/100</f>
        <v>0</v>
      </c>
      <c r="T899" s="91">
        <f>VLOOKUP($B899,'Bang TPDD'!$A$6:$AA$2902,16, FALSE)*$E899/100</f>
        <v>0</v>
      </c>
      <c r="U899" s="91">
        <f>VLOOKUP($B899,'Bang TPDD'!$A$6:$AA$2902,17, FALSE)*$E899/100</f>
        <v>0</v>
      </c>
      <c r="V899" s="91">
        <f>VLOOKUP($B899,'Bang TPDD'!$A$6:$AA$2902,18, FALSE)*$E899/100</f>
        <v>0</v>
      </c>
      <c r="W899" s="91">
        <f>VLOOKUP($B899,'Bang TPDD'!$A$6:$AA$2902,19, FALSE)*$E899/100</f>
        <v>0</v>
      </c>
      <c r="X899" s="91">
        <f>VLOOKUP($B899,'Bang TPDD'!$A$6:$AA$2902,20, FALSE)*$E899/100</f>
        <v>0</v>
      </c>
      <c r="Y899" s="91">
        <f>VLOOKUP($B899,'Bang TPDD'!$A$6:$AA$2902,21, FALSE)*$E899/100</f>
        <v>0</v>
      </c>
      <c r="Z899" s="91">
        <f>VLOOKUP($B899,'Bang TPDD'!$A$6:$AA$2902,22, FALSE)*$E899/100</f>
        <v>0</v>
      </c>
    </row>
    <row r="900" spans="2:26" s="2" customFormat="1" x14ac:dyDescent="0.3">
      <c r="B900" s="92" t="s">
        <v>338</v>
      </c>
      <c r="C900" s="5" t="str">
        <f>VLOOKUP($B900,'Bang TPDD'!$A$6:$AA$2902,2, FALSE)</f>
        <v>Chọn NL</v>
      </c>
      <c r="D900" s="91">
        <v>0</v>
      </c>
      <c r="E900" s="91">
        <f t="shared" si="357"/>
        <v>0</v>
      </c>
      <c r="F900" s="91">
        <f>VLOOKUP($B900,'Bang TPDD'!$A$6:$AA$2902,3, FALSE)</f>
        <v>0</v>
      </c>
      <c r="G900" s="91">
        <f>VLOOKUP($B900,'Bang TPDD'!$A$6:$AA$2902,4, FALSE)*$D900/100</f>
        <v>0</v>
      </c>
      <c r="H900" s="91">
        <f>VLOOKUP($B900,'Bang TPDD'!$A$6:$AA$2902,23, FALSE)*$E900/100</f>
        <v>0</v>
      </c>
      <c r="I900" s="91">
        <f>VLOOKUP($B900,'Bang TPDD'!$A$6:$AA$2902,5, FALSE)*$E900/100</f>
        <v>0</v>
      </c>
      <c r="J900" s="91">
        <f>VLOOKUP($B900,'Bang TPDD'!$A$6:$AA$2902,6, FALSE)*$E900/100</f>
        <v>0</v>
      </c>
      <c r="K900" s="91">
        <f>VLOOKUP($B900,'Bang TPDD'!$A$6:$AA$2902,7, FALSE)*$E900/100</f>
        <v>0</v>
      </c>
      <c r="L900" s="91">
        <f>VLOOKUP($B900,'Bang TPDD'!$A$6:$AA$2902,8, FALSE)*$E900/100</f>
        <v>0</v>
      </c>
      <c r="M900" s="91">
        <f>VLOOKUP($B900,'Bang TPDD'!$A$6:$AA$2902,9, FALSE)*$E900/100</f>
        <v>0</v>
      </c>
      <c r="N900" s="91">
        <f>VLOOKUP($B900,'Bang TPDD'!$A$6:$AA$2902,10, FALSE)*$E900/100</f>
        <v>0</v>
      </c>
      <c r="O900" s="91">
        <f>VLOOKUP($B900,'Bang TPDD'!$A$6:$AA$2902,11, FALSE)*$E900/100</f>
        <v>0</v>
      </c>
      <c r="P900" s="91">
        <f>VLOOKUP($B900,'Bang TPDD'!$A$6:$AA$2902,12, FALSE)*$E900/100</f>
        <v>0</v>
      </c>
      <c r="Q900" s="91">
        <f>VLOOKUP($B900,'Bang TPDD'!$A$6:$AA$2902,13, FALSE)*$E900/100</f>
        <v>0</v>
      </c>
      <c r="R900" s="91">
        <f>VLOOKUP($B900,'Bang TPDD'!$A$6:$AA$2902,14, FALSE)*$E900/100</f>
        <v>0</v>
      </c>
      <c r="S900" s="91">
        <f>VLOOKUP($B900,'Bang TPDD'!$A$6:$AA$2902,15, FALSE)*$E900/100</f>
        <v>0</v>
      </c>
      <c r="T900" s="91">
        <f>VLOOKUP($B900,'Bang TPDD'!$A$6:$AA$2902,16, FALSE)*$E900/100</f>
        <v>0</v>
      </c>
      <c r="U900" s="91">
        <f>VLOOKUP($B900,'Bang TPDD'!$A$6:$AA$2902,17, FALSE)*$E900/100</f>
        <v>0</v>
      </c>
      <c r="V900" s="91">
        <f>VLOOKUP($B900,'Bang TPDD'!$A$6:$AA$2902,18, FALSE)*$E900/100</f>
        <v>0</v>
      </c>
      <c r="W900" s="91">
        <f>VLOOKUP($B900,'Bang TPDD'!$A$6:$AA$2902,19, FALSE)*$E900/100</f>
        <v>0</v>
      </c>
      <c r="X900" s="91">
        <f>VLOOKUP($B900,'Bang TPDD'!$A$6:$AA$2902,20, FALSE)*$E900/100</f>
        <v>0</v>
      </c>
      <c r="Y900" s="91">
        <f>VLOOKUP($B900,'Bang TPDD'!$A$6:$AA$2902,21, FALSE)*$E900/100</f>
        <v>0</v>
      </c>
      <c r="Z900" s="91">
        <f>VLOOKUP($B900,'Bang TPDD'!$A$6:$AA$2902,22, FALSE)*$E900/100</f>
        <v>0</v>
      </c>
    </row>
    <row r="901" spans="2:26" s="2" customFormat="1" x14ac:dyDescent="0.3">
      <c r="B901" s="92" t="s">
        <v>338</v>
      </c>
      <c r="C901" s="5" t="str">
        <f>VLOOKUP($B901,'Bang TPDD'!$A$6:$AA$2902,2, FALSE)</f>
        <v>Chọn NL</v>
      </c>
      <c r="D901" s="91">
        <v>0</v>
      </c>
      <c r="E901" s="91">
        <f t="shared" si="357"/>
        <v>0</v>
      </c>
      <c r="F901" s="91">
        <f>VLOOKUP($B901,'Bang TPDD'!$A$6:$AA$2902,3, FALSE)</f>
        <v>0</v>
      </c>
      <c r="G901" s="91">
        <f>VLOOKUP($B901,'Bang TPDD'!$A$6:$AA$2902,4, FALSE)*$D901/100</f>
        <v>0</v>
      </c>
      <c r="H901" s="91">
        <f>VLOOKUP($B901,'Bang TPDD'!$A$6:$AA$2902,23, FALSE)*$E901/100</f>
        <v>0</v>
      </c>
      <c r="I901" s="91">
        <f>VLOOKUP($B901,'Bang TPDD'!$A$6:$AA$2902,5, FALSE)*$E901/100</f>
        <v>0</v>
      </c>
      <c r="J901" s="91">
        <f>VLOOKUP($B901,'Bang TPDD'!$A$6:$AA$2902,6, FALSE)*$E901/100</f>
        <v>0</v>
      </c>
      <c r="K901" s="91">
        <f>VLOOKUP($B901,'Bang TPDD'!$A$6:$AA$2902,7, FALSE)*$E901/100</f>
        <v>0</v>
      </c>
      <c r="L901" s="91">
        <f>VLOOKUP($B901,'Bang TPDD'!$A$6:$AA$2902,8, FALSE)*$E901/100</f>
        <v>0</v>
      </c>
      <c r="M901" s="91">
        <f>VLOOKUP($B901,'Bang TPDD'!$A$6:$AA$2902,9, FALSE)*$E901/100</f>
        <v>0</v>
      </c>
      <c r="N901" s="91">
        <f>VLOOKUP($B901,'Bang TPDD'!$A$6:$AA$2902,10, FALSE)*$E901/100</f>
        <v>0</v>
      </c>
      <c r="O901" s="91">
        <f>VLOOKUP($B901,'Bang TPDD'!$A$6:$AA$2902,11, FALSE)*$E901/100</f>
        <v>0</v>
      </c>
      <c r="P901" s="91">
        <f>VLOOKUP($B901,'Bang TPDD'!$A$6:$AA$2902,12, FALSE)*$E901/100</f>
        <v>0</v>
      </c>
      <c r="Q901" s="91">
        <f>VLOOKUP($B901,'Bang TPDD'!$A$6:$AA$2902,13, FALSE)*$E901/100</f>
        <v>0</v>
      </c>
      <c r="R901" s="91">
        <f>VLOOKUP($B901,'Bang TPDD'!$A$6:$AA$2902,14, FALSE)*$E901/100</f>
        <v>0</v>
      </c>
      <c r="S901" s="91">
        <f>VLOOKUP($B901,'Bang TPDD'!$A$6:$AA$2902,15, FALSE)*$E901/100</f>
        <v>0</v>
      </c>
      <c r="T901" s="91">
        <f>VLOOKUP($B901,'Bang TPDD'!$A$6:$AA$2902,16, FALSE)*$E901/100</f>
        <v>0</v>
      </c>
      <c r="U901" s="91">
        <f>VLOOKUP($B901,'Bang TPDD'!$A$6:$AA$2902,17, FALSE)*$E901/100</f>
        <v>0</v>
      </c>
      <c r="V901" s="91">
        <f>VLOOKUP($B901,'Bang TPDD'!$A$6:$AA$2902,18, FALSE)*$E901/100</f>
        <v>0</v>
      </c>
      <c r="W901" s="91">
        <f>VLOOKUP($B901,'Bang TPDD'!$A$6:$AA$2902,19, FALSE)*$E901/100</f>
        <v>0</v>
      </c>
      <c r="X901" s="91">
        <f>VLOOKUP($B901,'Bang TPDD'!$A$6:$AA$2902,20, FALSE)*$E901/100</f>
        <v>0</v>
      </c>
      <c r="Y901" s="91">
        <f>VLOOKUP($B901,'Bang TPDD'!$A$6:$AA$2902,21, FALSE)*$E901/100</f>
        <v>0</v>
      </c>
      <c r="Z901" s="91">
        <f>VLOOKUP($B901,'Bang TPDD'!$A$6:$AA$2902,22, FALSE)*$E901/100</f>
        <v>0</v>
      </c>
    </row>
    <row r="902" spans="2:26" s="2" customFormat="1" x14ac:dyDescent="0.3">
      <c r="B902" s="92" t="s">
        <v>338</v>
      </c>
      <c r="C902" s="5" t="str">
        <f>VLOOKUP($B902,'Bang TPDD'!$A$6:$AA$2902,2, FALSE)</f>
        <v>Chọn NL</v>
      </c>
      <c r="D902" s="91">
        <v>0</v>
      </c>
      <c r="E902" s="91">
        <f t="shared" si="357"/>
        <v>0</v>
      </c>
      <c r="F902" s="91">
        <f>VLOOKUP($B902,'Bang TPDD'!$A$6:$AA$2902,3, FALSE)</f>
        <v>0</v>
      </c>
      <c r="G902" s="91">
        <f>VLOOKUP($B902,'Bang TPDD'!$A$6:$AA$2902,4, FALSE)*$D902/100</f>
        <v>0</v>
      </c>
      <c r="H902" s="91">
        <f>VLOOKUP($B902,'Bang TPDD'!$A$6:$AA$2902,23, FALSE)*$E902/100</f>
        <v>0</v>
      </c>
      <c r="I902" s="91">
        <f>VLOOKUP($B902,'Bang TPDD'!$A$6:$AA$2902,5, FALSE)*$E902/100</f>
        <v>0</v>
      </c>
      <c r="J902" s="91">
        <f>VLOOKUP($B902,'Bang TPDD'!$A$6:$AA$2902,6, FALSE)*$E902/100</f>
        <v>0</v>
      </c>
      <c r="K902" s="91">
        <f>VLOOKUP($B902,'Bang TPDD'!$A$6:$AA$2902,7, FALSE)*$E902/100</f>
        <v>0</v>
      </c>
      <c r="L902" s="91">
        <f>VLOOKUP($B902,'Bang TPDD'!$A$6:$AA$2902,8, FALSE)*$E902/100</f>
        <v>0</v>
      </c>
      <c r="M902" s="91">
        <f>VLOOKUP($B902,'Bang TPDD'!$A$6:$AA$2902,9, FALSE)*$E902/100</f>
        <v>0</v>
      </c>
      <c r="N902" s="91">
        <f>VLOOKUP($B902,'Bang TPDD'!$A$6:$AA$2902,10, FALSE)*$E902/100</f>
        <v>0</v>
      </c>
      <c r="O902" s="91">
        <f>VLOOKUP($B902,'Bang TPDD'!$A$6:$AA$2902,11, FALSE)*$E902/100</f>
        <v>0</v>
      </c>
      <c r="P902" s="91">
        <f>VLOOKUP($B902,'Bang TPDD'!$A$6:$AA$2902,12, FALSE)*$E902/100</f>
        <v>0</v>
      </c>
      <c r="Q902" s="91">
        <f>VLOOKUP($B902,'Bang TPDD'!$A$6:$AA$2902,13, FALSE)*$E902/100</f>
        <v>0</v>
      </c>
      <c r="R902" s="91">
        <f>VLOOKUP($B902,'Bang TPDD'!$A$6:$AA$2902,14, FALSE)*$E902/100</f>
        <v>0</v>
      </c>
      <c r="S902" s="91">
        <f>VLOOKUP($B902,'Bang TPDD'!$A$6:$AA$2902,15, FALSE)*$E902/100</f>
        <v>0</v>
      </c>
      <c r="T902" s="91">
        <f>VLOOKUP($B902,'Bang TPDD'!$A$6:$AA$2902,16, FALSE)*$E902/100</f>
        <v>0</v>
      </c>
      <c r="U902" s="91">
        <f>VLOOKUP($B902,'Bang TPDD'!$A$6:$AA$2902,17, FALSE)*$E902/100</f>
        <v>0</v>
      </c>
      <c r="V902" s="91">
        <f>VLOOKUP($B902,'Bang TPDD'!$A$6:$AA$2902,18, FALSE)*$E902/100</f>
        <v>0</v>
      </c>
      <c r="W902" s="91">
        <f>VLOOKUP($B902,'Bang TPDD'!$A$6:$AA$2902,19, FALSE)*$E902/100</f>
        <v>0</v>
      </c>
      <c r="X902" s="91">
        <f>VLOOKUP($B902,'Bang TPDD'!$A$6:$AA$2902,20, FALSE)*$E902/100</f>
        <v>0</v>
      </c>
      <c r="Y902" s="91">
        <f>VLOOKUP($B902,'Bang TPDD'!$A$6:$AA$2902,21, FALSE)*$E902/100</f>
        <v>0</v>
      </c>
      <c r="Z902" s="91">
        <f>VLOOKUP($B902,'Bang TPDD'!$A$6:$AA$2902,22, FALSE)*$E902/100</f>
        <v>0</v>
      </c>
    </row>
    <row r="903" spans="2:26" s="2" customFormat="1" x14ac:dyDescent="0.3">
      <c r="B903" s="92" t="s">
        <v>338</v>
      </c>
      <c r="C903" s="5" t="str">
        <f>VLOOKUP($B903,'Bang TPDD'!$A$6:$AA$2902,2, FALSE)</f>
        <v>Chọn NL</v>
      </c>
      <c r="D903" s="91">
        <v>0</v>
      </c>
      <c r="E903" s="91">
        <f t="shared" si="357"/>
        <v>0</v>
      </c>
      <c r="F903" s="91">
        <f>VLOOKUP($B903,'Bang TPDD'!$A$6:$AA$2902,3, FALSE)</f>
        <v>0</v>
      </c>
      <c r="G903" s="91">
        <f>VLOOKUP($B903,'Bang TPDD'!$A$6:$AA$2902,4, FALSE)*$D903/100</f>
        <v>0</v>
      </c>
      <c r="H903" s="91">
        <f>VLOOKUP($B903,'Bang TPDD'!$A$6:$AA$2902,23, FALSE)*$E903/100</f>
        <v>0</v>
      </c>
      <c r="I903" s="91">
        <f>VLOOKUP($B903,'Bang TPDD'!$A$6:$AA$2902,5, FALSE)*$E903/100</f>
        <v>0</v>
      </c>
      <c r="J903" s="91">
        <f>VLOOKUP($B903,'Bang TPDD'!$A$6:$AA$2902,6, FALSE)*$E903/100</f>
        <v>0</v>
      </c>
      <c r="K903" s="91">
        <f>VLOOKUP($B903,'Bang TPDD'!$A$6:$AA$2902,7, FALSE)*$E903/100</f>
        <v>0</v>
      </c>
      <c r="L903" s="91">
        <f>VLOOKUP($B903,'Bang TPDD'!$A$6:$AA$2902,8, FALSE)*$E903/100</f>
        <v>0</v>
      </c>
      <c r="M903" s="91">
        <f>VLOOKUP($B903,'Bang TPDD'!$A$6:$AA$2902,9, FALSE)*$E903/100</f>
        <v>0</v>
      </c>
      <c r="N903" s="91">
        <f>VLOOKUP($B903,'Bang TPDD'!$A$6:$AA$2902,10, FALSE)*$E903/100</f>
        <v>0</v>
      </c>
      <c r="O903" s="91">
        <f>VLOOKUP($B903,'Bang TPDD'!$A$6:$AA$2902,11, FALSE)*$E903/100</f>
        <v>0</v>
      </c>
      <c r="P903" s="91">
        <f>VLOOKUP($B903,'Bang TPDD'!$A$6:$AA$2902,12, FALSE)*$E903/100</f>
        <v>0</v>
      </c>
      <c r="Q903" s="91">
        <f>VLOOKUP($B903,'Bang TPDD'!$A$6:$AA$2902,13, FALSE)*$E903/100</f>
        <v>0</v>
      </c>
      <c r="R903" s="91">
        <f>VLOOKUP($B903,'Bang TPDD'!$A$6:$AA$2902,14, FALSE)*$E903/100</f>
        <v>0</v>
      </c>
      <c r="S903" s="91">
        <f>VLOOKUP($B903,'Bang TPDD'!$A$6:$AA$2902,15, FALSE)*$E903/100</f>
        <v>0</v>
      </c>
      <c r="T903" s="91">
        <f>VLOOKUP($B903,'Bang TPDD'!$A$6:$AA$2902,16, FALSE)*$E903/100</f>
        <v>0</v>
      </c>
      <c r="U903" s="91">
        <f>VLOOKUP($B903,'Bang TPDD'!$A$6:$AA$2902,17, FALSE)*$E903/100</f>
        <v>0</v>
      </c>
      <c r="V903" s="91">
        <f>VLOOKUP($B903,'Bang TPDD'!$A$6:$AA$2902,18, FALSE)*$E903/100</f>
        <v>0</v>
      </c>
      <c r="W903" s="91">
        <f>VLOOKUP($B903,'Bang TPDD'!$A$6:$AA$2902,19, FALSE)*$E903/100</f>
        <v>0</v>
      </c>
      <c r="X903" s="91">
        <f>VLOOKUP($B903,'Bang TPDD'!$A$6:$AA$2902,20, FALSE)*$E903/100</f>
        <v>0</v>
      </c>
      <c r="Y903" s="91">
        <f>VLOOKUP($B903,'Bang TPDD'!$A$6:$AA$2902,21, FALSE)*$E903/100</f>
        <v>0</v>
      </c>
      <c r="Z903" s="91">
        <f>VLOOKUP($B903,'Bang TPDD'!$A$6:$AA$2902,22, FALSE)*$E903/100</f>
        <v>0</v>
      </c>
    </row>
    <row r="904" spans="2:26" s="2" customFormat="1" x14ac:dyDescent="0.3">
      <c r="B904" s="92" t="s">
        <v>338</v>
      </c>
      <c r="C904" s="5" t="str">
        <f>VLOOKUP($B904,'Bang TPDD'!$A$6:$AA$2902,2, FALSE)</f>
        <v>Chọn NL</v>
      </c>
      <c r="D904" s="91">
        <v>0</v>
      </c>
      <c r="E904" s="91">
        <f t="shared" si="357"/>
        <v>0</v>
      </c>
      <c r="F904" s="91">
        <f>VLOOKUP($B904,'Bang TPDD'!$A$6:$AA$2902,3, FALSE)</f>
        <v>0</v>
      </c>
      <c r="G904" s="91">
        <f>VLOOKUP($B904,'Bang TPDD'!$A$6:$AA$2902,4, FALSE)*$D904/100</f>
        <v>0</v>
      </c>
      <c r="H904" s="91">
        <f>VLOOKUP($B904,'Bang TPDD'!$A$6:$AA$2902,23, FALSE)*$E904/100</f>
        <v>0</v>
      </c>
      <c r="I904" s="91">
        <f>VLOOKUP($B904,'Bang TPDD'!$A$6:$AA$2902,5, FALSE)*$E904/100</f>
        <v>0</v>
      </c>
      <c r="J904" s="91">
        <f>VLOOKUP($B904,'Bang TPDD'!$A$6:$AA$2902,6, FALSE)*$E904/100</f>
        <v>0</v>
      </c>
      <c r="K904" s="91">
        <f>VLOOKUP($B904,'Bang TPDD'!$A$6:$AA$2902,7, FALSE)*$E904/100</f>
        <v>0</v>
      </c>
      <c r="L904" s="91">
        <f>VLOOKUP($B904,'Bang TPDD'!$A$6:$AA$2902,8, FALSE)*$E904/100</f>
        <v>0</v>
      </c>
      <c r="M904" s="91">
        <f>VLOOKUP($B904,'Bang TPDD'!$A$6:$AA$2902,9, FALSE)*$E904/100</f>
        <v>0</v>
      </c>
      <c r="N904" s="91">
        <f>VLOOKUP($B904,'Bang TPDD'!$A$6:$AA$2902,10, FALSE)*$E904/100</f>
        <v>0</v>
      </c>
      <c r="O904" s="91">
        <f>VLOOKUP($B904,'Bang TPDD'!$A$6:$AA$2902,11, FALSE)*$E904/100</f>
        <v>0</v>
      </c>
      <c r="P904" s="91">
        <f>VLOOKUP($B904,'Bang TPDD'!$A$6:$AA$2902,12, FALSE)*$E904/100</f>
        <v>0</v>
      </c>
      <c r="Q904" s="91">
        <f>VLOOKUP($B904,'Bang TPDD'!$A$6:$AA$2902,13, FALSE)*$E904/100</f>
        <v>0</v>
      </c>
      <c r="R904" s="91">
        <f>VLOOKUP($B904,'Bang TPDD'!$A$6:$AA$2902,14, FALSE)*$E904/100</f>
        <v>0</v>
      </c>
      <c r="S904" s="91">
        <f>VLOOKUP($B904,'Bang TPDD'!$A$6:$AA$2902,15, FALSE)*$E904/100</f>
        <v>0</v>
      </c>
      <c r="T904" s="91">
        <f>VLOOKUP($B904,'Bang TPDD'!$A$6:$AA$2902,16, FALSE)*$E904/100</f>
        <v>0</v>
      </c>
      <c r="U904" s="91">
        <f>VLOOKUP($B904,'Bang TPDD'!$A$6:$AA$2902,17, FALSE)*$E904/100</f>
        <v>0</v>
      </c>
      <c r="V904" s="91">
        <f>VLOOKUP($B904,'Bang TPDD'!$A$6:$AA$2902,18, FALSE)*$E904/100</f>
        <v>0</v>
      </c>
      <c r="W904" s="91">
        <f>VLOOKUP($B904,'Bang TPDD'!$A$6:$AA$2902,19, FALSE)*$E904/100</f>
        <v>0</v>
      </c>
      <c r="X904" s="91">
        <f>VLOOKUP($B904,'Bang TPDD'!$A$6:$AA$2902,20, FALSE)*$E904/100</f>
        <v>0</v>
      </c>
      <c r="Y904" s="91">
        <f>VLOOKUP($B904,'Bang TPDD'!$A$6:$AA$2902,21, FALSE)*$E904/100</f>
        <v>0</v>
      </c>
      <c r="Z904" s="91">
        <f>VLOOKUP($B904,'Bang TPDD'!$A$6:$AA$2902,22, FALSE)*$E904/100</f>
        <v>0</v>
      </c>
    </row>
    <row r="905" spans="2:26" s="2" customFormat="1" x14ac:dyDescent="0.3">
      <c r="B905" s="92" t="s">
        <v>338</v>
      </c>
      <c r="C905" s="5" t="str">
        <f>VLOOKUP($B905,'Bang TPDD'!$A$6:$AA$2902,2, FALSE)</f>
        <v>Chọn NL</v>
      </c>
      <c r="D905" s="91">
        <v>0</v>
      </c>
      <c r="E905" s="91">
        <f t="shared" si="357"/>
        <v>0</v>
      </c>
      <c r="F905" s="91">
        <f>VLOOKUP($B905,'Bang TPDD'!$A$6:$AA$2902,3, FALSE)</f>
        <v>0</v>
      </c>
      <c r="G905" s="91">
        <f>VLOOKUP($B905,'Bang TPDD'!$A$6:$AA$2902,4, FALSE)*$D905/100</f>
        <v>0</v>
      </c>
      <c r="H905" s="91">
        <f>VLOOKUP($B905,'Bang TPDD'!$A$6:$AA$2902,23, FALSE)*$E905/100</f>
        <v>0</v>
      </c>
      <c r="I905" s="91">
        <f>VLOOKUP($B905,'Bang TPDD'!$A$6:$AA$2902,5, FALSE)*$E905/100</f>
        <v>0</v>
      </c>
      <c r="J905" s="91">
        <f>VLOOKUP($B905,'Bang TPDD'!$A$6:$AA$2902,6, FALSE)*$E905/100</f>
        <v>0</v>
      </c>
      <c r="K905" s="91">
        <f>VLOOKUP($B905,'Bang TPDD'!$A$6:$AA$2902,7, FALSE)*$E905/100</f>
        <v>0</v>
      </c>
      <c r="L905" s="91">
        <f>VLOOKUP($B905,'Bang TPDD'!$A$6:$AA$2902,8, FALSE)*$E905/100</f>
        <v>0</v>
      </c>
      <c r="M905" s="91">
        <f>VLOOKUP($B905,'Bang TPDD'!$A$6:$AA$2902,9, FALSE)*$E905/100</f>
        <v>0</v>
      </c>
      <c r="N905" s="91">
        <f>VLOOKUP($B905,'Bang TPDD'!$A$6:$AA$2902,10, FALSE)*$E905/100</f>
        <v>0</v>
      </c>
      <c r="O905" s="91">
        <f>VLOOKUP($B905,'Bang TPDD'!$A$6:$AA$2902,11, FALSE)*$E905/100</f>
        <v>0</v>
      </c>
      <c r="P905" s="91">
        <f>VLOOKUP($B905,'Bang TPDD'!$A$6:$AA$2902,12, FALSE)*$E905/100</f>
        <v>0</v>
      </c>
      <c r="Q905" s="91">
        <f>VLOOKUP($B905,'Bang TPDD'!$A$6:$AA$2902,13, FALSE)*$E905/100</f>
        <v>0</v>
      </c>
      <c r="R905" s="91">
        <f>VLOOKUP($B905,'Bang TPDD'!$A$6:$AA$2902,14, FALSE)*$E905/100</f>
        <v>0</v>
      </c>
      <c r="S905" s="91">
        <f>VLOOKUP($B905,'Bang TPDD'!$A$6:$AA$2902,15, FALSE)*$E905/100</f>
        <v>0</v>
      </c>
      <c r="T905" s="91">
        <f>VLOOKUP($B905,'Bang TPDD'!$A$6:$AA$2902,16, FALSE)*$E905/100</f>
        <v>0</v>
      </c>
      <c r="U905" s="91">
        <f>VLOOKUP($B905,'Bang TPDD'!$A$6:$AA$2902,17, FALSE)*$E905/100</f>
        <v>0</v>
      </c>
      <c r="V905" s="91">
        <f>VLOOKUP($B905,'Bang TPDD'!$A$6:$AA$2902,18, FALSE)*$E905/100</f>
        <v>0</v>
      </c>
      <c r="W905" s="91">
        <f>VLOOKUP($B905,'Bang TPDD'!$A$6:$AA$2902,19, FALSE)*$E905/100</f>
        <v>0</v>
      </c>
      <c r="X905" s="91">
        <f>VLOOKUP($B905,'Bang TPDD'!$A$6:$AA$2902,20, FALSE)*$E905/100</f>
        <v>0</v>
      </c>
      <c r="Y905" s="91">
        <f>VLOOKUP($B905,'Bang TPDD'!$A$6:$AA$2902,21, FALSE)*$E905/100</f>
        <v>0</v>
      </c>
      <c r="Z905" s="91">
        <f>VLOOKUP($B905,'Bang TPDD'!$A$6:$AA$2902,22, FALSE)*$E905/100</f>
        <v>0</v>
      </c>
    </row>
    <row r="906" spans="2:26" s="2" customFormat="1" x14ac:dyDescent="0.3">
      <c r="B906" s="92" t="s">
        <v>338</v>
      </c>
      <c r="C906" s="5" t="str">
        <f>VLOOKUP($B906,'Bang TPDD'!$A$6:$AA$2902,2, FALSE)</f>
        <v>Chọn NL</v>
      </c>
      <c r="D906" s="91">
        <v>0</v>
      </c>
      <c r="E906" s="91">
        <f t="shared" si="357"/>
        <v>0</v>
      </c>
      <c r="F906" s="91">
        <f>VLOOKUP($B906,'Bang TPDD'!$A$6:$AA$2902,3, FALSE)</f>
        <v>0</v>
      </c>
      <c r="G906" s="91">
        <f>VLOOKUP($B906,'Bang TPDD'!$A$6:$AA$2902,4, FALSE)*$D906/100</f>
        <v>0</v>
      </c>
      <c r="H906" s="91">
        <f>VLOOKUP($B906,'Bang TPDD'!$A$6:$AA$2902,23, FALSE)*$E906/100</f>
        <v>0</v>
      </c>
      <c r="I906" s="91">
        <f>VLOOKUP($B906,'Bang TPDD'!$A$6:$AA$2902,5, FALSE)*$E906/100</f>
        <v>0</v>
      </c>
      <c r="J906" s="91">
        <f>VLOOKUP($B906,'Bang TPDD'!$A$6:$AA$2902,6, FALSE)*$E906/100</f>
        <v>0</v>
      </c>
      <c r="K906" s="91">
        <f>VLOOKUP($B906,'Bang TPDD'!$A$6:$AA$2902,7, FALSE)*$E906/100</f>
        <v>0</v>
      </c>
      <c r="L906" s="91">
        <f>VLOOKUP($B906,'Bang TPDD'!$A$6:$AA$2902,8, FALSE)*$E906/100</f>
        <v>0</v>
      </c>
      <c r="M906" s="91">
        <f>VLOOKUP($B906,'Bang TPDD'!$A$6:$AA$2902,9, FALSE)*$E906/100</f>
        <v>0</v>
      </c>
      <c r="N906" s="91">
        <f>VLOOKUP($B906,'Bang TPDD'!$A$6:$AA$2902,10, FALSE)*$E906/100</f>
        <v>0</v>
      </c>
      <c r="O906" s="91">
        <f>VLOOKUP($B906,'Bang TPDD'!$A$6:$AA$2902,11, FALSE)*$E906/100</f>
        <v>0</v>
      </c>
      <c r="P906" s="91">
        <f>VLOOKUP($B906,'Bang TPDD'!$A$6:$AA$2902,12, FALSE)*$E906/100</f>
        <v>0</v>
      </c>
      <c r="Q906" s="91">
        <f>VLOOKUP($B906,'Bang TPDD'!$A$6:$AA$2902,13, FALSE)*$E906/100</f>
        <v>0</v>
      </c>
      <c r="R906" s="91">
        <f>VLOOKUP($B906,'Bang TPDD'!$A$6:$AA$2902,14, FALSE)*$E906/100</f>
        <v>0</v>
      </c>
      <c r="S906" s="91">
        <f>VLOOKUP($B906,'Bang TPDD'!$A$6:$AA$2902,15, FALSE)*$E906/100</f>
        <v>0</v>
      </c>
      <c r="T906" s="91">
        <f>VLOOKUP($B906,'Bang TPDD'!$A$6:$AA$2902,16, FALSE)*$E906/100</f>
        <v>0</v>
      </c>
      <c r="U906" s="91">
        <f>VLOOKUP($B906,'Bang TPDD'!$A$6:$AA$2902,17, FALSE)*$E906/100</f>
        <v>0</v>
      </c>
      <c r="V906" s="91">
        <f>VLOOKUP($B906,'Bang TPDD'!$A$6:$AA$2902,18, FALSE)*$E906/100</f>
        <v>0</v>
      </c>
      <c r="W906" s="91">
        <f>VLOOKUP($B906,'Bang TPDD'!$A$6:$AA$2902,19, FALSE)*$E906/100</f>
        <v>0</v>
      </c>
      <c r="X906" s="91">
        <f>VLOOKUP($B906,'Bang TPDD'!$A$6:$AA$2902,20, FALSE)*$E906/100</f>
        <v>0</v>
      </c>
      <c r="Y906" s="91">
        <f>VLOOKUP($B906,'Bang TPDD'!$A$6:$AA$2902,21, FALSE)*$E906/100</f>
        <v>0</v>
      </c>
      <c r="Z906" s="91">
        <f>VLOOKUP($B906,'Bang TPDD'!$A$6:$AA$2902,22, FALSE)*$E906/100</f>
        <v>0</v>
      </c>
    </row>
    <row r="907" spans="2:26" s="2" customFormat="1" x14ac:dyDescent="0.3">
      <c r="B907" s="92" t="s">
        <v>338</v>
      </c>
      <c r="C907" s="5" t="str">
        <f>VLOOKUP($B907,'Bang TPDD'!$A$6:$AA$2902,2, FALSE)</f>
        <v>Chọn NL</v>
      </c>
      <c r="D907" s="91">
        <v>0</v>
      </c>
      <c r="E907" s="91">
        <f t="shared" si="357"/>
        <v>0</v>
      </c>
      <c r="F907" s="91">
        <f>VLOOKUP($B907,'Bang TPDD'!$A$6:$AA$2902,3, FALSE)</f>
        <v>0</v>
      </c>
      <c r="G907" s="91">
        <f>VLOOKUP($B907,'Bang TPDD'!$A$6:$AA$2902,4, FALSE)*$D907/100</f>
        <v>0</v>
      </c>
      <c r="H907" s="91">
        <f>VLOOKUP($B907,'Bang TPDD'!$A$6:$AA$2902,23, FALSE)*$E907/100</f>
        <v>0</v>
      </c>
      <c r="I907" s="91">
        <f>VLOOKUP($B907,'Bang TPDD'!$A$6:$AA$2902,5, FALSE)*$E907/100</f>
        <v>0</v>
      </c>
      <c r="J907" s="91">
        <f>VLOOKUP($B907,'Bang TPDD'!$A$6:$AA$2902,6, FALSE)*$E907/100</f>
        <v>0</v>
      </c>
      <c r="K907" s="91">
        <f>VLOOKUP($B907,'Bang TPDD'!$A$6:$AA$2902,7, FALSE)*$E907/100</f>
        <v>0</v>
      </c>
      <c r="L907" s="91">
        <f>VLOOKUP($B907,'Bang TPDD'!$A$6:$AA$2902,8, FALSE)*$E907/100</f>
        <v>0</v>
      </c>
      <c r="M907" s="91">
        <f>VLOOKUP($B907,'Bang TPDD'!$A$6:$AA$2902,9, FALSE)*$E907/100</f>
        <v>0</v>
      </c>
      <c r="N907" s="91">
        <f>VLOOKUP($B907,'Bang TPDD'!$A$6:$AA$2902,10, FALSE)*$E907/100</f>
        <v>0</v>
      </c>
      <c r="O907" s="91">
        <f>VLOOKUP($B907,'Bang TPDD'!$A$6:$AA$2902,11, FALSE)*$E907/100</f>
        <v>0</v>
      </c>
      <c r="P907" s="91">
        <f>VLOOKUP($B907,'Bang TPDD'!$A$6:$AA$2902,12, FALSE)*$E907/100</f>
        <v>0</v>
      </c>
      <c r="Q907" s="91">
        <f>VLOOKUP($B907,'Bang TPDD'!$A$6:$AA$2902,13, FALSE)*$E907/100</f>
        <v>0</v>
      </c>
      <c r="R907" s="91">
        <f>VLOOKUP($B907,'Bang TPDD'!$A$6:$AA$2902,14, FALSE)*$E907/100</f>
        <v>0</v>
      </c>
      <c r="S907" s="91">
        <f>VLOOKUP($B907,'Bang TPDD'!$A$6:$AA$2902,15, FALSE)*$E907/100</f>
        <v>0</v>
      </c>
      <c r="T907" s="91">
        <f>VLOOKUP($B907,'Bang TPDD'!$A$6:$AA$2902,16, FALSE)*$E907/100</f>
        <v>0</v>
      </c>
      <c r="U907" s="91">
        <f>VLOOKUP($B907,'Bang TPDD'!$A$6:$AA$2902,17, FALSE)*$E907/100</f>
        <v>0</v>
      </c>
      <c r="V907" s="91">
        <f>VLOOKUP($B907,'Bang TPDD'!$A$6:$AA$2902,18, FALSE)*$E907/100</f>
        <v>0</v>
      </c>
      <c r="W907" s="91">
        <f>VLOOKUP($B907,'Bang TPDD'!$A$6:$AA$2902,19, FALSE)*$E907/100</f>
        <v>0</v>
      </c>
      <c r="X907" s="91">
        <f>VLOOKUP($B907,'Bang TPDD'!$A$6:$AA$2902,20, FALSE)*$E907/100</f>
        <v>0</v>
      </c>
      <c r="Y907" s="91">
        <f>VLOOKUP($B907,'Bang TPDD'!$A$6:$AA$2902,21, FALSE)*$E907/100</f>
        <v>0</v>
      </c>
      <c r="Z907" s="91">
        <f>VLOOKUP($B907,'Bang TPDD'!$A$6:$AA$2902,22, FALSE)*$E907/100</f>
        <v>0</v>
      </c>
    </row>
    <row r="908" spans="2:26" s="2" customFormat="1" x14ac:dyDescent="0.3">
      <c r="B908" s="92" t="s">
        <v>338</v>
      </c>
      <c r="C908" s="5" t="str">
        <f>VLOOKUP($B908,'Bang TPDD'!$A$6:$AA$2902,2, FALSE)</f>
        <v>Chọn NL</v>
      </c>
      <c r="D908" s="91">
        <v>0</v>
      </c>
      <c r="E908" s="91">
        <f t="shared" si="357"/>
        <v>0</v>
      </c>
      <c r="F908" s="91">
        <f>VLOOKUP($B908,'Bang TPDD'!$A$6:$AA$2902,3, FALSE)</f>
        <v>0</v>
      </c>
      <c r="G908" s="91">
        <f>VLOOKUP($B908,'Bang TPDD'!$A$6:$AA$2902,4, FALSE)*$D908/100</f>
        <v>0</v>
      </c>
      <c r="H908" s="91">
        <f>VLOOKUP($B908,'Bang TPDD'!$A$6:$AA$2902,23, FALSE)*$E908/100</f>
        <v>0</v>
      </c>
      <c r="I908" s="91">
        <f>VLOOKUP($B908,'Bang TPDD'!$A$6:$AA$2902,5, FALSE)*$E908/100</f>
        <v>0</v>
      </c>
      <c r="J908" s="91">
        <f>VLOOKUP($B908,'Bang TPDD'!$A$6:$AA$2902,6, FALSE)*$E908/100</f>
        <v>0</v>
      </c>
      <c r="K908" s="91">
        <f>VLOOKUP($B908,'Bang TPDD'!$A$6:$AA$2902,7, FALSE)*$E908/100</f>
        <v>0</v>
      </c>
      <c r="L908" s="91">
        <f>VLOOKUP($B908,'Bang TPDD'!$A$6:$AA$2902,8, FALSE)*$E908/100</f>
        <v>0</v>
      </c>
      <c r="M908" s="91">
        <f>VLOOKUP($B908,'Bang TPDD'!$A$6:$AA$2902,9, FALSE)*$E908/100</f>
        <v>0</v>
      </c>
      <c r="N908" s="91">
        <f>VLOOKUP($B908,'Bang TPDD'!$A$6:$AA$2902,10, FALSE)*$E908/100</f>
        <v>0</v>
      </c>
      <c r="O908" s="91">
        <f>VLOOKUP($B908,'Bang TPDD'!$A$6:$AA$2902,11, FALSE)*$E908/100</f>
        <v>0</v>
      </c>
      <c r="P908" s="91">
        <f>VLOOKUP($B908,'Bang TPDD'!$A$6:$AA$2902,12, FALSE)*$E908/100</f>
        <v>0</v>
      </c>
      <c r="Q908" s="91">
        <f>VLOOKUP($B908,'Bang TPDD'!$A$6:$AA$2902,13, FALSE)*$E908/100</f>
        <v>0</v>
      </c>
      <c r="R908" s="91">
        <f>VLOOKUP($B908,'Bang TPDD'!$A$6:$AA$2902,14, FALSE)*$E908/100</f>
        <v>0</v>
      </c>
      <c r="S908" s="91">
        <f>VLOOKUP($B908,'Bang TPDD'!$A$6:$AA$2902,15, FALSE)*$E908/100</f>
        <v>0</v>
      </c>
      <c r="T908" s="91">
        <f>VLOOKUP($B908,'Bang TPDD'!$A$6:$AA$2902,16, FALSE)*$E908/100</f>
        <v>0</v>
      </c>
      <c r="U908" s="91">
        <f>VLOOKUP($B908,'Bang TPDD'!$A$6:$AA$2902,17, FALSE)*$E908/100</f>
        <v>0</v>
      </c>
      <c r="V908" s="91">
        <f>VLOOKUP($B908,'Bang TPDD'!$A$6:$AA$2902,18, FALSE)*$E908/100</f>
        <v>0</v>
      </c>
      <c r="W908" s="91">
        <f>VLOOKUP($B908,'Bang TPDD'!$A$6:$AA$2902,19, FALSE)*$E908/100</f>
        <v>0</v>
      </c>
      <c r="X908" s="91">
        <f>VLOOKUP($B908,'Bang TPDD'!$A$6:$AA$2902,20, FALSE)*$E908/100</f>
        <v>0</v>
      </c>
      <c r="Y908" s="91">
        <f>VLOOKUP($B908,'Bang TPDD'!$A$6:$AA$2902,21, FALSE)*$E908/100</f>
        <v>0</v>
      </c>
      <c r="Z908" s="91">
        <f>VLOOKUP($B908,'Bang TPDD'!$A$6:$AA$2902,22, FALSE)*$E908/100</f>
        <v>0</v>
      </c>
    </row>
    <row r="909" spans="2:26" s="2" customFormat="1" x14ac:dyDescent="0.3">
      <c r="B909" s="92" t="s">
        <v>338</v>
      </c>
      <c r="C909" s="5" t="str">
        <f>VLOOKUP($B909,'Bang TPDD'!$A$6:$AA$2902,2, FALSE)</f>
        <v>Chọn NL</v>
      </c>
      <c r="D909" s="91">
        <v>0</v>
      </c>
      <c r="E909" s="91">
        <f t="shared" si="357"/>
        <v>0</v>
      </c>
      <c r="F909" s="91">
        <f>VLOOKUP($B909,'Bang TPDD'!$A$6:$AA$2902,3, FALSE)</f>
        <v>0</v>
      </c>
      <c r="G909" s="91">
        <f>VLOOKUP($B909,'Bang TPDD'!$A$6:$AA$2902,4, FALSE)*$D909/100</f>
        <v>0</v>
      </c>
      <c r="H909" s="91">
        <f>VLOOKUP($B909,'Bang TPDD'!$A$6:$AA$2902,23, FALSE)*$E909/100</f>
        <v>0</v>
      </c>
      <c r="I909" s="91">
        <f>VLOOKUP($B909,'Bang TPDD'!$A$6:$AA$2902,5, FALSE)*$E909/100</f>
        <v>0</v>
      </c>
      <c r="J909" s="91">
        <f>VLOOKUP($B909,'Bang TPDD'!$A$6:$AA$2902,6, FALSE)*$E909/100</f>
        <v>0</v>
      </c>
      <c r="K909" s="91">
        <f>VLOOKUP($B909,'Bang TPDD'!$A$6:$AA$2902,7, FALSE)*$E909/100</f>
        <v>0</v>
      </c>
      <c r="L909" s="91">
        <f>VLOOKUP($B909,'Bang TPDD'!$A$6:$AA$2902,8, FALSE)*$E909/100</f>
        <v>0</v>
      </c>
      <c r="M909" s="91">
        <f>VLOOKUP($B909,'Bang TPDD'!$A$6:$AA$2902,9, FALSE)*$E909/100</f>
        <v>0</v>
      </c>
      <c r="N909" s="91">
        <f>VLOOKUP($B909,'Bang TPDD'!$A$6:$AA$2902,10, FALSE)*$E909/100</f>
        <v>0</v>
      </c>
      <c r="O909" s="91">
        <f>VLOOKUP($B909,'Bang TPDD'!$A$6:$AA$2902,11, FALSE)*$E909/100</f>
        <v>0</v>
      </c>
      <c r="P909" s="91">
        <f>VLOOKUP($B909,'Bang TPDD'!$A$6:$AA$2902,12, FALSE)*$E909/100</f>
        <v>0</v>
      </c>
      <c r="Q909" s="91">
        <f>VLOOKUP($B909,'Bang TPDD'!$A$6:$AA$2902,13, FALSE)*$E909/100</f>
        <v>0</v>
      </c>
      <c r="R909" s="91">
        <f>VLOOKUP($B909,'Bang TPDD'!$A$6:$AA$2902,14, FALSE)*$E909/100</f>
        <v>0</v>
      </c>
      <c r="S909" s="91">
        <f>VLOOKUP($B909,'Bang TPDD'!$A$6:$AA$2902,15, FALSE)*$E909/100</f>
        <v>0</v>
      </c>
      <c r="T909" s="91">
        <f>VLOOKUP($B909,'Bang TPDD'!$A$6:$AA$2902,16, FALSE)*$E909/100</f>
        <v>0</v>
      </c>
      <c r="U909" s="91">
        <f>VLOOKUP($B909,'Bang TPDD'!$A$6:$AA$2902,17, FALSE)*$E909/100</f>
        <v>0</v>
      </c>
      <c r="V909" s="91">
        <f>VLOOKUP($B909,'Bang TPDD'!$A$6:$AA$2902,18, FALSE)*$E909/100</f>
        <v>0</v>
      </c>
      <c r="W909" s="91">
        <f>VLOOKUP($B909,'Bang TPDD'!$A$6:$AA$2902,19, FALSE)*$E909/100</f>
        <v>0</v>
      </c>
      <c r="X909" s="91">
        <f>VLOOKUP($B909,'Bang TPDD'!$A$6:$AA$2902,20, FALSE)*$E909/100</f>
        <v>0</v>
      </c>
      <c r="Y909" s="91">
        <f>VLOOKUP($B909,'Bang TPDD'!$A$6:$AA$2902,21, FALSE)*$E909/100</f>
        <v>0</v>
      </c>
      <c r="Z909" s="91">
        <f>VLOOKUP($B909,'Bang TPDD'!$A$6:$AA$2902,22, FALSE)*$E909/100</f>
        <v>0</v>
      </c>
    </row>
    <row r="910" spans="2:26" s="2" customFormat="1" x14ac:dyDescent="0.3">
      <c r="B910" s="92" t="s">
        <v>338</v>
      </c>
      <c r="C910" s="5" t="str">
        <f>VLOOKUP($B910,'Bang TPDD'!$A$6:$AA$2902,2, FALSE)</f>
        <v>Chọn NL</v>
      </c>
      <c r="D910" s="91">
        <v>0</v>
      </c>
      <c r="E910" s="91">
        <f t="shared" si="357"/>
        <v>0</v>
      </c>
      <c r="F910" s="91">
        <f>VLOOKUP($B910,'Bang TPDD'!$A$6:$AA$2902,3, FALSE)</f>
        <v>0</v>
      </c>
      <c r="G910" s="91">
        <f>VLOOKUP($B910,'Bang TPDD'!$A$6:$AA$2902,4, FALSE)*$D910/100</f>
        <v>0</v>
      </c>
      <c r="H910" s="91">
        <f>VLOOKUP($B910,'Bang TPDD'!$A$6:$AA$2902,23, FALSE)*$E910/100</f>
        <v>0</v>
      </c>
      <c r="I910" s="91">
        <f>VLOOKUP($B910,'Bang TPDD'!$A$6:$AA$2902,5, FALSE)*$E910/100</f>
        <v>0</v>
      </c>
      <c r="J910" s="91">
        <f>VLOOKUP($B910,'Bang TPDD'!$A$6:$AA$2902,6, FALSE)*$E910/100</f>
        <v>0</v>
      </c>
      <c r="K910" s="91">
        <f>VLOOKUP($B910,'Bang TPDD'!$A$6:$AA$2902,7, FALSE)*$E910/100</f>
        <v>0</v>
      </c>
      <c r="L910" s="91">
        <f>VLOOKUP($B910,'Bang TPDD'!$A$6:$AA$2902,8, FALSE)*$E910/100</f>
        <v>0</v>
      </c>
      <c r="M910" s="91">
        <f>VLOOKUP($B910,'Bang TPDD'!$A$6:$AA$2902,9, FALSE)*$E910/100</f>
        <v>0</v>
      </c>
      <c r="N910" s="91">
        <f>VLOOKUP($B910,'Bang TPDD'!$A$6:$AA$2902,10, FALSE)*$E910/100</f>
        <v>0</v>
      </c>
      <c r="O910" s="91">
        <f>VLOOKUP($B910,'Bang TPDD'!$A$6:$AA$2902,11, FALSE)*$E910/100</f>
        <v>0</v>
      </c>
      <c r="P910" s="91">
        <f>VLOOKUP($B910,'Bang TPDD'!$A$6:$AA$2902,12, FALSE)*$E910/100</f>
        <v>0</v>
      </c>
      <c r="Q910" s="91">
        <f>VLOOKUP($B910,'Bang TPDD'!$A$6:$AA$2902,13, FALSE)*$E910/100</f>
        <v>0</v>
      </c>
      <c r="R910" s="91">
        <f>VLOOKUP($B910,'Bang TPDD'!$A$6:$AA$2902,14, FALSE)*$E910/100</f>
        <v>0</v>
      </c>
      <c r="S910" s="91">
        <f>VLOOKUP($B910,'Bang TPDD'!$A$6:$AA$2902,15, FALSE)*$E910/100</f>
        <v>0</v>
      </c>
      <c r="T910" s="91">
        <f>VLOOKUP($B910,'Bang TPDD'!$A$6:$AA$2902,16, FALSE)*$E910/100</f>
        <v>0</v>
      </c>
      <c r="U910" s="91">
        <f>VLOOKUP($B910,'Bang TPDD'!$A$6:$AA$2902,17, FALSE)*$E910/100</f>
        <v>0</v>
      </c>
      <c r="V910" s="91">
        <f>VLOOKUP($B910,'Bang TPDD'!$A$6:$AA$2902,18, FALSE)*$E910/100</f>
        <v>0</v>
      </c>
      <c r="W910" s="91">
        <f>VLOOKUP($B910,'Bang TPDD'!$A$6:$AA$2902,19, FALSE)*$E910/100</f>
        <v>0</v>
      </c>
      <c r="X910" s="91">
        <f>VLOOKUP($B910,'Bang TPDD'!$A$6:$AA$2902,20, FALSE)*$E910/100</f>
        <v>0</v>
      </c>
      <c r="Y910" s="91">
        <f>VLOOKUP($B910,'Bang TPDD'!$A$6:$AA$2902,21, FALSE)*$E910/100</f>
        <v>0</v>
      </c>
      <c r="Z910" s="91">
        <f>VLOOKUP($B910,'Bang TPDD'!$A$6:$AA$2902,22, FALSE)*$E910/100</f>
        <v>0</v>
      </c>
    </row>
    <row r="911" spans="2:26" s="2" customFormat="1" x14ac:dyDescent="0.3">
      <c r="B911" s="92" t="s">
        <v>338</v>
      </c>
      <c r="C911" s="5" t="str">
        <f>VLOOKUP($B911,'Bang TPDD'!$A$6:$AA$2902,2, FALSE)</f>
        <v>Chọn NL</v>
      </c>
      <c r="D911" s="91">
        <v>0</v>
      </c>
      <c r="E911" s="91">
        <f t="shared" si="357"/>
        <v>0</v>
      </c>
      <c r="F911" s="91">
        <f>VLOOKUP($B911,'Bang TPDD'!$A$6:$AA$2902,3, FALSE)</f>
        <v>0</v>
      </c>
      <c r="G911" s="91">
        <f>VLOOKUP($B911,'Bang TPDD'!$A$6:$AA$2902,4, FALSE)*$D911/100</f>
        <v>0</v>
      </c>
      <c r="H911" s="91">
        <f>VLOOKUP($B911,'Bang TPDD'!$A$6:$AA$2902,23, FALSE)*$E911/100</f>
        <v>0</v>
      </c>
      <c r="I911" s="91">
        <f>VLOOKUP($B911,'Bang TPDD'!$A$6:$AA$2902,5, FALSE)*$E911/100</f>
        <v>0</v>
      </c>
      <c r="J911" s="91">
        <f>VLOOKUP($B911,'Bang TPDD'!$A$6:$AA$2902,6, FALSE)*$E911/100</f>
        <v>0</v>
      </c>
      <c r="K911" s="91">
        <f>VLOOKUP($B911,'Bang TPDD'!$A$6:$AA$2902,7, FALSE)*$E911/100</f>
        <v>0</v>
      </c>
      <c r="L911" s="91">
        <f>VLOOKUP($B911,'Bang TPDD'!$A$6:$AA$2902,8, FALSE)*$E911/100</f>
        <v>0</v>
      </c>
      <c r="M911" s="91">
        <f>VLOOKUP($B911,'Bang TPDD'!$A$6:$AA$2902,9, FALSE)*$E911/100</f>
        <v>0</v>
      </c>
      <c r="N911" s="91">
        <f>VLOOKUP($B911,'Bang TPDD'!$A$6:$AA$2902,10, FALSE)*$E911/100</f>
        <v>0</v>
      </c>
      <c r="O911" s="91">
        <f>VLOOKUP($B911,'Bang TPDD'!$A$6:$AA$2902,11, FALSE)*$E911/100</f>
        <v>0</v>
      </c>
      <c r="P911" s="91">
        <f>VLOOKUP($B911,'Bang TPDD'!$A$6:$AA$2902,12, FALSE)*$E911/100</f>
        <v>0</v>
      </c>
      <c r="Q911" s="91">
        <f>VLOOKUP($B911,'Bang TPDD'!$A$6:$AA$2902,13, FALSE)*$E911/100</f>
        <v>0</v>
      </c>
      <c r="R911" s="91">
        <f>VLOOKUP($B911,'Bang TPDD'!$A$6:$AA$2902,14, FALSE)*$E911/100</f>
        <v>0</v>
      </c>
      <c r="S911" s="91">
        <f>VLOOKUP($B911,'Bang TPDD'!$A$6:$AA$2902,15, FALSE)*$E911/100</f>
        <v>0</v>
      </c>
      <c r="T911" s="91">
        <f>VLOOKUP($B911,'Bang TPDD'!$A$6:$AA$2902,16, FALSE)*$E911/100</f>
        <v>0</v>
      </c>
      <c r="U911" s="91">
        <f>VLOOKUP($B911,'Bang TPDD'!$A$6:$AA$2902,17, FALSE)*$E911/100</f>
        <v>0</v>
      </c>
      <c r="V911" s="91">
        <f>VLOOKUP($B911,'Bang TPDD'!$A$6:$AA$2902,18, FALSE)*$E911/100</f>
        <v>0</v>
      </c>
      <c r="W911" s="91">
        <f>VLOOKUP($B911,'Bang TPDD'!$A$6:$AA$2902,19, FALSE)*$E911/100</f>
        <v>0</v>
      </c>
      <c r="X911" s="91">
        <f>VLOOKUP($B911,'Bang TPDD'!$A$6:$AA$2902,20, FALSE)*$E911/100</f>
        <v>0</v>
      </c>
      <c r="Y911" s="91">
        <f>VLOOKUP($B911,'Bang TPDD'!$A$6:$AA$2902,21, FALSE)*$E911/100</f>
        <v>0</v>
      </c>
      <c r="Z911" s="91">
        <f>VLOOKUP($B911,'Bang TPDD'!$A$6:$AA$2902,22, FALSE)*$E911/100</f>
        <v>0</v>
      </c>
    </row>
    <row r="912" spans="2:26" s="2" customFormat="1" x14ac:dyDescent="0.3">
      <c r="B912" s="92" t="s">
        <v>338</v>
      </c>
      <c r="C912" s="5" t="str">
        <f>VLOOKUP($B912,'Bang TPDD'!$A$6:$AA$2902,2, FALSE)</f>
        <v>Chọn NL</v>
      </c>
      <c r="D912" s="91">
        <v>0</v>
      </c>
      <c r="E912" s="91">
        <f t="shared" si="357"/>
        <v>0</v>
      </c>
      <c r="F912" s="91">
        <f>VLOOKUP($B912,'Bang TPDD'!$A$6:$AA$2902,3, FALSE)</f>
        <v>0</v>
      </c>
      <c r="G912" s="91">
        <f>VLOOKUP($B912,'Bang TPDD'!$A$6:$AA$2902,4, FALSE)*$D912/100</f>
        <v>0</v>
      </c>
      <c r="H912" s="91">
        <f>VLOOKUP($B912,'Bang TPDD'!$A$6:$AA$2902,23, FALSE)*$E912/100</f>
        <v>0</v>
      </c>
      <c r="I912" s="91">
        <f>VLOOKUP($B912,'Bang TPDD'!$A$6:$AA$2902,5, FALSE)*$E912/100</f>
        <v>0</v>
      </c>
      <c r="J912" s="91">
        <f>VLOOKUP($B912,'Bang TPDD'!$A$6:$AA$2902,6, FALSE)*$E912/100</f>
        <v>0</v>
      </c>
      <c r="K912" s="91">
        <f>VLOOKUP($B912,'Bang TPDD'!$A$6:$AA$2902,7, FALSE)*$E912/100</f>
        <v>0</v>
      </c>
      <c r="L912" s="91">
        <f>VLOOKUP($B912,'Bang TPDD'!$A$6:$AA$2902,8, FALSE)*$E912/100</f>
        <v>0</v>
      </c>
      <c r="M912" s="91">
        <f>VLOOKUP($B912,'Bang TPDD'!$A$6:$AA$2902,9, FALSE)*$E912/100</f>
        <v>0</v>
      </c>
      <c r="N912" s="91">
        <f>VLOOKUP($B912,'Bang TPDD'!$A$6:$AA$2902,10, FALSE)*$E912/100</f>
        <v>0</v>
      </c>
      <c r="O912" s="91">
        <f>VLOOKUP($B912,'Bang TPDD'!$A$6:$AA$2902,11, FALSE)*$E912/100</f>
        <v>0</v>
      </c>
      <c r="P912" s="91">
        <f>VLOOKUP($B912,'Bang TPDD'!$A$6:$AA$2902,12, FALSE)*$E912/100</f>
        <v>0</v>
      </c>
      <c r="Q912" s="91">
        <f>VLOOKUP($B912,'Bang TPDD'!$A$6:$AA$2902,13, FALSE)*$E912/100</f>
        <v>0</v>
      </c>
      <c r="R912" s="91">
        <f>VLOOKUP($B912,'Bang TPDD'!$A$6:$AA$2902,14, FALSE)*$E912/100</f>
        <v>0</v>
      </c>
      <c r="S912" s="91">
        <f>VLOOKUP($B912,'Bang TPDD'!$A$6:$AA$2902,15, FALSE)*$E912/100</f>
        <v>0</v>
      </c>
      <c r="T912" s="91">
        <f>VLOOKUP($B912,'Bang TPDD'!$A$6:$AA$2902,16, FALSE)*$E912/100</f>
        <v>0</v>
      </c>
      <c r="U912" s="91">
        <f>VLOOKUP($B912,'Bang TPDD'!$A$6:$AA$2902,17, FALSE)*$E912/100</f>
        <v>0</v>
      </c>
      <c r="V912" s="91">
        <f>VLOOKUP($B912,'Bang TPDD'!$A$6:$AA$2902,18, FALSE)*$E912/100</f>
        <v>0</v>
      </c>
      <c r="W912" s="91">
        <f>VLOOKUP($B912,'Bang TPDD'!$A$6:$AA$2902,19, FALSE)*$E912/100</f>
        <v>0</v>
      </c>
      <c r="X912" s="91">
        <f>VLOOKUP($B912,'Bang TPDD'!$A$6:$AA$2902,20, FALSE)*$E912/100</f>
        <v>0</v>
      </c>
      <c r="Y912" s="91">
        <f>VLOOKUP($B912,'Bang TPDD'!$A$6:$AA$2902,21, FALSE)*$E912/100</f>
        <v>0</v>
      </c>
      <c r="Z912" s="91">
        <f>VLOOKUP($B912,'Bang TPDD'!$A$6:$AA$2902,22, FALSE)*$E912/100</f>
        <v>0</v>
      </c>
    </row>
  </sheetData>
  <mergeCells count="159">
    <mergeCell ref="A874:A875"/>
    <mergeCell ref="B874:B875"/>
    <mergeCell ref="C874:C875"/>
    <mergeCell ref="A894:A895"/>
    <mergeCell ref="B894:B895"/>
    <mergeCell ref="C894:C895"/>
    <mergeCell ref="A814:A815"/>
    <mergeCell ref="B814:B815"/>
    <mergeCell ref="C814:C815"/>
    <mergeCell ref="A834:A835"/>
    <mergeCell ref="B834:B835"/>
    <mergeCell ref="C834:C835"/>
    <mergeCell ref="A854:A855"/>
    <mergeCell ref="B854:B855"/>
    <mergeCell ref="C854:C855"/>
    <mergeCell ref="A754:A755"/>
    <mergeCell ref="B754:B755"/>
    <mergeCell ref="C754:C755"/>
    <mergeCell ref="A774:A775"/>
    <mergeCell ref="B774:B775"/>
    <mergeCell ref="C774:C775"/>
    <mergeCell ref="A794:A795"/>
    <mergeCell ref="B794:B795"/>
    <mergeCell ref="C794:C795"/>
    <mergeCell ref="A694:A695"/>
    <mergeCell ref="B694:B695"/>
    <mergeCell ref="C694:C695"/>
    <mergeCell ref="A714:A715"/>
    <mergeCell ref="B714:B715"/>
    <mergeCell ref="C714:C715"/>
    <mergeCell ref="A734:A735"/>
    <mergeCell ref="B734:B735"/>
    <mergeCell ref="C734:C735"/>
    <mergeCell ref="A654:A655"/>
    <mergeCell ref="B654:B655"/>
    <mergeCell ref="C654:C655"/>
    <mergeCell ref="C594:C595"/>
    <mergeCell ref="B594:B595"/>
    <mergeCell ref="A594:A595"/>
    <mergeCell ref="A674:A675"/>
    <mergeCell ref="B674:B675"/>
    <mergeCell ref="C674:C675"/>
    <mergeCell ref="A617:A618"/>
    <mergeCell ref="B617:B618"/>
    <mergeCell ref="C617:C618"/>
    <mergeCell ref="A634:A635"/>
    <mergeCell ref="B634:B635"/>
    <mergeCell ref="C634:C635"/>
    <mergeCell ref="A388:A389"/>
    <mergeCell ref="B388:B389"/>
    <mergeCell ref="C388:C389"/>
    <mergeCell ref="A528:A529"/>
    <mergeCell ref="B528:B529"/>
    <mergeCell ref="C528:C529"/>
    <mergeCell ref="A408:A409"/>
    <mergeCell ref="A308:A309"/>
    <mergeCell ref="B308:B309"/>
    <mergeCell ref="C308:C309"/>
    <mergeCell ref="A348:A349"/>
    <mergeCell ref="B348:B349"/>
    <mergeCell ref="C348:C349"/>
    <mergeCell ref="A368:A369"/>
    <mergeCell ref="B368:B369"/>
    <mergeCell ref="C368:C369"/>
    <mergeCell ref="B408:B409"/>
    <mergeCell ref="C408:C409"/>
    <mergeCell ref="A428:A429"/>
    <mergeCell ref="B428:B429"/>
    <mergeCell ref="C428:C429"/>
    <mergeCell ref="A448:A449"/>
    <mergeCell ref="C488:C489"/>
    <mergeCell ref="B448:B449"/>
    <mergeCell ref="A248:A249"/>
    <mergeCell ref="A268:A269"/>
    <mergeCell ref="A288:A289"/>
    <mergeCell ref="B288:B289"/>
    <mergeCell ref="C288:C289"/>
    <mergeCell ref="B248:B249"/>
    <mergeCell ref="C248:C249"/>
    <mergeCell ref="B268:B269"/>
    <mergeCell ref="C268:C269"/>
    <mergeCell ref="B205:B206"/>
    <mergeCell ref="B120:B121"/>
    <mergeCell ref="B26:B27"/>
    <mergeCell ref="B164:B165"/>
    <mergeCell ref="A12:A13"/>
    <mergeCell ref="A26:A27"/>
    <mergeCell ref="A40:A41"/>
    <mergeCell ref="A49:A50"/>
    <mergeCell ref="B106:B107"/>
    <mergeCell ref="A6:A7"/>
    <mergeCell ref="B216:B217"/>
    <mergeCell ref="C216:C217"/>
    <mergeCell ref="B228:B229"/>
    <mergeCell ref="C228:C229"/>
    <mergeCell ref="B6:B7"/>
    <mergeCell ref="B176:B177"/>
    <mergeCell ref="C176:C177"/>
    <mergeCell ref="B188:B189"/>
    <mergeCell ref="C188:C189"/>
    <mergeCell ref="C205:C206"/>
    <mergeCell ref="B133:B134"/>
    <mergeCell ref="C133:C134"/>
    <mergeCell ref="B148:B149"/>
    <mergeCell ref="C148:C149"/>
    <mergeCell ref="C164:C165"/>
    <mergeCell ref="C106:C107"/>
    <mergeCell ref="B94:B95"/>
    <mergeCell ref="C94:C95"/>
    <mergeCell ref="C120:C121"/>
    <mergeCell ref="C6:C7"/>
    <mergeCell ref="B68:B69"/>
    <mergeCell ref="C68:C69"/>
    <mergeCell ref="B82:B83"/>
    <mergeCell ref="C82:C83"/>
    <mergeCell ref="C12:C13"/>
    <mergeCell ref="C26:C27"/>
    <mergeCell ref="B40:B41"/>
    <mergeCell ref="C40:C41"/>
    <mergeCell ref="B49:B50"/>
    <mergeCell ref="C49:C50"/>
    <mergeCell ref="A328:A329"/>
    <mergeCell ref="B328:B329"/>
    <mergeCell ref="C328:C329"/>
    <mergeCell ref="A228:A229"/>
    <mergeCell ref="A82:A83"/>
    <mergeCell ref="A94:A95"/>
    <mergeCell ref="A106:A107"/>
    <mergeCell ref="A120:A121"/>
    <mergeCell ref="A133:A134"/>
    <mergeCell ref="A148:A149"/>
    <mergeCell ref="A164:A165"/>
    <mergeCell ref="A176:A177"/>
    <mergeCell ref="A68:A69"/>
    <mergeCell ref="A188:A189"/>
    <mergeCell ref="A205:A206"/>
    <mergeCell ref="A216:A217"/>
    <mergeCell ref="B12:B13"/>
    <mergeCell ref="C448:C449"/>
    <mergeCell ref="A468:A469"/>
    <mergeCell ref="B468:B469"/>
    <mergeCell ref="C468:C469"/>
    <mergeCell ref="A488:A489"/>
    <mergeCell ref="B488:B489"/>
    <mergeCell ref="A586:A587"/>
    <mergeCell ref="B586:B587"/>
    <mergeCell ref="C586:C587"/>
    <mergeCell ref="A508:A509"/>
    <mergeCell ref="B508:B509"/>
    <mergeCell ref="C508:C509"/>
    <mergeCell ref="A557:A558"/>
    <mergeCell ref="B557:B558"/>
    <mergeCell ref="C557:C558"/>
    <mergeCell ref="A574:A575"/>
    <mergeCell ref="B574:B575"/>
    <mergeCell ref="C574:C575"/>
    <mergeCell ref="A548:A549"/>
    <mergeCell ref="B548:B549"/>
    <mergeCell ref="C548:C549"/>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CN85"/>
  <sheetViews>
    <sheetView topLeftCell="G19" zoomScale="70" zoomScaleNormal="70" workbookViewId="0">
      <selection activeCell="P32" sqref="P32"/>
    </sheetView>
  </sheetViews>
  <sheetFormatPr defaultRowHeight="14.4" x14ac:dyDescent="0.3"/>
  <cols>
    <col min="1" max="3" width="9.21875" style="18" customWidth="1"/>
    <col min="4" max="4" width="10.109375" style="18" customWidth="1"/>
    <col min="5" max="5" width="10.77734375" style="18" bestFit="1" customWidth="1"/>
    <col min="6" max="6" width="12.21875" style="18" customWidth="1"/>
    <col min="7" max="7" width="10.77734375" style="18" bestFit="1" customWidth="1"/>
    <col min="8" max="8" width="10.5546875" style="59" bestFit="1" customWidth="1"/>
    <col min="9" max="9" width="8.44140625" style="59" customWidth="1"/>
    <col min="10" max="10" width="9.6640625" customWidth="1"/>
    <col min="11" max="11" width="10.6640625" customWidth="1"/>
    <col min="12" max="12" width="11.88671875" bestFit="1" customWidth="1"/>
    <col min="13" max="13" width="3.44140625" customWidth="1"/>
    <col min="14" max="14" width="11.109375" bestFit="1" customWidth="1"/>
    <col min="15" max="15" width="9.77734375" customWidth="1"/>
    <col min="16" max="17" width="10.44140625" bestFit="1" customWidth="1"/>
    <col min="18" max="20" width="7.21875" customWidth="1"/>
    <col min="21" max="21" width="8.5546875" bestFit="1" customWidth="1"/>
    <col min="22" max="22" width="8.21875" bestFit="1" customWidth="1"/>
  </cols>
  <sheetData>
    <row r="1" spans="1:41" x14ac:dyDescent="0.3">
      <c r="A1" s="144" t="s">
        <v>387</v>
      </c>
      <c r="B1" s="144"/>
      <c r="C1" s="144"/>
      <c r="D1" s="144"/>
    </row>
    <row r="2" spans="1:41" x14ac:dyDescent="0.3">
      <c r="A2" s="19" t="s">
        <v>290</v>
      </c>
      <c r="B2" s="14"/>
      <c r="C2" s="14"/>
      <c r="D2" s="13"/>
      <c r="E2" s="13"/>
      <c r="F2" s="13"/>
      <c r="G2"/>
      <c r="H2"/>
      <c r="I2" s="73"/>
    </row>
    <row r="3" spans="1:41" ht="16.8" x14ac:dyDescent="0.3">
      <c r="A3" s="465" t="s">
        <v>287</v>
      </c>
      <c r="B3" s="465"/>
      <c r="C3" s="465"/>
      <c r="D3" s="465"/>
      <c r="E3" s="465"/>
      <c r="F3" s="20"/>
      <c r="G3"/>
      <c r="H3"/>
      <c r="I3" s="73"/>
    </row>
    <row r="4" spans="1:41" ht="15" customHeight="1" x14ac:dyDescent="0.3">
      <c r="A4" s="21" t="s">
        <v>288</v>
      </c>
      <c r="B4" s="21"/>
      <c r="C4" s="22"/>
      <c r="D4" s="20"/>
      <c r="E4" s="20"/>
      <c r="F4" s="20"/>
      <c r="G4"/>
      <c r="H4"/>
      <c r="I4" s="73"/>
    </row>
    <row r="5" spans="1:41" ht="30" customHeight="1" x14ac:dyDescent="0.3">
      <c r="A5" s="448" t="s">
        <v>281</v>
      </c>
      <c r="B5" s="448"/>
      <c r="C5" s="448"/>
      <c r="D5" s="448"/>
      <c r="E5" s="78" t="s">
        <v>302</v>
      </c>
      <c r="F5" s="184" t="s">
        <v>330</v>
      </c>
      <c r="G5" s="432" t="s">
        <v>410</v>
      </c>
      <c r="H5" s="434"/>
      <c r="I5" s="63"/>
      <c r="J5" s="63"/>
      <c r="K5" s="63"/>
      <c r="L5" s="63"/>
      <c r="M5" s="63"/>
      <c r="N5" s="63"/>
      <c r="O5" s="63"/>
      <c r="P5" s="63"/>
      <c r="Q5" s="63"/>
      <c r="R5" s="63"/>
      <c r="S5" s="63"/>
      <c r="T5" s="63"/>
      <c r="AJ5" s="3"/>
      <c r="AK5" s="3"/>
      <c r="AL5" s="3"/>
      <c r="AM5" s="3"/>
      <c r="AN5" s="3"/>
      <c r="AO5" s="3"/>
    </row>
    <row r="6" spans="1:41" ht="15" customHeight="1" x14ac:dyDescent="0.3">
      <c r="A6" s="448" t="s">
        <v>282</v>
      </c>
      <c r="B6" s="448"/>
      <c r="C6" s="448"/>
      <c r="D6" s="448"/>
      <c r="E6" s="62" t="s">
        <v>573</v>
      </c>
      <c r="F6" s="161">
        <v>21</v>
      </c>
      <c r="G6" s="60">
        <v>18.5</v>
      </c>
      <c r="H6" s="60">
        <v>23</v>
      </c>
      <c r="I6" s="23"/>
      <c r="J6" s="23"/>
      <c r="K6" s="23"/>
      <c r="L6" s="23"/>
      <c r="M6" s="23"/>
      <c r="N6" s="23"/>
      <c r="O6" s="23"/>
      <c r="P6" s="23"/>
      <c r="Q6" s="23"/>
      <c r="R6" s="23"/>
      <c r="S6" s="23"/>
      <c r="T6" s="23"/>
      <c r="AF6" s="3"/>
      <c r="AG6" s="3"/>
      <c r="AH6" s="3"/>
      <c r="AI6" s="3"/>
      <c r="AJ6" s="3"/>
      <c r="AK6" s="3"/>
    </row>
    <row r="7" spans="1:41" x14ac:dyDescent="0.3">
      <c r="A7" s="448" t="s">
        <v>283</v>
      </c>
      <c r="B7" s="448"/>
      <c r="C7" s="448"/>
      <c r="D7" s="448"/>
      <c r="E7" s="62">
        <v>28</v>
      </c>
      <c r="F7" s="15">
        <f>E7</f>
        <v>28</v>
      </c>
      <c r="G7" s="15">
        <f>F7</f>
        <v>28</v>
      </c>
      <c r="H7" s="15">
        <f>G7</f>
        <v>28</v>
      </c>
      <c r="I7" s="23"/>
      <c r="J7" s="23"/>
      <c r="K7" s="23"/>
      <c r="L7" s="23"/>
      <c r="M7" s="23"/>
      <c r="N7" s="23"/>
      <c r="O7" s="23"/>
      <c r="P7" s="23"/>
      <c r="Q7" s="23"/>
      <c r="R7" s="23"/>
      <c r="S7" s="23"/>
      <c r="T7" s="23"/>
      <c r="AG7" s="3"/>
      <c r="AH7" s="3"/>
      <c r="AI7" s="3"/>
      <c r="AJ7" s="3"/>
      <c r="AK7" s="3"/>
      <c r="AL7" s="3"/>
    </row>
    <row r="8" spans="1:41" x14ac:dyDescent="0.3">
      <c r="A8" s="448" t="s">
        <v>284</v>
      </c>
      <c r="B8" s="448"/>
      <c r="C8" s="448"/>
      <c r="D8" s="448"/>
      <c r="E8" s="62">
        <v>42</v>
      </c>
      <c r="F8" s="78">
        <f>F6*(E9/100)^2</f>
        <v>53.760000000000012</v>
      </c>
      <c r="G8" s="78">
        <f>G6*(F9/100)^2</f>
        <v>47.360000000000007</v>
      </c>
      <c r="H8" s="78">
        <f>H6*(G9/100)^2</f>
        <v>58.88000000000001</v>
      </c>
      <c r="I8" s="23"/>
      <c r="J8" s="23"/>
      <c r="K8" s="23"/>
      <c r="L8" s="23"/>
      <c r="M8" s="23"/>
      <c r="N8" s="23"/>
      <c r="O8" s="23"/>
      <c r="P8" s="23"/>
      <c r="Q8" s="23"/>
      <c r="R8" s="23"/>
      <c r="S8" s="23"/>
      <c r="T8" s="23"/>
      <c r="AG8" s="3"/>
      <c r="AH8" s="3"/>
      <c r="AI8" s="3"/>
      <c r="AJ8" s="3"/>
      <c r="AK8" s="3"/>
      <c r="AL8" s="3"/>
    </row>
    <row r="9" spans="1:41" x14ac:dyDescent="0.3">
      <c r="A9" s="448" t="s">
        <v>285</v>
      </c>
      <c r="B9" s="448"/>
      <c r="C9" s="448"/>
      <c r="D9" s="448"/>
      <c r="E9" s="62">
        <v>160</v>
      </c>
      <c r="F9" s="15">
        <f>E9</f>
        <v>160</v>
      </c>
      <c r="G9" s="15">
        <f>E9</f>
        <v>160</v>
      </c>
      <c r="H9" s="65">
        <f>G9</f>
        <v>160</v>
      </c>
      <c r="I9" s="63"/>
      <c r="J9" s="63"/>
      <c r="K9" s="63"/>
      <c r="L9" s="63"/>
      <c r="M9" s="63"/>
      <c r="N9" s="63"/>
      <c r="O9" s="63"/>
      <c r="P9" s="63"/>
      <c r="Q9" s="63"/>
      <c r="R9" s="63"/>
      <c r="S9" s="63"/>
      <c r="T9" s="63"/>
      <c r="AG9" s="3"/>
      <c r="AH9" s="3"/>
      <c r="AI9" s="3"/>
      <c r="AJ9" s="3"/>
      <c r="AK9" s="3"/>
      <c r="AL9" s="3"/>
    </row>
    <row r="10" spans="1:41" x14ac:dyDescent="0.3">
      <c r="A10" s="448" t="s">
        <v>332</v>
      </c>
      <c r="B10" s="448"/>
      <c r="C10" s="448"/>
      <c r="D10" s="448"/>
      <c r="E10" s="189">
        <f>E8/($E$9/100)^2</f>
        <v>16.406249999999996</v>
      </c>
      <c r="F10" s="189">
        <f>F8/($E$9/100)^2</f>
        <v>21</v>
      </c>
      <c r="G10" s="189">
        <f>G8/($E$9/100)^2</f>
        <v>18.5</v>
      </c>
      <c r="H10" s="189">
        <f>H8/($E$9/100)^2</f>
        <v>23</v>
      </c>
      <c r="I10" s="64"/>
      <c r="J10" s="64"/>
      <c r="K10" s="64"/>
      <c r="L10" s="64"/>
      <c r="M10" s="64"/>
      <c r="N10" s="64"/>
      <c r="O10" s="64"/>
      <c r="P10" s="64"/>
      <c r="Q10" s="64"/>
      <c r="R10" s="64"/>
      <c r="S10" s="64"/>
      <c r="T10" s="64"/>
      <c r="AG10" s="3"/>
      <c r="AH10" s="3"/>
      <c r="AI10" s="3"/>
      <c r="AJ10" s="3"/>
      <c r="AK10" s="3"/>
      <c r="AL10" s="3"/>
    </row>
    <row r="11" spans="1:41" ht="25.05" customHeight="1" x14ac:dyDescent="0.3">
      <c r="A11" s="449" t="s">
        <v>334</v>
      </c>
      <c r="B11" s="450"/>
      <c r="C11" s="450"/>
      <c r="D11" s="451"/>
      <c r="E11" s="188">
        <f>IF($E$6="Nữ",(665.09+9.56*E8+1.85*$E$9-4.67*$E$7),(66.47+13.75*E8+5*$E$9-6.75*$E$7))</f>
        <v>1231.8500000000001</v>
      </c>
      <c r="F11" s="188">
        <f>IF($E$6="Nữ",(665.09+9.56*F8+1.85*$E$9-4.67*$E$7),(66.47+13.75*F8+5*$E$9-6.75*$E$7))</f>
        <v>1344.2756000000002</v>
      </c>
      <c r="G11" s="188">
        <f>IF($E$6="Nữ",(665.09+9.56*G8+1.85*$E$9-4.67*$E$7),(66.47+13.75*G8+5*$E$9-6.75*$E$7))</f>
        <v>1283.0916000000002</v>
      </c>
      <c r="H11" s="188">
        <f>IF($E$6="Nữ",(665.09+9.56*H8+1.85*$E$9-4.67*$E$7),(66.47+13.75*H8+5*$E$9-6.75*$E$7))</f>
        <v>1393.2228000000002</v>
      </c>
      <c r="I11" s="74"/>
      <c r="J11" s="457" t="s">
        <v>383</v>
      </c>
      <c r="K11" s="458"/>
      <c r="L11" s="458"/>
      <c r="M11" s="459"/>
      <c r="N11" s="422" t="s">
        <v>442</v>
      </c>
      <c r="O11" s="423"/>
      <c r="P11" s="420" t="s">
        <v>441</v>
      </c>
      <c r="Q11" s="421"/>
      <c r="R11" s="435" t="s">
        <v>443</v>
      </c>
      <c r="S11" s="436"/>
      <c r="T11" s="430" t="s">
        <v>444</v>
      </c>
      <c r="U11" s="431"/>
      <c r="V11" s="3"/>
      <c r="W11" s="3"/>
      <c r="X11" s="3"/>
      <c r="Y11" s="3"/>
      <c r="Z11" s="3"/>
    </row>
    <row r="12" spans="1:41" x14ac:dyDescent="0.3">
      <c r="A12" s="449" t="s">
        <v>335</v>
      </c>
      <c r="B12" s="450"/>
      <c r="C12" s="450"/>
      <c r="D12" s="451"/>
      <c r="E12" s="77">
        <f>E11/24</f>
        <v>51.327083333333341</v>
      </c>
      <c r="F12" s="77">
        <f>F11/24</f>
        <v>56.011483333333338</v>
      </c>
      <c r="G12" s="77">
        <f>G11/24</f>
        <v>53.462150000000008</v>
      </c>
      <c r="H12" s="77">
        <f>H11/24</f>
        <v>58.050950000000007</v>
      </c>
      <c r="I12" s="75"/>
      <c r="J12" s="236" t="s">
        <v>293</v>
      </c>
      <c r="K12" s="236" t="s">
        <v>439</v>
      </c>
      <c r="L12" s="452" t="s">
        <v>440</v>
      </c>
      <c r="M12" s="453"/>
      <c r="N12" s="129" t="s">
        <v>14</v>
      </c>
      <c r="O12" s="129" t="s">
        <v>15</v>
      </c>
      <c r="P12" s="137" t="s">
        <v>14</v>
      </c>
      <c r="Q12" s="138" t="s">
        <v>16</v>
      </c>
      <c r="R12" s="137" t="s">
        <v>14</v>
      </c>
      <c r="S12" s="138" t="s">
        <v>16</v>
      </c>
      <c r="T12" s="125" t="s">
        <v>14</v>
      </c>
      <c r="U12" s="139" t="s">
        <v>16</v>
      </c>
      <c r="V12" s="3"/>
      <c r="W12" s="3"/>
      <c r="X12" s="3"/>
      <c r="Y12" s="3"/>
      <c r="Z12" s="3"/>
    </row>
    <row r="13" spans="1:41" ht="15.6" x14ac:dyDescent="0.3">
      <c r="A13" s="449" t="s">
        <v>336</v>
      </c>
      <c r="B13" s="450"/>
      <c r="C13" s="450"/>
      <c r="D13" s="451"/>
      <c r="E13" s="66">
        <f>E11*0.1</f>
        <v>123.18500000000002</v>
      </c>
      <c r="F13" s="66">
        <f>F11*0.1</f>
        <v>134.42756000000003</v>
      </c>
      <c r="G13" s="66">
        <f>G11*0.1</f>
        <v>128.30916000000002</v>
      </c>
      <c r="H13" s="66">
        <f>H11*0.1</f>
        <v>139.32228000000003</v>
      </c>
      <c r="I13" s="67"/>
      <c r="J13" s="131" t="s">
        <v>369</v>
      </c>
      <c r="K13" s="235" t="s">
        <v>446</v>
      </c>
      <c r="L13" s="133">
        <v>6</v>
      </c>
      <c r="M13" s="131" t="s">
        <v>384</v>
      </c>
      <c r="N13" s="62">
        <v>20</v>
      </c>
      <c r="O13" s="78">
        <f t="shared" ref="O13:O22" si="0">$O$25*N13/100</f>
        <v>470</v>
      </c>
      <c r="P13" s="134">
        <v>20</v>
      </c>
      <c r="Q13" s="130">
        <f t="shared" ref="Q13:Q22" si="1">$J$33*P13/100</f>
        <v>23.5</v>
      </c>
      <c r="R13" s="136">
        <v>30</v>
      </c>
      <c r="S13" s="130">
        <f t="shared" ref="S13:S22" si="2">$J$37*R13/100</f>
        <v>19.583333333333329</v>
      </c>
      <c r="T13" s="181">
        <v>30</v>
      </c>
      <c r="U13" s="132">
        <f t="shared" ref="U13:U22" si="3">$J$41*T13/100</f>
        <v>96.9375</v>
      </c>
      <c r="V13" s="3"/>
      <c r="W13" s="3"/>
      <c r="X13" s="3"/>
      <c r="Y13" s="3"/>
      <c r="Z13" s="3"/>
    </row>
    <row r="14" spans="1:41" ht="15.6" x14ac:dyDescent="0.3">
      <c r="A14" s="472" t="s">
        <v>331</v>
      </c>
      <c r="B14" s="473"/>
      <c r="C14" s="473"/>
      <c r="D14" s="473"/>
      <c r="E14" s="473"/>
      <c r="F14" s="473"/>
      <c r="G14" s="473"/>
      <c r="H14" s="474"/>
      <c r="I14" s="72"/>
      <c r="J14" s="131" t="s">
        <v>370</v>
      </c>
      <c r="K14" s="235" t="s">
        <v>447</v>
      </c>
      <c r="L14" s="133">
        <v>9</v>
      </c>
      <c r="M14" s="131" t="s">
        <v>384</v>
      </c>
      <c r="N14" s="62">
        <v>10</v>
      </c>
      <c r="O14" s="78">
        <f t="shared" si="0"/>
        <v>235</v>
      </c>
      <c r="P14" s="134">
        <v>10</v>
      </c>
      <c r="Q14" s="130">
        <f t="shared" si="1"/>
        <v>11.75</v>
      </c>
      <c r="R14" s="136">
        <v>10</v>
      </c>
      <c r="S14" s="130">
        <f t="shared" si="2"/>
        <v>6.5277777777777768</v>
      </c>
      <c r="T14" s="182">
        <v>10</v>
      </c>
      <c r="U14" s="132">
        <f t="shared" si="3"/>
        <v>32.3125</v>
      </c>
      <c r="V14" s="3"/>
      <c r="W14" s="3"/>
      <c r="X14" s="3"/>
      <c r="Y14" s="3"/>
      <c r="Z14" s="3"/>
    </row>
    <row r="15" spans="1:41" ht="15.45" customHeight="1" x14ac:dyDescent="0.3">
      <c r="A15" s="466" t="s">
        <v>305</v>
      </c>
      <c r="B15" s="467"/>
      <c r="C15" s="467"/>
      <c r="D15" s="468"/>
      <c r="E15" s="140">
        <v>10</v>
      </c>
      <c r="F15" s="60">
        <f>E15*1</f>
        <v>10</v>
      </c>
      <c r="G15" s="469">
        <f>SUM(F15:F20)</f>
        <v>41</v>
      </c>
      <c r="H15" s="424" t="s">
        <v>337</v>
      </c>
      <c r="I15" s="68"/>
      <c r="J15" s="131" t="s">
        <v>371</v>
      </c>
      <c r="K15" s="235" t="s">
        <v>448</v>
      </c>
      <c r="L15" s="133">
        <v>12</v>
      </c>
      <c r="M15" s="131" t="s">
        <v>384</v>
      </c>
      <c r="N15" s="62">
        <v>20</v>
      </c>
      <c r="O15" s="78">
        <f t="shared" si="0"/>
        <v>470</v>
      </c>
      <c r="P15" s="134">
        <v>20</v>
      </c>
      <c r="Q15" s="130">
        <f t="shared" si="1"/>
        <v>23.5</v>
      </c>
      <c r="R15" s="136">
        <v>20</v>
      </c>
      <c r="S15" s="130">
        <f t="shared" si="2"/>
        <v>13.055555555555554</v>
      </c>
      <c r="T15" s="182">
        <v>20</v>
      </c>
      <c r="U15" s="132">
        <f t="shared" si="3"/>
        <v>64.625</v>
      </c>
      <c r="V15" s="3"/>
      <c r="W15" s="3"/>
      <c r="X15" s="3"/>
      <c r="Y15" s="3"/>
      <c r="Z15" s="3"/>
    </row>
    <row r="16" spans="1:41" ht="31.5" customHeight="1" x14ac:dyDescent="0.3">
      <c r="A16" s="466" t="s">
        <v>306</v>
      </c>
      <c r="B16" s="467"/>
      <c r="C16" s="467"/>
      <c r="D16" s="468"/>
      <c r="E16" s="140">
        <v>9</v>
      </c>
      <c r="F16" s="60">
        <f>E16*1.5</f>
        <v>13.5</v>
      </c>
      <c r="G16" s="470"/>
      <c r="H16" s="425"/>
      <c r="I16" s="68"/>
      <c r="J16" s="131" t="s">
        <v>372</v>
      </c>
      <c r="K16" s="235" t="s">
        <v>449</v>
      </c>
      <c r="L16" s="133">
        <v>15</v>
      </c>
      <c r="M16" s="131" t="s">
        <v>384</v>
      </c>
      <c r="N16" s="62">
        <v>10</v>
      </c>
      <c r="O16" s="78">
        <f t="shared" si="0"/>
        <v>235</v>
      </c>
      <c r="P16" s="134">
        <v>10</v>
      </c>
      <c r="Q16" s="130">
        <f t="shared" si="1"/>
        <v>11.75</v>
      </c>
      <c r="R16" s="136">
        <v>10</v>
      </c>
      <c r="S16" s="130">
        <f t="shared" si="2"/>
        <v>6.5277777777777768</v>
      </c>
      <c r="T16" s="182">
        <v>10</v>
      </c>
      <c r="U16" s="132">
        <f t="shared" si="3"/>
        <v>32.3125</v>
      </c>
      <c r="V16" s="3"/>
      <c r="W16" s="3"/>
      <c r="X16" s="3"/>
      <c r="Y16" s="3"/>
      <c r="Z16" s="3"/>
    </row>
    <row r="17" spans="1:92" ht="33" customHeight="1" x14ac:dyDescent="0.3">
      <c r="A17" s="466" t="s">
        <v>307</v>
      </c>
      <c r="B17" s="467"/>
      <c r="C17" s="467"/>
      <c r="D17" s="468"/>
      <c r="E17" s="140">
        <v>3</v>
      </c>
      <c r="F17" s="60">
        <f>E17*2.5</f>
        <v>7.5</v>
      </c>
      <c r="G17" s="470"/>
      <c r="H17" s="425"/>
      <c r="I17" s="68"/>
      <c r="J17" s="131" t="s">
        <v>373</v>
      </c>
      <c r="K17" s="235" t="s">
        <v>450</v>
      </c>
      <c r="L17" s="133">
        <v>18</v>
      </c>
      <c r="M17" s="131" t="s">
        <v>384</v>
      </c>
      <c r="N17" s="62">
        <v>30</v>
      </c>
      <c r="O17" s="78">
        <f t="shared" si="0"/>
        <v>705</v>
      </c>
      <c r="P17" s="135">
        <v>30</v>
      </c>
      <c r="Q17" s="130">
        <f t="shared" si="1"/>
        <v>35.25</v>
      </c>
      <c r="R17" s="136">
        <v>20</v>
      </c>
      <c r="S17" s="130">
        <f t="shared" si="2"/>
        <v>13.055555555555554</v>
      </c>
      <c r="T17" s="182">
        <v>20</v>
      </c>
      <c r="U17" s="132">
        <f t="shared" si="3"/>
        <v>64.625</v>
      </c>
      <c r="V17" s="3"/>
      <c r="W17" s="3"/>
      <c r="X17" s="3"/>
      <c r="Y17" s="3"/>
      <c r="Z17" s="3"/>
    </row>
    <row r="18" spans="1:92" ht="30.75" customHeight="1" x14ac:dyDescent="0.3">
      <c r="A18" s="454" t="s">
        <v>308</v>
      </c>
      <c r="B18" s="455"/>
      <c r="C18" s="455"/>
      <c r="D18" s="456"/>
      <c r="E18" s="140">
        <v>2</v>
      </c>
      <c r="F18" s="60">
        <f>E18*5</f>
        <v>10</v>
      </c>
      <c r="G18" s="470"/>
      <c r="H18" s="425"/>
      <c r="I18" s="68"/>
      <c r="J18" s="131" t="s">
        <v>374</v>
      </c>
      <c r="K18" s="235" t="s">
        <v>451</v>
      </c>
      <c r="L18" s="133">
        <v>22</v>
      </c>
      <c r="M18" s="131" t="s">
        <v>384</v>
      </c>
      <c r="N18" s="62">
        <v>10</v>
      </c>
      <c r="O18" s="78">
        <f t="shared" si="0"/>
        <v>235</v>
      </c>
      <c r="P18" s="135">
        <v>10</v>
      </c>
      <c r="Q18" s="130">
        <f t="shared" si="1"/>
        <v>11.75</v>
      </c>
      <c r="R18" s="136">
        <v>10</v>
      </c>
      <c r="S18" s="130">
        <f t="shared" si="2"/>
        <v>6.5277777777777768</v>
      </c>
      <c r="T18" s="182">
        <v>10</v>
      </c>
      <c r="U18" s="132">
        <f t="shared" si="3"/>
        <v>32.3125</v>
      </c>
      <c r="V18" s="3"/>
      <c r="W18" s="3"/>
      <c r="X18" s="3"/>
      <c r="Y18" s="3"/>
      <c r="Z18" s="3"/>
    </row>
    <row r="19" spans="1:92" ht="36" customHeight="1" x14ac:dyDescent="0.3">
      <c r="A19" s="454" t="s">
        <v>309</v>
      </c>
      <c r="B19" s="455"/>
      <c r="C19" s="455"/>
      <c r="D19" s="456"/>
      <c r="E19" s="140">
        <v>0</v>
      </c>
      <c r="F19" s="60">
        <f>E19*7</f>
        <v>0</v>
      </c>
      <c r="G19" s="470"/>
      <c r="H19" s="425"/>
      <c r="I19" s="68"/>
      <c r="J19" s="131" t="s">
        <v>375</v>
      </c>
      <c r="K19" s="235" t="s">
        <v>438</v>
      </c>
      <c r="L19" s="133"/>
      <c r="M19" s="131" t="s">
        <v>384</v>
      </c>
      <c r="N19" s="62"/>
      <c r="O19" s="78">
        <f t="shared" si="0"/>
        <v>0</v>
      </c>
      <c r="P19" s="135"/>
      <c r="Q19" s="128">
        <f t="shared" si="1"/>
        <v>0</v>
      </c>
      <c r="R19" s="136"/>
      <c r="S19" s="130">
        <f t="shared" si="2"/>
        <v>0</v>
      </c>
      <c r="T19" s="182"/>
      <c r="U19" s="132">
        <f t="shared" si="3"/>
        <v>0</v>
      </c>
      <c r="V19" s="3"/>
      <c r="W19" s="3"/>
      <c r="X19" s="3"/>
      <c r="Y19" s="3"/>
      <c r="Z19" s="3"/>
    </row>
    <row r="20" spans="1:92" ht="17.25" customHeight="1" x14ac:dyDescent="0.3">
      <c r="A20" s="445" t="s">
        <v>312</v>
      </c>
      <c r="B20" s="446"/>
      <c r="C20" s="446"/>
      <c r="D20" s="447"/>
      <c r="E20" s="145">
        <f>24-SUM(E15:E19)</f>
        <v>0</v>
      </c>
      <c r="F20" s="60">
        <f>E20*1</f>
        <v>0</v>
      </c>
      <c r="G20" s="471"/>
      <c r="H20" s="426"/>
      <c r="I20" s="68"/>
      <c r="J20" s="131" t="s">
        <v>376</v>
      </c>
      <c r="K20" s="235" t="s">
        <v>438</v>
      </c>
      <c r="L20" s="133"/>
      <c r="M20" s="131" t="s">
        <v>384</v>
      </c>
      <c r="N20" s="62"/>
      <c r="O20" s="78">
        <f t="shared" si="0"/>
        <v>0</v>
      </c>
      <c r="P20" s="135"/>
      <c r="Q20" s="128">
        <f t="shared" si="1"/>
        <v>0</v>
      </c>
      <c r="R20" s="136"/>
      <c r="S20" s="130">
        <f t="shared" si="2"/>
        <v>0</v>
      </c>
      <c r="T20" s="182"/>
      <c r="U20" s="132">
        <f t="shared" si="3"/>
        <v>0</v>
      </c>
      <c r="V20" s="3"/>
      <c r="W20" s="3"/>
      <c r="X20" s="3"/>
      <c r="Y20" s="3"/>
      <c r="Z20" s="3"/>
      <c r="AI20" s="4"/>
      <c r="AJ20" s="4"/>
      <c r="AK20" s="4"/>
    </row>
    <row r="21" spans="1:92" ht="15.45" customHeight="1" x14ac:dyDescent="0.3">
      <c r="A21" s="460" t="s">
        <v>388</v>
      </c>
      <c r="B21" s="460"/>
      <c r="C21" s="460"/>
      <c r="D21" s="461"/>
      <c r="E21" s="78" t="s">
        <v>302</v>
      </c>
      <c r="F21" s="432" t="s">
        <v>330</v>
      </c>
      <c r="G21" s="433"/>
      <c r="H21" s="434"/>
      <c r="I21" s="63"/>
      <c r="J21" s="131" t="s">
        <v>377</v>
      </c>
      <c r="K21" s="235" t="s">
        <v>438</v>
      </c>
      <c r="L21" s="133"/>
      <c r="M21" s="131" t="s">
        <v>384</v>
      </c>
      <c r="N21" s="62"/>
      <c r="O21" s="78">
        <f t="shared" si="0"/>
        <v>0</v>
      </c>
      <c r="P21" s="135"/>
      <c r="Q21" s="128">
        <f t="shared" si="1"/>
        <v>0</v>
      </c>
      <c r="R21" s="136"/>
      <c r="S21" s="130">
        <f t="shared" si="2"/>
        <v>0</v>
      </c>
      <c r="T21" s="182"/>
      <c r="U21" s="132">
        <f t="shared" si="3"/>
        <v>0</v>
      </c>
      <c r="V21" s="3"/>
      <c r="W21" s="3"/>
      <c r="X21" s="3"/>
      <c r="Y21" s="3"/>
      <c r="Z21" s="3"/>
    </row>
    <row r="22" spans="1:92" ht="15.6" x14ac:dyDescent="0.3">
      <c r="A22" s="462" t="s">
        <v>311</v>
      </c>
      <c r="B22" s="463"/>
      <c r="C22" s="463"/>
      <c r="D22" s="464"/>
      <c r="E22" s="60">
        <f>E8/($E$9/100)^2</f>
        <v>16.406249999999996</v>
      </c>
      <c r="F22" s="60">
        <f>F8/($E$9/100)^2</f>
        <v>21</v>
      </c>
      <c r="G22" s="60">
        <f>G8/($E$9/100)^2</f>
        <v>18.5</v>
      </c>
      <c r="H22" s="60">
        <f>H8/($E$9/100)^2</f>
        <v>23</v>
      </c>
      <c r="I22" s="63"/>
      <c r="J22" s="131" t="s">
        <v>378</v>
      </c>
      <c r="K22" s="235" t="s">
        <v>438</v>
      </c>
      <c r="L22" s="133"/>
      <c r="M22" s="131" t="s">
        <v>384</v>
      </c>
      <c r="N22" s="62"/>
      <c r="O22" s="78">
        <f t="shared" si="0"/>
        <v>0</v>
      </c>
      <c r="P22" s="135"/>
      <c r="Q22" s="128">
        <f t="shared" si="1"/>
        <v>0</v>
      </c>
      <c r="R22" s="136"/>
      <c r="S22" s="130">
        <f t="shared" si="2"/>
        <v>0</v>
      </c>
      <c r="T22" s="182"/>
      <c r="U22" s="132">
        <f t="shared" si="3"/>
        <v>0</v>
      </c>
      <c r="V22" s="3"/>
      <c r="W22" s="3"/>
      <c r="X22" s="3"/>
      <c r="Y22" s="3"/>
      <c r="Z22" s="3"/>
    </row>
    <row r="23" spans="1:92" ht="20.25" customHeight="1" x14ac:dyDescent="0.3">
      <c r="A23" s="445" t="s">
        <v>333</v>
      </c>
      <c r="B23" s="446"/>
      <c r="C23" s="446"/>
      <c r="D23" s="447"/>
      <c r="E23" s="146">
        <f>($G$15-24)/24*E11</f>
        <v>872.56041666666681</v>
      </c>
      <c r="F23" s="141">
        <f>($G$15-24)/24*F11</f>
        <v>952.19521666666685</v>
      </c>
      <c r="G23" s="141">
        <f>($G$15-24)/24*G11</f>
        <v>908.8565500000002</v>
      </c>
      <c r="H23" s="141">
        <f>($G$15-24)/24*H11</f>
        <v>986.86615000000018</v>
      </c>
      <c r="I23" s="69"/>
      <c r="J23" s="442" t="s">
        <v>289</v>
      </c>
      <c r="K23" s="443"/>
      <c r="L23" s="443"/>
      <c r="M23" s="444"/>
      <c r="N23" s="246">
        <f t="shared" ref="N23:U23" si="4">SUM(N13:N22)</f>
        <v>100</v>
      </c>
      <c r="O23" s="193">
        <f t="shared" si="4"/>
        <v>2350</v>
      </c>
      <c r="P23" s="246">
        <f t="shared" si="4"/>
        <v>100</v>
      </c>
      <c r="Q23" s="193">
        <f t="shared" si="4"/>
        <v>117.5</v>
      </c>
      <c r="R23" s="246">
        <f t="shared" si="4"/>
        <v>100</v>
      </c>
      <c r="S23" s="193">
        <f t="shared" si="4"/>
        <v>65.277777777777757</v>
      </c>
      <c r="T23" s="246">
        <f t="shared" si="4"/>
        <v>100</v>
      </c>
      <c r="U23" s="193">
        <f t="shared" si="4"/>
        <v>323.125</v>
      </c>
      <c r="V23" s="3"/>
      <c r="W23" s="3"/>
      <c r="X23" s="3"/>
      <c r="Y23" s="3"/>
      <c r="Z23" s="3"/>
      <c r="AI23" s="4"/>
      <c r="AJ23" s="4"/>
      <c r="AK23" s="4"/>
    </row>
    <row r="24" spans="1:92" ht="15.6" x14ac:dyDescent="0.3">
      <c r="A24" s="448" t="s">
        <v>310</v>
      </c>
      <c r="B24" s="448"/>
      <c r="C24" s="448"/>
      <c r="D24" s="448"/>
      <c r="E24" s="78">
        <f>$G$15*E12</f>
        <v>2104.4104166666671</v>
      </c>
      <c r="F24" s="78">
        <f>$G$15*F12</f>
        <v>2296.4708166666669</v>
      </c>
      <c r="G24" s="78">
        <f>$G$15*G12</f>
        <v>2191.9481500000002</v>
      </c>
      <c r="H24" s="78">
        <f>$G$15*H12</f>
        <v>2380.0889500000003</v>
      </c>
      <c r="I24" s="70"/>
      <c r="J24" s="69"/>
      <c r="K24" s="69"/>
      <c r="L24" s="69"/>
      <c r="M24" s="69"/>
      <c r="N24" s="69"/>
      <c r="O24" s="69"/>
      <c r="P24" s="69"/>
      <c r="Q24" s="69"/>
      <c r="R24" s="69"/>
      <c r="S24" s="69"/>
      <c r="T24" s="69"/>
      <c r="V24" s="4"/>
      <c r="W24" s="4"/>
      <c r="X24" s="4"/>
      <c r="Y24" s="18"/>
      <c r="Z24" s="18"/>
      <c r="AA24" s="18"/>
      <c r="AB24" s="18"/>
      <c r="AC24" s="23"/>
      <c r="AD24" s="7"/>
      <c r="AE24" s="9"/>
      <c r="AF24" s="4"/>
      <c r="AG24" s="23"/>
      <c r="AJ24" s="3"/>
      <c r="AK24" s="3"/>
      <c r="AL24" s="3"/>
      <c r="AM24" s="3"/>
      <c r="AN24" s="3"/>
      <c r="AO24" s="3"/>
      <c r="AX24" s="4"/>
      <c r="AY24" s="4"/>
      <c r="AZ24" s="4"/>
    </row>
    <row r="25" spans="1:92" ht="25.8" x14ac:dyDescent="0.5">
      <c r="A25" s="448" t="s">
        <v>286</v>
      </c>
      <c r="B25" s="448"/>
      <c r="C25" s="448"/>
      <c r="D25" s="448"/>
      <c r="E25" s="237">
        <f>E24+E13</f>
        <v>2227.595416666667</v>
      </c>
      <c r="F25" s="66">
        <f>F24+F13</f>
        <v>2430.898376666667</v>
      </c>
      <c r="G25" s="66">
        <f>G24+G13</f>
        <v>2320.25731</v>
      </c>
      <c r="H25" s="66">
        <f>H24+H13</f>
        <v>2519.4112300000002</v>
      </c>
      <c r="I25" s="71"/>
      <c r="J25" s="24" t="s">
        <v>409</v>
      </c>
      <c r="K25" s="25"/>
      <c r="L25" s="25"/>
      <c r="M25" s="25"/>
      <c r="N25" s="25"/>
      <c r="O25" s="142">
        <v>2350</v>
      </c>
      <c r="P25" s="25" t="s">
        <v>303</v>
      </c>
      <c r="Q25" s="183"/>
      <c r="R25" s="437" t="s">
        <v>453</v>
      </c>
      <c r="S25" s="438"/>
      <c r="T25" s="438"/>
      <c r="U25" s="438"/>
      <c r="V25" s="438"/>
      <c r="W25" s="438"/>
      <c r="X25" s="438"/>
      <c r="Y25" s="18"/>
      <c r="Z25" s="18"/>
      <c r="AA25" s="18"/>
      <c r="AJ25" s="3"/>
      <c r="AK25" s="3"/>
      <c r="AL25" s="3"/>
      <c r="AM25" s="3"/>
      <c r="AN25" s="3"/>
      <c r="AO25" s="3"/>
    </row>
    <row r="26" spans="1:92" ht="26.4" thickBot="1" x14ac:dyDescent="0.55000000000000004">
      <c r="A26"/>
      <c r="B26"/>
      <c r="C26"/>
      <c r="D26"/>
      <c r="E26"/>
      <c r="F26"/>
      <c r="G26"/>
      <c r="H26"/>
      <c r="I26" s="73"/>
      <c r="J26" s="185" t="s">
        <v>408</v>
      </c>
      <c r="K26" s="186"/>
      <c r="L26" s="186"/>
      <c r="M26" s="186"/>
      <c r="N26" s="186"/>
      <c r="O26" s="187">
        <f>O25-E25</f>
        <v>122.40458333333299</v>
      </c>
      <c r="P26" s="186" t="s">
        <v>15</v>
      </c>
      <c r="Q26" s="183" t="s">
        <v>1135</v>
      </c>
      <c r="R26" s="438"/>
      <c r="S26" s="438"/>
      <c r="T26" s="438"/>
      <c r="U26" s="438"/>
      <c r="V26" s="438"/>
      <c r="W26" s="438"/>
      <c r="X26" s="438"/>
      <c r="BF26" s="13"/>
      <c r="BG26" s="61"/>
      <c r="BW26" s="3"/>
      <c r="BX26" s="3"/>
      <c r="BY26" s="3"/>
      <c r="BZ26" s="3"/>
      <c r="CA26" s="3"/>
      <c r="CB26" s="3"/>
    </row>
    <row r="27" spans="1:92" ht="43.05" customHeight="1" thickBot="1" x14ac:dyDescent="0.55000000000000004">
      <c r="A27" s="479" t="s">
        <v>314</v>
      </c>
      <c r="B27" s="479"/>
      <c r="C27" s="479"/>
      <c r="D27" s="479"/>
      <c r="E27" s="479"/>
      <c r="F27" s="479"/>
      <c r="G27" s="479"/>
      <c r="H27"/>
      <c r="I27" s="427" t="s">
        <v>431</v>
      </c>
      <c r="J27" s="428"/>
      <c r="K27" s="428"/>
      <c r="L27" s="428"/>
      <c r="M27" s="428"/>
      <c r="N27" s="428"/>
      <c r="O27" s="428"/>
      <c r="P27" s="429"/>
      <c r="Q27" s="183"/>
      <c r="R27" s="438"/>
      <c r="S27" s="438"/>
      <c r="T27" s="438"/>
      <c r="U27" s="438"/>
      <c r="V27" s="438"/>
      <c r="W27" s="438"/>
      <c r="X27" s="438"/>
      <c r="BR27" s="20"/>
      <c r="BS27" s="61"/>
      <c r="CI27" s="4"/>
      <c r="CJ27" s="4"/>
      <c r="CK27" s="4"/>
      <c r="CL27" s="4"/>
      <c r="CM27" s="4"/>
      <c r="CN27" s="4"/>
    </row>
    <row r="28" spans="1:92" ht="25.95" customHeight="1" x14ac:dyDescent="0.5">
      <c r="A28" s="475" t="s">
        <v>429</v>
      </c>
      <c r="B28" s="476"/>
      <c r="C28" s="218">
        <f>E11+E13</f>
        <v>1355.0350000000001</v>
      </c>
      <c r="D28" s="476" t="s">
        <v>315</v>
      </c>
      <c r="E28" s="218">
        <f>E23</f>
        <v>872.56041666666681</v>
      </c>
      <c r="F28" s="489" t="s">
        <v>430</v>
      </c>
      <c r="G28" s="219">
        <f>E25</f>
        <v>2227.595416666667</v>
      </c>
      <c r="H28"/>
      <c r="I28" s="491" t="s">
        <v>385</v>
      </c>
      <c r="J28" s="486" t="s">
        <v>386</v>
      </c>
      <c r="K28" s="487"/>
      <c r="L28" s="488"/>
      <c r="M28" s="76"/>
      <c r="N28" s="206"/>
      <c r="O28" s="207"/>
      <c r="P28" s="208"/>
      <c r="R28" s="438"/>
      <c r="S28" s="438"/>
      <c r="T28" s="438"/>
      <c r="U28" s="438"/>
      <c r="V28" s="438"/>
      <c r="W28" s="438"/>
      <c r="X28" s="438"/>
      <c r="BM28" s="20"/>
      <c r="BN28" s="61"/>
      <c r="CD28" s="4"/>
      <c r="CE28" s="4"/>
      <c r="CF28" s="4"/>
      <c r="CG28" s="4"/>
      <c r="CH28" s="4"/>
      <c r="CI28" s="4"/>
    </row>
    <row r="29" spans="1:92" ht="59.55" customHeight="1" thickBot="1" x14ac:dyDescent="0.55000000000000004">
      <c r="A29" s="477"/>
      <c r="B29" s="478"/>
      <c r="C29" s="228" t="s">
        <v>15</v>
      </c>
      <c r="D29" s="478"/>
      <c r="E29" s="229" t="s">
        <v>15</v>
      </c>
      <c r="F29" s="490"/>
      <c r="G29" s="230" t="str">
        <f>E29</f>
        <v>Kcal</v>
      </c>
      <c r="H29"/>
      <c r="I29" s="491"/>
      <c r="J29" s="204" t="s">
        <v>437</v>
      </c>
      <c r="K29" s="216" t="s">
        <v>435</v>
      </c>
      <c r="L29" s="216" t="s">
        <v>436</v>
      </c>
      <c r="M29" s="76"/>
      <c r="N29" s="206"/>
      <c r="O29" s="207"/>
      <c r="P29" s="208"/>
      <c r="R29" s="438"/>
      <c r="S29" s="438"/>
      <c r="T29" s="438"/>
      <c r="U29" s="438"/>
      <c r="V29" s="438"/>
      <c r="W29" s="438"/>
      <c r="X29" s="438"/>
      <c r="BA29" s="20"/>
      <c r="BB29" s="61"/>
      <c r="BC29" s="4"/>
      <c r="BD29" s="4"/>
      <c r="BE29" s="4"/>
      <c r="BF29" s="4"/>
      <c r="BG29" s="4"/>
      <c r="BH29" s="4"/>
      <c r="BI29" s="4"/>
      <c r="BJ29" s="4"/>
      <c r="BK29" s="4"/>
      <c r="BL29" s="4"/>
      <c r="BM29" s="4"/>
      <c r="BN29" s="4"/>
      <c r="BO29" s="4"/>
      <c r="BP29" s="4"/>
      <c r="BQ29" s="4"/>
      <c r="BR29" s="4"/>
      <c r="BS29" s="4"/>
      <c r="BT29" s="4"/>
      <c r="BU29" s="4"/>
      <c r="BV29" s="4"/>
      <c r="BW29" s="4"/>
    </row>
    <row r="30" spans="1:92" x14ac:dyDescent="0.3">
      <c r="A30" s="225" t="s">
        <v>316</v>
      </c>
      <c r="B30" s="226" t="s">
        <v>389</v>
      </c>
      <c r="C30" s="226" t="s">
        <v>390</v>
      </c>
      <c r="D30" s="226" t="s">
        <v>389</v>
      </c>
      <c r="E30" s="226" t="s">
        <v>390</v>
      </c>
      <c r="F30" s="226" t="s">
        <v>389</v>
      </c>
      <c r="G30" s="227" t="s">
        <v>390</v>
      </c>
      <c r="H30"/>
      <c r="I30" s="480" t="s">
        <v>4</v>
      </c>
      <c r="J30" s="481"/>
      <c r="K30" s="481"/>
      <c r="L30" s="421"/>
      <c r="M30" s="106"/>
      <c r="N30" s="150" t="s">
        <v>296</v>
      </c>
      <c r="O30" s="150" t="s">
        <v>16</v>
      </c>
      <c r="P30" s="209">
        <v>1500</v>
      </c>
      <c r="R30" s="438"/>
      <c r="S30" s="438"/>
      <c r="T30" s="438"/>
      <c r="U30" s="438"/>
      <c r="V30" s="438"/>
      <c r="W30" s="438"/>
      <c r="X30" s="438"/>
    </row>
    <row r="31" spans="1:92" ht="15.6" x14ac:dyDescent="0.3">
      <c r="A31" s="153" t="s">
        <v>14</v>
      </c>
      <c r="B31" s="147">
        <v>15</v>
      </c>
      <c r="C31" s="147">
        <v>20</v>
      </c>
      <c r="D31" s="10">
        <f>B31</f>
        <v>15</v>
      </c>
      <c r="E31" s="10">
        <f>C31</f>
        <v>20</v>
      </c>
      <c r="F31" s="149"/>
      <c r="G31" s="152"/>
      <c r="H31"/>
      <c r="I31" s="210" t="str">
        <f>A31</f>
        <v>%</v>
      </c>
      <c r="J31" s="161">
        <v>20</v>
      </c>
      <c r="K31" s="143">
        <v>35</v>
      </c>
      <c r="L31" s="193">
        <f>100-K31</f>
        <v>65</v>
      </c>
      <c r="M31" s="200"/>
      <c r="N31" s="194" t="s">
        <v>304</v>
      </c>
      <c r="O31" s="150" t="s">
        <v>16</v>
      </c>
      <c r="P31" s="209">
        <v>25</v>
      </c>
      <c r="R31" s="438"/>
      <c r="S31" s="438"/>
      <c r="T31" s="438"/>
      <c r="U31" s="438"/>
      <c r="V31" s="438"/>
      <c r="W31" s="438"/>
      <c r="X31" s="438"/>
    </row>
    <row r="32" spans="1:92" ht="16.5" customHeight="1" x14ac:dyDescent="0.3">
      <c r="A32" s="154" t="s">
        <v>15</v>
      </c>
      <c r="B32" s="10">
        <f>($E11+$E13)*B31/100</f>
        <v>203.25525000000002</v>
      </c>
      <c r="C32" s="10">
        <f>($E11+$E13)*C31/100</f>
        <v>271.00700000000001</v>
      </c>
      <c r="D32" s="193">
        <f>$E23*D31/100</f>
        <v>130.88406250000003</v>
      </c>
      <c r="E32" s="193">
        <f>$E23*E31/100</f>
        <v>174.51208333333335</v>
      </c>
      <c r="F32" s="193">
        <f>B32+D32</f>
        <v>334.13931250000007</v>
      </c>
      <c r="G32" s="155">
        <f>C32+E32</f>
        <v>445.51908333333336</v>
      </c>
      <c r="H32"/>
      <c r="I32" s="210" t="str">
        <f t="shared" ref="I32:I40" si="5">A32</f>
        <v>Kcal</v>
      </c>
      <c r="J32" s="193">
        <f>$O$25*J31/100</f>
        <v>470</v>
      </c>
      <c r="K32" s="195">
        <f>J32*K31/100</f>
        <v>164.5</v>
      </c>
      <c r="L32" s="195">
        <f>J32*L31/100</f>
        <v>305.5</v>
      </c>
      <c r="M32" s="200"/>
      <c r="N32" s="159" t="s">
        <v>313</v>
      </c>
      <c r="O32" s="159" t="s">
        <v>17</v>
      </c>
      <c r="P32" s="209">
        <v>150</v>
      </c>
      <c r="R32" s="438"/>
      <c r="S32" s="438"/>
      <c r="T32" s="438"/>
      <c r="U32" s="438"/>
      <c r="V32" s="438"/>
      <c r="W32" s="438"/>
      <c r="X32" s="438"/>
    </row>
    <row r="33" spans="1:73" ht="16.2" thickBot="1" x14ac:dyDescent="0.35">
      <c r="A33" s="156" t="s">
        <v>16</v>
      </c>
      <c r="B33" s="233">
        <f>B32/4</f>
        <v>50.813812500000004</v>
      </c>
      <c r="C33" s="234">
        <f>C32/4</f>
        <v>67.751750000000001</v>
      </c>
      <c r="D33" s="201">
        <f>D32/4</f>
        <v>32.721015625000007</v>
      </c>
      <c r="E33" s="201">
        <f>E32/4</f>
        <v>43.628020833333338</v>
      </c>
      <c r="F33" s="202">
        <f>B33</f>
        <v>50.813812500000004</v>
      </c>
      <c r="G33" s="203">
        <f>C33+E33</f>
        <v>111.37977083333334</v>
      </c>
      <c r="I33" s="210" t="str">
        <f t="shared" si="5"/>
        <v>g</v>
      </c>
      <c r="J33" s="205">
        <f>J32/4</f>
        <v>117.5</v>
      </c>
      <c r="K33" s="195">
        <f>J33*K31/100</f>
        <v>41.125</v>
      </c>
      <c r="L33" s="195">
        <f>J33-K33</f>
        <v>76.375</v>
      </c>
      <c r="M33" s="106"/>
      <c r="N33" s="194" t="s">
        <v>6</v>
      </c>
      <c r="O33" s="150" t="s">
        <v>17</v>
      </c>
      <c r="P33" s="209">
        <v>800</v>
      </c>
      <c r="R33" s="438"/>
      <c r="S33" s="438"/>
      <c r="T33" s="438"/>
      <c r="U33" s="438"/>
      <c r="V33" s="438"/>
      <c r="W33" s="438"/>
      <c r="X33" s="438"/>
    </row>
    <row r="34" spans="1:73" ht="15.6" x14ac:dyDescent="0.3">
      <c r="A34" s="192" t="s">
        <v>317</v>
      </c>
      <c r="B34" s="231" t="s">
        <v>389</v>
      </c>
      <c r="C34" s="231" t="s">
        <v>390</v>
      </c>
      <c r="D34" s="231" t="s">
        <v>389</v>
      </c>
      <c r="E34" s="231" t="s">
        <v>390</v>
      </c>
      <c r="F34" s="231" t="s">
        <v>389</v>
      </c>
      <c r="G34" s="232" t="s">
        <v>390</v>
      </c>
      <c r="H34"/>
      <c r="I34" s="439" t="str">
        <f t="shared" si="5"/>
        <v xml:space="preserve">Lipid </v>
      </c>
      <c r="J34" s="440"/>
      <c r="K34" s="440"/>
      <c r="L34" s="441"/>
      <c r="M34" s="106"/>
      <c r="N34" s="194" t="s">
        <v>7</v>
      </c>
      <c r="O34" s="150" t="s">
        <v>17</v>
      </c>
      <c r="P34" s="209">
        <v>700</v>
      </c>
      <c r="R34" s="438"/>
      <c r="S34" s="438"/>
      <c r="T34" s="438"/>
      <c r="U34" s="438"/>
      <c r="V34" s="438"/>
      <c r="W34" s="438"/>
      <c r="X34" s="438"/>
      <c r="Z34" s="4"/>
      <c r="AA34" s="4"/>
      <c r="AB34" s="4"/>
      <c r="AC34" s="4"/>
      <c r="AF34" s="4"/>
    </row>
    <row r="35" spans="1:73" ht="15.6" x14ac:dyDescent="0.3">
      <c r="A35" s="153" t="s">
        <v>14</v>
      </c>
      <c r="B35" s="148">
        <v>20</v>
      </c>
      <c r="C35" s="148">
        <v>25</v>
      </c>
      <c r="D35" s="149">
        <f>B35</f>
        <v>20</v>
      </c>
      <c r="E35" s="149">
        <f>C35</f>
        <v>25</v>
      </c>
      <c r="F35" s="149"/>
      <c r="G35" s="152"/>
      <c r="H35"/>
      <c r="I35" s="210" t="str">
        <f t="shared" si="5"/>
        <v>%</v>
      </c>
      <c r="J35" s="161">
        <v>25</v>
      </c>
      <c r="K35" s="143">
        <v>50</v>
      </c>
      <c r="L35" s="193">
        <f>100-K35</f>
        <v>50</v>
      </c>
      <c r="M35" s="106"/>
      <c r="N35" s="194" t="s">
        <v>8</v>
      </c>
      <c r="O35" s="150" t="s">
        <v>17</v>
      </c>
      <c r="P35" s="209">
        <v>20</v>
      </c>
      <c r="R35" s="438"/>
      <c r="S35" s="438"/>
      <c r="T35" s="438"/>
      <c r="U35" s="438"/>
      <c r="V35" s="438"/>
      <c r="W35" s="438"/>
      <c r="X35" s="438"/>
      <c r="AB35" s="4"/>
      <c r="AC35" s="4"/>
      <c r="AD35" s="4"/>
      <c r="AE35" s="4"/>
      <c r="AF35" s="4"/>
      <c r="AG35" s="4"/>
      <c r="AH35" s="4"/>
      <c r="AL35" s="4"/>
    </row>
    <row r="36" spans="1:73" ht="15.6" x14ac:dyDescent="0.3">
      <c r="A36" s="154" t="s">
        <v>15</v>
      </c>
      <c r="B36" s="10">
        <f>($E11+$E13)*B35/100</f>
        <v>271.00700000000001</v>
      </c>
      <c r="C36" s="10">
        <f>($E11+$E13)*C35/100</f>
        <v>338.75875000000002</v>
      </c>
      <c r="D36" s="193">
        <f>$E23*D35/100</f>
        <v>174.51208333333335</v>
      </c>
      <c r="E36" s="193">
        <f>$E23*E35/100</f>
        <v>218.1401041666667</v>
      </c>
      <c r="F36" s="193">
        <f>B36+D36</f>
        <v>445.51908333333336</v>
      </c>
      <c r="G36" s="155">
        <f>C36+E36</f>
        <v>556.89885416666675</v>
      </c>
      <c r="H36"/>
      <c r="I36" s="210" t="str">
        <f t="shared" si="5"/>
        <v>Kcal</v>
      </c>
      <c r="J36" s="193">
        <f>$O$25*J35/100</f>
        <v>587.5</v>
      </c>
      <c r="K36" s="195">
        <f>J36*K35/100</f>
        <v>293.75</v>
      </c>
      <c r="L36" s="195">
        <f>J36*L35/100</f>
        <v>293.75</v>
      </c>
      <c r="M36" s="106"/>
      <c r="N36" s="160" t="s">
        <v>9</v>
      </c>
      <c r="O36" s="160" t="s">
        <v>17</v>
      </c>
      <c r="P36" s="209">
        <v>1500</v>
      </c>
      <c r="R36" s="438"/>
      <c r="S36" s="438"/>
      <c r="T36" s="438"/>
      <c r="U36" s="438"/>
      <c r="V36" s="438"/>
      <c r="W36" s="438"/>
      <c r="X36" s="438"/>
      <c r="Z36" s="4"/>
      <c r="AA36" s="4"/>
      <c r="AB36" s="4"/>
      <c r="AC36" s="4"/>
      <c r="AD36" s="4"/>
      <c r="AE36" s="4"/>
      <c r="AJ36" s="4"/>
    </row>
    <row r="37" spans="1:73" ht="16.2" thickBot="1" x14ac:dyDescent="0.35">
      <c r="A37" s="220" t="s">
        <v>16</v>
      </c>
      <c r="B37" s="221">
        <f>B36/9</f>
        <v>30.111888888888888</v>
      </c>
      <c r="C37" s="221">
        <f>C36/9</f>
        <v>37.639861111111117</v>
      </c>
      <c r="D37" s="222">
        <f>D36/9</f>
        <v>19.390231481481482</v>
      </c>
      <c r="E37" s="222">
        <f>E36/9</f>
        <v>24.237789351851855</v>
      </c>
      <c r="F37" s="223">
        <f>B37</f>
        <v>30.111888888888888</v>
      </c>
      <c r="G37" s="224">
        <f>C37+E37</f>
        <v>61.877650462962976</v>
      </c>
      <c r="H37"/>
      <c r="I37" s="210" t="str">
        <f t="shared" si="5"/>
        <v>g</v>
      </c>
      <c r="J37" s="205">
        <f>J36/9</f>
        <v>65.277777777777771</v>
      </c>
      <c r="K37" s="195">
        <f>J37*K35/100</f>
        <v>32.638888888888886</v>
      </c>
      <c r="L37" s="195">
        <f>J37-K37</f>
        <v>32.638888888888886</v>
      </c>
      <c r="M37" s="106"/>
      <c r="N37" s="160" t="s">
        <v>10</v>
      </c>
      <c r="O37" s="160" t="s">
        <v>17</v>
      </c>
      <c r="P37" s="209">
        <v>2000</v>
      </c>
      <c r="R37" s="438"/>
      <c r="S37" s="438"/>
      <c r="T37" s="438"/>
      <c r="U37" s="438"/>
      <c r="V37" s="438"/>
      <c r="W37" s="438"/>
      <c r="X37" s="438"/>
      <c r="Y37" s="4"/>
      <c r="Z37" s="4"/>
      <c r="AA37" s="4"/>
      <c r="AE37" s="16"/>
      <c r="AF37" s="4"/>
      <c r="AG37" s="4"/>
      <c r="AH37" s="4"/>
      <c r="AI37" s="4"/>
    </row>
    <row r="38" spans="1:73" ht="15.6" x14ac:dyDescent="0.3">
      <c r="A38" s="225" t="s">
        <v>318</v>
      </c>
      <c r="B38" s="226" t="s">
        <v>389</v>
      </c>
      <c r="C38" s="226" t="s">
        <v>390</v>
      </c>
      <c r="D38" s="226" t="s">
        <v>389</v>
      </c>
      <c r="E38" s="226" t="s">
        <v>390</v>
      </c>
      <c r="F38" s="226" t="s">
        <v>319</v>
      </c>
      <c r="G38" s="227" t="s">
        <v>320</v>
      </c>
      <c r="H38"/>
      <c r="I38" s="484" t="str">
        <f t="shared" si="5"/>
        <v xml:space="preserve">Glucid </v>
      </c>
      <c r="J38" s="485"/>
      <c r="K38" s="485"/>
      <c r="L38" s="485"/>
      <c r="M38" s="151"/>
      <c r="N38" s="194" t="s">
        <v>291</v>
      </c>
      <c r="O38" s="150" t="s">
        <v>18</v>
      </c>
      <c r="P38" s="209">
        <v>700</v>
      </c>
      <c r="R38" s="438"/>
      <c r="S38" s="438"/>
      <c r="T38" s="438"/>
      <c r="U38" s="438"/>
      <c r="V38" s="438"/>
      <c r="W38" s="438"/>
      <c r="X38" s="438"/>
      <c r="AB38" s="4"/>
      <c r="AC38" s="4"/>
      <c r="AD38" s="4"/>
      <c r="AE38" s="12"/>
      <c r="AF38" s="3"/>
      <c r="AG38" s="3"/>
      <c r="AH38" s="4"/>
      <c r="AI38" s="4"/>
      <c r="AJ38" s="4"/>
      <c r="AK38" s="4"/>
      <c r="AL38" s="4"/>
      <c r="AW38" s="4"/>
    </row>
    <row r="39" spans="1:73" ht="15.6" x14ac:dyDescent="0.3">
      <c r="A39" s="153" t="s">
        <v>14</v>
      </c>
      <c r="B39" s="10">
        <f>100-C35-C31</f>
        <v>55</v>
      </c>
      <c r="C39" s="10">
        <f>100-B35-B31</f>
        <v>65</v>
      </c>
      <c r="D39" s="149">
        <f>B39</f>
        <v>55</v>
      </c>
      <c r="E39" s="149">
        <f>C39</f>
        <v>65</v>
      </c>
      <c r="F39" s="149"/>
      <c r="G39" s="152"/>
      <c r="H39"/>
      <c r="I39" s="210" t="str">
        <f t="shared" si="5"/>
        <v>%</v>
      </c>
      <c r="J39" s="60">
        <f>100-J31-J35</f>
        <v>55</v>
      </c>
      <c r="K39" s="482" t="s">
        <v>434</v>
      </c>
      <c r="L39" s="483"/>
      <c r="M39" s="200"/>
      <c r="N39" s="194" t="s">
        <v>11</v>
      </c>
      <c r="O39" s="150" t="s">
        <v>18</v>
      </c>
      <c r="P39" s="209">
        <v>300</v>
      </c>
      <c r="R39" s="438"/>
      <c r="S39" s="438"/>
      <c r="T39" s="438"/>
      <c r="U39" s="438"/>
      <c r="V39" s="438"/>
      <c r="W39" s="438"/>
      <c r="X39" s="438"/>
      <c r="AD39" s="4"/>
      <c r="AE39" s="4"/>
      <c r="AF39" s="4"/>
      <c r="AG39" s="17"/>
      <c r="AH39" s="3"/>
      <c r="AI39" s="3"/>
      <c r="AJ39" s="4"/>
      <c r="AK39" s="4"/>
      <c r="AL39" s="4"/>
      <c r="AM39" s="4"/>
      <c r="AN39" s="4"/>
    </row>
    <row r="40" spans="1:73" ht="15.6" x14ac:dyDescent="0.3">
      <c r="A40" s="154" t="s">
        <v>15</v>
      </c>
      <c r="B40" s="10">
        <f>($E11+$E13)*B39/100</f>
        <v>745.26925000000006</v>
      </c>
      <c r="C40" s="10">
        <f>($E11+$E13)*C39/100</f>
        <v>880.77275000000009</v>
      </c>
      <c r="D40" s="193">
        <f>$E23*D39/100</f>
        <v>479.90822916666673</v>
      </c>
      <c r="E40" s="193">
        <f>$E23*E39/100</f>
        <v>567.16427083333338</v>
      </c>
      <c r="F40" s="193">
        <f>B40+D40</f>
        <v>1225.1774791666667</v>
      </c>
      <c r="G40" s="155">
        <f>C40+E40</f>
        <v>1447.9370208333335</v>
      </c>
      <c r="H40"/>
      <c r="I40" s="210" t="str">
        <f t="shared" si="5"/>
        <v>Kcal</v>
      </c>
      <c r="J40" s="193">
        <f>$O$25*J39/100</f>
        <v>1292.5</v>
      </c>
      <c r="K40" s="215" t="s">
        <v>432</v>
      </c>
      <c r="L40" s="241"/>
      <c r="M40" s="106"/>
      <c r="N40" s="194" t="s">
        <v>12</v>
      </c>
      <c r="O40" s="150" t="s">
        <v>17</v>
      </c>
      <c r="P40" s="209">
        <v>1.1000000000000001</v>
      </c>
      <c r="R40" s="438"/>
      <c r="S40" s="438"/>
      <c r="T40" s="438"/>
      <c r="U40" s="438"/>
      <c r="V40" s="438"/>
      <c r="W40" s="438"/>
      <c r="X40" s="438"/>
      <c r="AD40" s="4"/>
      <c r="AE40" s="4"/>
      <c r="AF40" s="4"/>
      <c r="AG40" s="12"/>
      <c r="AH40" s="3"/>
      <c r="AI40" s="3"/>
      <c r="AJ40" s="4"/>
      <c r="AK40" s="3"/>
      <c r="AL40" s="3"/>
      <c r="AM40" s="4"/>
      <c r="AN40" s="4"/>
    </row>
    <row r="41" spans="1:73" ht="16.2" thickBot="1" x14ac:dyDescent="0.35">
      <c r="A41" s="156" t="s">
        <v>16</v>
      </c>
      <c r="B41" s="158">
        <f>B40/4</f>
        <v>186.31731250000001</v>
      </c>
      <c r="C41" s="158">
        <f>C40/4</f>
        <v>220.19318750000002</v>
      </c>
      <c r="D41" s="157">
        <f>D40/4</f>
        <v>119.97705729166668</v>
      </c>
      <c r="E41" s="157">
        <f>E40/4</f>
        <v>141.79106770833334</v>
      </c>
      <c r="F41" s="202">
        <f>15*24</f>
        <v>360</v>
      </c>
      <c r="G41" s="203">
        <f>C41+E41</f>
        <v>361.98425520833337</v>
      </c>
      <c r="H41"/>
      <c r="I41" s="211" t="str">
        <f>A41</f>
        <v>g</v>
      </c>
      <c r="J41" s="202">
        <f>J40/4</f>
        <v>323.125</v>
      </c>
      <c r="K41" s="217" t="s">
        <v>433</v>
      </c>
      <c r="L41" s="242" t="s">
        <v>452</v>
      </c>
      <c r="M41" s="212"/>
      <c r="N41" s="213" t="s">
        <v>13</v>
      </c>
      <c r="O41" s="214" t="s">
        <v>17</v>
      </c>
      <c r="P41" s="209">
        <v>100</v>
      </c>
      <c r="R41" s="438"/>
      <c r="S41" s="438"/>
      <c r="T41" s="438"/>
      <c r="U41" s="438"/>
      <c r="V41" s="438"/>
      <c r="W41" s="438"/>
      <c r="X41" s="438"/>
      <c r="AC41" s="4"/>
      <c r="AD41" s="4"/>
      <c r="AE41" s="4"/>
      <c r="AF41" s="17"/>
      <c r="AG41" s="3"/>
      <c r="AH41" s="3"/>
      <c r="AI41" s="4"/>
      <c r="AJ41" s="4"/>
      <c r="AK41" s="4"/>
      <c r="AL41" s="4"/>
      <c r="AM41" s="4"/>
    </row>
    <row r="42" spans="1:73" ht="15.6" x14ac:dyDescent="0.3">
      <c r="A42"/>
      <c r="B42"/>
      <c r="C42"/>
      <c r="D42"/>
      <c r="E42"/>
      <c r="F42"/>
      <c r="G42"/>
      <c r="H42"/>
      <c r="I42"/>
      <c r="L42" s="240"/>
      <c r="X42" s="106"/>
      <c r="Y42" s="106"/>
      <c r="Z42" s="151"/>
      <c r="AA42" s="151"/>
      <c r="AB42" s="106"/>
      <c r="AC42" s="106"/>
      <c r="AT42" s="4"/>
      <c r="AU42" s="4"/>
      <c r="AV42" s="4"/>
      <c r="AW42" s="12"/>
      <c r="AX42" s="3"/>
      <c r="AY42" s="3"/>
      <c r="AZ42" s="191"/>
      <c r="BA42" s="191"/>
      <c r="BB42" s="191"/>
      <c r="BC42" s="4"/>
      <c r="BD42" s="4"/>
    </row>
    <row r="43" spans="1:73" ht="15.6" x14ac:dyDescent="0.3">
      <c r="A43"/>
      <c r="B43"/>
      <c r="C43"/>
      <c r="D43"/>
      <c r="E43"/>
      <c r="F43"/>
      <c r="G43"/>
      <c r="H43"/>
      <c r="I43"/>
      <c r="X43" s="106"/>
      <c r="Y43" s="106"/>
      <c r="AB43" s="106"/>
      <c r="AC43" s="106"/>
      <c r="AV43" s="4"/>
      <c r="AW43" s="4"/>
      <c r="AX43" s="191" t="s">
        <v>426</v>
      </c>
      <c r="AY43" s="191"/>
      <c r="AZ43" s="191"/>
      <c r="BA43" s="191"/>
      <c r="BB43" s="191"/>
      <c r="BC43" s="191"/>
      <c r="BD43" s="191"/>
      <c r="BE43" s="4"/>
      <c r="BF43" s="4"/>
    </row>
    <row r="44" spans="1:73" ht="15.6" x14ac:dyDescent="0.3">
      <c r="A44"/>
      <c r="B44"/>
      <c r="C44"/>
      <c r="D44"/>
      <c r="E44"/>
      <c r="F44"/>
      <c r="G44"/>
      <c r="H44"/>
      <c r="I44"/>
      <c r="W44" s="59"/>
      <c r="X44" s="151"/>
      <c r="Y44" s="106"/>
      <c r="AB44" s="151"/>
      <c r="AC44" s="151"/>
      <c r="AD44" s="59"/>
      <c r="AE44" s="59"/>
      <c r="AF44" s="59"/>
      <c r="AG44" s="59"/>
      <c r="AH44" s="59"/>
      <c r="AI44" s="59"/>
      <c r="AV44" s="4"/>
      <c r="AW44" s="4"/>
      <c r="AX44" s="191"/>
      <c r="AY44" s="191"/>
      <c r="AZ44" s="191"/>
      <c r="BA44" s="191"/>
      <c r="BB44" s="191"/>
      <c r="BC44" s="191"/>
      <c r="BD44" s="191"/>
      <c r="BE44" s="4"/>
      <c r="BF44" s="17"/>
    </row>
    <row r="45" spans="1:73" ht="15.6" x14ac:dyDescent="0.3">
      <c r="A45"/>
      <c r="B45"/>
      <c r="C45"/>
      <c r="D45"/>
      <c r="E45"/>
      <c r="F45"/>
      <c r="G45"/>
      <c r="H45"/>
      <c r="I45"/>
      <c r="V45" s="59"/>
      <c r="W45" s="59"/>
      <c r="Y45" s="151"/>
      <c r="AD45" s="59"/>
      <c r="AE45" s="59"/>
      <c r="AF45" s="59"/>
      <c r="AG45" s="59"/>
      <c r="AH45" s="59"/>
      <c r="AI45" s="59"/>
      <c r="AV45" s="4"/>
      <c r="AW45" s="4"/>
      <c r="AX45" s="191"/>
      <c r="AY45" s="191"/>
      <c r="AZ45" s="191"/>
      <c r="BA45" s="191"/>
      <c r="BB45" s="191"/>
      <c r="BC45" s="191"/>
      <c r="BD45" s="191"/>
      <c r="BE45" s="4"/>
      <c r="BF45" s="17"/>
    </row>
    <row r="46" spans="1:73" ht="15.6" x14ac:dyDescent="0.3">
      <c r="A46"/>
      <c r="B46"/>
      <c r="C46"/>
      <c r="D46"/>
      <c r="E46"/>
      <c r="F46"/>
      <c r="G46"/>
      <c r="H46"/>
      <c r="I46"/>
      <c r="T46" s="18"/>
      <c r="U46" s="18"/>
      <c r="V46" s="59"/>
      <c r="AV46" s="4"/>
      <c r="AW46" s="4"/>
      <c r="AX46" s="191"/>
      <c r="AY46" s="191"/>
      <c r="AZ46" s="191"/>
      <c r="BA46" s="191"/>
      <c r="BB46" s="20"/>
      <c r="BC46" s="17"/>
      <c r="BD46" s="17"/>
      <c r="BE46" s="17"/>
      <c r="BF46" s="7"/>
      <c r="BG46" s="63"/>
      <c r="BQ46" s="4"/>
      <c r="BR46" s="4"/>
      <c r="BS46" s="4"/>
      <c r="BT46" s="4"/>
      <c r="BU46" s="4"/>
    </row>
    <row r="47" spans="1:73" ht="15.6" x14ac:dyDescent="0.3">
      <c r="A47"/>
      <c r="B47"/>
      <c r="C47"/>
      <c r="D47"/>
      <c r="E47"/>
      <c r="F47"/>
      <c r="G47"/>
      <c r="H47"/>
      <c r="I47"/>
      <c r="T47" s="18"/>
      <c r="U47" s="18"/>
      <c r="V47" s="59"/>
      <c r="W47" s="59"/>
      <c r="Z47" s="106"/>
      <c r="AA47" s="106"/>
      <c r="BE47" s="4"/>
      <c r="BF47" s="4"/>
      <c r="BG47" s="4"/>
      <c r="BH47" s="4"/>
      <c r="BI47" s="4"/>
    </row>
    <row r="48" spans="1:73" ht="15.6" x14ac:dyDescent="0.3">
      <c r="A48"/>
      <c r="B48"/>
      <c r="C48"/>
      <c r="D48"/>
      <c r="E48"/>
      <c r="F48"/>
      <c r="G48"/>
      <c r="H48"/>
      <c r="I48"/>
      <c r="T48" s="18"/>
      <c r="U48" s="18"/>
      <c r="V48" s="59"/>
      <c r="Z48" s="106"/>
      <c r="AA48" s="106"/>
      <c r="AJ48" s="4"/>
    </row>
    <row r="49" spans="1:41" ht="40.049999999999997" customHeight="1" x14ac:dyDescent="0.3">
      <c r="A49"/>
      <c r="B49"/>
      <c r="C49"/>
      <c r="D49"/>
      <c r="E49"/>
      <c r="F49"/>
      <c r="G49"/>
      <c r="H49"/>
      <c r="I49"/>
      <c r="T49" s="18"/>
      <c r="U49" s="18"/>
      <c r="V49" s="59"/>
      <c r="Z49" s="106"/>
      <c r="AA49" s="106"/>
      <c r="AJ49" s="4"/>
    </row>
    <row r="50" spans="1:41" ht="49.95" customHeight="1" x14ac:dyDescent="0.3">
      <c r="H50"/>
      <c r="I50"/>
      <c r="T50" s="18"/>
      <c r="U50" s="18"/>
      <c r="V50" s="59"/>
      <c r="X50" s="59"/>
      <c r="Z50" s="151"/>
      <c r="AA50" s="106"/>
      <c r="AB50" s="59"/>
      <c r="AC50" s="59"/>
    </row>
    <row r="51" spans="1:41" x14ac:dyDescent="0.3">
      <c r="H51"/>
      <c r="I51"/>
      <c r="T51" s="18"/>
      <c r="U51" s="18"/>
      <c r="V51" s="59"/>
      <c r="X51" s="59"/>
      <c r="Y51" s="59"/>
      <c r="AA51" s="151"/>
      <c r="AB51" s="59"/>
      <c r="AC51" s="59"/>
    </row>
    <row r="52" spans="1:41" x14ac:dyDescent="0.3">
      <c r="H52"/>
      <c r="I52"/>
      <c r="S52" s="18"/>
      <c r="T52" s="18"/>
      <c r="U52" s="18"/>
      <c r="V52" s="59"/>
      <c r="Y52" s="59"/>
    </row>
    <row r="53" spans="1:41" ht="15.6" x14ac:dyDescent="0.3">
      <c r="H53"/>
      <c r="I53"/>
      <c r="S53" s="18"/>
      <c r="T53" s="18"/>
      <c r="U53" s="18"/>
      <c r="V53" s="59"/>
      <c r="X53" s="4"/>
      <c r="AJ53" s="4"/>
      <c r="AK53" s="4"/>
      <c r="AL53" s="4"/>
      <c r="AM53" s="4"/>
      <c r="AN53" s="4"/>
      <c r="AO53" s="4"/>
    </row>
    <row r="54" spans="1:41" ht="15.6" x14ac:dyDescent="0.3">
      <c r="I54"/>
      <c r="K54" s="4"/>
      <c r="V54" s="4"/>
      <c r="W54" s="4"/>
      <c r="X54" s="4"/>
      <c r="Y54" s="4"/>
      <c r="Z54" s="4"/>
      <c r="AA54" s="4"/>
    </row>
    <row r="55" spans="1:41" ht="15.6" x14ac:dyDescent="0.3">
      <c r="I55"/>
      <c r="V55" s="4"/>
      <c r="W55" s="4"/>
      <c r="X55" s="4"/>
      <c r="Y55" s="4"/>
      <c r="Z55" s="4"/>
      <c r="AA55" s="4"/>
      <c r="AB55" s="4"/>
      <c r="AC55" s="4"/>
      <c r="AD55" s="4"/>
    </row>
    <row r="56" spans="1:41" ht="15.6" x14ac:dyDescent="0.3">
      <c r="I56"/>
      <c r="L56" s="59"/>
      <c r="V56" s="4"/>
      <c r="W56" s="4"/>
      <c r="X56" s="4"/>
      <c r="Y56" s="4"/>
      <c r="Z56" s="4"/>
      <c r="AA56" s="4"/>
      <c r="AB56" s="4"/>
    </row>
    <row r="57" spans="1:41" ht="15.6" x14ac:dyDescent="0.3">
      <c r="I57"/>
      <c r="L57" s="59"/>
      <c r="M57" s="59"/>
      <c r="V57" s="4"/>
      <c r="W57" s="4"/>
      <c r="X57" s="4"/>
      <c r="Y57" s="4"/>
      <c r="Z57" s="4"/>
      <c r="AA57" s="4"/>
      <c r="AB57" s="4"/>
    </row>
    <row r="58" spans="1:41" ht="15.6" x14ac:dyDescent="0.3">
      <c r="I58"/>
      <c r="M58" s="59"/>
      <c r="V58" s="4"/>
      <c r="W58" s="4"/>
      <c r="X58" s="4"/>
      <c r="Y58" s="4"/>
      <c r="Z58" s="4"/>
      <c r="AA58" s="4"/>
      <c r="AB58" s="4"/>
    </row>
    <row r="59" spans="1:41" ht="15.6" x14ac:dyDescent="0.3">
      <c r="V59" s="4"/>
      <c r="W59" s="4"/>
      <c r="X59" s="4"/>
      <c r="Y59" s="4"/>
      <c r="Z59" s="4"/>
      <c r="AA59" s="4"/>
      <c r="AB59" s="4"/>
    </row>
    <row r="60" spans="1:41" ht="15.6" x14ac:dyDescent="0.3">
      <c r="V60" s="4"/>
      <c r="W60" s="4"/>
      <c r="X60" s="4"/>
      <c r="Y60" s="4"/>
      <c r="Z60" s="4"/>
      <c r="AA60" s="4"/>
      <c r="AB60" s="4"/>
    </row>
    <row r="61" spans="1:41" ht="15.6" x14ac:dyDescent="0.3">
      <c r="V61" s="4"/>
      <c r="W61" s="4"/>
      <c r="X61" s="4"/>
      <c r="Y61" s="4"/>
      <c r="Z61" s="4"/>
      <c r="AA61" s="4"/>
      <c r="AB61" s="4"/>
      <c r="AC61" s="4"/>
      <c r="AD61" s="4"/>
    </row>
    <row r="62" spans="1:41" ht="15.6" x14ac:dyDescent="0.3">
      <c r="V62" s="3"/>
      <c r="W62" s="4"/>
      <c r="X62" s="4"/>
      <c r="Y62" s="4"/>
      <c r="Z62" s="4"/>
      <c r="AA62" s="4"/>
      <c r="AB62" s="4"/>
      <c r="AC62" s="4"/>
      <c r="AD62" s="4"/>
    </row>
    <row r="63" spans="1:41" ht="15.6" x14ac:dyDescent="0.3">
      <c r="V63" s="17"/>
      <c r="W63" s="17"/>
      <c r="X63" s="3"/>
      <c r="Y63" s="3"/>
      <c r="Z63" s="4"/>
      <c r="AA63" s="4"/>
      <c r="AB63" s="4"/>
      <c r="AC63" s="4"/>
      <c r="AD63" s="4"/>
    </row>
    <row r="64" spans="1:41" ht="15.6" x14ac:dyDescent="0.3">
      <c r="V64" s="12"/>
      <c r="W64" s="12"/>
      <c r="X64" s="12"/>
      <c r="Y64" s="4"/>
      <c r="Z64" s="4"/>
      <c r="AA64" s="4"/>
      <c r="AB64" s="4"/>
      <c r="AC64" s="4"/>
      <c r="AD64" s="4"/>
    </row>
    <row r="65" spans="1:30" ht="13.05" customHeight="1" x14ac:dyDescent="0.3">
      <c r="V65" s="4"/>
      <c r="W65" s="4"/>
      <c r="X65" s="4"/>
      <c r="Y65" s="4"/>
      <c r="Z65" s="4"/>
      <c r="AA65" s="4"/>
      <c r="AB65" s="200"/>
      <c r="AC65" s="200"/>
      <c r="AD65" s="200"/>
    </row>
    <row r="66" spans="1:30" ht="15.6" x14ac:dyDescent="0.3">
      <c r="V66" s="200"/>
      <c r="W66" s="200"/>
      <c r="X66" s="200"/>
      <c r="Y66" s="200"/>
      <c r="Z66" s="200"/>
      <c r="AA66" s="200"/>
    </row>
    <row r="67" spans="1:30" ht="15" customHeight="1" x14ac:dyDescent="0.3"/>
    <row r="71" spans="1:30" x14ac:dyDescent="0.3">
      <c r="A71"/>
      <c r="B71"/>
      <c r="C71"/>
    </row>
    <row r="72" spans="1:30" ht="15.6" x14ac:dyDescent="0.3">
      <c r="A72"/>
      <c r="B72"/>
      <c r="C72"/>
      <c r="U72" s="4"/>
    </row>
    <row r="73" spans="1:30" ht="15.6" x14ac:dyDescent="0.3">
      <c r="B73"/>
      <c r="C73"/>
      <c r="U73" s="4"/>
    </row>
    <row r="74" spans="1:30" ht="15.6" x14ac:dyDescent="0.3">
      <c r="B74"/>
      <c r="C74"/>
      <c r="U74" s="4"/>
    </row>
    <row r="75" spans="1:30" ht="15.6" x14ac:dyDescent="0.3">
      <c r="B75"/>
      <c r="C75"/>
      <c r="U75" s="4"/>
    </row>
    <row r="76" spans="1:30" ht="15.6" x14ac:dyDescent="0.3">
      <c r="U76" s="4"/>
    </row>
    <row r="77" spans="1:30" ht="15.6" x14ac:dyDescent="0.3">
      <c r="U77" s="4"/>
    </row>
    <row r="78" spans="1:30" ht="15.6" x14ac:dyDescent="0.3">
      <c r="U78" s="4"/>
    </row>
    <row r="79" spans="1:30" ht="15.6" x14ac:dyDescent="0.3">
      <c r="U79" s="4"/>
    </row>
    <row r="80" spans="1:30" ht="15.6" x14ac:dyDescent="0.3">
      <c r="U80" s="4"/>
    </row>
    <row r="81" spans="21:21" x14ac:dyDescent="0.3">
      <c r="U81" s="3"/>
    </row>
    <row r="82" spans="21:21" x14ac:dyDescent="0.3">
      <c r="U82" s="17"/>
    </row>
    <row r="83" spans="21:21" x14ac:dyDescent="0.3">
      <c r="U83" s="12"/>
    </row>
    <row r="84" spans="21:21" ht="15.6" x14ac:dyDescent="0.3">
      <c r="U84" s="4"/>
    </row>
    <row r="85" spans="21:21" ht="15.6" x14ac:dyDescent="0.3">
      <c r="U85" s="200"/>
    </row>
  </sheetData>
  <mergeCells count="45">
    <mergeCell ref="A28:B29"/>
    <mergeCell ref="A27:G27"/>
    <mergeCell ref="A25:D25"/>
    <mergeCell ref="I30:L30"/>
    <mergeCell ref="K39:L39"/>
    <mergeCell ref="I38:L38"/>
    <mergeCell ref="J28:L28"/>
    <mergeCell ref="D28:D29"/>
    <mergeCell ref="F28:F29"/>
    <mergeCell ref="I28:I29"/>
    <mergeCell ref="A3:E3"/>
    <mergeCell ref="A13:D13"/>
    <mergeCell ref="A12:D12"/>
    <mergeCell ref="A17:D17"/>
    <mergeCell ref="G5:H5"/>
    <mergeCell ref="A8:D8"/>
    <mergeCell ref="A10:D10"/>
    <mergeCell ref="A16:D16"/>
    <mergeCell ref="G15:G20"/>
    <mergeCell ref="A7:D7"/>
    <mergeCell ref="A6:D6"/>
    <mergeCell ref="A5:D5"/>
    <mergeCell ref="A9:D9"/>
    <mergeCell ref="A19:D19"/>
    <mergeCell ref="A15:D15"/>
    <mergeCell ref="A14:H14"/>
    <mergeCell ref="A23:D23"/>
    <mergeCell ref="A20:D20"/>
    <mergeCell ref="A24:D24"/>
    <mergeCell ref="A11:D11"/>
    <mergeCell ref="L12:M12"/>
    <mergeCell ref="A18:D18"/>
    <mergeCell ref="J11:M11"/>
    <mergeCell ref="A21:D21"/>
    <mergeCell ref="A22:D22"/>
    <mergeCell ref="P11:Q11"/>
    <mergeCell ref="N11:O11"/>
    <mergeCell ref="H15:H20"/>
    <mergeCell ref="I27:P27"/>
    <mergeCell ref="T11:U11"/>
    <mergeCell ref="F21:H21"/>
    <mergeCell ref="R11:S11"/>
    <mergeCell ref="R25:X41"/>
    <mergeCell ref="I34:L34"/>
    <mergeCell ref="J23:M23"/>
  </mergeCells>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2A91E-7262-47E4-8305-9AA0DAF5F1DF}">
  <dimension ref="A1:AV204"/>
  <sheetViews>
    <sheetView topLeftCell="U84" zoomScale="80" zoomScaleNormal="80" workbookViewId="0">
      <selection activeCell="AW144" sqref="AW144"/>
    </sheetView>
  </sheetViews>
  <sheetFormatPr defaultColWidth="8.77734375" defaultRowHeight="13.8" x14ac:dyDescent="0.3"/>
  <cols>
    <col min="1" max="1" width="12.21875" style="312" customWidth="1"/>
    <col min="2" max="16384" width="8.77734375" style="312"/>
  </cols>
  <sheetData>
    <row r="1" spans="1:47" x14ac:dyDescent="0.3">
      <c r="A1" s="355" t="s">
        <v>568</v>
      </c>
    </row>
    <row r="2" spans="1:47" s="349" customFormat="1" ht="31.2" x14ac:dyDescent="0.3">
      <c r="A2" s="354" t="s">
        <v>445</v>
      </c>
      <c r="B2" s="350">
        <v>2</v>
      </c>
      <c r="C2" s="350">
        <v>3</v>
      </c>
      <c r="D2" s="350">
        <v>4</v>
      </c>
      <c r="E2" s="350">
        <v>5</v>
      </c>
      <c r="F2" s="350">
        <v>6</v>
      </c>
      <c r="G2" s="350">
        <v>7</v>
      </c>
      <c r="H2" s="350">
        <v>8</v>
      </c>
      <c r="I2" s="350">
        <v>9</v>
      </c>
      <c r="J2" s="350">
        <v>10</v>
      </c>
      <c r="K2" s="350">
        <v>11</v>
      </c>
      <c r="L2" s="350">
        <v>12</v>
      </c>
      <c r="M2" s="350">
        <v>13</v>
      </c>
      <c r="N2" s="350">
        <v>14</v>
      </c>
      <c r="O2" s="350">
        <v>15</v>
      </c>
      <c r="P2" s="350">
        <v>16</v>
      </c>
      <c r="Q2" s="350">
        <v>17</v>
      </c>
      <c r="R2" s="350">
        <v>18</v>
      </c>
      <c r="S2" s="350">
        <v>19</v>
      </c>
      <c r="T2" s="350">
        <v>20</v>
      </c>
      <c r="U2" s="350">
        <v>21</v>
      </c>
      <c r="V2" s="350">
        <v>22</v>
      </c>
      <c r="W2" s="350">
        <v>23</v>
      </c>
      <c r="X2" s="350">
        <v>24</v>
      </c>
      <c r="Y2" s="350">
        <v>25</v>
      </c>
      <c r="Z2" s="350">
        <v>26</v>
      </c>
      <c r="AA2" s="350">
        <v>27</v>
      </c>
      <c r="AB2" s="350">
        <v>28</v>
      </c>
      <c r="AC2" s="350">
        <v>29</v>
      </c>
      <c r="AD2" s="350">
        <v>30</v>
      </c>
      <c r="AE2" s="350">
        <v>31</v>
      </c>
      <c r="AF2" s="350">
        <v>32</v>
      </c>
      <c r="AG2" s="350">
        <v>33</v>
      </c>
      <c r="AH2" s="350">
        <v>34</v>
      </c>
      <c r="AI2" s="350">
        <v>35</v>
      </c>
      <c r="AJ2" s="350">
        <v>36</v>
      </c>
      <c r="AK2" s="350">
        <v>37</v>
      </c>
      <c r="AL2" s="350">
        <v>38</v>
      </c>
      <c r="AM2" s="350">
        <v>39</v>
      </c>
      <c r="AN2" s="350">
        <v>40</v>
      </c>
      <c r="AO2" s="350">
        <v>41</v>
      </c>
      <c r="AP2" s="350">
        <v>42</v>
      </c>
      <c r="AQ2" s="350">
        <v>43</v>
      </c>
      <c r="AR2" s="350">
        <v>44</v>
      </c>
      <c r="AS2" s="350">
        <v>45</v>
      </c>
      <c r="AT2" s="350">
        <v>46</v>
      </c>
      <c r="AU2" s="350">
        <v>47</v>
      </c>
    </row>
    <row r="3" spans="1:47" s="335" customFormat="1" ht="39.450000000000003" customHeight="1" x14ac:dyDescent="0.3">
      <c r="A3" s="343"/>
      <c r="B3" s="343" t="s">
        <v>457</v>
      </c>
      <c r="C3" s="343" t="s">
        <v>458</v>
      </c>
      <c r="D3" s="343" t="s">
        <v>459</v>
      </c>
      <c r="E3" s="343"/>
      <c r="F3" s="343" t="s">
        <v>570</v>
      </c>
      <c r="G3" s="343" t="s">
        <v>1081</v>
      </c>
      <c r="H3" s="343" t="s">
        <v>571</v>
      </c>
      <c r="I3" s="343" t="s">
        <v>572</v>
      </c>
      <c r="J3" s="343"/>
      <c r="K3" s="337" t="s">
        <v>1131</v>
      </c>
      <c r="L3" s="343" t="s">
        <v>1080</v>
      </c>
      <c r="M3" s="336"/>
      <c r="N3" s="343" t="s">
        <v>1130</v>
      </c>
      <c r="O3" s="343" t="s">
        <v>1129</v>
      </c>
      <c r="P3" s="343" t="s">
        <v>685</v>
      </c>
      <c r="Q3" s="343" t="s">
        <v>695</v>
      </c>
      <c r="R3" s="343" t="s">
        <v>696</v>
      </c>
      <c r="S3" s="343" t="s">
        <v>697</v>
      </c>
      <c r="T3" s="343" t="s">
        <v>749</v>
      </c>
      <c r="U3" s="343" t="s">
        <v>750</v>
      </c>
      <c r="V3" s="343" t="s">
        <v>1004</v>
      </c>
      <c r="W3" s="343" t="s">
        <v>1005</v>
      </c>
      <c r="X3" s="343" t="s">
        <v>1006</v>
      </c>
      <c r="Y3" s="348" t="s">
        <v>685</v>
      </c>
      <c r="Z3" s="348" t="s">
        <v>1128</v>
      </c>
      <c r="AA3" s="348" t="s">
        <v>1127</v>
      </c>
      <c r="AB3" s="348" t="s">
        <v>1126</v>
      </c>
      <c r="AC3" s="348" t="s">
        <v>1125</v>
      </c>
      <c r="AD3" s="348" t="s">
        <v>1124</v>
      </c>
      <c r="AE3" s="348" t="s">
        <v>980</v>
      </c>
      <c r="AF3" s="348" t="s">
        <v>569</v>
      </c>
      <c r="AG3" s="348" t="s">
        <v>1123</v>
      </c>
      <c r="AH3" s="348" t="s">
        <v>1122</v>
      </c>
      <c r="AI3" s="348" t="s">
        <v>1121</v>
      </c>
      <c r="AJ3" s="348" t="s">
        <v>976</v>
      </c>
      <c r="AK3" s="348" t="s">
        <v>1120</v>
      </c>
      <c r="AL3" s="348" t="s">
        <v>977</v>
      </c>
      <c r="AM3" s="348" t="s">
        <v>978</v>
      </c>
      <c r="AN3" s="348" t="s">
        <v>1119</v>
      </c>
      <c r="AO3" s="348" t="s">
        <v>979</v>
      </c>
      <c r="AP3" s="348" t="s">
        <v>1118</v>
      </c>
      <c r="AQ3" s="348" t="s">
        <v>569</v>
      </c>
      <c r="AR3" s="348" t="s">
        <v>698</v>
      </c>
      <c r="AS3" s="348" t="s">
        <v>699</v>
      </c>
      <c r="AT3" s="348" t="s">
        <v>700</v>
      </c>
      <c r="AU3" s="348" t="s">
        <v>701</v>
      </c>
    </row>
    <row r="4" spans="1:47" s="335" customFormat="1" ht="41.4" x14ac:dyDescent="0.3">
      <c r="A4" s="343" t="s">
        <v>461</v>
      </c>
      <c r="B4" s="336" t="s">
        <v>462</v>
      </c>
      <c r="C4" s="336" t="s">
        <v>463</v>
      </c>
      <c r="D4" s="336" t="s">
        <v>462</v>
      </c>
      <c r="E4" s="336" t="s">
        <v>576</v>
      </c>
      <c r="F4" s="336"/>
      <c r="G4" s="336">
        <v>1.86</v>
      </c>
      <c r="H4" s="336">
        <v>11</v>
      </c>
      <c r="I4" s="336">
        <v>100</v>
      </c>
      <c r="J4" s="336" t="s">
        <v>609</v>
      </c>
      <c r="K4" s="336" t="s">
        <v>610</v>
      </c>
      <c r="L4" s="336" t="s">
        <v>611</v>
      </c>
      <c r="M4" s="336" t="s">
        <v>609</v>
      </c>
      <c r="N4" s="336" t="s">
        <v>649</v>
      </c>
      <c r="O4" s="336"/>
      <c r="P4" s="336" t="s">
        <v>576</v>
      </c>
      <c r="Q4" s="336">
        <v>300</v>
      </c>
      <c r="R4" s="336">
        <v>40</v>
      </c>
      <c r="S4" s="336">
        <v>100</v>
      </c>
      <c r="T4" s="336">
        <v>6</v>
      </c>
      <c r="U4" s="336" t="s">
        <v>1007</v>
      </c>
      <c r="V4" s="336" t="s">
        <v>724</v>
      </c>
      <c r="W4" s="336" t="s">
        <v>738</v>
      </c>
      <c r="X4" s="336" t="s">
        <v>739</v>
      </c>
      <c r="Y4" s="336" t="s">
        <v>609</v>
      </c>
      <c r="Z4" s="336" t="s">
        <v>753</v>
      </c>
      <c r="AA4" s="336"/>
      <c r="AB4" s="336" t="s">
        <v>1117</v>
      </c>
      <c r="AC4" s="336" t="s">
        <v>1116</v>
      </c>
      <c r="AD4" s="336" t="s">
        <v>1115</v>
      </c>
      <c r="AE4" s="336" t="s">
        <v>1114</v>
      </c>
      <c r="AF4" s="336" t="s">
        <v>1012</v>
      </c>
      <c r="AG4" s="336" t="s">
        <v>1013</v>
      </c>
      <c r="AH4" s="336" t="s">
        <v>706</v>
      </c>
      <c r="AI4" s="336">
        <v>2</v>
      </c>
      <c r="AJ4" s="336" t="s">
        <v>707</v>
      </c>
      <c r="AK4" s="336" t="s">
        <v>1013</v>
      </c>
      <c r="AL4" s="336" t="s">
        <v>1014</v>
      </c>
      <c r="AM4" s="336">
        <v>65</v>
      </c>
      <c r="AN4" s="336" t="s">
        <v>1015</v>
      </c>
      <c r="AO4" s="336" t="s">
        <v>1016</v>
      </c>
      <c r="AP4" s="336" t="s">
        <v>1017</v>
      </c>
      <c r="AQ4" s="336" t="s">
        <v>576</v>
      </c>
      <c r="AR4" s="336" t="s">
        <v>1018</v>
      </c>
      <c r="AS4" s="336">
        <v>10</v>
      </c>
      <c r="AT4" s="336" t="s">
        <v>1019</v>
      </c>
      <c r="AU4" s="336" t="s">
        <v>1020</v>
      </c>
    </row>
    <row r="5" spans="1:47" s="335" customFormat="1" ht="41.4" x14ac:dyDescent="0.3">
      <c r="A5" s="343">
        <v>6</v>
      </c>
      <c r="B5" s="336" t="s">
        <v>462</v>
      </c>
      <c r="C5" s="336" t="s">
        <v>466</v>
      </c>
      <c r="D5" s="336" t="s">
        <v>462</v>
      </c>
      <c r="E5" s="336" t="s">
        <v>577</v>
      </c>
      <c r="F5" s="336" t="s">
        <v>578</v>
      </c>
      <c r="G5" s="336">
        <v>2.2200000000000002</v>
      </c>
      <c r="H5" s="336">
        <v>18</v>
      </c>
      <c r="I5" s="336" t="s">
        <v>579</v>
      </c>
      <c r="J5" s="336" t="s">
        <v>613</v>
      </c>
      <c r="K5" s="336" t="s">
        <v>614</v>
      </c>
      <c r="L5" s="336" t="s">
        <v>615</v>
      </c>
      <c r="M5" s="336" t="s">
        <v>613</v>
      </c>
      <c r="N5" s="336" t="s">
        <v>651</v>
      </c>
      <c r="O5" s="336"/>
      <c r="P5" s="336" t="s">
        <v>577</v>
      </c>
      <c r="Q5" s="336">
        <v>400</v>
      </c>
      <c r="R5" s="336">
        <v>50</v>
      </c>
      <c r="S5" s="336">
        <v>275</v>
      </c>
      <c r="T5" s="336">
        <v>10</v>
      </c>
      <c r="U5" s="336" t="s">
        <v>1024</v>
      </c>
      <c r="V5" s="336" t="s">
        <v>741</v>
      </c>
      <c r="W5" s="336" t="s">
        <v>711</v>
      </c>
      <c r="X5" s="336" t="s">
        <v>710</v>
      </c>
      <c r="Y5" s="336" t="s">
        <v>740</v>
      </c>
      <c r="Z5" s="336" t="s">
        <v>754</v>
      </c>
      <c r="AA5" s="336" t="s">
        <v>756</v>
      </c>
      <c r="AB5" s="336" t="s">
        <v>1113</v>
      </c>
      <c r="AC5" s="336" t="s">
        <v>1026</v>
      </c>
      <c r="AD5" s="336" t="s">
        <v>1112</v>
      </c>
      <c r="AE5" s="336" t="s">
        <v>1111</v>
      </c>
      <c r="AF5" s="336" t="s">
        <v>1029</v>
      </c>
      <c r="AG5" s="336" t="s">
        <v>1030</v>
      </c>
      <c r="AH5" s="336" t="s">
        <v>708</v>
      </c>
      <c r="AI5" s="336">
        <v>4</v>
      </c>
      <c r="AJ5" s="336" t="s">
        <v>707</v>
      </c>
      <c r="AK5" s="336" t="s">
        <v>1031</v>
      </c>
      <c r="AL5" s="336" t="s">
        <v>1014</v>
      </c>
      <c r="AM5" s="336">
        <v>80</v>
      </c>
      <c r="AN5" s="336" t="s">
        <v>1032</v>
      </c>
      <c r="AO5" s="336" t="s">
        <v>1033</v>
      </c>
      <c r="AP5" s="336" t="s">
        <v>1017</v>
      </c>
      <c r="AQ5" s="340" t="s">
        <v>577</v>
      </c>
      <c r="AR5" s="340" t="s">
        <v>1034</v>
      </c>
      <c r="AS5" s="340">
        <v>10</v>
      </c>
      <c r="AT5" s="340" t="s">
        <v>1020</v>
      </c>
      <c r="AU5" s="340" t="s">
        <v>1035</v>
      </c>
    </row>
    <row r="6" spans="1:47" s="335" customFormat="1" ht="41.4" x14ac:dyDescent="0.3">
      <c r="A6" s="343">
        <v>7</v>
      </c>
      <c r="B6" s="336" t="s">
        <v>462</v>
      </c>
      <c r="C6" s="336" t="s">
        <v>466</v>
      </c>
      <c r="D6" s="336" t="s">
        <v>462</v>
      </c>
      <c r="E6" s="336" t="s">
        <v>577</v>
      </c>
      <c r="F6" s="336" t="s">
        <v>578</v>
      </c>
      <c r="G6" s="336">
        <v>2.2200000000000002</v>
      </c>
      <c r="H6" s="336">
        <v>18</v>
      </c>
      <c r="I6" s="336" t="s">
        <v>579</v>
      </c>
      <c r="J6" s="336" t="s">
        <v>613</v>
      </c>
      <c r="K6" s="336" t="s">
        <v>614</v>
      </c>
      <c r="L6" s="336" t="s">
        <v>615</v>
      </c>
      <c r="M6" s="336" t="s">
        <v>613</v>
      </c>
      <c r="N6" s="336" t="s">
        <v>651</v>
      </c>
      <c r="O6" s="336"/>
      <c r="P6" s="336" t="s">
        <v>577</v>
      </c>
      <c r="Q6" s="336">
        <v>400</v>
      </c>
      <c r="R6" s="336">
        <v>50</v>
      </c>
      <c r="S6" s="336">
        <v>275</v>
      </c>
      <c r="T6" s="336">
        <v>10</v>
      </c>
      <c r="U6" s="336" t="s">
        <v>1024</v>
      </c>
      <c r="V6" s="336" t="s">
        <v>741</v>
      </c>
      <c r="W6" s="336" t="s">
        <v>711</v>
      </c>
      <c r="X6" s="336" t="s">
        <v>710</v>
      </c>
      <c r="Y6" s="336" t="s">
        <v>740</v>
      </c>
      <c r="Z6" s="336" t="s">
        <v>754</v>
      </c>
      <c r="AA6" s="336" t="s">
        <v>756</v>
      </c>
      <c r="AB6" s="336" t="s">
        <v>1113</v>
      </c>
      <c r="AC6" s="336" t="s">
        <v>1026</v>
      </c>
      <c r="AD6" s="336" t="s">
        <v>1112</v>
      </c>
      <c r="AE6" s="336" t="s">
        <v>1111</v>
      </c>
      <c r="AF6" s="336" t="s">
        <v>1029</v>
      </c>
      <c r="AG6" s="336" t="s">
        <v>1030</v>
      </c>
      <c r="AH6" s="336" t="s">
        <v>708</v>
      </c>
      <c r="AI6" s="336">
        <v>4</v>
      </c>
      <c r="AJ6" s="336" t="s">
        <v>707</v>
      </c>
      <c r="AK6" s="336" t="s">
        <v>1031</v>
      </c>
      <c r="AL6" s="336" t="s">
        <v>1014</v>
      </c>
      <c r="AM6" s="336">
        <v>80</v>
      </c>
      <c r="AN6" s="336" t="s">
        <v>1032</v>
      </c>
      <c r="AO6" s="336" t="s">
        <v>1033</v>
      </c>
      <c r="AP6" s="336" t="s">
        <v>1017</v>
      </c>
      <c r="AQ6" s="340" t="s">
        <v>577</v>
      </c>
      <c r="AR6" s="340" t="s">
        <v>1034</v>
      </c>
      <c r="AS6" s="340">
        <v>10</v>
      </c>
      <c r="AT6" s="340" t="s">
        <v>1020</v>
      </c>
      <c r="AU6" s="340" t="s">
        <v>1035</v>
      </c>
    </row>
    <row r="7" spans="1:47" s="335" customFormat="1" ht="41.4" x14ac:dyDescent="0.3">
      <c r="A7" s="343">
        <v>8</v>
      </c>
      <c r="B7" s="336" t="s">
        <v>462</v>
      </c>
      <c r="C7" s="336" t="s">
        <v>466</v>
      </c>
      <c r="D7" s="336" t="s">
        <v>462</v>
      </c>
      <c r="E7" s="336" t="s">
        <v>577</v>
      </c>
      <c r="F7" s="336" t="s">
        <v>578</v>
      </c>
      <c r="G7" s="336">
        <v>2.2200000000000002</v>
      </c>
      <c r="H7" s="336">
        <v>18</v>
      </c>
      <c r="I7" s="336" t="s">
        <v>579</v>
      </c>
      <c r="J7" s="336" t="s">
        <v>613</v>
      </c>
      <c r="K7" s="336" t="s">
        <v>614</v>
      </c>
      <c r="L7" s="336" t="s">
        <v>615</v>
      </c>
      <c r="M7" s="336" t="s">
        <v>613</v>
      </c>
      <c r="N7" s="336" t="s">
        <v>651</v>
      </c>
      <c r="O7" s="336"/>
      <c r="P7" s="336" t="s">
        <v>577</v>
      </c>
      <c r="Q7" s="336">
        <v>400</v>
      </c>
      <c r="R7" s="336">
        <v>50</v>
      </c>
      <c r="S7" s="336">
        <v>275</v>
      </c>
      <c r="T7" s="336">
        <v>10</v>
      </c>
      <c r="U7" s="336" t="s">
        <v>1024</v>
      </c>
      <c r="V7" s="336" t="s">
        <v>741</v>
      </c>
      <c r="W7" s="336" t="s">
        <v>711</v>
      </c>
      <c r="X7" s="336" t="s">
        <v>710</v>
      </c>
      <c r="Y7" s="336" t="s">
        <v>740</v>
      </c>
      <c r="Z7" s="336" t="s">
        <v>754</v>
      </c>
      <c r="AA7" s="336" t="s">
        <v>756</v>
      </c>
      <c r="AB7" s="336" t="s">
        <v>1113</v>
      </c>
      <c r="AC7" s="336" t="s">
        <v>1026</v>
      </c>
      <c r="AD7" s="336" t="s">
        <v>1112</v>
      </c>
      <c r="AE7" s="336" t="s">
        <v>1111</v>
      </c>
      <c r="AF7" s="336" t="s">
        <v>1029</v>
      </c>
      <c r="AG7" s="336" t="s">
        <v>1030</v>
      </c>
      <c r="AH7" s="336" t="s">
        <v>708</v>
      </c>
      <c r="AI7" s="336">
        <v>4</v>
      </c>
      <c r="AJ7" s="336" t="s">
        <v>707</v>
      </c>
      <c r="AK7" s="336" t="s">
        <v>1031</v>
      </c>
      <c r="AL7" s="336" t="s">
        <v>1014</v>
      </c>
      <c r="AM7" s="336">
        <v>80</v>
      </c>
      <c r="AN7" s="336" t="s">
        <v>1032</v>
      </c>
      <c r="AO7" s="336" t="s">
        <v>1033</v>
      </c>
      <c r="AP7" s="336" t="s">
        <v>1017</v>
      </c>
      <c r="AQ7" s="340" t="s">
        <v>577</v>
      </c>
      <c r="AR7" s="340" t="s">
        <v>1034</v>
      </c>
      <c r="AS7" s="340">
        <v>10</v>
      </c>
      <c r="AT7" s="340" t="s">
        <v>1020</v>
      </c>
      <c r="AU7" s="340" t="s">
        <v>1035</v>
      </c>
    </row>
    <row r="8" spans="1:47" s="335" customFormat="1" ht="41.4" x14ac:dyDescent="0.3">
      <c r="A8" s="343">
        <v>9</v>
      </c>
      <c r="B8" s="336" t="s">
        <v>462</v>
      </c>
      <c r="C8" s="336" t="s">
        <v>469</v>
      </c>
      <c r="D8" s="336" t="s">
        <v>462</v>
      </c>
      <c r="E8" s="336" t="s">
        <v>580</v>
      </c>
      <c r="F8" s="336" t="s">
        <v>578</v>
      </c>
      <c r="G8" s="336">
        <v>2.2200000000000002</v>
      </c>
      <c r="H8" s="336">
        <v>20</v>
      </c>
      <c r="I8" s="336" t="s">
        <v>579</v>
      </c>
      <c r="J8" s="336" t="s">
        <v>617</v>
      </c>
      <c r="K8" s="336" t="s">
        <v>614</v>
      </c>
      <c r="L8" s="336" t="s">
        <v>618</v>
      </c>
      <c r="M8" s="336" t="s">
        <v>617</v>
      </c>
      <c r="N8" s="336" t="s">
        <v>653</v>
      </c>
      <c r="O8" s="336"/>
      <c r="P8" s="336" t="s">
        <v>580</v>
      </c>
      <c r="Q8" s="336">
        <v>400</v>
      </c>
      <c r="R8" s="336">
        <v>60</v>
      </c>
      <c r="S8" s="336">
        <v>330</v>
      </c>
      <c r="T8" s="336">
        <v>10</v>
      </c>
      <c r="U8" s="336" t="s">
        <v>1024</v>
      </c>
      <c r="V8" s="336" t="s">
        <v>741</v>
      </c>
      <c r="W8" s="336" t="s">
        <v>711</v>
      </c>
      <c r="X8" s="336" t="s">
        <v>710</v>
      </c>
      <c r="Y8" s="336" t="s">
        <v>742</v>
      </c>
      <c r="Z8" s="336" t="s">
        <v>758</v>
      </c>
      <c r="AA8" s="336" t="s">
        <v>760</v>
      </c>
      <c r="AB8" s="336" t="s">
        <v>1113</v>
      </c>
      <c r="AC8" s="336" t="s">
        <v>1026</v>
      </c>
      <c r="AD8" s="336" t="s">
        <v>1112</v>
      </c>
      <c r="AE8" s="336" t="s">
        <v>1111</v>
      </c>
      <c r="AF8" s="336" t="s">
        <v>1039</v>
      </c>
      <c r="AG8" s="336" t="s">
        <v>1030</v>
      </c>
      <c r="AH8" s="336" t="s">
        <v>708</v>
      </c>
      <c r="AI8" s="336">
        <v>4</v>
      </c>
      <c r="AJ8" s="336" t="s">
        <v>709</v>
      </c>
      <c r="AK8" s="336" t="s">
        <v>1031</v>
      </c>
      <c r="AL8" s="336" t="s">
        <v>1040</v>
      </c>
      <c r="AM8" s="336">
        <v>80</v>
      </c>
      <c r="AN8" s="336" t="s">
        <v>1032</v>
      </c>
      <c r="AO8" s="336" t="s">
        <v>1033</v>
      </c>
      <c r="AP8" s="336" t="s">
        <v>1017</v>
      </c>
      <c r="AQ8" s="336" t="s">
        <v>580</v>
      </c>
      <c r="AR8" s="336" t="s">
        <v>1034</v>
      </c>
      <c r="AS8" s="336">
        <v>10</v>
      </c>
      <c r="AT8" s="336" t="s">
        <v>1020</v>
      </c>
      <c r="AU8" s="336" t="s">
        <v>1035</v>
      </c>
    </row>
    <row r="9" spans="1:47" s="335" customFormat="1" ht="41.4" x14ac:dyDescent="0.3">
      <c r="A9" s="343">
        <v>10</v>
      </c>
      <c r="B9" s="336" t="s">
        <v>462</v>
      </c>
      <c r="C9" s="336" t="s">
        <v>469</v>
      </c>
      <c r="D9" s="336" t="s">
        <v>462</v>
      </c>
      <c r="E9" s="336" t="s">
        <v>580</v>
      </c>
      <c r="F9" s="336" t="s">
        <v>578</v>
      </c>
      <c r="G9" s="336">
        <v>2.2200000000000002</v>
      </c>
      <c r="H9" s="336">
        <v>20</v>
      </c>
      <c r="I9" s="336" t="s">
        <v>579</v>
      </c>
      <c r="J9" s="336" t="s">
        <v>617</v>
      </c>
      <c r="K9" s="336" t="s">
        <v>614</v>
      </c>
      <c r="L9" s="336" t="s">
        <v>618</v>
      </c>
      <c r="M9" s="336" t="s">
        <v>617</v>
      </c>
      <c r="N9" s="336" t="s">
        <v>653</v>
      </c>
      <c r="O9" s="336"/>
      <c r="P9" s="336" t="s">
        <v>580</v>
      </c>
      <c r="Q9" s="336">
        <v>400</v>
      </c>
      <c r="R9" s="336">
        <v>60</v>
      </c>
      <c r="S9" s="336">
        <v>330</v>
      </c>
      <c r="T9" s="336">
        <v>10</v>
      </c>
      <c r="U9" s="336" t="s">
        <v>1024</v>
      </c>
      <c r="V9" s="336" t="s">
        <v>741</v>
      </c>
      <c r="W9" s="336" t="s">
        <v>711</v>
      </c>
      <c r="X9" s="336" t="s">
        <v>710</v>
      </c>
      <c r="Y9" s="336" t="s">
        <v>742</v>
      </c>
      <c r="Z9" s="336" t="s">
        <v>758</v>
      </c>
      <c r="AA9" s="336" t="s">
        <v>760</v>
      </c>
      <c r="AB9" s="336" t="s">
        <v>1113</v>
      </c>
      <c r="AC9" s="336" t="s">
        <v>1026</v>
      </c>
      <c r="AD9" s="336" t="s">
        <v>1112</v>
      </c>
      <c r="AE9" s="336" t="s">
        <v>1111</v>
      </c>
      <c r="AF9" s="336" t="s">
        <v>1039</v>
      </c>
      <c r="AG9" s="336" t="s">
        <v>1030</v>
      </c>
      <c r="AH9" s="336" t="s">
        <v>708</v>
      </c>
      <c r="AI9" s="336">
        <v>4</v>
      </c>
      <c r="AJ9" s="336" t="s">
        <v>709</v>
      </c>
      <c r="AK9" s="336" t="s">
        <v>1031</v>
      </c>
      <c r="AL9" s="336" t="s">
        <v>1040</v>
      </c>
      <c r="AM9" s="336">
        <v>80</v>
      </c>
      <c r="AN9" s="336" t="s">
        <v>1032</v>
      </c>
      <c r="AO9" s="336" t="s">
        <v>1033</v>
      </c>
      <c r="AP9" s="336" t="s">
        <v>1017</v>
      </c>
      <c r="AQ9" s="336" t="s">
        <v>580</v>
      </c>
      <c r="AR9" s="336" t="s">
        <v>1034</v>
      </c>
      <c r="AS9" s="336">
        <v>10</v>
      </c>
      <c r="AT9" s="336" t="s">
        <v>1020</v>
      </c>
      <c r="AU9" s="336" t="s">
        <v>1035</v>
      </c>
    </row>
    <row r="10" spans="1:47" s="335" customFormat="1" ht="41.4" x14ac:dyDescent="0.3">
      <c r="A10" s="343">
        <v>11</v>
      </c>
      <c r="B10" s="336" t="s">
        <v>462</v>
      </c>
      <c r="C10" s="336" t="s">
        <v>469</v>
      </c>
      <c r="D10" s="336" t="s">
        <v>462</v>
      </c>
      <c r="E10" s="336" t="s">
        <v>580</v>
      </c>
      <c r="F10" s="336" t="s">
        <v>578</v>
      </c>
      <c r="G10" s="336">
        <v>2.2200000000000002</v>
      </c>
      <c r="H10" s="336">
        <v>20</v>
      </c>
      <c r="I10" s="336" t="s">
        <v>579</v>
      </c>
      <c r="J10" s="336" t="s">
        <v>617</v>
      </c>
      <c r="K10" s="336" t="s">
        <v>614</v>
      </c>
      <c r="L10" s="336" t="s">
        <v>618</v>
      </c>
      <c r="M10" s="336" t="s">
        <v>617</v>
      </c>
      <c r="N10" s="336" t="s">
        <v>653</v>
      </c>
      <c r="O10" s="336"/>
      <c r="P10" s="336" t="s">
        <v>580</v>
      </c>
      <c r="Q10" s="336">
        <v>400</v>
      </c>
      <c r="R10" s="336">
        <v>60</v>
      </c>
      <c r="S10" s="336">
        <v>330</v>
      </c>
      <c r="T10" s="336">
        <v>10</v>
      </c>
      <c r="U10" s="336" t="s">
        <v>1024</v>
      </c>
      <c r="V10" s="336" t="s">
        <v>741</v>
      </c>
      <c r="W10" s="336" t="s">
        <v>711</v>
      </c>
      <c r="X10" s="336" t="s">
        <v>710</v>
      </c>
      <c r="Y10" s="336" t="s">
        <v>742</v>
      </c>
      <c r="Z10" s="336" t="s">
        <v>758</v>
      </c>
      <c r="AA10" s="336" t="s">
        <v>760</v>
      </c>
      <c r="AB10" s="336" t="s">
        <v>1113</v>
      </c>
      <c r="AC10" s="336" t="s">
        <v>1026</v>
      </c>
      <c r="AD10" s="336" t="s">
        <v>1112</v>
      </c>
      <c r="AE10" s="336" t="s">
        <v>1111</v>
      </c>
      <c r="AF10" s="336" t="s">
        <v>1039</v>
      </c>
      <c r="AG10" s="336" t="s">
        <v>1030</v>
      </c>
      <c r="AH10" s="336" t="s">
        <v>708</v>
      </c>
      <c r="AI10" s="336">
        <v>4</v>
      </c>
      <c r="AJ10" s="336" t="s">
        <v>709</v>
      </c>
      <c r="AK10" s="336" t="s">
        <v>1031</v>
      </c>
      <c r="AL10" s="336" t="s">
        <v>1040</v>
      </c>
      <c r="AM10" s="336">
        <v>80</v>
      </c>
      <c r="AN10" s="336" t="s">
        <v>1032</v>
      </c>
      <c r="AO10" s="336" t="s">
        <v>1033</v>
      </c>
      <c r="AP10" s="336" t="s">
        <v>1017</v>
      </c>
      <c r="AQ10" s="336" t="s">
        <v>580</v>
      </c>
      <c r="AR10" s="336" t="s">
        <v>1034</v>
      </c>
      <c r="AS10" s="336">
        <v>10</v>
      </c>
      <c r="AT10" s="336" t="s">
        <v>1020</v>
      </c>
      <c r="AU10" s="336" t="s">
        <v>1035</v>
      </c>
    </row>
    <row r="11" spans="1:47" s="335" customFormat="1" ht="27.6" x14ac:dyDescent="0.3">
      <c r="A11" s="343">
        <v>12</v>
      </c>
      <c r="B11" s="336"/>
      <c r="C11" s="336" t="s">
        <v>471</v>
      </c>
      <c r="D11" s="336" t="s">
        <v>462</v>
      </c>
      <c r="E11" s="336" t="s">
        <v>581</v>
      </c>
      <c r="F11" s="336" t="s">
        <v>578</v>
      </c>
      <c r="G11" s="336">
        <v>1.63</v>
      </c>
      <c r="H11" s="336">
        <v>20</v>
      </c>
      <c r="I11" s="336" t="s">
        <v>582</v>
      </c>
      <c r="J11" s="336" t="s">
        <v>581</v>
      </c>
      <c r="K11" s="336" t="s">
        <v>614</v>
      </c>
      <c r="L11" s="336" t="s">
        <v>619</v>
      </c>
      <c r="M11" s="336" t="s">
        <v>581</v>
      </c>
      <c r="N11" s="336" t="s">
        <v>655</v>
      </c>
      <c r="O11" s="336">
        <v>19</v>
      </c>
      <c r="P11" s="336" t="s">
        <v>581</v>
      </c>
      <c r="Q11" s="336">
        <v>500</v>
      </c>
      <c r="R11" s="336">
        <v>70</v>
      </c>
      <c r="S11" s="336">
        <v>460</v>
      </c>
      <c r="T11" s="336">
        <v>17</v>
      </c>
      <c r="U11" s="336">
        <v>340</v>
      </c>
      <c r="V11" s="336">
        <v>11</v>
      </c>
      <c r="W11" s="336" t="s">
        <v>716</v>
      </c>
      <c r="X11" s="336" t="s">
        <v>713</v>
      </c>
      <c r="Y11" s="352" t="s">
        <v>581</v>
      </c>
      <c r="Z11" s="352" t="s">
        <v>762</v>
      </c>
      <c r="AA11" s="352" t="s">
        <v>764</v>
      </c>
      <c r="AB11" s="352" t="s">
        <v>766</v>
      </c>
      <c r="AC11" s="352" t="s">
        <v>767</v>
      </c>
      <c r="AD11" s="352" t="s">
        <v>721</v>
      </c>
      <c r="AE11" s="352">
        <v>90</v>
      </c>
      <c r="AF11" s="336" t="s">
        <v>581</v>
      </c>
      <c r="AG11" s="336" t="s">
        <v>710</v>
      </c>
      <c r="AH11" s="336" t="s">
        <v>711</v>
      </c>
      <c r="AI11" s="336">
        <v>6</v>
      </c>
      <c r="AJ11" s="336">
        <v>2</v>
      </c>
      <c r="AK11" s="336" t="s">
        <v>710</v>
      </c>
      <c r="AL11" s="336" t="s">
        <v>1042</v>
      </c>
      <c r="AM11" s="336">
        <v>100</v>
      </c>
      <c r="AN11" s="336" t="s">
        <v>712</v>
      </c>
      <c r="AO11" s="336" t="s">
        <v>1007</v>
      </c>
      <c r="AP11" s="336">
        <v>35</v>
      </c>
      <c r="AQ11" s="340" t="s">
        <v>581</v>
      </c>
      <c r="AR11" s="340">
        <v>400</v>
      </c>
      <c r="AS11" s="340">
        <v>15</v>
      </c>
      <c r="AT11" s="340" t="s">
        <v>1043</v>
      </c>
      <c r="AU11" s="340" t="s">
        <v>1044</v>
      </c>
    </row>
    <row r="12" spans="1:47" s="335" customFormat="1" ht="27.6" x14ac:dyDescent="0.3">
      <c r="A12" s="343">
        <v>13</v>
      </c>
      <c r="B12" s="336"/>
      <c r="C12" s="336" t="s">
        <v>471</v>
      </c>
      <c r="D12" s="336" t="s">
        <v>462</v>
      </c>
      <c r="E12" s="336" t="s">
        <v>581</v>
      </c>
      <c r="F12" s="336" t="s">
        <v>578</v>
      </c>
      <c r="G12" s="336">
        <v>1.63</v>
      </c>
      <c r="H12" s="336">
        <v>20</v>
      </c>
      <c r="I12" s="336" t="s">
        <v>582</v>
      </c>
      <c r="J12" s="336" t="s">
        <v>581</v>
      </c>
      <c r="K12" s="336" t="s">
        <v>614</v>
      </c>
      <c r="L12" s="336" t="s">
        <v>619</v>
      </c>
      <c r="M12" s="336" t="s">
        <v>581</v>
      </c>
      <c r="N12" s="336" t="s">
        <v>655</v>
      </c>
      <c r="O12" s="336">
        <v>19</v>
      </c>
      <c r="P12" s="336" t="s">
        <v>581</v>
      </c>
      <c r="Q12" s="336">
        <v>500</v>
      </c>
      <c r="R12" s="336">
        <v>70</v>
      </c>
      <c r="S12" s="336">
        <v>460</v>
      </c>
      <c r="T12" s="336">
        <v>17</v>
      </c>
      <c r="U12" s="336">
        <v>340</v>
      </c>
      <c r="V12" s="336">
        <v>11</v>
      </c>
      <c r="W12" s="336" t="s">
        <v>716</v>
      </c>
      <c r="X12" s="336" t="s">
        <v>713</v>
      </c>
      <c r="Y12" s="352" t="s">
        <v>581</v>
      </c>
      <c r="Z12" s="352" t="s">
        <v>762</v>
      </c>
      <c r="AA12" s="352" t="s">
        <v>764</v>
      </c>
      <c r="AB12" s="352" t="s">
        <v>766</v>
      </c>
      <c r="AC12" s="352" t="s">
        <v>767</v>
      </c>
      <c r="AD12" s="352" t="s">
        <v>721</v>
      </c>
      <c r="AE12" s="352">
        <v>90</v>
      </c>
      <c r="AF12" s="336" t="s">
        <v>581</v>
      </c>
      <c r="AG12" s="336" t="s">
        <v>710</v>
      </c>
      <c r="AH12" s="336" t="s">
        <v>711</v>
      </c>
      <c r="AI12" s="336">
        <v>6</v>
      </c>
      <c r="AJ12" s="336">
        <v>2</v>
      </c>
      <c r="AK12" s="336" t="s">
        <v>710</v>
      </c>
      <c r="AL12" s="336" t="s">
        <v>1042</v>
      </c>
      <c r="AM12" s="336">
        <v>100</v>
      </c>
      <c r="AN12" s="336" t="s">
        <v>712</v>
      </c>
      <c r="AO12" s="336" t="s">
        <v>1007</v>
      </c>
      <c r="AP12" s="336">
        <v>35</v>
      </c>
      <c r="AQ12" s="340" t="s">
        <v>581</v>
      </c>
      <c r="AR12" s="340">
        <v>400</v>
      </c>
      <c r="AS12" s="340">
        <v>15</v>
      </c>
      <c r="AT12" s="340" t="s">
        <v>1043</v>
      </c>
      <c r="AU12" s="340" t="s">
        <v>1044</v>
      </c>
    </row>
    <row r="13" spans="1:47" s="335" customFormat="1" ht="27.6" x14ac:dyDescent="0.3">
      <c r="A13" s="343">
        <v>14</v>
      </c>
      <c r="B13" s="336"/>
      <c r="C13" s="336" t="s">
        <v>471</v>
      </c>
      <c r="D13" s="336" t="s">
        <v>462</v>
      </c>
      <c r="E13" s="336" t="s">
        <v>581</v>
      </c>
      <c r="F13" s="336" t="s">
        <v>578</v>
      </c>
      <c r="G13" s="336">
        <v>1.63</v>
      </c>
      <c r="H13" s="336">
        <v>20</v>
      </c>
      <c r="I13" s="336" t="s">
        <v>582</v>
      </c>
      <c r="J13" s="336" t="s">
        <v>581</v>
      </c>
      <c r="K13" s="336" t="s">
        <v>614</v>
      </c>
      <c r="L13" s="336" t="s">
        <v>619</v>
      </c>
      <c r="M13" s="336" t="s">
        <v>581</v>
      </c>
      <c r="N13" s="336" t="s">
        <v>655</v>
      </c>
      <c r="O13" s="336">
        <v>19</v>
      </c>
      <c r="P13" s="336" t="s">
        <v>581</v>
      </c>
      <c r="Q13" s="336">
        <v>500</v>
      </c>
      <c r="R13" s="336">
        <v>70</v>
      </c>
      <c r="S13" s="336">
        <v>460</v>
      </c>
      <c r="T13" s="336">
        <v>17</v>
      </c>
      <c r="U13" s="336">
        <v>340</v>
      </c>
      <c r="V13" s="336">
        <v>11</v>
      </c>
      <c r="W13" s="336" t="s">
        <v>716</v>
      </c>
      <c r="X13" s="336" t="s">
        <v>713</v>
      </c>
      <c r="Y13" s="352" t="s">
        <v>581</v>
      </c>
      <c r="Z13" s="352" t="s">
        <v>762</v>
      </c>
      <c r="AA13" s="352" t="s">
        <v>764</v>
      </c>
      <c r="AB13" s="352" t="s">
        <v>766</v>
      </c>
      <c r="AC13" s="352" t="s">
        <v>767</v>
      </c>
      <c r="AD13" s="352" t="s">
        <v>721</v>
      </c>
      <c r="AE13" s="352">
        <v>90</v>
      </c>
      <c r="AF13" s="336" t="s">
        <v>581</v>
      </c>
      <c r="AG13" s="336" t="s">
        <v>710</v>
      </c>
      <c r="AH13" s="336" t="s">
        <v>711</v>
      </c>
      <c r="AI13" s="336">
        <v>6</v>
      </c>
      <c r="AJ13" s="336">
        <v>2</v>
      </c>
      <c r="AK13" s="336" t="s">
        <v>710</v>
      </c>
      <c r="AL13" s="336" t="s">
        <v>1042</v>
      </c>
      <c r="AM13" s="336">
        <v>100</v>
      </c>
      <c r="AN13" s="336" t="s">
        <v>712</v>
      </c>
      <c r="AO13" s="336" t="s">
        <v>1007</v>
      </c>
      <c r="AP13" s="336">
        <v>35</v>
      </c>
      <c r="AQ13" s="340" t="s">
        <v>581</v>
      </c>
      <c r="AR13" s="340">
        <v>400</v>
      </c>
      <c r="AS13" s="340">
        <v>15</v>
      </c>
      <c r="AT13" s="340" t="s">
        <v>1043</v>
      </c>
      <c r="AU13" s="340" t="s">
        <v>1044</v>
      </c>
    </row>
    <row r="14" spans="1:47" s="335" customFormat="1" ht="27.6" x14ac:dyDescent="0.3">
      <c r="A14" s="343">
        <v>15</v>
      </c>
      <c r="B14" s="336"/>
      <c r="C14" s="336" t="s">
        <v>471</v>
      </c>
      <c r="D14" s="336" t="s">
        <v>462</v>
      </c>
      <c r="E14" s="336" t="s">
        <v>581</v>
      </c>
      <c r="F14" s="336" t="s">
        <v>578</v>
      </c>
      <c r="G14" s="336">
        <v>1.63</v>
      </c>
      <c r="H14" s="336">
        <v>20</v>
      </c>
      <c r="I14" s="336" t="s">
        <v>582</v>
      </c>
      <c r="J14" s="336" t="s">
        <v>581</v>
      </c>
      <c r="K14" s="336" t="s">
        <v>614</v>
      </c>
      <c r="L14" s="336" t="s">
        <v>619</v>
      </c>
      <c r="M14" s="336" t="s">
        <v>581</v>
      </c>
      <c r="N14" s="336" t="s">
        <v>655</v>
      </c>
      <c r="O14" s="336">
        <v>19</v>
      </c>
      <c r="P14" s="336" t="s">
        <v>581</v>
      </c>
      <c r="Q14" s="336">
        <v>500</v>
      </c>
      <c r="R14" s="336">
        <v>70</v>
      </c>
      <c r="S14" s="336">
        <v>460</v>
      </c>
      <c r="T14" s="336">
        <v>17</v>
      </c>
      <c r="U14" s="336">
        <v>340</v>
      </c>
      <c r="V14" s="336">
        <v>11</v>
      </c>
      <c r="W14" s="336" t="s">
        <v>716</v>
      </c>
      <c r="X14" s="336" t="s">
        <v>713</v>
      </c>
      <c r="Y14" s="352" t="s">
        <v>581</v>
      </c>
      <c r="Z14" s="352" t="s">
        <v>762</v>
      </c>
      <c r="AA14" s="352" t="s">
        <v>764</v>
      </c>
      <c r="AB14" s="352" t="s">
        <v>766</v>
      </c>
      <c r="AC14" s="352" t="s">
        <v>767</v>
      </c>
      <c r="AD14" s="352" t="s">
        <v>721</v>
      </c>
      <c r="AE14" s="352">
        <v>90</v>
      </c>
      <c r="AF14" s="336" t="s">
        <v>581</v>
      </c>
      <c r="AG14" s="336" t="s">
        <v>710</v>
      </c>
      <c r="AH14" s="336" t="s">
        <v>711</v>
      </c>
      <c r="AI14" s="336">
        <v>6</v>
      </c>
      <c r="AJ14" s="336">
        <v>2</v>
      </c>
      <c r="AK14" s="336" t="s">
        <v>710</v>
      </c>
      <c r="AL14" s="336" t="s">
        <v>1042</v>
      </c>
      <c r="AM14" s="336">
        <v>100</v>
      </c>
      <c r="AN14" s="336" t="s">
        <v>712</v>
      </c>
      <c r="AO14" s="336" t="s">
        <v>1007</v>
      </c>
      <c r="AP14" s="336">
        <v>35</v>
      </c>
      <c r="AQ14" s="340" t="s">
        <v>581</v>
      </c>
      <c r="AR14" s="340">
        <v>400</v>
      </c>
      <c r="AS14" s="340">
        <v>15</v>
      </c>
      <c r="AT14" s="340" t="s">
        <v>1043</v>
      </c>
      <c r="AU14" s="340" t="s">
        <v>1044</v>
      </c>
    </row>
    <row r="15" spans="1:47" s="335" customFormat="1" ht="27.6" x14ac:dyDescent="0.3">
      <c r="A15" s="343">
        <v>16</v>
      </c>
      <c r="B15" s="336"/>
      <c r="C15" s="336" t="s">
        <v>471</v>
      </c>
      <c r="D15" s="336" t="s">
        <v>462</v>
      </c>
      <c r="E15" s="336" t="s">
        <v>581</v>
      </c>
      <c r="F15" s="336" t="s">
        <v>578</v>
      </c>
      <c r="G15" s="336">
        <v>1.63</v>
      </c>
      <c r="H15" s="336">
        <v>20</v>
      </c>
      <c r="I15" s="336" t="s">
        <v>582</v>
      </c>
      <c r="J15" s="336" t="s">
        <v>581</v>
      </c>
      <c r="K15" s="336" t="s">
        <v>614</v>
      </c>
      <c r="L15" s="336" t="s">
        <v>619</v>
      </c>
      <c r="M15" s="336" t="s">
        <v>581</v>
      </c>
      <c r="N15" s="336" t="s">
        <v>655</v>
      </c>
      <c r="O15" s="336">
        <v>19</v>
      </c>
      <c r="P15" s="336" t="s">
        <v>581</v>
      </c>
      <c r="Q15" s="336">
        <v>500</v>
      </c>
      <c r="R15" s="336">
        <v>70</v>
      </c>
      <c r="S15" s="336">
        <v>460</v>
      </c>
      <c r="T15" s="336">
        <v>17</v>
      </c>
      <c r="U15" s="336">
        <v>340</v>
      </c>
      <c r="V15" s="336">
        <v>11</v>
      </c>
      <c r="W15" s="336" t="s">
        <v>716</v>
      </c>
      <c r="X15" s="336" t="s">
        <v>713</v>
      </c>
      <c r="Y15" s="352" t="s">
        <v>581</v>
      </c>
      <c r="Z15" s="352" t="s">
        <v>762</v>
      </c>
      <c r="AA15" s="352" t="s">
        <v>764</v>
      </c>
      <c r="AB15" s="352" t="s">
        <v>766</v>
      </c>
      <c r="AC15" s="352" t="s">
        <v>767</v>
      </c>
      <c r="AD15" s="352" t="s">
        <v>721</v>
      </c>
      <c r="AE15" s="352">
        <v>90</v>
      </c>
      <c r="AF15" s="336" t="s">
        <v>581</v>
      </c>
      <c r="AG15" s="336" t="s">
        <v>710</v>
      </c>
      <c r="AH15" s="336" t="s">
        <v>711</v>
      </c>
      <c r="AI15" s="336">
        <v>6</v>
      </c>
      <c r="AJ15" s="336">
        <v>2</v>
      </c>
      <c r="AK15" s="336" t="s">
        <v>710</v>
      </c>
      <c r="AL15" s="336" t="s">
        <v>1042</v>
      </c>
      <c r="AM15" s="336">
        <v>100</v>
      </c>
      <c r="AN15" s="336" t="s">
        <v>712</v>
      </c>
      <c r="AO15" s="336" t="s">
        <v>1007</v>
      </c>
      <c r="AP15" s="336">
        <v>35</v>
      </c>
      <c r="AQ15" s="340" t="s">
        <v>581</v>
      </c>
      <c r="AR15" s="340">
        <v>400</v>
      </c>
      <c r="AS15" s="340">
        <v>15</v>
      </c>
      <c r="AT15" s="340" t="s">
        <v>1043</v>
      </c>
      <c r="AU15" s="340" t="s">
        <v>1044</v>
      </c>
    </row>
    <row r="16" spans="1:47" s="335" customFormat="1" ht="27.6" x14ac:dyDescent="0.3">
      <c r="A16" s="343">
        <v>17</v>
      </c>
      <c r="B16" s="336"/>
      <c r="C16" s="336" t="s">
        <v>471</v>
      </c>
      <c r="D16" s="336" t="s">
        <v>462</v>
      </c>
      <c r="E16" s="336" t="s">
        <v>581</v>
      </c>
      <c r="F16" s="336" t="s">
        <v>578</v>
      </c>
      <c r="G16" s="336">
        <v>1.63</v>
      </c>
      <c r="H16" s="336">
        <v>20</v>
      </c>
      <c r="I16" s="336" t="s">
        <v>582</v>
      </c>
      <c r="J16" s="336" t="s">
        <v>581</v>
      </c>
      <c r="K16" s="336" t="s">
        <v>614</v>
      </c>
      <c r="L16" s="336" t="s">
        <v>619</v>
      </c>
      <c r="M16" s="336" t="s">
        <v>581</v>
      </c>
      <c r="N16" s="336" t="s">
        <v>655</v>
      </c>
      <c r="O16" s="336">
        <v>19</v>
      </c>
      <c r="P16" s="336" t="s">
        <v>581</v>
      </c>
      <c r="Q16" s="336">
        <v>500</v>
      </c>
      <c r="R16" s="336">
        <v>70</v>
      </c>
      <c r="S16" s="336">
        <v>460</v>
      </c>
      <c r="T16" s="336">
        <v>17</v>
      </c>
      <c r="U16" s="336">
        <v>340</v>
      </c>
      <c r="V16" s="336">
        <v>11</v>
      </c>
      <c r="W16" s="336" t="s">
        <v>716</v>
      </c>
      <c r="X16" s="336" t="s">
        <v>713</v>
      </c>
      <c r="Y16" s="352" t="s">
        <v>581</v>
      </c>
      <c r="Z16" s="352" t="s">
        <v>762</v>
      </c>
      <c r="AA16" s="352" t="s">
        <v>764</v>
      </c>
      <c r="AB16" s="352" t="s">
        <v>766</v>
      </c>
      <c r="AC16" s="352" t="s">
        <v>767</v>
      </c>
      <c r="AD16" s="352" t="s">
        <v>721</v>
      </c>
      <c r="AE16" s="352">
        <v>90</v>
      </c>
      <c r="AF16" s="336" t="s">
        <v>581</v>
      </c>
      <c r="AG16" s="336" t="s">
        <v>710</v>
      </c>
      <c r="AH16" s="336" t="s">
        <v>711</v>
      </c>
      <c r="AI16" s="336">
        <v>6</v>
      </c>
      <c r="AJ16" s="336">
        <v>2</v>
      </c>
      <c r="AK16" s="336" t="s">
        <v>710</v>
      </c>
      <c r="AL16" s="336" t="s">
        <v>1042</v>
      </c>
      <c r="AM16" s="336">
        <v>100</v>
      </c>
      <c r="AN16" s="336" t="s">
        <v>712</v>
      </c>
      <c r="AO16" s="336" t="s">
        <v>1007</v>
      </c>
      <c r="AP16" s="336">
        <v>35</v>
      </c>
      <c r="AQ16" s="340" t="s">
        <v>581</v>
      </c>
      <c r="AR16" s="340">
        <v>400</v>
      </c>
      <c r="AS16" s="340">
        <v>15</v>
      </c>
      <c r="AT16" s="340" t="s">
        <v>1043</v>
      </c>
      <c r="AU16" s="340" t="s">
        <v>1044</v>
      </c>
    </row>
    <row r="17" spans="1:48" s="335" customFormat="1" ht="27.6" x14ac:dyDescent="0.3">
      <c r="A17" s="343">
        <v>18</v>
      </c>
      <c r="B17" s="336"/>
      <c r="C17" s="336" t="s">
        <v>471</v>
      </c>
      <c r="D17" s="336" t="s">
        <v>462</v>
      </c>
      <c r="E17" s="336" t="s">
        <v>581</v>
      </c>
      <c r="F17" s="336" t="s">
        <v>578</v>
      </c>
      <c r="G17" s="336">
        <v>1.63</v>
      </c>
      <c r="H17" s="336">
        <v>20</v>
      </c>
      <c r="I17" s="336" t="s">
        <v>582</v>
      </c>
      <c r="J17" s="336" t="s">
        <v>581</v>
      </c>
      <c r="K17" s="336" t="s">
        <v>614</v>
      </c>
      <c r="L17" s="336" t="s">
        <v>619</v>
      </c>
      <c r="M17" s="336" t="s">
        <v>581</v>
      </c>
      <c r="N17" s="336" t="s">
        <v>655</v>
      </c>
      <c r="O17" s="336">
        <v>19</v>
      </c>
      <c r="P17" s="336" t="s">
        <v>581</v>
      </c>
      <c r="Q17" s="336">
        <v>500</v>
      </c>
      <c r="R17" s="336">
        <v>70</v>
      </c>
      <c r="S17" s="336">
        <v>460</v>
      </c>
      <c r="T17" s="336">
        <v>17</v>
      </c>
      <c r="U17" s="336">
        <v>340</v>
      </c>
      <c r="V17" s="336">
        <v>11</v>
      </c>
      <c r="W17" s="336" t="s">
        <v>716</v>
      </c>
      <c r="X17" s="336" t="s">
        <v>713</v>
      </c>
      <c r="Y17" s="352" t="s">
        <v>581</v>
      </c>
      <c r="Z17" s="352" t="s">
        <v>762</v>
      </c>
      <c r="AA17" s="352" t="s">
        <v>764</v>
      </c>
      <c r="AB17" s="352" t="s">
        <v>766</v>
      </c>
      <c r="AC17" s="352" t="s">
        <v>767</v>
      </c>
      <c r="AD17" s="352" t="s">
        <v>721</v>
      </c>
      <c r="AE17" s="352">
        <v>90</v>
      </c>
      <c r="AF17" s="336" t="s">
        <v>581</v>
      </c>
      <c r="AG17" s="336" t="s">
        <v>710</v>
      </c>
      <c r="AH17" s="336" t="s">
        <v>711</v>
      </c>
      <c r="AI17" s="336">
        <v>6</v>
      </c>
      <c r="AJ17" s="336">
        <v>2</v>
      </c>
      <c r="AK17" s="336" t="s">
        <v>710</v>
      </c>
      <c r="AL17" s="336" t="s">
        <v>1042</v>
      </c>
      <c r="AM17" s="336">
        <v>100</v>
      </c>
      <c r="AN17" s="336" t="s">
        <v>712</v>
      </c>
      <c r="AO17" s="336" t="s">
        <v>1007</v>
      </c>
      <c r="AP17" s="336">
        <v>35</v>
      </c>
      <c r="AQ17" s="340" t="s">
        <v>581</v>
      </c>
      <c r="AR17" s="340">
        <v>400</v>
      </c>
      <c r="AS17" s="340">
        <v>15</v>
      </c>
      <c r="AT17" s="340" t="s">
        <v>1043</v>
      </c>
      <c r="AU17" s="340" t="s">
        <v>1044</v>
      </c>
    </row>
    <row r="18" spans="1:48" s="335" customFormat="1" ht="27.6" x14ac:dyDescent="0.3">
      <c r="A18" s="343">
        <v>19</v>
      </c>
      <c r="B18" s="336"/>
      <c r="C18" s="336" t="s">
        <v>471</v>
      </c>
      <c r="D18" s="336" t="s">
        <v>462</v>
      </c>
      <c r="E18" s="336" t="s">
        <v>581</v>
      </c>
      <c r="F18" s="336" t="s">
        <v>578</v>
      </c>
      <c r="G18" s="336">
        <v>1.63</v>
      </c>
      <c r="H18" s="336">
        <v>20</v>
      </c>
      <c r="I18" s="336" t="s">
        <v>582</v>
      </c>
      <c r="J18" s="336" t="s">
        <v>581</v>
      </c>
      <c r="K18" s="336" t="s">
        <v>614</v>
      </c>
      <c r="L18" s="336" t="s">
        <v>619</v>
      </c>
      <c r="M18" s="336" t="s">
        <v>581</v>
      </c>
      <c r="N18" s="336" t="s">
        <v>655</v>
      </c>
      <c r="O18" s="336">
        <v>19</v>
      </c>
      <c r="P18" s="336" t="s">
        <v>581</v>
      </c>
      <c r="Q18" s="336">
        <v>500</v>
      </c>
      <c r="R18" s="336">
        <v>70</v>
      </c>
      <c r="S18" s="336">
        <v>460</v>
      </c>
      <c r="T18" s="336">
        <v>17</v>
      </c>
      <c r="U18" s="336">
        <v>340</v>
      </c>
      <c r="V18" s="336">
        <v>11</v>
      </c>
      <c r="W18" s="336" t="s">
        <v>716</v>
      </c>
      <c r="X18" s="336" t="s">
        <v>713</v>
      </c>
      <c r="Y18" s="352" t="s">
        <v>581</v>
      </c>
      <c r="Z18" s="352" t="s">
        <v>762</v>
      </c>
      <c r="AA18" s="352" t="s">
        <v>764</v>
      </c>
      <c r="AB18" s="352" t="s">
        <v>766</v>
      </c>
      <c r="AC18" s="352" t="s">
        <v>767</v>
      </c>
      <c r="AD18" s="352" t="s">
        <v>721</v>
      </c>
      <c r="AE18" s="352">
        <v>90</v>
      </c>
      <c r="AF18" s="336" t="s">
        <v>581</v>
      </c>
      <c r="AG18" s="336" t="s">
        <v>710</v>
      </c>
      <c r="AH18" s="336" t="s">
        <v>711</v>
      </c>
      <c r="AI18" s="336">
        <v>6</v>
      </c>
      <c r="AJ18" s="336">
        <v>2</v>
      </c>
      <c r="AK18" s="336" t="s">
        <v>710</v>
      </c>
      <c r="AL18" s="336" t="s">
        <v>1042</v>
      </c>
      <c r="AM18" s="336">
        <v>100</v>
      </c>
      <c r="AN18" s="336" t="s">
        <v>712</v>
      </c>
      <c r="AO18" s="336" t="s">
        <v>1007</v>
      </c>
      <c r="AP18" s="336">
        <v>35</v>
      </c>
      <c r="AQ18" s="340" t="s">
        <v>581</v>
      </c>
      <c r="AR18" s="340">
        <v>400</v>
      </c>
      <c r="AS18" s="340">
        <v>15</v>
      </c>
      <c r="AT18" s="340" t="s">
        <v>1043</v>
      </c>
      <c r="AU18" s="340" t="s">
        <v>1044</v>
      </c>
    </row>
    <row r="19" spans="1:48" s="335" customFormat="1" ht="27.6" x14ac:dyDescent="0.3">
      <c r="A19" s="343">
        <v>20</v>
      </c>
      <c r="B19" s="336"/>
      <c r="C19" s="336" t="s">
        <v>471</v>
      </c>
      <c r="D19" s="336" t="s">
        <v>462</v>
      </c>
      <c r="E19" s="336" t="s">
        <v>581</v>
      </c>
      <c r="F19" s="336" t="s">
        <v>578</v>
      </c>
      <c r="G19" s="336">
        <v>1.63</v>
      </c>
      <c r="H19" s="336">
        <v>20</v>
      </c>
      <c r="I19" s="336" t="s">
        <v>582</v>
      </c>
      <c r="J19" s="336" t="s">
        <v>581</v>
      </c>
      <c r="K19" s="336" t="s">
        <v>614</v>
      </c>
      <c r="L19" s="336" t="s">
        <v>619</v>
      </c>
      <c r="M19" s="336" t="s">
        <v>581</v>
      </c>
      <c r="N19" s="336" t="s">
        <v>655</v>
      </c>
      <c r="O19" s="336">
        <v>19</v>
      </c>
      <c r="P19" s="336" t="s">
        <v>581</v>
      </c>
      <c r="Q19" s="336">
        <v>500</v>
      </c>
      <c r="R19" s="336">
        <v>70</v>
      </c>
      <c r="S19" s="336">
        <v>460</v>
      </c>
      <c r="T19" s="336">
        <v>17</v>
      </c>
      <c r="U19" s="336">
        <v>340</v>
      </c>
      <c r="V19" s="336">
        <v>11</v>
      </c>
      <c r="W19" s="336" t="s">
        <v>716</v>
      </c>
      <c r="X19" s="336" t="s">
        <v>713</v>
      </c>
      <c r="Y19" s="352" t="s">
        <v>581</v>
      </c>
      <c r="Z19" s="352" t="s">
        <v>762</v>
      </c>
      <c r="AA19" s="352" t="s">
        <v>764</v>
      </c>
      <c r="AB19" s="352" t="s">
        <v>766</v>
      </c>
      <c r="AC19" s="352" t="s">
        <v>767</v>
      </c>
      <c r="AD19" s="352" t="s">
        <v>721</v>
      </c>
      <c r="AE19" s="352">
        <v>90</v>
      </c>
      <c r="AF19" s="336" t="s">
        <v>581</v>
      </c>
      <c r="AG19" s="336" t="s">
        <v>710</v>
      </c>
      <c r="AH19" s="336" t="s">
        <v>711</v>
      </c>
      <c r="AI19" s="336">
        <v>6</v>
      </c>
      <c r="AJ19" s="336">
        <v>2</v>
      </c>
      <c r="AK19" s="336" t="s">
        <v>710</v>
      </c>
      <c r="AL19" s="336" t="s">
        <v>1042</v>
      </c>
      <c r="AM19" s="336">
        <v>100</v>
      </c>
      <c r="AN19" s="336" t="s">
        <v>712</v>
      </c>
      <c r="AO19" s="336" t="s">
        <v>1007</v>
      </c>
      <c r="AP19" s="336">
        <v>35</v>
      </c>
      <c r="AQ19" s="340" t="s">
        <v>581</v>
      </c>
      <c r="AR19" s="340">
        <v>400</v>
      </c>
      <c r="AS19" s="340">
        <v>15</v>
      </c>
      <c r="AT19" s="340" t="s">
        <v>1043</v>
      </c>
      <c r="AU19" s="340" t="s">
        <v>1044</v>
      </c>
    </row>
    <row r="20" spans="1:48" s="335" customFormat="1" ht="27.6" x14ac:dyDescent="0.3">
      <c r="A20" s="343">
        <v>21</v>
      </c>
      <c r="B20" s="336"/>
      <c r="C20" s="336" t="s">
        <v>471</v>
      </c>
      <c r="D20" s="336" t="s">
        <v>462</v>
      </c>
      <c r="E20" s="336" t="s">
        <v>581</v>
      </c>
      <c r="F20" s="336" t="s">
        <v>578</v>
      </c>
      <c r="G20" s="336">
        <v>1.63</v>
      </c>
      <c r="H20" s="336">
        <v>20</v>
      </c>
      <c r="I20" s="336" t="s">
        <v>582</v>
      </c>
      <c r="J20" s="336" t="s">
        <v>581</v>
      </c>
      <c r="K20" s="336" t="s">
        <v>614</v>
      </c>
      <c r="L20" s="336" t="s">
        <v>619</v>
      </c>
      <c r="M20" s="336" t="s">
        <v>581</v>
      </c>
      <c r="N20" s="336" t="s">
        <v>655</v>
      </c>
      <c r="O20" s="336">
        <v>19</v>
      </c>
      <c r="P20" s="336" t="s">
        <v>581</v>
      </c>
      <c r="Q20" s="336">
        <v>500</v>
      </c>
      <c r="R20" s="336">
        <v>70</v>
      </c>
      <c r="S20" s="336">
        <v>460</v>
      </c>
      <c r="T20" s="336">
        <v>17</v>
      </c>
      <c r="U20" s="336">
        <v>340</v>
      </c>
      <c r="V20" s="336">
        <v>11</v>
      </c>
      <c r="W20" s="336" t="s">
        <v>716</v>
      </c>
      <c r="X20" s="336" t="s">
        <v>713</v>
      </c>
      <c r="Y20" s="352" t="s">
        <v>581</v>
      </c>
      <c r="Z20" s="352" t="s">
        <v>762</v>
      </c>
      <c r="AA20" s="352" t="s">
        <v>764</v>
      </c>
      <c r="AB20" s="352" t="s">
        <v>766</v>
      </c>
      <c r="AC20" s="352" t="s">
        <v>767</v>
      </c>
      <c r="AD20" s="352" t="s">
        <v>721</v>
      </c>
      <c r="AE20" s="352">
        <v>90</v>
      </c>
      <c r="AF20" s="336" t="s">
        <v>581</v>
      </c>
      <c r="AG20" s="336" t="s">
        <v>710</v>
      </c>
      <c r="AH20" s="336" t="s">
        <v>711</v>
      </c>
      <c r="AI20" s="336">
        <v>6</v>
      </c>
      <c r="AJ20" s="336">
        <v>2</v>
      </c>
      <c r="AK20" s="336" t="s">
        <v>710</v>
      </c>
      <c r="AL20" s="336" t="s">
        <v>1042</v>
      </c>
      <c r="AM20" s="336">
        <v>100</v>
      </c>
      <c r="AN20" s="336" t="s">
        <v>712</v>
      </c>
      <c r="AO20" s="336" t="s">
        <v>1007</v>
      </c>
      <c r="AP20" s="336">
        <v>35</v>
      </c>
      <c r="AQ20" s="340" t="s">
        <v>581</v>
      </c>
      <c r="AR20" s="340">
        <v>400</v>
      </c>
      <c r="AS20" s="340">
        <v>15</v>
      </c>
      <c r="AT20" s="340" t="s">
        <v>1043</v>
      </c>
      <c r="AU20" s="340" t="s">
        <v>1044</v>
      </c>
    </row>
    <row r="21" spans="1:48" s="335" customFormat="1" ht="27.6" x14ac:dyDescent="0.3">
      <c r="A21" s="343">
        <v>22</v>
      </c>
      <c r="B21" s="336"/>
      <c r="C21" s="336" t="s">
        <v>471</v>
      </c>
      <c r="D21" s="336" t="s">
        <v>462</v>
      </c>
      <c r="E21" s="336" t="s">
        <v>581</v>
      </c>
      <c r="F21" s="336" t="s">
        <v>578</v>
      </c>
      <c r="G21" s="336">
        <v>1.63</v>
      </c>
      <c r="H21" s="336">
        <v>20</v>
      </c>
      <c r="I21" s="336" t="s">
        <v>582</v>
      </c>
      <c r="J21" s="336" t="s">
        <v>581</v>
      </c>
      <c r="K21" s="336" t="s">
        <v>614</v>
      </c>
      <c r="L21" s="336" t="s">
        <v>619</v>
      </c>
      <c r="M21" s="336" t="s">
        <v>581</v>
      </c>
      <c r="N21" s="336" t="s">
        <v>655</v>
      </c>
      <c r="O21" s="336">
        <v>19</v>
      </c>
      <c r="P21" s="336" t="s">
        <v>581</v>
      </c>
      <c r="Q21" s="336">
        <v>500</v>
      </c>
      <c r="R21" s="336">
        <v>70</v>
      </c>
      <c r="S21" s="336">
        <v>460</v>
      </c>
      <c r="T21" s="336">
        <v>17</v>
      </c>
      <c r="U21" s="336">
        <v>340</v>
      </c>
      <c r="V21" s="336">
        <v>11</v>
      </c>
      <c r="W21" s="336" t="s">
        <v>716</v>
      </c>
      <c r="X21" s="336" t="s">
        <v>713</v>
      </c>
      <c r="Y21" s="352" t="s">
        <v>581</v>
      </c>
      <c r="Z21" s="352" t="s">
        <v>762</v>
      </c>
      <c r="AA21" s="352" t="s">
        <v>764</v>
      </c>
      <c r="AB21" s="352" t="s">
        <v>766</v>
      </c>
      <c r="AC21" s="352" t="s">
        <v>767</v>
      </c>
      <c r="AD21" s="352" t="s">
        <v>721</v>
      </c>
      <c r="AE21" s="352">
        <v>90</v>
      </c>
      <c r="AF21" s="336" t="s">
        <v>581</v>
      </c>
      <c r="AG21" s="336" t="s">
        <v>710</v>
      </c>
      <c r="AH21" s="336" t="s">
        <v>711</v>
      </c>
      <c r="AI21" s="336">
        <v>6</v>
      </c>
      <c r="AJ21" s="336">
        <v>2</v>
      </c>
      <c r="AK21" s="336" t="s">
        <v>710</v>
      </c>
      <c r="AL21" s="336" t="s">
        <v>1042</v>
      </c>
      <c r="AM21" s="336">
        <v>100</v>
      </c>
      <c r="AN21" s="336" t="s">
        <v>712</v>
      </c>
      <c r="AO21" s="336" t="s">
        <v>1007</v>
      </c>
      <c r="AP21" s="336">
        <v>35</v>
      </c>
      <c r="AQ21" s="340" t="s">
        <v>581</v>
      </c>
      <c r="AR21" s="340">
        <v>400</v>
      </c>
      <c r="AS21" s="340">
        <v>15</v>
      </c>
      <c r="AT21" s="340" t="s">
        <v>1043</v>
      </c>
      <c r="AU21" s="340" t="s">
        <v>1044</v>
      </c>
    </row>
    <row r="22" spans="1:48" s="335" customFormat="1" ht="27.6" x14ac:dyDescent="0.3">
      <c r="A22" s="343">
        <v>23</v>
      </c>
      <c r="B22" s="336"/>
      <c r="C22" s="336" t="s">
        <v>471</v>
      </c>
      <c r="D22" s="336" t="s">
        <v>462</v>
      </c>
      <c r="E22" s="336" t="s">
        <v>581</v>
      </c>
      <c r="F22" s="336" t="s">
        <v>578</v>
      </c>
      <c r="G22" s="336">
        <v>1.63</v>
      </c>
      <c r="H22" s="336">
        <v>20</v>
      </c>
      <c r="I22" s="336" t="s">
        <v>582</v>
      </c>
      <c r="J22" s="336" t="s">
        <v>581</v>
      </c>
      <c r="K22" s="336" t="s">
        <v>614</v>
      </c>
      <c r="L22" s="336" t="s">
        <v>619</v>
      </c>
      <c r="M22" s="336" t="s">
        <v>581</v>
      </c>
      <c r="N22" s="336" t="s">
        <v>655</v>
      </c>
      <c r="O22" s="336">
        <v>19</v>
      </c>
      <c r="P22" s="336" t="s">
        <v>581</v>
      </c>
      <c r="Q22" s="336">
        <v>500</v>
      </c>
      <c r="R22" s="336">
        <v>70</v>
      </c>
      <c r="S22" s="336">
        <v>460</v>
      </c>
      <c r="T22" s="336">
        <v>17</v>
      </c>
      <c r="U22" s="336">
        <v>340</v>
      </c>
      <c r="V22" s="336">
        <v>11</v>
      </c>
      <c r="W22" s="336" t="s">
        <v>716</v>
      </c>
      <c r="X22" s="336" t="s">
        <v>713</v>
      </c>
      <c r="Y22" s="352" t="s">
        <v>581</v>
      </c>
      <c r="Z22" s="352" t="s">
        <v>762</v>
      </c>
      <c r="AA22" s="352" t="s">
        <v>764</v>
      </c>
      <c r="AB22" s="352" t="s">
        <v>766</v>
      </c>
      <c r="AC22" s="352" t="s">
        <v>767</v>
      </c>
      <c r="AD22" s="352" t="s">
        <v>721</v>
      </c>
      <c r="AE22" s="352">
        <v>90</v>
      </c>
      <c r="AF22" s="336" t="s">
        <v>581</v>
      </c>
      <c r="AG22" s="336" t="s">
        <v>710</v>
      </c>
      <c r="AH22" s="336" t="s">
        <v>711</v>
      </c>
      <c r="AI22" s="336">
        <v>6</v>
      </c>
      <c r="AJ22" s="336">
        <v>2</v>
      </c>
      <c r="AK22" s="336" t="s">
        <v>710</v>
      </c>
      <c r="AL22" s="336" t="s">
        <v>1042</v>
      </c>
      <c r="AM22" s="336">
        <v>100</v>
      </c>
      <c r="AN22" s="336" t="s">
        <v>712</v>
      </c>
      <c r="AO22" s="336" t="s">
        <v>1007</v>
      </c>
      <c r="AP22" s="336">
        <v>35</v>
      </c>
      <c r="AQ22" s="340" t="s">
        <v>581</v>
      </c>
      <c r="AR22" s="340">
        <v>400</v>
      </c>
      <c r="AS22" s="340">
        <v>15</v>
      </c>
      <c r="AT22" s="340" t="s">
        <v>1043</v>
      </c>
      <c r="AU22" s="340" t="s">
        <v>1044</v>
      </c>
    </row>
    <row r="23" spans="1:48" s="335" customFormat="1" ht="27.6" x14ac:dyDescent="0.3">
      <c r="A23" s="343">
        <v>24</v>
      </c>
      <c r="B23" s="336"/>
      <c r="C23" s="336" t="s">
        <v>471</v>
      </c>
      <c r="D23" s="336" t="s">
        <v>462</v>
      </c>
      <c r="E23" s="336" t="s">
        <v>581</v>
      </c>
      <c r="F23" s="336" t="s">
        <v>578</v>
      </c>
      <c r="G23" s="336">
        <v>1.63</v>
      </c>
      <c r="H23" s="336">
        <v>20</v>
      </c>
      <c r="I23" s="336" t="s">
        <v>582</v>
      </c>
      <c r="J23" s="336" t="s">
        <v>581</v>
      </c>
      <c r="K23" s="336" t="s">
        <v>614</v>
      </c>
      <c r="L23" s="336" t="s">
        <v>619</v>
      </c>
      <c r="M23" s="336" t="s">
        <v>581</v>
      </c>
      <c r="N23" s="336" t="s">
        <v>655</v>
      </c>
      <c r="O23" s="336">
        <v>19</v>
      </c>
      <c r="P23" s="336" t="s">
        <v>581</v>
      </c>
      <c r="Q23" s="336">
        <v>500</v>
      </c>
      <c r="R23" s="336">
        <v>70</v>
      </c>
      <c r="S23" s="336">
        <v>460</v>
      </c>
      <c r="T23" s="336">
        <v>17</v>
      </c>
      <c r="U23" s="336">
        <v>340</v>
      </c>
      <c r="V23" s="336">
        <v>11</v>
      </c>
      <c r="W23" s="336" t="s">
        <v>716</v>
      </c>
      <c r="X23" s="336" t="s">
        <v>713</v>
      </c>
      <c r="Y23" s="352" t="s">
        <v>581</v>
      </c>
      <c r="Z23" s="352" t="s">
        <v>762</v>
      </c>
      <c r="AA23" s="352" t="s">
        <v>764</v>
      </c>
      <c r="AB23" s="352" t="s">
        <v>766</v>
      </c>
      <c r="AC23" s="352" t="s">
        <v>767</v>
      </c>
      <c r="AD23" s="352" t="s">
        <v>721</v>
      </c>
      <c r="AE23" s="352">
        <v>90</v>
      </c>
      <c r="AF23" s="336" t="s">
        <v>581</v>
      </c>
      <c r="AG23" s="336" t="s">
        <v>710</v>
      </c>
      <c r="AH23" s="336" t="s">
        <v>711</v>
      </c>
      <c r="AI23" s="336">
        <v>6</v>
      </c>
      <c r="AJ23" s="336">
        <v>2</v>
      </c>
      <c r="AK23" s="336" t="s">
        <v>710</v>
      </c>
      <c r="AL23" s="336" t="s">
        <v>1042</v>
      </c>
      <c r="AM23" s="336">
        <v>100</v>
      </c>
      <c r="AN23" s="336" t="s">
        <v>712</v>
      </c>
      <c r="AO23" s="336" t="s">
        <v>1007</v>
      </c>
      <c r="AP23" s="336">
        <v>35</v>
      </c>
      <c r="AQ23" s="340" t="s">
        <v>581</v>
      </c>
      <c r="AR23" s="340">
        <v>400</v>
      </c>
      <c r="AS23" s="340">
        <v>15</v>
      </c>
      <c r="AT23" s="340" t="s">
        <v>1043</v>
      </c>
      <c r="AU23" s="340" t="s">
        <v>1044</v>
      </c>
    </row>
    <row r="24" spans="1:48" s="335" customFormat="1" ht="27.6" x14ac:dyDescent="0.3">
      <c r="A24" s="343">
        <v>3</v>
      </c>
      <c r="B24" s="336" t="s">
        <v>462</v>
      </c>
      <c r="C24" s="336" t="s">
        <v>474</v>
      </c>
      <c r="D24" s="336" t="s">
        <v>462</v>
      </c>
      <c r="E24" s="336" t="s">
        <v>583</v>
      </c>
      <c r="F24" s="336" t="s">
        <v>578</v>
      </c>
      <c r="G24" s="336">
        <v>1.55</v>
      </c>
      <c r="H24" s="336">
        <v>25</v>
      </c>
      <c r="I24" s="336" t="s">
        <v>582</v>
      </c>
      <c r="J24" s="336" t="s">
        <v>583</v>
      </c>
      <c r="K24" s="336" t="s">
        <v>621</v>
      </c>
      <c r="L24" s="336" t="s">
        <v>622</v>
      </c>
      <c r="M24" s="336" t="s">
        <v>583</v>
      </c>
      <c r="N24" s="336" t="s">
        <v>657</v>
      </c>
      <c r="O24" s="336" t="s">
        <v>659</v>
      </c>
      <c r="P24" s="336" t="s">
        <v>583</v>
      </c>
      <c r="Q24" s="336">
        <v>600</v>
      </c>
      <c r="R24" s="336">
        <v>100</v>
      </c>
      <c r="S24" s="336">
        <v>500</v>
      </c>
      <c r="T24" s="336">
        <v>20</v>
      </c>
      <c r="U24" s="336">
        <v>440</v>
      </c>
      <c r="V24" s="336">
        <v>15</v>
      </c>
      <c r="W24" s="336" t="s">
        <v>718</v>
      </c>
      <c r="X24" s="336">
        <v>1</v>
      </c>
      <c r="Y24" s="352" t="s">
        <v>583</v>
      </c>
      <c r="Z24" s="352" t="s">
        <v>768</v>
      </c>
      <c r="AA24" s="352" t="s">
        <v>770</v>
      </c>
      <c r="AB24" s="352" t="s">
        <v>771</v>
      </c>
      <c r="AC24" s="352" t="s">
        <v>772</v>
      </c>
      <c r="AD24" s="352" t="s">
        <v>773</v>
      </c>
      <c r="AE24" s="352">
        <v>90</v>
      </c>
      <c r="AF24" s="336" t="s">
        <v>583</v>
      </c>
      <c r="AG24" s="336" t="s">
        <v>713</v>
      </c>
      <c r="AH24" s="336" t="s">
        <v>714</v>
      </c>
      <c r="AI24" s="336">
        <v>8</v>
      </c>
      <c r="AJ24" s="336">
        <v>3</v>
      </c>
      <c r="AK24" s="336" t="s">
        <v>710</v>
      </c>
      <c r="AL24" s="336" t="s">
        <v>1045</v>
      </c>
      <c r="AM24" s="336">
        <v>150</v>
      </c>
      <c r="AN24" s="336" t="s">
        <v>715</v>
      </c>
      <c r="AO24" s="336" t="s">
        <v>1046</v>
      </c>
      <c r="AP24" s="336">
        <v>40</v>
      </c>
      <c r="AQ24" s="336" t="s">
        <v>583</v>
      </c>
      <c r="AR24" s="336">
        <v>500</v>
      </c>
      <c r="AS24" s="336">
        <v>15</v>
      </c>
      <c r="AT24" s="336" t="s">
        <v>1047</v>
      </c>
      <c r="AU24" s="336" t="s">
        <v>1048</v>
      </c>
    </row>
    <row r="25" spans="1:48" s="335" customFormat="1" ht="27.6" x14ac:dyDescent="0.3">
      <c r="A25" s="343">
        <v>4</v>
      </c>
      <c r="B25" s="336" t="s">
        <v>462</v>
      </c>
      <c r="C25" s="336" t="s">
        <v>474</v>
      </c>
      <c r="D25" s="336" t="s">
        <v>462</v>
      </c>
      <c r="E25" s="336" t="s">
        <v>583</v>
      </c>
      <c r="F25" s="336" t="s">
        <v>578</v>
      </c>
      <c r="G25" s="336">
        <v>1.55</v>
      </c>
      <c r="H25" s="336">
        <v>25</v>
      </c>
      <c r="I25" s="336" t="s">
        <v>582</v>
      </c>
      <c r="J25" s="336" t="s">
        <v>583</v>
      </c>
      <c r="K25" s="336" t="s">
        <v>621</v>
      </c>
      <c r="L25" s="336" t="s">
        <v>622</v>
      </c>
      <c r="M25" s="336" t="s">
        <v>583</v>
      </c>
      <c r="N25" s="336" t="s">
        <v>657</v>
      </c>
      <c r="O25" s="336" t="s">
        <v>659</v>
      </c>
      <c r="P25" s="336" t="s">
        <v>583</v>
      </c>
      <c r="Q25" s="336">
        <v>600</v>
      </c>
      <c r="R25" s="336">
        <v>100</v>
      </c>
      <c r="S25" s="336">
        <v>500</v>
      </c>
      <c r="T25" s="336">
        <v>20</v>
      </c>
      <c r="U25" s="336">
        <v>440</v>
      </c>
      <c r="V25" s="336">
        <v>15</v>
      </c>
      <c r="W25" s="336" t="s">
        <v>718</v>
      </c>
      <c r="X25" s="336">
        <v>1</v>
      </c>
      <c r="Y25" s="352" t="s">
        <v>583</v>
      </c>
      <c r="Z25" s="352" t="s">
        <v>768</v>
      </c>
      <c r="AA25" s="352" t="s">
        <v>770</v>
      </c>
      <c r="AB25" s="352" t="s">
        <v>771</v>
      </c>
      <c r="AC25" s="352" t="s">
        <v>772</v>
      </c>
      <c r="AD25" s="352" t="s">
        <v>773</v>
      </c>
      <c r="AE25" s="352">
        <v>90</v>
      </c>
      <c r="AF25" s="336" t="s">
        <v>583</v>
      </c>
      <c r="AG25" s="336" t="s">
        <v>713</v>
      </c>
      <c r="AH25" s="336" t="s">
        <v>714</v>
      </c>
      <c r="AI25" s="336">
        <v>8</v>
      </c>
      <c r="AJ25" s="336">
        <v>3</v>
      </c>
      <c r="AK25" s="336" t="s">
        <v>710</v>
      </c>
      <c r="AL25" s="336" t="s">
        <v>1045</v>
      </c>
      <c r="AM25" s="336">
        <v>150</v>
      </c>
      <c r="AN25" s="336" t="s">
        <v>715</v>
      </c>
      <c r="AO25" s="336" t="s">
        <v>1046</v>
      </c>
      <c r="AP25" s="336">
        <v>40</v>
      </c>
      <c r="AQ25" s="336" t="s">
        <v>583</v>
      </c>
      <c r="AR25" s="336">
        <v>500</v>
      </c>
      <c r="AS25" s="336">
        <v>15</v>
      </c>
      <c r="AT25" s="336" t="s">
        <v>1047</v>
      </c>
      <c r="AU25" s="336" t="s">
        <v>1048</v>
      </c>
    </row>
    <row r="26" spans="1:48" s="335" customFormat="1" ht="28.2" thickBot="1" x14ac:dyDescent="0.35">
      <c r="A26" s="343">
        <v>5</v>
      </c>
      <c r="B26" s="336" t="s">
        <v>462</v>
      </c>
      <c r="C26" s="336" t="s">
        <v>474</v>
      </c>
      <c r="D26" s="336" t="s">
        <v>462</v>
      </c>
      <c r="E26" s="336" t="s">
        <v>583</v>
      </c>
      <c r="F26" s="336" t="s">
        <v>578</v>
      </c>
      <c r="G26" s="336">
        <v>1.55</v>
      </c>
      <c r="H26" s="336">
        <v>25</v>
      </c>
      <c r="I26" s="336" t="s">
        <v>582</v>
      </c>
      <c r="J26" s="336" t="s">
        <v>583</v>
      </c>
      <c r="K26" s="336" t="s">
        <v>621</v>
      </c>
      <c r="L26" s="336" t="s">
        <v>622</v>
      </c>
      <c r="M26" s="336" t="s">
        <v>583</v>
      </c>
      <c r="N26" s="336" t="s">
        <v>657</v>
      </c>
      <c r="O26" s="336" t="s">
        <v>659</v>
      </c>
      <c r="P26" s="336" t="s">
        <v>583</v>
      </c>
      <c r="Q26" s="336">
        <v>600</v>
      </c>
      <c r="R26" s="336">
        <v>100</v>
      </c>
      <c r="S26" s="336">
        <v>500</v>
      </c>
      <c r="T26" s="336">
        <v>20</v>
      </c>
      <c r="U26" s="336">
        <v>440</v>
      </c>
      <c r="V26" s="336">
        <v>15</v>
      </c>
      <c r="W26" s="336" t="s">
        <v>718</v>
      </c>
      <c r="X26" s="336">
        <v>1</v>
      </c>
      <c r="Y26" s="352" t="s">
        <v>583</v>
      </c>
      <c r="Z26" s="352" t="s">
        <v>768</v>
      </c>
      <c r="AA26" s="352" t="s">
        <v>770</v>
      </c>
      <c r="AB26" s="352" t="s">
        <v>771</v>
      </c>
      <c r="AC26" s="352" t="s">
        <v>772</v>
      </c>
      <c r="AD26" s="352" t="s">
        <v>773</v>
      </c>
      <c r="AE26" s="352">
        <v>90</v>
      </c>
      <c r="AF26" s="336" t="s">
        <v>583</v>
      </c>
      <c r="AG26" s="336" t="s">
        <v>713</v>
      </c>
      <c r="AH26" s="336" t="s">
        <v>714</v>
      </c>
      <c r="AI26" s="336">
        <v>8</v>
      </c>
      <c r="AJ26" s="336">
        <v>3</v>
      </c>
      <c r="AK26" s="336" t="s">
        <v>710</v>
      </c>
      <c r="AL26" s="336" t="s">
        <v>1045</v>
      </c>
      <c r="AM26" s="336">
        <v>150</v>
      </c>
      <c r="AN26" s="336" t="s">
        <v>715</v>
      </c>
      <c r="AO26" s="336" t="s">
        <v>1046</v>
      </c>
      <c r="AP26" s="336">
        <v>40</v>
      </c>
      <c r="AQ26" s="336" t="s">
        <v>583</v>
      </c>
      <c r="AR26" s="336">
        <v>500</v>
      </c>
      <c r="AS26" s="336">
        <v>15</v>
      </c>
      <c r="AT26" s="336" t="s">
        <v>1047</v>
      </c>
      <c r="AU26" s="336" t="s">
        <v>1048</v>
      </c>
      <c r="AV26" s="353"/>
    </row>
    <row r="27" spans="1:48" s="335" customFormat="1" ht="28.2" thickBot="1" x14ac:dyDescent="0.35">
      <c r="A27" s="343">
        <v>6</v>
      </c>
      <c r="B27" s="336" t="s">
        <v>477</v>
      </c>
      <c r="C27" s="336" t="s">
        <v>478</v>
      </c>
      <c r="D27" s="336" t="s">
        <v>479</v>
      </c>
      <c r="E27" s="336" t="s">
        <v>584</v>
      </c>
      <c r="F27" s="336" t="s">
        <v>578</v>
      </c>
      <c r="G27" s="336">
        <v>1.43</v>
      </c>
      <c r="H27" s="336">
        <v>33</v>
      </c>
      <c r="I27" s="336" t="s">
        <v>585</v>
      </c>
      <c r="J27" s="336" t="s">
        <v>584</v>
      </c>
      <c r="K27" s="336" t="s">
        <v>624</v>
      </c>
      <c r="L27" s="336" t="s">
        <v>625</v>
      </c>
      <c r="M27" s="336" t="s">
        <v>584</v>
      </c>
      <c r="N27" s="336" t="s">
        <v>660</v>
      </c>
      <c r="O27" s="336" t="s">
        <v>662</v>
      </c>
      <c r="P27" s="336" t="s">
        <v>584</v>
      </c>
      <c r="Q27" s="336">
        <v>650</v>
      </c>
      <c r="R27" s="336">
        <v>130</v>
      </c>
      <c r="S27" s="336">
        <v>500</v>
      </c>
      <c r="T27" s="336">
        <v>22</v>
      </c>
      <c r="U27" s="336">
        <v>440</v>
      </c>
      <c r="V27" s="336">
        <v>15</v>
      </c>
      <c r="W27" s="336" t="s">
        <v>718</v>
      </c>
      <c r="X27" s="336">
        <v>1</v>
      </c>
      <c r="Y27" s="352" t="s">
        <v>584</v>
      </c>
      <c r="Z27" s="352" t="s">
        <v>774</v>
      </c>
      <c r="AA27" s="352" t="s">
        <v>776</v>
      </c>
      <c r="AB27" s="352" t="s">
        <v>778</v>
      </c>
      <c r="AC27" s="352" t="s">
        <v>779</v>
      </c>
      <c r="AD27" s="352" t="s">
        <v>780</v>
      </c>
      <c r="AE27" s="352">
        <v>90</v>
      </c>
      <c r="AF27" s="336" t="s">
        <v>584</v>
      </c>
      <c r="AG27" s="336" t="s">
        <v>714</v>
      </c>
      <c r="AH27" s="336" t="s">
        <v>712</v>
      </c>
      <c r="AI27" s="336">
        <v>8</v>
      </c>
      <c r="AJ27" s="336">
        <v>3</v>
      </c>
      <c r="AK27" s="336" t="s">
        <v>714</v>
      </c>
      <c r="AL27" s="336" t="s">
        <v>1045</v>
      </c>
      <c r="AM27" s="336">
        <v>200</v>
      </c>
      <c r="AN27" s="336" t="s">
        <v>716</v>
      </c>
      <c r="AO27" s="336" t="s">
        <v>1046</v>
      </c>
      <c r="AP27" s="336">
        <v>55</v>
      </c>
      <c r="AQ27" s="340" t="s">
        <v>584</v>
      </c>
      <c r="AR27" s="340">
        <v>450</v>
      </c>
      <c r="AS27" s="340">
        <v>15</v>
      </c>
      <c r="AT27" s="340" t="s">
        <v>1014</v>
      </c>
      <c r="AU27" s="340" t="s">
        <v>1049</v>
      </c>
      <c r="AV27" s="353"/>
    </row>
    <row r="28" spans="1:48" s="335" customFormat="1" ht="27.6" x14ac:dyDescent="0.3">
      <c r="A28" s="343">
        <v>7</v>
      </c>
      <c r="B28" s="336" t="s">
        <v>477</v>
      </c>
      <c r="C28" s="336" t="s">
        <v>478</v>
      </c>
      <c r="D28" s="336" t="s">
        <v>479</v>
      </c>
      <c r="E28" s="336" t="s">
        <v>584</v>
      </c>
      <c r="F28" s="336" t="s">
        <v>578</v>
      </c>
      <c r="G28" s="336">
        <v>1.43</v>
      </c>
      <c r="H28" s="336">
        <v>33</v>
      </c>
      <c r="I28" s="336" t="s">
        <v>585</v>
      </c>
      <c r="J28" s="336" t="s">
        <v>584</v>
      </c>
      <c r="K28" s="336" t="s">
        <v>624</v>
      </c>
      <c r="L28" s="336" t="s">
        <v>625</v>
      </c>
      <c r="M28" s="336" t="s">
        <v>584</v>
      </c>
      <c r="N28" s="336" t="s">
        <v>660</v>
      </c>
      <c r="O28" s="336" t="s">
        <v>662</v>
      </c>
      <c r="P28" s="336" t="s">
        <v>584</v>
      </c>
      <c r="Q28" s="336">
        <v>650</v>
      </c>
      <c r="R28" s="336">
        <v>130</v>
      </c>
      <c r="S28" s="336">
        <v>500</v>
      </c>
      <c r="T28" s="336">
        <v>22</v>
      </c>
      <c r="U28" s="336">
        <v>440</v>
      </c>
      <c r="V28" s="336">
        <v>15</v>
      </c>
      <c r="W28" s="336" t="s">
        <v>718</v>
      </c>
      <c r="X28" s="336">
        <v>1</v>
      </c>
      <c r="Y28" s="352" t="s">
        <v>584</v>
      </c>
      <c r="Z28" s="352" t="s">
        <v>774</v>
      </c>
      <c r="AA28" s="352" t="s">
        <v>776</v>
      </c>
      <c r="AB28" s="352" t="s">
        <v>778</v>
      </c>
      <c r="AC28" s="352" t="s">
        <v>779</v>
      </c>
      <c r="AD28" s="352" t="s">
        <v>780</v>
      </c>
      <c r="AE28" s="352">
        <v>90</v>
      </c>
      <c r="AF28" s="336" t="s">
        <v>584</v>
      </c>
      <c r="AG28" s="336" t="s">
        <v>714</v>
      </c>
      <c r="AH28" s="336" t="s">
        <v>712</v>
      </c>
      <c r="AI28" s="336">
        <v>8</v>
      </c>
      <c r="AJ28" s="336">
        <v>3</v>
      </c>
      <c r="AK28" s="336" t="s">
        <v>714</v>
      </c>
      <c r="AL28" s="336" t="s">
        <v>1045</v>
      </c>
      <c r="AM28" s="336">
        <v>200</v>
      </c>
      <c r="AN28" s="336" t="s">
        <v>716</v>
      </c>
      <c r="AO28" s="336" t="s">
        <v>1046</v>
      </c>
      <c r="AP28" s="336">
        <v>55</v>
      </c>
      <c r="AQ28" s="340" t="s">
        <v>584</v>
      </c>
      <c r="AR28" s="340">
        <v>450</v>
      </c>
      <c r="AS28" s="340">
        <v>15</v>
      </c>
      <c r="AT28" s="340" t="s">
        <v>1014</v>
      </c>
      <c r="AU28" s="340" t="s">
        <v>1049</v>
      </c>
    </row>
    <row r="29" spans="1:48" s="335" customFormat="1" ht="27.6" x14ac:dyDescent="0.3">
      <c r="A29" s="343">
        <v>8</v>
      </c>
      <c r="B29" s="336" t="s">
        <v>484</v>
      </c>
      <c r="C29" s="336" t="s">
        <v>485</v>
      </c>
      <c r="D29" s="336" t="s">
        <v>486</v>
      </c>
      <c r="E29" s="336" t="s">
        <v>586</v>
      </c>
      <c r="F29" s="336" t="s">
        <v>578</v>
      </c>
      <c r="G29" s="336">
        <v>1.43</v>
      </c>
      <c r="H29" s="336">
        <v>40</v>
      </c>
      <c r="I29" s="336" t="s">
        <v>585</v>
      </c>
      <c r="J29" s="336" t="s">
        <v>586</v>
      </c>
      <c r="K29" s="336" t="s">
        <v>624</v>
      </c>
      <c r="L29" s="336" t="s">
        <v>627</v>
      </c>
      <c r="M29" s="336" t="s">
        <v>586</v>
      </c>
      <c r="N29" s="336" t="s">
        <v>663</v>
      </c>
      <c r="O29" s="336" t="s">
        <v>665</v>
      </c>
      <c r="P29" s="336" t="s">
        <v>586</v>
      </c>
      <c r="Q29" s="352">
        <v>700</v>
      </c>
      <c r="R29" s="352">
        <v>170</v>
      </c>
      <c r="S29" s="352">
        <v>500</v>
      </c>
      <c r="T29" s="352">
        <v>22</v>
      </c>
      <c r="U29" s="352">
        <v>700</v>
      </c>
      <c r="V29" s="352" t="s">
        <v>743</v>
      </c>
      <c r="W29" s="352" t="s">
        <v>745</v>
      </c>
      <c r="X29" s="352">
        <v>2</v>
      </c>
      <c r="Y29" s="352" t="s">
        <v>586</v>
      </c>
      <c r="Z29" s="352" t="s">
        <v>781</v>
      </c>
      <c r="AA29" s="352" t="s">
        <v>782</v>
      </c>
      <c r="AB29" s="352" t="s">
        <v>783</v>
      </c>
      <c r="AC29" s="352" t="s">
        <v>785</v>
      </c>
      <c r="AD29" s="352" t="s">
        <v>780</v>
      </c>
      <c r="AE29" s="352">
        <v>120</v>
      </c>
      <c r="AF29" s="336" t="s">
        <v>586</v>
      </c>
      <c r="AG29" s="336" t="s">
        <v>715</v>
      </c>
      <c r="AH29" s="336" t="s">
        <v>717</v>
      </c>
      <c r="AI29" s="336">
        <v>12</v>
      </c>
      <c r="AJ29" s="336">
        <v>4</v>
      </c>
      <c r="AK29" s="336" t="s">
        <v>715</v>
      </c>
      <c r="AL29" s="336" t="s">
        <v>1050</v>
      </c>
      <c r="AM29" s="336">
        <v>200</v>
      </c>
      <c r="AN29" s="336" t="s">
        <v>718</v>
      </c>
      <c r="AO29" s="336" t="s">
        <v>1046</v>
      </c>
      <c r="AP29" s="336">
        <v>60</v>
      </c>
      <c r="AQ29" s="336" t="s">
        <v>586</v>
      </c>
      <c r="AR29" s="336">
        <v>500</v>
      </c>
      <c r="AS29" s="336">
        <v>15</v>
      </c>
      <c r="AT29" s="336" t="s">
        <v>1051</v>
      </c>
      <c r="AU29" s="336" t="s">
        <v>1052</v>
      </c>
    </row>
    <row r="30" spans="1:48" s="335" customFormat="1" ht="27.6" x14ac:dyDescent="0.3">
      <c r="A30" s="343">
        <v>9</v>
      </c>
      <c r="B30" s="336" t="s">
        <v>484</v>
      </c>
      <c r="C30" s="336" t="s">
        <v>485</v>
      </c>
      <c r="D30" s="336" t="s">
        <v>486</v>
      </c>
      <c r="E30" s="336" t="s">
        <v>586</v>
      </c>
      <c r="F30" s="336" t="s">
        <v>578</v>
      </c>
      <c r="G30" s="336">
        <v>1.43</v>
      </c>
      <c r="H30" s="336">
        <v>40</v>
      </c>
      <c r="I30" s="336" t="s">
        <v>585</v>
      </c>
      <c r="J30" s="336" t="s">
        <v>586</v>
      </c>
      <c r="K30" s="336" t="s">
        <v>624</v>
      </c>
      <c r="L30" s="336" t="s">
        <v>627</v>
      </c>
      <c r="M30" s="336" t="s">
        <v>586</v>
      </c>
      <c r="N30" s="336" t="s">
        <v>663</v>
      </c>
      <c r="O30" s="336" t="s">
        <v>665</v>
      </c>
      <c r="P30" s="336" t="s">
        <v>586</v>
      </c>
      <c r="Q30" s="352">
        <v>700</v>
      </c>
      <c r="R30" s="352">
        <v>170</v>
      </c>
      <c r="S30" s="352">
        <v>500</v>
      </c>
      <c r="T30" s="352">
        <v>22</v>
      </c>
      <c r="U30" s="352">
        <v>700</v>
      </c>
      <c r="V30" s="352" t="s">
        <v>743</v>
      </c>
      <c r="W30" s="352" t="s">
        <v>745</v>
      </c>
      <c r="X30" s="352">
        <v>2</v>
      </c>
      <c r="Y30" s="352" t="s">
        <v>586</v>
      </c>
      <c r="Z30" s="352" t="s">
        <v>781</v>
      </c>
      <c r="AA30" s="352" t="s">
        <v>782</v>
      </c>
      <c r="AB30" s="352" t="s">
        <v>783</v>
      </c>
      <c r="AC30" s="352" t="s">
        <v>785</v>
      </c>
      <c r="AD30" s="352" t="s">
        <v>780</v>
      </c>
      <c r="AE30" s="352">
        <v>120</v>
      </c>
      <c r="AF30" s="336" t="s">
        <v>586</v>
      </c>
      <c r="AG30" s="336" t="s">
        <v>715</v>
      </c>
      <c r="AH30" s="336" t="s">
        <v>717</v>
      </c>
      <c r="AI30" s="336">
        <v>12</v>
      </c>
      <c r="AJ30" s="336">
        <v>4</v>
      </c>
      <c r="AK30" s="336" t="s">
        <v>715</v>
      </c>
      <c r="AL30" s="336" t="s">
        <v>1050</v>
      </c>
      <c r="AM30" s="336">
        <v>200</v>
      </c>
      <c r="AN30" s="336" t="s">
        <v>718</v>
      </c>
      <c r="AO30" s="336" t="s">
        <v>1046</v>
      </c>
      <c r="AP30" s="336">
        <v>60</v>
      </c>
      <c r="AQ30" s="336" t="s">
        <v>586</v>
      </c>
      <c r="AR30" s="336">
        <v>500</v>
      </c>
      <c r="AS30" s="336">
        <v>15</v>
      </c>
      <c r="AT30" s="336" t="s">
        <v>1051</v>
      </c>
      <c r="AU30" s="336" t="s">
        <v>1052</v>
      </c>
    </row>
    <row r="31" spans="1:48" s="335" customFormat="1" ht="27.6" x14ac:dyDescent="0.3">
      <c r="A31" s="343">
        <v>10</v>
      </c>
      <c r="B31" s="336" t="s">
        <v>491</v>
      </c>
      <c r="C31" s="336" t="s">
        <v>492</v>
      </c>
      <c r="D31" s="336" t="s">
        <v>493</v>
      </c>
      <c r="E31" s="336" t="s">
        <v>587</v>
      </c>
      <c r="F31" s="336" t="s">
        <v>578</v>
      </c>
      <c r="G31" s="336">
        <v>1.43</v>
      </c>
      <c r="H31" s="336">
        <v>50</v>
      </c>
      <c r="I31" s="336" t="s">
        <v>588</v>
      </c>
      <c r="J31" s="336" t="s">
        <v>587</v>
      </c>
      <c r="K31" s="336" t="s">
        <v>624</v>
      </c>
      <c r="L31" s="336" t="s">
        <v>629</v>
      </c>
      <c r="M31" s="336" t="s">
        <v>587</v>
      </c>
      <c r="N31" s="336" t="s">
        <v>667</v>
      </c>
      <c r="O31" s="336" t="s">
        <v>669</v>
      </c>
      <c r="P31" s="336" t="s">
        <v>587</v>
      </c>
      <c r="Q31" s="352">
        <v>1000</v>
      </c>
      <c r="R31" s="352">
        <v>210</v>
      </c>
      <c r="S31" s="352">
        <v>1250</v>
      </c>
      <c r="T31" s="352">
        <v>32</v>
      </c>
      <c r="U31" s="352">
        <v>700</v>
      </c>
      <c r="V31" s="352">
        <v>25</v>
      </c>
      <c r="W31" s="352" t="s">
        <v>727</v>
      </c>
      <c r="X31" s="352">
        <v>2</v>
      </c>
      <c r="Y31" s="336" t="s">
        <v>587</v>
      </c>
      <c r="Z31" s="336" t="s">
        <v>787</v>
      </c>
      <c r="AA31" s="336" t="s">
        <v>788</v>
      </c>
      <c r="AB31" s="336" t="s">
        <v>789</v>
      </c>
      <c r="AC31" s="336" t="s">
        <v>790</v>
      </c>
      <c r="AD31" s="336" t="s">
        <v>791</v>
      </c>
      <c r="AE31" s="336">
        <v>120</v>
      </c>
      <c r="AF31" s="336" t="s">
        <v>587</v>
      </c>
      <c r="AG31" s="336" t="s">
        <v>716</v>
      </c>
      <c r="AH31" s="336" t="s">
        <v>719</v>
      </c>
      <c r="AI31" s="336">
        <v>12</v>
      </c>
      <c r="AJ31" s="336">
        <v>4</v>
      </c>
      <c r="AK31" s="336" t="s">
        <v>715</v>
      </c>
      <c r="AL31" s="336" t="s">
        <v>1050</v>
      </c>
      <c r="AM31" s="336">
        <v>300</v>
      </c>
      <c r="AN31" s="336" t="s">
        <v>709</v>
      </c>
      <c r="AO31" s="336" t="s">
        <v>1053</v>
      </c>
      <c r="AP31" s="336">
        <v>75</v>
      </c>
      <c r="AQ31" s="340" t="s">
        <v>587</v>
      </c>
      <c r="AR31" s="340">
        <v>600</v>
      </c>
      <c r="AS31" s="340">
        <v>15</v>
      </c>
      <c r="AT31" s="340" t="s">
        <v>1051</v>
      </c>
      <c r="AU31" s="340" t="s">
        <v>1054</v>
      </c>
    </row>
    <row r="32" spans="1:48" s="335" customFormat="1" ht="27.6" x14ac:dyDescent="0.3">
      <c r="A32" s="343">
        <v>11</v>
      </c>
      <c r="B32" s="336" t="s">
        <v>491</v>
      </c>
      <c r="C32" s="336" t="s">
        <v>492</v>
      </c>
      <c r="D32" s="336" t="s">
        <v>493</v>
      </c>
      <c r="E32" s="336" t="s">
        <v>587</v>
      </c>
      <c r="F32" s="336" t="s">
        <v>578</v>
      </c>
      <c r="G32" s="336">
        <v>1.43</v>
      </c>
      <c r="H32" s="336">
        <v>50</v>
      </c>
      <c r="I32" s="336" t="s">
        <v>588</v>
      </c>
      <c r="J32" s="336" t="s">
        <v>587</v>
      </c>
      <c r="K32" s="336" t="s">
        <v>624</v>
      </c>
      <c r="L32" s="336" t="s">
        <v>629</v>
      </c>
      <c r="M32" s="336" t="s">
        <v>587</v>
      </c>
      <c r="N32" s="336" t="s">
        <v>667</v>
      </c>
      <c r="O32" s="336" t="s">
        <v>669</v>
      </c>
      <c r="P32" s="336" t="s">
        <v>587</v>
      </c>
      <c r="Q32" s="352">
        <v>1000</v>
      </c>
      <c r="R32" s="352">
        <v>210</v>
      </c>
      <c r="S32" s="352">
        <v>1250</v>
      </c>
      <c r="T32" s="352">
        <v>32</v>
      </c>
      <c r="U32" s="352">
        <v>700</v>
      </c>
      <c r="V32" s="352">
        <v>25</v>
      </c>
      <c r="W32" s="352" t="s">
        <v>727</v>
      </c>
      <c r="X32" s="352">
        <v>2</v>
      </c>
      <c r="Y32" s="336" t="s">
        <v>587</v>
      </c>
      <c r="Z32" s="336" t="s">
        <v>787</v>
      </c>
      <c r="AA32" s="336" t="s">
        <v>788</v>
      </c>
      <c r="AB32" s="336" t="s">
        <v>789</v>
      </c>
      <c r="AC32" s="336" t="s">
        <v>790</v>
      </c>
      <c r="AD32" s="336" t="s">
        <v>791</v>
      </c>
      <c r="AE32" s="336">
        <v>120</v>
      </c>
      <c r="AF32" s="336" t="s">
        <v>587</v>
      </c>
      <c r="AG32" s="336" t="s">
        <v>716</v>
      </c>
      <c r="AH32" s="336" t="s">
        <v>719</v>
      </c>
      <c r="AI32" s="336">
        <v>12</v>
      </c>
      <c r="AJ32" s="336">
        <v>4</v>
      </c>
      <c r="AK32" s="336" t="s">
        <v>715</v>
      </c>
      <c r="AL32" s="336" t="s">
        <v>1050</v>
      </c>
      <c r="AM32" s="336">
        <v>300</v>
      </c>
      <c r="AN32" s="336" t="s">
        <v>709</v>
      </c>
      <c r="AO32" s="336" t="s">
        <v>1053</v>
      </c>
      <c r="AP32" s="336">
        <v>75</v>
      </c>
      <c r="AQ32" s="340" t="s">
        <v>587</v>
      </c>
      <c r="AR32" s="340">
        <v>600</v>
      </c>
      <c r="AS32" s="340">
        <v>15</v>
      </c>
      <c r="AT32" s="340" t="s">
        <v>1051</v>
      </c>
      <c r="AU32" s="340" t="s">
        <v>1054</v>
      </c>
    </row>
    <row r="33" spans="1:47" s="335" customFormat="1" ht="27.6" x14ac:dyDescent="0.3">
      <c r="A33" s="343">
        <v>12</v>
      </c>
      <c r="B33" s="336" t="s">
        <v>498</v>
      </c>
      <c r="C33" s="336" t="s">
        <v>499</v>
      </c>
      <c r="D33" s="336" t="s">
        <v>500</v>
      </c>
      <c r="E33" s="336" t="s">
        <v>589</v>
      </c>
      <c r="F33" s="336" t="s">
        <v>578</v>
      </c>
      <c r="G33" s="336">
        <v>1.37</v>
      </c>
      <c r="H33" s="336">
        <v>65</v>
      </c>
      <c r="I33" s="336" t="s">
        <v>588</v>
      </c>
      <c r="J33" s="336" t="s">
        <v>589</v>
      </c>
      <c r="K33" s="336" t="s">
        <v>624</v>
      </c>
      <c r="L33" s="336" t="s">
        <v>631</v>
      </c>
      <c r="M33" s="336" t="s">
        <v>589</v>
      </c>
      <c r="N33" s="336" t="s">
        <v>670</v>
      </c>
      <c r="O33" s="336" t="s">
        <v>672</v>
      </c>
      <c r="P33" s="352" t="s">
        <v>589</v>
      </c>
      <c r="Q33" s="352">
        <v>1000</v>
      </c>
      <c r="R33" s="352">
        <v>290</v>
      </c>
      <c r="S33" s="352">
        <v>1250</v>
      </c>
      <c r="T33" s="352">
        <v>32</v>
      </c>
      <c r="U33" s="352">
        <v>700</v>
      </c>
      <c r="V33" s="352">
        <v>25</v>
      </c>
      <c r="W33" s="352" t="s">
        <v>727</v>
      </c>
      <c r="X33" s="352">
        <v>2</v>
      </c>
      <c r="Y33" s="336" t="s">
        <v>589</v>
      </c>
      <c r="Z33" s="336" t="s">
        <v>792</v>
      </c>
      <c r="AA33" s="336" t="s">
        <v>793</v>
      </c>
      <c r="AB33" s="336">
        <v>18</v>
      </c>
      <c r="AC33" s="336">
        <v>9</v>
      </c>
      <c r="AD33" s="336" t="s">
        <v>794</v>
      </c>
      <c r="AE33" s="336">
        <v>120</v>
      </c>
      <c r="AF33" s="336" t="s">
        <v>589</v>
      </c>
      <c r="AG33" s="336" t="s">
        <v>719</v>
      </c>
      <c r="AH33" s="336" t="s">
        <v>720</v>
      </c>
      <c r="AI33" s="336">
        <v>12</v>
      </c>
      <c r="AJ33" s="336">
        <v>4</v>
      </c>
      <c r="AK33" s="336" t="s">
        <v>716</v>
      </c>
      <c r="AL33" s="336" t="s">
        <v>1055</v>
      </c>
      <c r="AM33" s="336">
        <v>300</v>
      </c>
      <c r="AN33" s="336" t="s">
        <v>721</v>
      </c>
      <c r="AO33" s="336" t="s">
        <v>1056</v>
      </c>
      <c r="AP33" s="336">
        <v>95</v>
      </c>
      <c r="AQ33" s="336" t="s">
        <v>589</v>
      </c>
      <c r="AR33" s="336">
        <v>800</v>
      </c>
      <c r="AS33" s="336">
        <v>15</v>
      </c>
      <c r="AT33" s="336" t="s">
        <v>1057</v>
      </c>
      <c r="AU33" s="336" t="s">
        <v>1033</v>
      </c>
    </row>
    <row r="34" spans="1:47" s="335" customFormat="1" ht="27.6" x14ac:dyDescent="0.3">
      <c r="A34" s="343">
        <v>13</v>
      </c>
      <c r="B34" s="336" t="s">
        <v>498</v>
      </c>
      <c r="C34" s="336" t="s">
        <v>499</v>
      </c>
      <c r="D34" s="336" t="s">
        <v>500</v>
      </c>
      <c r="E34" s="336" t="s">
        <v>589</v>
      </c>
      <c r="F34" s="336" t="s">
        <v>578</v>
      </c>
      <c r="G34" s="336">
        <v>1.37</v>
      </c>
      <c r="H34" s="336">
        <v>65</v>
      </c>
      <c r="I34" s="336" t="s">
        <v>588</v>
      </c>
      <c r="J34" s="336" t="s">
        <v>589</v>
      </c>
      <c r="K34" s="336" t="s">
        <v>624</v>
      </c>
      <c r="L34" s="336" t="s">
        <v>631</v>
      </c>
      <c r="M34" s="336" t="s">
        <v>589</v>
      </c>
      <c r="N34" s="336" t="s">
        <v>670</v>
      </c>
      <c r="O34" s="336" t="s">
        <v>672</v>
      </c>
      <c r="P34" s="352" t="s">
        <v>589</v>
      </c>
      <c r="Q34" s="352">
        <v>1000</v>
      </c>
      <c r="R34" s="352">
        <v>290</v>
      </c>
      <c r="S34" s="352">
        <v>1250</v>
      </c>
      <c r="T34" s="352">
        <v>32</v>
      </c>
      <c r="U34" s="352">
        <v>700</v>
      </c>
      <c r="V34" s="352">
        <v>25</v>
      </c>
      <c r="W34" s="352" t="s">
        <v>727</v>
      </c>
      <c r="X34" s="352">
        <v>2</v>
      </c>
      <c r="Y34" s="336" t="s">
        <v>589</v>
      </c>
      <c r="Z34" s="336" t="s">
        <v>792</v>
      </c>
      <c r="AA34" s="336" t="s">
        <v>793</v>
      </c>
      <c r="AB34" s="336">
        <v>18</v>
      </c>
      <c r="AC34" s="336">
        <v>9</v>
      </c>
      <c r="AD34" s="336" t="s">
        <v>794</v>
      </c>
      <c r="AE34" s="336">
        <v>120</v>
      </c>
      <c r="AF34" s="336" t="s">
        <v>589</v>
      </c>
      <c r="AG34" s="336" t="s">
        <v>719</v>
      </c>
      <c r="AH34" s="336" t="s">
        <v>720</v>
      </c>
      <c r="AI34" s="336">
        <v>12</v>
      </c>
      <c r="AJ34" s="336">
        <v>4</v>
      </c>
      <c r="AK34" s="336" t="s">
        <v>716</v>
      </c>
      <c r="AL34" s="336" t="s">
        <v>1055</v>
      </c>
      <c r="AM34" s="336">
        <v>300</v>
      </c>
      <c r="AN34" s="336" t="s">
        <v>721</v>
      </c>
      <c r="AO34" s="336" t="s">
        <v>1056</v>
      </c>
      <c r="AP34" s="336">
        <v>95</v>
      </c>
      <c r="AQ34" s="336" t="s">
        <v>589</v>
      </c>
      <c r="AR34" s="336">
        <v>800</v>
      </c>
      <c r="AS34" s="336">
        <v>15</v>
      </c>
      <c r="AT34" s="336" t="s">
        <v>1057</v>
      </c>
      <c r="AU34" s="336" t="s">
        <v>1033</v>
      </c>
    </row>
    <row r="35" spans="1:47" s="335" customFormat="1" ht="27.6" x14ac:dyDescent="0.3">
      <c r="A35" s="343">
        <v>14</v>
      </c>
      <c r="B35" s="336" t="s">
        <v>498</v>
      </c>
      <c r="C35" s="336" t="s">
        <v>499</v>
      </c>
      <c r="D35" s="336" t="s">
        <v>500</v>
      </c>
      <c r="E35" s="336" t="s">
        <v>589</v>
      </c>
      <c r="F35" s="336" t="s">
        <v>578</v>
      </c>
      <c r="G35" s="336">
        <v>1.37</v>
      </c>
      <c r="H35" s="336">
        <v>65</v>
      </c>
      <c r="I35" s="336" t="s">
        <v>588</v>
      </c>
      <c r="J35" s="336" t="s">
        <v>589</v>
      </c>
      <c r="K35" s="336" t="s">
        <v>624</v>
      </c>
      <c r="L35" s="336" t="s">
        <v>631</v>
      </c>
      <c r="M35" s="336" t="s">
        <v>589</v>
      </c>
      <c r="N35" s="336" t="s">
        <v>670</v>
      </c>
      <c r="O35" s="336" t="s">
        <v>672</v>
      </c>
      <c r="P35" s="352" t="s">
        <v>589</v>
      </c>
      <c r="Q35" s="352">
        <v>1000</v>
      </c>
      <c r="R35" s="352">
        <v>290</v>
      </c>
      <c r="S35" s="352">
        <v>1250</v>
      </c>
      <c r="T35" s="352">
        <v>32</v>
      </c>
      <c r="U35" s="352">
        <v>700</v>
      </c>
      <c r="V35" s="352">
        <v>25</v>
      </c>
      <c r="W35" s="352" t="s">
        <v>727</v>
      </c>
      <c r="X35" s="352">
        <v>2</v>
      </c>
      <c r="Y35" s="336" t="s">
        <v>589</v>
      </c>
      <c r="Z35" s="336" t="s">
        <v>792</v>
      </c>
      <c r="AA35" s="336" t="s">
        <v>793</v>
      </c>
      <c r="AB35" s="336">
        <v>18</v>
      </c>
      <c r="AC35" s="336">
        <v>9</v>
      </c>
      <c r="AD35" s="336" t="s">
        <v>794</v>
      </c>
      <c r="AE35" s="336">
        <v>120</v>
      </c>
      <c r="AF35" s="336" t="s">
        <v>589</v>
      </c>
      <c r="AG35" s="336" t="s">
        <v>719</v>
      </c>
      <c r="AH35" s="336" t="s">
        <v>720</v>
      </c>
      <c r="AI35" s="336">
        <v>12</v>
      </c>
      <c r="AJ35" s="336">
        <v>4</v>
      </c>
      <c r="AK35" s="336" t="s">
        <v>716</v>
      </c>
      <c r="AL35" s="336" t="s">
        <v>1055</v>
      </c>
      <c r="AM35" s="336">
        <v>300</v>
      </c>
      <c r="AN35" s="336" t="s">
        <v>721</v>
      </c>
      <c r="AO35" s="336" t="s">
        <v>1056</v>
      </c>
      <c r="AP35" s="336">
        <v>95</v>
      </c>
      <c r="AQ35" s="336" t="s">
        <v>589</v>
      </c>
      <c r="AR35" s="336">
        <v>800</v>
      </c>
      <c r="AS35" s="336">
        <v>15</v>
      </c>
      <c r="AT35" s="336" t="s">
        <v>1057</v>
      </c>
      <c r="AU35" s="336" t="s">
        <v>1033</v>
      </c>
    </row>
    <row r="36" spans="1:47" s="335" customFormat="1" ht="27.6" x14ac:dyDescent="0.3">
      <c r="A36" s="343">
        <v>15</v>
      </c>
      <c r="B36" s="336" t="s">
        <v>499</v>
      </c>
      <c r="C36" s="336" t="s">
        <v>505</v>
      </c>
      <c r="D36" s="336" t="s">
        <v>506</v>
      </c>
      <c r="E36" s="336" t="s">
        <v>590</v>
      </c>
      <c r="F36" s="336" t="s">
        <v>578</v>
      </c>
      <c r="G36" s="336">
        <v>1.25</v>
      </c>
      <c r="H36" s="336">
        <v>74</v>
      </c>
      <c r="I36" s="336" t="s">
        <v>588</v>
      </c>
      <c r="J36" s="336" t="s">
        <v>590</v>
      </c>
      <c r="K36" s="336" t="s">
        <v>624</v>
      </c>
      <c r="L36" s="336" t="s">
        <v>633</v>
      </c>
      <c r="M36" s="336" t="s">
        <v>590</v>
      </c>
      <c r="N36" s="336" t="s">
        <v>673</v>
      </c>
      <c r="O36" s="336">
        <v>38</v>
      </c>
      <c r="P36" s="352" t="s">
        <v>590</v>
      </c>
      <c r="Q36" s="352">
        <v>1000</v>
      </c>
      <c r="R36" s="352">
        <v>350</v>
      </c>
      <c r="S36" s="352">
        <v>1250</v>
      </c>
      <c r="T36" s="352">
        <v>32</v>
      </c>
      <c r="U36" s="352">
        <v>890</v>
      </c>
      <c r="V36" s="352">
        <v>35</v>
      </c>
      <c r="W36" s="352" t="s">
        <v>747</v>
      </c>
      <c r="X36" s="352">
        <v>3</v>
      </c>
      <c r="Y36" s="336" t="s">
        <v>590</v>
      </c>
      <c r="Z36" s="336" t="s">
        <v>795</v>
      </c>
      <c r="AA36" s="336" t="s">
        <v>796</v>
      </c>
      <c r="AB36" s="336">
        <v>20</v>
      </c>
      <c r="AC36" s="336">
        <v>10</v>
      </c>
      <c r="AD36" s="336" t="s">
        <v>797</v>
      </c>
      <c r="AE36" s="336">
        <v>150</v>
      </c>
      <c r="AF36" s="336" t="s">
        <v>590</v>
      </c>
      <c r="AG36" s="336" t="s">
        <v>719</v>
      </c>
      <c r="AH36" s="336" t="s">
        <v>707</v>
      </c>
      <c r="AI36" s="336">
        <v>16</v>
      </c>
      <c r="AJ36" s="336">
        <v>5</v>
      </c>
      <c r="AK36" s="336" t="s">
        <v>722</v>
      </c>
      <c r="AL36" s="336" t="s">
        <v>1055</v>
      </c>
      <c r="AM36" s="336">
        <v>300</v>
      </c>
      <c r="AN36" s="336" t="s">
        <v>721</v>
      </c>
      <c r="AO36" s="336" t="s">
        <v>1056</v>
      </c>
      <c r="AP36" s="336">
        <v>100</v>
      </c>
      <c r="AQ36" s="340" t="s">
        <v>590</v>
      </c>
      <c r="AR36" s="340" t="s">
        <v>702</v>
      </c>
      <c r="AS36" s="340">
        <v>15</v>
      </c>
      <c r="AT36" s="340" t="s">
        <v>1058</v>
      </c>
      <c r="AU36" s="340" t="s">
        <v>1059</v>
      </c>
    </row>
    <row r="37" spans="1:47" s="335" customFormat="1" ht="27.6" x14ac:dyDescent="0.3">
      <c r="A37" s="343">
        <v>16</v>
      </c>
      <c r="B37" s="336" t="s">
        <v>499</v>
      </c>
      <c r="C37" s="336" t="s">
        <v>505</v>
      </c>
      <c r="D37" s="336" t="s">
        <v>506</v>
      </c>
      <c r="E37" s="336" t="s">
        <v>590</v>
      </c>
      <c r="F37" s="336" t="s">
        <v>578</v>
      </c>
      <c r="G37" s="336">
        <v>1.25</v>
      </c>
      <c r="H37" s="336">
        <v>74</v>
      </c>
      <c r="I37" s="336" t="s">
        <v>588</v>
      </c>
      <c r="J37" s="336" t="s">
        <v>590</v>
      </c>
      <c r="K37" s="336" t="s">
        <v>624</v>
      </c>
      <c r="L37" s="336" t="s">
        <v>633</v>
      </c>
      <c r="M37" s="336" t="s">
        <v>590</v>
      </c>
      <c r="N37" s="336" t="s">
        <v>673</v>
      </c>
      <c r="O37" s="336">
        <v>38</v>
      </c>
      <c r="P37" s="352" t="s">
        <v>590</v>
      </c>
      <c r="Q37" s="352">
        <v>1000</v>
      </c>
      <c r="R37" s="352">
        <v>350</v>
      </c>
      <c r="S37" s="352">
        <v>1250</v>
      </c>
      <c r="T37" s="352">
        <v>32</v>
      </c>
      <c r="U37" s="352">
        <v>890</v>
      </c>
      <c r="V37" s="352">
        <v>35</v>
      </c>
      <c r="W37" s="352" t="s">
        <v>747</v>
      </c>
      <c r="X37" s="352">
        <v>3</v>
      </c>
      <c r="Y37" s="336" t="s">
        <v>590</v>
      </c>
      <c r="Z37" s="336" t="s">
        <v>795</v>
      </c>
      <c r="AA37" s="336" t="s">
        <v>796</v>
      </c>
      <c r="AB37" s="336">
        <v>20</v>
      </c>
      <c r="AC37" s="336">
        <v>10</v>
      </c>
      <c r="AD37" s="336" t="s">
        <v>797</v>
      </c>
      <c r="AE37" s="336">
        <v>150</v>
      </c>
      <c r="AF37" s="336" t="s">
        <v>590</v>
      </c>
      <c r="AG37" s="336" t="s">
        <v>719</v>
      </c>
      <c r="AH37" s="336" t="s">
        <v>707</v>
      </c>
      <c r="AI37" s="336">
        <v>16</v>
      </c>
      <c r="AJ37" s="336">
        <v>5</v>
      </c>
      <c r="AK37" s="336" t="s">
        <v>722</v>
      </c>
      <c r="AL37" s="336" t="s">
        <v>1055</v>
      </c>
      <c r="AM37" s="336">
        <v>300</v>
      </c>
      <c r="AN37" s="336" t="s">
        <v>721</v>
      </c>
      <c r="AO37" s="336" t="s">
        <v>1056</v>
      </c>
      <c r="AP37" s="336">
        <v>100</v>
      </c>
      <c r="AQ37" s="340" t="s">
        <v>590</v>
      </c>
      <c r="AR37" s="340" t="s">
        <v>702</v>
      </c>
      <c r="AS37" s="340">
        <v>15</v>
      </c>
      <c r="AT37" s="340" t="s">
        <v>1058</v>
      </c>
      <c r="AU37" s="340" t="s">
        <v>1059</v>
      </c>
    </row>
    <row r="38" spans="1:47" s="335" customFormat="1" ht="27.6" x14ac:dyDescent="0.3">
      <c r="A38" s="343">
        <v>17</v>
      </c>
      <c r="B38" s="336" t="s">
        <v>499</v>
      </c>
      <c r="C38" s="336" t="s">
        <v>505</v>
      </c>
      <c r="D38" s="336" t="s">
        <v>506</v>
      </c>
      <c r="E38" s="336" t="s">
        <v>590</v>
      </c>
      <c r="F38" s="336" t="s">
        <v>578</v>
      </c>
      <c r="G38" s="336">
        <v>1.25</v>
      </c>
      <c r="H38" s="336">
        <v>74</v>
      </c>
      <c r="I38" s="336" t="s">
        <v>588</v>
      </c>
      <c r="J38" s="336" t="s">
        <v>590</v>
      </c>
      <c r="K38" s="336" t="s">
        <v>624</v>
      </c>
      <c r="L38" s="336" t="s">
        <v>633</v>
      </c>
      <c r="M38" s="336" t="s">
        <v>590</v>
      </c>
      <c r="N38" s="336" t="s">
        <v>673</v>
      </c>
      <c r="O38" s="336">
        <v>38</v>
      </c>
      <c r="P38" s="352" t="s">
        <v>590</v>
      </c>
      <c r="Q38" s="352">
        <v>1000</v>
      </c>
      <c r="R38" s="352">
        <v>350</v>
      </c>
      <c r="S38" s="352">
        <v>1250</v>
      </c>
      <c r="T38" s="352">
        <v>32</v>
      </c>
      <c r="U38" s="352">
        <v>890</v>
      </c>
      <c r="V38" s="352">
        <v>35</v>
      </c>
      <c r="W38" s="352" t="s">
        <v>747</v>
      </c>
      <c r="X38" s="352">
        <v>3</v>
      </c>
      <c r="Y38" s="336" t="s">
        <v>590</v>
      </c>
      <c r="Z38" s="336" t="s">
        <v>795</v>
      </c>
      <c r="AA38" s="336" t="s">
        <v>796</v>
      </c>
      <c r="AB38" s="336">
        <v>20</v>
      </c>
      <c r="AC38" s="336">
        <v>10</v>
      </c>
      <c r="AD38" s="336" t="s">
        <v>797</v>
      </c>
      <c r="AE38" s="336">
        <v>150</v>
      </c>
      <c r="AF38" s="336" t="s">
        <v>590</v>
      </c>
      <c r="AG38" s="336" t="s">
        <v>719</v>
      </c>
      <c r="AH38" s="336" t="s">
        <v>707</v>
      </c>
      <c r="AI38" s="336">
        <v>16</v>
      </c>
      <c r="AJ38" s="336">
        <v>5</v>
      </c>
      <c r="AK38" s="336" t="s">
        <v>722</v>
      </c>
      <c r="AL38" s="336" t="s">
        <v>1055</v>
      </c>
      <c r="AM38" s="336">
        <v>300</v>
      </c>
      <c r="AN38" s="336" t="s">
        <v>721</v>
      </c>
      <c r="AO38" s="336" t="s">
        <v>1056</v>
      </c>
      <c r="AP38" s="336">
        <v>100</v>
      </c>
      <c r="AQ38" s="340" t="s">
        <v>590</v>
      </c>
      <c r="AR38" s="340" t="s">
        <v>702</v>
      </c>
      <c r="AS38" s="340">
        <v>15</v>
      </c>
      <c r="AT38" s="340" t="s">
        <v>1058</v>
      </c>
      <c r="AU38" s="340" t="s">
        <v>1059</v>
      </c>
    </row>
    <row r="39" spans="1:47" s="335" customFormat="1" ht="27.6" x14ac:dyDescent="0.3">
      <c r="A39" s="343">
        <v>18</v>
      </c>
      <c r="B39" s="336" t="s">
        <v>499</v>
      </c>
      <c r="C39" s="336" t="s">
        <v>505</v>
      </c>
      <c r="D39" s="336" t="s">
        <v>506</v>
      </c>
      <c r="E39" s="336" t="s">
        <v>590</v>
      </c>
      <c r="F39" s="336" t="s">
        <v>578</v>
      </c>
      <c r="G39" s="336">
        <v>1.25</v>
      </c>
      <c r="H39" s="336">
        <v>74</v>
      </c>
      <c r="I39" s="336" t="s">
        <v>588</v>
      </c>
      <c r="J39" s="336" t="s">
        <v>590</v>
      </c>
      <c r="K39" s="336" t="s">
        <v>624</v>
      </c>
      <c r="L39" s="336" t="s">
        <v>633</v>
      </c>
      <c r="M39" s="336" t="s">
        <v>590</v>
      </c>
      <c r="N39" s="336" t="s">
        <v>673</v>
      </c>
      <c r="O39" s="336">
        <v>38</v>
      </c>
      <c r="P39" s="352" t="s">
        <v>590</v>
      </c>
      <c r="Q39" s="352">
        <v>1000</v>
      </c>
      <c r="R39" s="352">
        <v>350</v>
      </c>
      <c r="S39" s="352">
        <v>1250</v>
      </c>
      <c r="T39" s="352">
        <v>32</v>
      </c>
      <c r="U39" s="352">
        <v>890</v>
      </c>
      <c r="V39" s="352">
        <v>35</v>
      </c>
      <c r="W39" s="352" t="s">
        <v>747</v>
      </c>
      <c r="X39" s="352">
        <v>3</v>
      </c>
      <c r="Y39" s="336" t="s">
        <v>590</v>
      </c>
      <c r="Z39" s="336" t="s">
        <v>795</v>
      </c>
      <c r="AA39" s="336" t="s">
        <v>796</v>
      </c>
      <c r="AB39" s="336">
        <v>20</v>
      </c>
      <c r="AC39" s="336">
        <v>10</v>
      </c>
      <c r="AD39" s="336" t="s">
        <v>797</v>
      </c>
      <c r="AE39" s="336">
        <v>150</v>
      </c>
      <c r="AF39" s="336" t="s">
        <v>590</v>
      </c>
      <c r="AG39" s="336" t="s">
        <v>719</v>
      </c>
      <c r="AH39" s="336" t="s">
        <v>707</v>
      </c>
      <c r="AI39" s="336">
        <v>16</v>
      </c>
      <c r="AJ39" s="336">
        <v>5</v>
      </c>
      <c r="AK39" s="336" t="s">
        <v>722</v>
      </c>
      <c r="AL39" s="336" t="s">
        <v>1055</v>
      </c>
      <c r="AM39" s="336">
        <v>300</v>
      </c>
      <c r="AN39" s="336" t="s">
        <v>721</v>
      </c>
      <c r="AO39" s="336" t="s">
        <v>1056</v>
      </c>
      <c r="AP39" s="336">
        <v>100</v>
      </c>
      <c r="AQ39" s="340" t="s">
        <v>590</v>
      </c>
      <c r="AR39" s="340" t="s">
        <v>702</v>
      </c>
      <c r="AS39" s="340">
        <v>15</v>
      </c>
      <c r="AT39" s="340" t="s">
        <v>1058</v>
      </c>
      <c r="AU39" s="340" t="s">
        <v>1059</v>
      </c>
    </row>
    <row r="40" spans="1:47" s="335" customFormat="1" ht="27.6" x14ac:dyDescent="0.3">
      <c r="A40" s="343">
        <v>19</v>
      </c>
      <c r="B40" s="336" t="s">
        <v>499</v>
      </c>
      <c r="C40" s="336" t="s">
        <v>505</v>
      </c>
      <c r="D40" s="336" t="s">
        <v>506</v>
      </c>
      <c r="E40" s="336" t="s">
        <v>590</v>
      </c>
      <c r="F40" s="336" t="s">
        <v>578</v>
      </c>
      <c r="G40" s="336">
        <v>1.25</v>
      </c>
      <c r="H40" s="336">
        <v>74</v>
      </c>
      <c r="I40" s="336" t="s">
        <v>588</v>
      </c>
      <c r="J40" s="336" t="s">
        <v>590</v>
      </c>
      <c r="K40" s="336" t="s">
        <v>624</v>
      </c>
      <c r="L40" s="336" t="s">
        <v>633</v>
      </c>
      <c r="M40" s="336" t="s">
        <v>590</v>
      </c>
      <c r="N40" s="336" t="s">
        <v>673</v>
      </c>
      <c r="O40" s="336">
        <v>38</v>
      </c>
      <c r="P40" s="352" t="s">
        <v>590</v>
      </c>
      <c r="Q40" s="352">
        <v>1000</v>
      </c>
      <c r="R40" s="352">
        <v>350</v>
      </c>
      <c r="S40" s="352">
        <v>1250</v>
      </c>
      <c r="T40" s="352">
        <v>32</v>
      </c>
      <c r="U40" s="352">
        <v>890</v>
      </c>
      <c r="V40" s="352">
        <v>35</v>
      </c>
      <c r="W40" s="352" t="s">
        <v>747</v>
      </c>
      <c r="X40" s="352">
        <v>3</v>
      </c>
      <c r="Y40" s="336" t="s">
        <v>590</v>
      </c>
      <c r="Z40" s="336" t="s">
        <v>795</v>
      </c>
      <c r="AA40" s="336" t="s">
        <v>796</v>
      </c>
      <c r="AB40" s="336">
        <v>20</v>
      </c>
      <c r="AC40" s="336">
        <v>10</v>
      </c>
      <c r="AD40" s="336" t="s">
        <v>797</v>
      </c>
      <c r="AE40" s="336">
        <v>150</v>
      </c>
      <c r="AF40" s="336" t="s">
        <v>590</v>
      </c>
      <c r="AG40" s="336" t="s">
        <v>719</v>
      </c>
      <c r="AH40" s="336" t="s">
        <v>707</v>
      </c>
      <c r="AI40" s="336">
        <v>16</v>
      </c>
      <c r="AJ40" s="336">
        <v>5</v>
      </c>
      <c r="AK40" s="336" t="s">
        <v>722</v>
      </c>
      <c r="AL40" s="336" t="s">
        <v>1055</v>
      </c>
      <c r="AM40" s="336">
        <v>300</v>
      </c>
      <c r="AN40" s="336" t="s">
        <v>721</v>
      </c>
      <c r="AO40" s="336" t="s">
        <v>1056</v>
      </c>
      <c r="AP40" s="336">
        <v>100</v>
      </c>
      <c r="AQ40" s="340" t="s">
        <v>590</v>
      </c>
      <c r="AR40" s="340" t="s">
        <v>702</v>
      </c>
      <c r="AS40" s="340">
        <v>15</v>
      </c>
      <c r="AT40" s="340" t="s">
        <v>1058</v>
      </c>
      <c r="AU40" s="340" t="s">
        <v>1059</v>
      </c>
    </row>
    <row r="41" spans="1:47" s="335" customFormat="1" ht="27.6" x14ac:dyDescent="0.3">
      <c r="A41" s="343">
        <v>20</v>
      </c>
      <c r="B41" s="336" t="s">
        <v>498</v>
      </c>
      <c r="C41" s="336" t="s">
        <v>511</v>
      </c>
      <c r="D41" s="336" t="s">
        <v>512</v>
      </c>
      <c r="E41" s="336" t="s">
        <v>591</v>
      </c>
      <c r="F41" s="336" t="s">
        <v>578</v>
      </c>
      <c r="G41" s="336">
        <v>1.1299999999999999</v>
      </c>
      <c r="H41" s="336">
        <v>69</v>
      </c>
      <c r="I41" s="336" t="s">
        <v>592</v>
      </c>
      <c r="J41" s="336" t="s">
        <v>591</v>
      </c>
      <c r="K41" s="336" t="s">
        <v>624</v>
      </c>
      <c r="L41" s="336" t="s">
        <v>635</v>
      </c>
      <c r="M41" s="336" t="s">
        <v>591</v>
      </c>
      <c r="N41" s="336" t="s">
        <v>675</v>
      </c>
      <c r="O41" s="336">
        <v>38</v>
      </c>
      <c r="P41" s="352" t="s">
        <v>591</v>
      </c>
      <c r="Q41" s="352">
        <v>800</v>
      </c>
      <c r="R41" s="352">
        <v>340</v>
      </c>
      <c r="S41" s="352">
        <v>700</v>
      </c>
      <c r="T41" s="352">
        <v>34</v>
      </c>
      <c r="U41" s="352">
        <v>900</v>
      </c>
      <c r="V41" s="352">
        <v>35</v>
      </c>
      <c r="W41" s="352" t="s">
        <v>748</v>
      </c>
      <c r="X41" s="352">
        <v>4</v>
      </c>
      <c r="Y41" s="336" t="s">
        <v>591</v>
      </c>
      <c r="Z41" s="336" t="s">
        <v>798</v>
      </c>
      <c r="AA41" s="336" t="s">
        <v>799</v>
      </c>
      <c r="AB41" s="336">
        <v>20</v>
      </c>
      <c r="AC41" s="336">
        <v>10</v>
      </c>
      <c r="AD41" s="336" t="s">
        <v>797</v>
      </c>
      <c r="AE41" s="336">
        <v>150</v>
      </c>
      <c r="AF41" s="336" t="s">
        <v>591</v>
      </c>
      <c r="AG41" s="336" t="s">
        <v>722</v>
      </c>
      <c r="AH41" s="336" t="s">
        <v>718</v>
      </c>
      <c r="AI41" s="336">
        <v>16</v>
      </c>
      <c r="AJ41" s="336">
        <v>5</v>
      </c>
      <c r="AK41" s="336" t="s">
        <v>722</v>
      </c>
      <c r="AL41" s="336" t="s">
        <v>1060</v>
      </c>
      <c r="AM41" s="336">
        <v>400</v>
      </c>
      <c r="AN41" s="336" t="s">
        <v>721</v>
      </c>
      <c r="AO41" s="336" t="s">
        <v>1056</v>
      </c>
      <c r="AP41" s="336">
        <v>100</v>
      </c>
      <c r="AQ41" s="336" t="s">
        <v>591</v>
      </c>
      <c r="AR41" s="336">
        <v>850</v>
      </c>
      <c r="AS41" s="336">
        <v>15</v>
      </c>
      <c r="AT41" s="336" t="s">
        <v>1061</v>
      </c>
      <c r="AU41" s="336" t="s">
        <v>1033</v>
      </c>
    </row>
    <row r="42" spans="1:47" s="335" customFormat="1" ht="27.6" x14ac:dyDescent="0.3">
      <c r="A42" s="343">
        <v>21</v>
      </c>
      <c r="B42" s="336" t="s">
        <v>498</v>
      </c>
      <c r="C42" s="336" t="s">
        <v>511</v>
      </c>
      <c r="D42" s="336" t="s">
        <v>512</v>
      </c>
      <c r="E42" s="336" t="s">
        <v>591</v>
      </c>
      <c r="F42" s="336" t="s">
        <v>578</v>
      </c>
      <c r="G42" s="336">
        <v>1.1299999999999999</v>
      </c>
      <c r="H42" s="336">
        <v>69</v>
      </c>
      <c r="I42" s="336" t="s">
        <v>592</v>
      </c>
      <c r="J42" s="336" t="s">
        <v>591</v>
      </c>
      <c r="K42" s="336" t="s">
        <v>624</v>
      </c>
      <c r="L42" s="336" t="s">
        <v>635</v>
      </c>
      <c r="M42" s="336" t="s">
        <v>591</v>
      </c>
      <c r="N42" s="336" t="s">
        <v>675</v>
      </c>
      <c r="O42" s="336">
        <v>38</v>
      </c>
      <c r="P42" s="352" t="s">
        <v>591</v>
      </c>
      <c r="Q42" s="352">
        <v>800</v>
      </c>
      <c r="R42" s="352">
        <v>340</v>
      </c>
      <c r="S42" s="352">
        <v>700</v>
      </c>
      <c r="T42" s="352">
        <v>34</v>
      </c>
      <c r="U42" s="352">
        <v>900</v>
      </c>
      <c r="V42" s="352">
        <v>35</v>
      </c>
      <c r="W42" s="352" t="s">
        <v>748</v>
      </c>
      <c r="X42" s="352">
        <v>4</v>
      </c>
      <c r="Y42" s="336" t="s">
        <v>591</v>
      </c>
      <c r="Z42" s="336" t="s">
        <v>798</v>
      </c>
      <c r="AA42" s="336" t="s">
        <v>799</v>
      </c>
      <c r="AB42" s="336">
        <v>20</v>
      </c>
      <c r="AC42" s="336">
        <v>10</v>
      </c>
      <c r="AD42" s="336" t="s">
        <v>797</v>
      </c>
      <c r="AE42" s="336">
        <v>150</v>
      </c>
      <c r="AF42" s="336" t="s">
        <v>591</v>
      </c>
      <c r="AG42" s="336" t="s">
        <v>722</v>
      </c>
      <c r="AH42" s="336" t="s">
        <v>718</v>
      </c>
      <c r="AI42" s="336">
        <v>16</v>
      </c>
      <c r="AJ42" s="336">
        <v>5</v>
      </c>
      <c r="AK42" s="336" t="s">
        <v>722</v>
      </c>
      <c r="AL42" s="336" t="s">
        <v>1060</v>
      </c>
      <c r="AM42" s="336">
        <v>400</v>
      </c>
      <c r="AN42" s="336" t="s">
        <v>721</v>
      </c>
      <c r="AO42" s="336" t="s">
        <v>1056</v>
      </c>
      <c r="AP42" s="336">
        <v>100</v>
      </c>
      <c r="AQ42" s="336" t="s">
        <v>591</v>
      </c>
      <c r="AR42" s="336">
        <v>850</v>
      </c>
      <c r="AS42" s="336">
        <v>15</v>
      </c>
      <c r="AT42" s="336" t="s">
        <v>1061</v>
      </c>
      <c r="AU42" s="336" t="s">
        <v>1033</v>
      </c>
    </row>
    <row r="43" spans="1:47" s="335" customFormat="1" ht="27.6" x14ac:dyDescent="0.3">
      <c r="A43" s="343">
        <v>22</v>
      </c>
      <c r="B43" s="336" t="s">
        <v>498</v>
      </c>
      <c r="C43" s="336" t="s">
        <v>511</v>
      </c>
      <c r="D43" s="336" t="s">
        <v>512</v>
      </c>
      <c r="E43" s="336" t="s">
        <v>591</v>
      </c>
      <c r="F43" s="336" t="s">
        <v>578</v>
      </c>
      <c r="G43" s="336">
        <v>1.1299999999999999</v>
      </c>
      <c r="H43" s="336">
        <v>69</v>
      </c>
      <c r="I43" s="336" t="s">
        <v>592</v>
      </c>
      <c r="J43" s="336" t="s">
        <v>591</v>
      </c>
      <c r="K43" s="336" t="s">
        <v>624</v>
      </c>
      <c r="L43" s="336" t="s">
        <v>635</v>
      </c>
      <c r="M43" s="336" t="s">
        <v>591</v>
      </c>
      <c r="N43" s="336" t="s">
        <v>675</v>
      </c>
      <c r="O43" s="336">
        <v>38</v>
      </c>
      <c r="P43" s="352" t="s">
        <v>591</v>
      </c>
      <c r="Q43" s="352">
        <v>800</v>
      </c>
      <c r="R43" s="352">
        <v>340</v>
      </c>
      <c r="S43" s="352">
        <v>700</v>
      </c>
      <c r="T43" s="352">
        <v>34</v>
      </c>
      <c r="U43" s="352">
        <v>900</v>
      </c>
      <c r="V43" s="352">
        <v>35</v>
      </c>
      <c r="W43" s="352" t="s">
        <v>748</v>
      </c>
      <c r="X43" s="352">
        <v>4</v>
      </c>
      <c r="Y43" s="336" t="s">
        <v>591</v>
      </c>
      <c r="Z43" s="336" t="s">
        <v>798</v>
      </c>
      <c r="AA43" s="336" t="s">
        <v>799</v>
      </c>
      <c r="AB43" s="336">
        <v>20</v>
      </c>
      <c r="AC43" s="336">
        <v>10</v>
      </c>
      <c r="AD43" s="336" t="s">
        <v>797</v>
      </c>
      <c r="AE43" s="336">
        <v>150</v>
      </c>
      <c r="AF43" s="336" t="s">
        <v>591</v>
      </c>
      <c r="AG43" s="336" t="s">
        <v>722</v>
      </c>
      <c r="AH43" s="336" t="s">
        <v>718</v>
      </c>
      <c r="AI43" s="336">
        <v>16</v>
      </c>
      <c r="AJ43" s="336">
        <v>5</v>
      </c>
      <c r="AK43" s="336" t="s">
        <v>722</v>
      </c>
      <c r="AL43" s="336" t="s">
        <v>1060</v>
      </c>
      <c r="AM43" s="336">
        <v>400</v>
      </c>
      <c r="AN43" s="336" t="s">
        <v>721</v>
      </c>
      <c r="AO43" s="336" t="s">
        <v>1056</v>
      </c>
      <c r="AP43" s="336">
        <v>100</v>
      </c>
      <c r="AQ43" s="336" t="s">
        <v>591</v>
      </c>
      <c r="AR43" s="336">
        <v>850</v>
      </c>
      <c r="AS43" s="336">
        <v>15</v>
      </c>
      <c r="AT43" s="336" t="s">
        <v>1061</v>
      </c>
      <c r="AU43" s="336" t="s">
        <v>1033</v>
      </c>
    </row>
    <row r="44" spans="1:47" s="335" customFormat="1" ht="27.6" x14ac:dyDescent="0.3">
      <c r="A44" s="343">
        <v>23</v>
      </c>
      <c r="B44" s="336" t="s">
        <v>498</v>
      </c>
      <c r="C44" s="336" t="s">
        <v>511</v>
      </c>
      <c r="D44" s="336" t="s">
        <v>512</v>
      </c>
      <c r="E44" s="336" t="s">
        <v>591</v>
      </c>
      <c r="F44" s="336" t="s">
        <v>578</v>
      </c>
      <c r="G44" s="336">
        <v>1.1299999999999999</v>
      </c>
      <c r="H44" s="336">
        <v>69</v>
      </c>
      <c r="I44" s="336" t="s">
        <v>592</v>
      </c>
      <c r="J44" s="336" t="s">
        <v>591</v>
      </c>
      <c r="K44" s="336" t="s">
        <v>624</v>
      </c>
      <c r="L44" s="336" t="s">
        <v>635</v>
      </c>
      <c r="M44" s="336" t="s">
        <v>591</v>
      </c>
      <c r="N44" s="336" t="s">
        <v>675</v>
      </c>
      <c r="O44" s="336">
        <v>38</v>
      </c>
      <c r="P44" s="352" t="s">
        <v>591</v>
      </c>
      <c r="Q44" s="352">
        <v>800</v>
      </c>
      <c r="R44" s="352">
        <v>340</v>
      </c>
      <c r="S44" s="352">
        <v>700</v>
      </c>
      <c r="T44" s="352">
        <v>34</v>
      </c>
      <c r="U44" s="352">
        <v>900</v>
      </c>
      <c r="V44" s="352">
        <v>35</v>
      </c>
      <c r="W44" s="352" t="s">
        <v>748</v>
      </c>
      <c r="X44" s="352">
        <v>4</v>
      </c>
      <c r="Y44" s="336" t="s">
        <v>591</v>
      </c>
      <c r="Z44" s="336" t="s">
        <v>798</v>
      </c>
      <c r="AA44" s="336" t="s">
        <v>799</v>
      </c>
      <c r="AB44" s="336">
        <v>20</v>
      </c>
      <c r="AC44" s="336">
        <v>10</v>
      </c>
      <c r="AD44" s="336" t="s">
        <v>797</v>
      </c>
      <c r="AE44" s="336">
        <v>150</v>
      </c>
      <c r="AF44" s="336" t="s">
        <v>591</v>
      </c>
      <c r="AG44" s="336" t="s">
        <v>722</v>
      </c>
      <c r="AH44" s="336" t="s">
        <v>718</v>
      </c>
      <c r="AI44" s="336">
        <v>16</v>
      </c>
      <c r="AJ44" s="336">
        <v>5</v>
      </c>
      <c r="AK44" s="336" t="s">
        <v>722</v>
      </c>
      <c r="AL44" s="336" t="s">
        <v>1060</v>
      </c>
      <c r="AM44" s="336">
        <v>400</v>
      </c>
      <c r="AN44" s="336" t="s">
        <v>721</v>
      </c>
      <c r="AO44" s="336" t="s">
        <v>1056</v>
      </c>
      <c r="AP44" s="336">
        <v>100</v>
      </c>
      <c r="AQ44" s="336" t="s">
        <v>591</v>
      </c>
      <c r="AR44" s="336">
        <v>850</v>
      </c>
      <c r="AS44" s="336">
        <v>15</v>
      </c>
      <c r="AT44" s="336" t="s">
        <v>1061</v>
      </c>
      <c r="AU44" s="336" t="s">
        <v>1033</v>
      </c>
    </row>
    <row r="45" spans="1:47" s="335" customFormat="1" ht="27.6" x14ac:dyDescent="0.3">
      <c r="A45" s="343">
        <v>24</v>
      </c>
      <c r="B45" s="336" t="s">
        <v>498</v>
      </c>
      <c r="C45" s="336" t="s">
        <v>511</v>
      </c>
      <c r="D45" s="336" t="s">
        <v>512</v>
      </c>
      <c r="E45" s="336" t="s">
        <v>591</v>
      </c>
      <c r="F45" s="336" t="s">
        <v>578</v>
      </c>
      <c r="G45" s="336">
        <v>1.1299999999999999</v>
      </c>
      <c r="H45" s="336">
        <v>69</v>
      </c>
      <c r="I45" s="336" t="s">
        <v>592</v>
      </c>
      <c r="J45" s="336" t="s">
        <v>591</v>
      </c>
      <c r="K45" s="336" t="s">
        <v>624</v>
      </c>
      <c r="L45" s="336" t="s">
        <v>635</v>
      </c>
      <c r="M45" s="336" t="s">
        <v>591</v>
      </c>
      <c r="N45" s="336" t="s">
        <v>675</v>
      </c>
      <c r="O45" s="336">
        <v>38</v>
      </c>
      <c r="P45" s="352" t="s">
        <v>591</v>
      </c>
      <c r="Q45" s="352">
        <v>800</v>
      </c>
      <c r="R45" s="352">
        <v>340</v>
      </c>
      <c r="S45" s="352">
        <v>700</v>
      </c>
      <c r="T45" s="352">
        <v>34</v>
      </c>
      <c r="U45" s="352">
        <v>900</v>
      </c>
      <c r="V45" s="352">
        <v>35</v>
      </c>
      <c r="W45" s="352" t="s">
        <v>748</v>
      </c>
      <c r="X45" s="352">
        <v>4</v>
      </c>
      <c r="Y45" s="336" t="s">
        <v>591</v>
      </c>
      <c r="Z45" s="336" t="s">
        <v>798</v>
      </c>
      <c r="AA45" s="336" t="s">
        <v>799</v>
      </c>
      <c r="AB45" s="336">
        <v>20</v>
      </c>
      <c r="AC45" s="336">
        <v>10</v>
      </c>
      <c r="AD45" s="336" t="s">
        <v>797</v>
      </c>
      <c r="AE45" s="336">
        <v>150</v>
      </c>
      <c r="AF45" s="336" t="s">
        <v>591</v>
      </c>
      <c r="AG45" s="336" t="s">
        <v>722</v>
      </c>
      <c r="AH45" s="336" t="s">
        <v>718</v>
      </c>
      <c r="AI45" s="336">
        <v>16</v>
      </c>
      <c r="AJ45" s="336">
        <v>5</v>
      </c>
      <c r="AK45" s="336" t="s">
        <v>722</v>
      </c>
      <c r="AL45" s="336" t="s">
        <v>1060</v>
      </c>
      <c r="AM45" s="336">
        <v>400</v>
      </c>
      <c r="AN45" s="336" t="s">
        <v>721</v>
      </c>
      <c r="AO45" s="336" t="s">
        <v>1056</v>
      </c>
      <c r="AP45" s="336">
        <v>100</v>
      </c>
      <c r="AQ45" s="336" t="s">
        <v>591</v>
      </c>
      <c r="AR45" s="336">
        <v>850</v>
      </c>
      <c r="AS45" s="336">
        <v>15</v>
      </c>
      <c r="AT45" s="336" t="s">
        <v>1061</v>
      </c>
      <c r="AU45" s="336" t="s">
        <v>1033</v>
      </c>
    </row>
    <row r="46" spans="1:47" s="335" customFormat="1" ht="27.6" x14ac:dyDescent="0.3">
      <c r="A46" s="343">
        <v>25</v>
      </c>
      <c r="B46" s="336" t="s">
        <v>498</v>
      </c>
      <c r="C46" s="336" t="s">
        <v>511</v>
      </c>
      <c r="D46" s="336" t="s">
        <v>512</v>
      </c>
      <c r="E46" s="336" t="s">
        <v>591</v>
      </c>
      <c r="F46" s="336" t="s">
        <v>578</v>
      </c>
      <c r="G46" s="336">
        <v>1.1299999999999999</v>
      </c>
      <c r="H46" s="336">
        <v>69</v>
      </c>
      <c r="I46" s="336" t="s">
        <v>592</v>
      </c>
      <c r="J46" s="336" t="s">
        <v>591</v>
      </c>
      <c r="K46" s="336" t="s">
        <v>624</v>
      </c>
      <c r="L46" s="336" t="s">
        <v>635</v>
      </c>
      <c r="M46" s="336" t="s">
        <v>591</v>
      </c>
      <c r="N46" s="336" t="s">
        <v>675</v>
      </c>
      <c r="O46" s="336">
        <v>38</v>
      </c>
      <c r="P46" s="352" t="s">
        <v>591</v>
      </c>
      <c r="Q46" s="352">
        <v>800</v>
      </c>
      <c r="R46" s="352">
        <v>340</v>
      </c>
      <c r="S46" s="352">
        <v>700</v>
      </c>
      <c r="T46" s="352">
        <v>34</v>
      </c>
      <c r="U46" s="352">
        <v>900</v>
      </c>
      <c r="V46" s="352">
        <v>35</v>
      </c>
      <c r="W46" s="352" t="s">
        <v>748</v>
      </c>
      <c r="X46" s="352">
        <v>4</v>
      </c>
      <c r="Y46" s="336" t="s">
        <v>591</v>
      </c>
      <c r="Z46" s="336" t="s">
        <v>798</v>
      </c>
      <c r="AA46" s="336" t="s">
        <v>799</v>
      </c>
      <c r="AB46" s="336">
        <v>20</v>
      </c>
      <c r="AC46" s="336">
        <v>10</v>
      </c>
      <c r="AD46" s="336" t="s">
        <v>797</v>
      </c>
      <c r="AE46" s="336">
        <v>150</v>
      </c>
      <c r="AF46" s="336" t="s">
        <v>591</v>
      </c>
      <c r="AG46" s="336" t="s">
        <v>722</v>
      </c>
      <c r="AH46" s="336" t="s">
        <v>718</v>
      </c>
      <c r="AI46" s="336">
        <v>16</v>
      </c>
      <c r="AJ46" s="336">
        <v>5</v>
      </c>
      <c r="AK46" s="336" t="s">
        <v>722</v>
      </c>
      <c r="AL46" s="336" t="s">
        <v>1060</v>
      </c>
      <c r="AM46" s="336">
        <v>400</v>
      </c>
      <c r="AN46" s="336" t="s">
        <v>721</v>
      </c>
      <c r="AO46" s="336" t="s">
        <v>1056</v>
      </c>
      <c r="AP46" s="336">
        <v>100</v>
      </c>
      <c r="AQ46" s="336" t="s">
        <v>591</v>
      </c>
      <c r="AR46" s="336">
        <v>850</v>
      </c>
      <c r="AS46" s="336">
        <v>15</v>
      </c>
      <c r="AT46" s="336" t="s">
        <v>1061</v>
      </c>
      <c r="AU46" s="336" t="s">
        <v>1033</v>
      </c>
    </row>
    <row r="47" spans="1:47" s="335" customFormat="1" ht="27.6" x14ac:dyDescent="0.3">
      <c r="A47" s="343">
        <v>26</v>
      </c>
      <c r="B47" s="336" t="s">
        <v>498</v>
      </c>
      <c r="C47" s="336" t="s">
        <v>511</v>
      </c>
      <c r="D47" s="336" t="s">
        <v>512</v>
      </c>
      <c r="E47" s="336" t="s">
        <v>591</v>
      </c>
      <c r="F47" s="336" t="s">
        <v>578</v>
      </c>
      <c r="G47" s="336">
        <v>1.1299999999999999</v>
      </c>
      <c r="H47" s="336">
        <v>69</v>
      </c>
      <c r="I47" s="336" t="s">
        <v>592</v>
      </c>
      <c r="J47" s="336" t="s">
        <v>591</v>
      </c>
      <c r="K47" s="336" t="s">
        <v>624</v>
      </c>
      <c r="L47" s="336" t="s">
        <v>635</v>
      </c>
      <c r="M47" s="336" t="s">
        <v>591</v>
      </c>
      <c r="N47" s="336" t="s">
        <v>675</v>
      </c>
      <c r="O47" s="336">
        <v>38</v>
      </c>
      <c r="P47" s="352" t="s">
        <v>591</v>
      </c>
      <c r="Q47" s="352">
        <v>800</v>
      </c>
      <c r="R47" s="352">
        <v>340</v>
      </c>
      <c r="S47" s="352">
        <v>700</v>
      </c>
      <c r="T47" s="352">
        <v>34</v>
      </c>
      <c r="U47" s="352">
        <v>900</v>
      </c>
      <c r="V47" s="352">
        <v>35</v>
      </c>
      <c r="W47" s="352" t="s">
        <v>748</v>
      </c>
      <c r="X47" s="352">
        <v>4</v>
      </c>
      <c r="Y47" s="336" t="s">
        <v>591</v>
      </c>
      <c r="Z47" s="336" t="s">
        <v>798</v>
      </c>
      <c r="AA47" s="336" t="s">
        <v>799</v>
      </c>
      <c r="AB47" s="336">
        <v>20</v>
      </c>
      <c r="AC47" s="336">
        <v>10</v>
      </c>
      <c r="AD47" s="336" t="s">
        <v>797</v>
      </c>
      <c r="AE47" s="336">
        <v>150</v>
      </c>
      <c r="AF47" s="336" t="s">
        <v>591</v>
      </c>
      <c r="AG47" s="336" t="s">
        <v>722</v>
      </c>
      <c r="AH47" s="336" t="s">
        <v>718</v>
      </c>
      <c r="AI47" s="336">
        <v>16</v>
      </c>
      <c r="AJ47" s="336">
        <v>5</v>
      </c>
      <c r="AK47" s="336" t="s">
        <v>722</v>
      </c>
      <c r="AL47" s="336" t="s">
        <v>1060</v>
      </c>
      <c r="AM47" s="336">
        <v>400</v>
      </c>
      <c r="AN47" s="336" t="s">
        <v>721</v>
      </c>
      <c r="AO47" s="336" t="s">
        <v>1056</v>
      </c>
      <c r="AP47" s="336">
        <v>100</v>
      </c>
      <c r="AQ47" s="336" t="s">
        <v>591</v>
      </c>
      <c r="AR47" s="336">
        <v>850</v>
      </c>
      <c r="AS47" s="336">
        <v>15</v>
      </c>
      <c r="AT47" s="336" t="s">
        <v>1061</v>
      </c>
      <c r="AU47" s="336" t="s">
        <v>1033</v>
      </c>
    </row>
    <row r="48" spans="1:47" s="335" customFormat="1" ht="27.6" x14ac:dyDescent="0.3">
      <c r="A48" s="343">
        <v>27</v>
      </c>
      <c r="B48" s="336" t="s">
        <v>498</v>
      </c>
      <c r="C48" s="336" t="s">
        <v>511</v>
      </c>
      <c r="D48" s="336" t="s">
        <v>512</v>
      </c>
      <c r="E48" s="336" t="s">
        <v>591</v>
      </c>
      <c r="F48" s="336" t="s">
        <v>578</v>
      </c>
      <c r="G48" s="336">
        <v>1.1299999999999999</v>
      </c>
      <c r="H48" s="336">
        <v>69</v>
      </c>
      <c r="I48" s="336" t="s">
        <v>592</v>
      </c>
      <c r="J48" s="336" t="s">
        <v>591</v>
      </c>
      <c r="K48" s="336" t="s">
        <v>624</v>
      </c>
      <c r="L48" s="336" t="s">
        <v>635</v>
      </c>
      <c r="M48" s="336" t="s">
        <v>591</v>
      </c>
      <c r="N48" s="336" t="s">
        <v>675</v>
      </c>
      <c r="O48" s="336">
        <v>38</v>
      </c>
      <c r="P48" s="352" t="s">
        <v>591</v>
      </c>
      <c r="Q48" s="352">
        <v>800</v>
      </c>
      <c r="R48" s="352">
        <v>340</v>
      </c>
      <c r="S48" s="352">
        <v>700</v>
      </c>
      <c r="T48" s="352">
        <v>34</v>
      </c>
      <c r="U48" s="352">
        <v>900</v>
      </c>
      <c r="V48" s="352">
        <v>35</v>
      </c>
      <c r="W48" s="352" t="s">
        <v>748</v>
      </c>
      <c r="X48" s="352">
        <v>4</v>
      </c>
      <c r="Y48" s="336" t="s">
        <v>591</v>
      </c>
      <c r="Z48" s="336" t="s">
        <v>798</v>
      </c>
      <c r="AA48" s="336" t="s">
        <v>799</v>
      </c>
      <c r="AB48" s="336">
        <v>20</v>
      </c>
      <c r="AC48" s="336">
        <v>10</v>
      </c>
      <c r="AD48" s="336" t="s">
        <v>797</v>
      </c>
      <c r="AE48" s="336">
        <v>150</v>
      </c>
      <c r="AF48" s="336" t="s">
        <v>591</v>
      </c>
      <c r="AG48" s="336" t="s">
        <v>722</v>
      </c>
      <c r="AH48" s="336" t="s">
        <v>718</v>
      </c>
      <c r="AI48" s="336">
        <v>16</v>
      </c>
      <c r="AJ48" s="336">
        <v>5</v>
      </c>
      <c r="AK48" s="336" t="s">
        <v>722</v>
      </c>
      <c r="AL48" s="336" t="s">
        <v>1060</v>
      </c>
      <c r="AM48" s="336">
        <v>400</v>
      </c>
      <c r="AN48" s="336" t="s">
        <v>721</v>
      </c>
      <c r="AO48" s="336" t="s">
        <v>1056</v>
      </c>
      <c r="AP48" s="336">
        <v>100</v>
      </c>
      <c r="AQ48" s="336" t="s">
        <v>591</v>
      </c>
      <c r="AR48" s="336">
        <v>850</v>
      </c>
      <c r="AS48" s="336">
        <v>15</v>
      </c>
      <c r="AT48" s="336" t="s">
        <v>1061</v>
      </c>
      <c r="AU48" s="336" t="s">
        <v>1033</v>
      </c>
    </row>
    <row r="49" spans="1:47" s="335" customFormat="1" ht="27.6" x14ac:dyDescent="0.3">
      <c r="A49" s="343">
        <v>28</v>
      </c>
      <c r="B49" s="336" t="s">
        <v>498</v>
      </c>
      <c r="C49" s="336" t="s">
        <v>511</v>
      </c>
      <c r="D49" s="336" t="s">
        <v>512</v>
      </c>
      <c r="E49" s="336" t="s">
        <v>591</v>
      </c>
      <c r="F49" s="336" t="s">
        <v>578</v>
      </c>
      <c r="G49" s="336">
        <v>1.1299999999999999</v>
      </c>
      <c r="H49" s="336">
        <v>69</v>
      </c>
      <c r="I49" s="336" t="s">
        <v>592</v>
      </c>
      <c r="J49" s="336" t="s">
        <v>591</v>
      </c>
      <c r="K49" s="336" t="s">
        <v>624</v>
      </c>
      <c r="L49" s="336" t="s">
        <v>635</v>
      </c>
      <c r="M49" s="336" t="s">
        <v>591</v>
      </c>
      <c r="N49" s="336" t="s">
        <v>675</v>
      </c>
      <c r="O49" s="336">
        <v>38</v>
      </c>
      <c r="P49" s="352" t="s">
        <v>591</v>
      </c>
      <c r="Q49" s="352">
        <v>800</v>
      </c>
      <c r="R49" s="352">
        <v>340</v>
      </c>
      <c r="S49" s="352">
        <v>700</v>
      </c>
      <c r="T49" s="352">
        <v>34</v>
      </c>
      <c r="U49" s="352">
        <v>900</v>
      </c>
      <c r="V49" s="352">
        <v>35</v>
      </c>
      <c r="W49" s="352" t="s">
        <v>748</v>
      </c>
      <c r="X49" s="352">
        <v>4</v>
      </c>
      <c r="Y49" s="336" t="s">
        <v>591</v>
      </c>
      <c r="Z49" s="336" t="s">
        <v>798</v>
      </c>
      <c r="AA49" s="336" t="s">
        <v>799</v>
      </c>
      <c r="AB49" s="336">
        <v>20</v>
      </c>
      <c r="AC49" s="336">
        <v>10</v>
      </c>
      <c r="AD49" s="336" t="s">
        <v>797</v>
      </c>
      <c r="AE49" s="336">
        <v>150</v>
      </c>
      <c r="AF49" s="336" t="s">
        <v>591</v>
      </c>
      <c r="AG49" s="336" t="s">
        <v>722</v>
      </c>
      <c r="AH49" s="336" t="s">
        <v>718</v>
      </c>
      <c r="AI49" s="336">
        <v>16</v>
      </c>
      <c r="AJ49" s="336">
        <v>5</v>
      </c>
      <c r="AK49" s="336" t="s">
        <v>722</v>
      </c>
      <c r="AL49" s="336" t="s">
        <v>1060</v>
      </c>
      <c r="AM49" s="336">
        <v>400</v>
      </c>
      <c r="AN49" s="336" t="s">
        <v>721</v>
      </c>
      <c r="AO49" s="336" t="s">
        <v>1056</v>
      </c>
      <c r="AP49" s="336">
        <v>100</v>
      </c>
      <c r="AQ49" s="336" t="s">
        <v>591</v>
      </c>
      <c r="AR49" s="336">
        <v>850</v>
      </c>
      <c r="AS49" s="336">
        <v>15</v>
      </c>
      <c r="AT49" s="336" t="s">
        <v>1061</v>
      </c>
      <c r="AU49" s="336" t="s">
        <v>1033</v>
      </c>
    </row>
    <row r="50" spans="1:47" s="335" customFormat="1" ht="27.6" x14ac:dyDescent="0.3">
      <c r="A50" s="343">
        <v>29</v>
      </c>
      <c r="B50" s="336" t="s">
        <v>498</v>
      </c>
      <c r="C50" s="336" t="s">
        <v>511</v>
      </c>
      <c r="D50" s="336" t="s">
        <v>512</v>
      </c>
      <c r="E50" s="336" t="s">
        <v>591</v>
      </c>
      <c r="F50" s="336" t="s">
        <v>578</v>
      </c>
      <c r="G50" s="336">
        <v>1.1299999999999999</v>
      </c>
      <c r="H50" s="336">
        <v>69</v>
      </c>
      <c r="I50" s="336" t="s">
        <v>592</v>
      </c>
      <c r="J50" s="336" t="s">
        <v>591</v>
      </c>
      <c r="K50" s="336" t="s">
        <v>624</v>
      </c>
      <c r="L50" s="336" t="s">
        <v>635</v>
      </c>
      <c r="M50" s="336" t="s">
        <v>591</v>
      </c>
      <c r="N50" s="336" t="s">
        <v>675</v>
      </c>
      <c r="O50" s="336">
        <v>38</v>
      </c>
      <c r="P50" s="352" t="s">
        <v>591</v>
      </c>
      <c r="Q50" s="352">
        <v>800</v>
      </c>
      <c r="R50" s="352">
        <v>340</v>
      </c>
      <c r="S50" s="352">
        <v>700</v>
      </c>
      <c r="T50" s="352">
        <v>34</v>
      </c>
      <c r="U50" s="352">
        <v>900</v>
      </c>
      <c r="V50" s="352">
        <v>35</v>
      </c>
      <c r="W50" s="352" t="s">
        <v>748</v>
      </c>
      <c r="X50" s="352">
        <v>4</v>
      </c>
      <c r="Y50" s="336" t="s">
        <v>591</v>
      </c>
      <c r="Z50" s="336" t="s">
        <v>798</v>
      </c>
      <c r="AA50" s="336" t="s">
        <v>799</v>
      </c>
      <c r="AB50" s="336">
        <v>20</v>
      </c>
      <c r="AC50" s="336">
        <v>10</v>
      </c>
      <c r="AD50" s="336" t="s">
        <v>797</v>
      </c>
      <c r="AE50" s="336">
        <v>150</v>
      </c>
      <c r="AF50" s="336" t="s">
        <v>591</v>
      </c>
      <c r="AG50" s="336" t="s">
        <v>722</v>
      </c>
      <c r="AH50" s="336" t="s">
        <v>718</v>
      </c>
      <c r="AI50" s="336">
        <v>16</v>
      </c>
      <c r="AJ50" s="336">
        <v>5</v>
      </c>
      <c r="AK50" s="336" t="s">
        <v>722</v>
      </c>
      <c r="AL50" s="336" t="s">
        <v>1060</v>
      </c>
      <c r="AM50" s="336">
        <v>400</v>
      </c>
      <c r="AN50" s="336" t="s">
        <v>721</v>
      </c>
      <c r="AO50" s="336" t="s">
        <v>1056</v>
      </c>
      <c r="AP50" s="336">
        <v>100</v>
      </c>
      <c r="AQ50" s="336" t="s">
        <v>591</v>
      </c>
      <c r="AR50" s="336">
        <v>850</v>
      </c>
      <c r="AS50" s="336">
        <v>15</v>
      </c>
      <c r="AT50" s="336" t="s">
        <v>1061</v>
      </c>
      <c r="AU50" s="336" t="s">
        <v>1033</v>
      </c>
    </row>
    <row r="51" spans="1:47" s="335" customFormat="1" ht="27.6" x14ac:dyDescent="0.3">
      <c r="A51" s="343">
        <v>30</v>
      </c>
      <c r="B51" s="336" t="s">
        <v>516</v>
      </c>
      <c r="C51" s="336" t="s">
        <v>517</v>
      </c>
      <c r="D51" s="336" t="s">
        <v>518</v>
      </c>
      <c r="E51" s="336" t="s">
        <v>593</v>
      </c>
      <c r="F51" s="336" t="s">
        <v>578</v>
      </c>
      <c r="G51" s="336">
        <v>1.1299999999999999</v>
      </c>
      <c r="H51" s="336">
        <v>68</v>
      </c>
      <c r="I51" s="336" t="s">
        <v>592</v>
      </c>
      <c r="J51" s="336" t="s">
        <v>593</v>
      </c>
      <c r="K51" s="336" t="s">
        <v>637</v>
      </c>
      <c r="L51" s="336" t="s">
        <v>638</v>
      </c>
      <c r="M51" s="336" t="s">
        <v>593</v>
      </c>
      <c r="N51" s="336" t="s">
        <v>677</v>
      </c>
      <c r="O51" s="336">
        <v>38</v>
      </c>
      <c r="P51" s="352" t="s">
        <v>593</v>
      </c>
      <c r="Q51" s="352">
        <v>800</v>
      </c>
      <c r="R51" s="352">
        <v>370</v>
      </c>
      <c r="S51" s="352">
        <v>700</v>
      </c>
      <c r="T51" s="352">
        <v>34</v>
      </c>
      <c r="U51" s="352">
        <v>900</v>
      </c>
      <c r="V51" s="352">
        <v>35</v>
      </c>
      <c r="W51" s="352" t="s">
        <v>748</v>
      </c>
      <c r="X51" s="352">
        <v>4</v>
      </c>
      <c r="Y51" s="336" t="s">
        <v>593</v>
      </c>
      <c r="Z51" s="336" t="s">
        <v>798</v>
      </c>
      <c r="AA51" s="336" t="s">
        <v>799</v>
      </c>
      <c r="AB51" s="336">
        <v>20</v>
      </c>
      <c r="AC51" s="336">
        <v>10</v>
      </c>
      <c r="AD51" s="336" t="s">
        <v>797</v>
      </c>
      <c r="AE51" s="336">
        <v>150</v>
      </c>
      <c r="AF51" s="336" t="s">
        <v>593</v>
      </c>
      <c r="AG51" s="336" t="s">
        <v>716</v>
      </c>
      <c r="AH51" s="336" t="s">
        <v>719</v>
      </c>
      <c r="AI51" s="336">
        <v>16</v>
      </c>
      <c r="AJ51" s="336">
        <v>5</v>
      </c>
      <c r="AK51" s="336" t="s">
        <v>722</v>
      </c>
      <c r="AL51" s="336" t="s">
        <v>1060</v>
      </c>
      <c r="AM51" s="336">
        <v>400</v>
      </c>
      <c r="AN51" s="336" t="s">
        <v>721</v>
      </c>
      <c r="AO51" s="336" t="s">
        <v>1056</v>
      </c>
      <c r="AP51" s="336">
        <v>100</v>
      </c>
      <c r="AQ51" s="340" t="s">
        <v>593</v>
      </c>
      <c r="AR51" s="340">
        <v>900</v>
      </c>
      <c r="AS51" s="340">
        <v>15</v>
      </c>
      <c r="AT51" s="340" t="s">
        <v>1061</v>
      </c>
      <c r="AU51" s="340" t="s">
        <v>1033</v>
      </c>
    </row>
    <row r="52" spans="1:47" s="335" customFormat="1" ht="27.6" x14ac:dyDescent="0.3">
      <c r="A52" s="343">
        <v>31</v>
      </c>
      <c r="B52" s="336" t="s">
        <v>516</v>
      </c>
      <c r="C52" s="336" t="s">
        <v>517</v>
      </c>
      <c r="D52" s="336" t="s">
        <v>518</v>
      </c>
      <c r="E52" s="336" t="s">
        <v>593</v>
      </c>
      <c r="F52" s="336" t="s">
        <v>578</v>
      </c>
      <c r="G52" s="336">
        <v>1.1299999999999999</v>
      </c>
      <c r="H52" s="336">
        <v>68</v>
      </c>
      <c r="I52" s="336" t="s">
        <v>592</v>
      </c>
      <c r="J52" s="336" t="s">
        <v>593</v>
      </c>
      <c r="K52" s="336" t="s">
        <v>637</v>
      </c>
      <c r="L52" s="336" t="s">
        <v>638</v>
      </c>
      <c r="M52" s="336" t="s">
        <v>593</v>
      </c>
      <c r="N52" s="336" t="s">
        <v>677</v>
      </c>
      <c r="O52" s="336">
        <v>38</v>
      </c>
      <c r="P52" s="352" t="s">
        <v>593</v>
      </c>
      <c r="Q52" s="352">
        <v>800</v>
      </c>
      <c r="R52" s="352">
        <v>370</v>
      </c>
      <c r="S52" s="352">
        <v>700</v>
      </c>
      <c r="T52" s="352">
        <v>34</v>
      </c>
      <c r="U52" s="352">
        <v>900</v>
      </c>
      <c r="V52" s="352">
        <v>35</v>
      </c>
      <c r="W52" s="352" t="s">
        <v>748</v>
      </c>
      <c r="X52" s="352">
        <v>4</v>
      </c>
      <c r="Y52" s="336" t="s">
        <v>593</v>
      </c>
      <c r="Z52" s="336" t="s">
        <v>798</v>
      </c>
      <c r="AA52" s="336" t="s">
        <v>799</v>
      </c>
      <c r="AB52" s="336">
        <v>20</v>
      </c>
      <c r="AC52" s="336">
        <v>10</v>
      </c>
      <c r="AD52" s="336" t="s">
        <v>797</v>
      </c>
      <c r="AE52" s="336">
        <v>150</v>
      </c>
      <c r="AF52" s="336" t="s">
        <v>593</v>
      </c>
      <c r="AG52" s="336" t="s">
        <v>716</v>
      </c>
      <c r="AH52" s="336" t="s">
        <v>719</v>
      </c>
      <c r="AI52" s="336">
        <v>16</v>
      </c>
      <c r="AJ52" s="336">
        <v>5</v>
      </c>
      <c r="AK52" s="336" t="s">
        <v>722</v>
      </c>
      <c r="AL52" s="336" t="s">
        <v>1060</v>
      </c>
      <c r="AM52" s="336">
        <v>400</v>
      </c>
      <c r="AN52" s="336" t="s">
        <v>721</v>
      </c>
      <c r="AO52" s="336" t="s">
        <v>1056</v>
      </c>
      <c r="AP52" s="336">
        <v>100</v>
      </c>
      <c r="AQ52" s="340" t="s">
        <v>593</v>
      </c>
      <c r="AR52" s="340">
        <v>900</v>
      </c>
      <c r="AS52" s="340">
        <v>15</v>
      </c>
      <c r="AT52" s="340" t="s">
        <v>1061</v>
      </c>
      <c r="AU52" s="340" t="s">
        <v>1033</v>
      </c>
    </row>
    <row r="53" spans="1:47" s="335" customFormat="1" ht="27.6" x14ac:dyDescent="0.3">
      <c r="A53" s="343">
        <v>32</v>
      </c>
      <c r="B53" s="336" t="s">
        <v>516</v>
      </c>
      <c r="C53" s="336" t="s">
        <v>517</v>
      </c>
      <c r="D53" s="336" t="s">
        <v>518</v>
      </c>
      <c r="E53" s="336" t="s">
        <v>593</v>
      </c>
      <c r="F53" s="336" t="s">
        <v>578</v>
      </c>
      <c r="G53" s="336">
        <v>1.1299999999999999</v>
      </c>
      <c r="H53" s="336">
        <v>68</v>
      </c>
      <c r="I53" s="336" t="s">
        <v>592</v>
      </c>
      <c r="J53" s="336" t="s">
        <v>593</v>
      </c>
      <c r="K53" s="336" t="s">
        <v>637</v>
      </c>
      <c r="L53" s="336" t="s">
        <v>638</v>
      </c>
      <c r="M53" s="336" t="s">
        <v>593</v>
      </c>
      <c r="N53" s="336" t="s">
        <v>677</v>
      </c>
      <c r="O53" s="336">
        <v>38</v>
      </c>
      <c r="P53" s="352" t="s">
        <v>593</v>
      </c>
      <c r="Q53" s="352">
        <v>800</v>
      </c>
      <c r="R53" s="352">
        <v>370</v>
      </c>
      <c r="S53" s="352">
        <v>700</v>
      </c>
      <c r="T53" s="352">
        <v>34</v>
      </c>
      <c r="U53" s="352">
        <v>900</v>
      </c>
      <c r="V53" s="352">
        <v>35</v>
      </c>
      <c r="W53" s="352" t="s">
        <v>748</v>
      </c>
      <c r="X53" s="352">
        <v>4</v>
      </c>
      <c r="Y53" s="336" t="s">
        <v>593</v>
      </c>
      <c r="Z53" s="336" t="s">
        <v>798</v>
      </c>
      <c r="AA53" s="336" t="s">
        <v>799</v>
      </c>
      <c r="AB53" s="336">
        <v>20</v>
      </c>
      <c r="AC53" s="336">
        <v>10</v>
      </c>
      <c r="AD53" s="336" t="s">
        <v>797</v>
      </c>
      <c r="AE53" s="336">
        <v>150</v>
      </c>
      <c r="AF53" s="336" t="s">
        <v>593</v>
      </c>
      <c r="AG53" s="336" t="s">
        <v>716</v>
      </c>
      <c r="AH53" s="336" t="s">
        <v>719</v>
      </c>
      <c r="AI53" s="336">
        <v>16</v>
      </c>
      <c r="AJ53" s="336">
        <v>5</v>
      </c>
      <c r="AK53" s="336" t="s">
        <v>722</v>
      </c>
      <c r="AL53" s="336" t="s">
        <v>1060</v>
      </c>
      <c r="AM53" s="336">
        <v>400</v>
      </c>
      <c r="AN53" s="336" t="s">
        <v>721</v>
      </c>
      <c r="AO53" s="336" t="s">
        <v>1056</v>
      </c>
      <c r="AP53" s="336">
        <v>100</v>
      </c>
      <c r="AQ53" s="340" t="s">
        <v>593</v>
      </c>
      <c r="AR53" s="340">
        <v>900</v>
      </c>
      <c r="AS53" s="340">
        <v>15</v>
      </c>
      <c r="AT53" s="340" t="s">
        <v>1061</v>
      </c>
      <c r="AU53" s="340" t="s">
        <v>1033</v>
      </c>
    </row>
    <row r="54" spans="1:47" s="335" customFormat="1" ht="27.6" x14ac:dyDescent="0.3">
      <c r="A54" s="343">
        <v>33</v>
      </c>
      <c r="B54" s="336" t="s">
        <v>516</v>
      </c>
      <c r="C54" s="336" t="s">
        <v>517</v>
      </c>
      <c r="D54" s="336" t="s">
        <v>518</v>
      </c>
      <c r="E54" s="336" t="s">
        <v>593</v>
      </c>
      <c r="F54" s="336" t="s">
        <v>578</v>
      </c>
      <c r="G54" s="336">
        <v>1.1299999999999999</v>
      </c>
      <c r="H54" s="336">
        <v>68</v>
      </c>
      <c r="I54" s="336" t="s">
        <v>592</v>
      </c>
      <c r="J54" s="336" t="s">
        <v>593</v>
      </c>
      <c r="K54" s="336" t="s">
        <v>637</v>
      </c>
      <c r="L54" s="336" t="s">
        <v>638</v>
      </c>
      <c r="M54" s="336" t="s">
        <v>593</v>
      </c>
      <c r="N54" s="336" t="s">
        <v>677</v>
      </c>
      <c r="O54" s="336">
        <v>38</v>
      </c>
      <c r="P54" s="352" t="s">
        <v>593</v>
      </c>
      <c r="Q54" s="352">
        <v>800</v>
      </c>
      <c r="R54" s="352">
        <v>370</v>
      </c>
      <c r="S54" s="352">
        <v>700</v>
      </c>
      <c r="T54" s="352">
        <v>34</v>
      </c>
      <c r="U54" s="352">
        <v>900</v>
      </c>
      <c r="V54" s="352">
        <v>35</v>
      </c>
      <c r="W54" s="352" t="s">
        <v>748</v>
      </c>
      <c r="X54" s="352">
        <v>4</v>
      </c>
      <c r="Y54" s="336" t="s">
        <v>593</v>
      </c>
      <c r="Z54" s="336" t="s">
        <v>798</v>
      </c>
      <c r="AA54" s="336" t="s">
        <v>799</v>
      </c>
      <c r="AB54" s="336">
        <v>20</v>
      </c>
      <c r="AC54" s="336">
        <v>10</v>
      </c>
      <c r="AD54" s="336" t="s">
        <v>797</v>
      </c>
      <c r="AE54" s="336">
        <v>150</v>
      </c>
      <c r="AF54" s="336" t="s">
        <v>593</v>
      </c>
      <c r="AG54" s="336" t="s">
        <v>716</v>
      </c>
      <c r="AH54" s="336" t="s">
        <v>719</v>
      </c>
      <c r="AI54" s="336">
        <v>16</v>
      </c>
      <c r="AJ54" s="336">
        <v>5</v>
      </c>
      <c r="AK54" s="336" t="s">
        <v>722</v>
      </c>
      <c r="AL54" s="336" t="s">
        <v>1060</v>
      </c>
      <c r="AM54" s="336">
        <v>400</v>
      </c>
      <c r="AN54" s="336" t="s">
        <v>721</v>
      </c>
      <c r="AO54" s="336" t="s">
        <v>1056</v>
      </c>
      <c r="AP54" s="336">
        <v>100</v>
      </c>
      <c r="AQ54" s="340" t="s">
        <v>593</v>
      </c>
      <c r="AR54" s="340">
        <v>900</v>
      </c>
      <c r="AS54" s="340">
        <v>15</v>
      </c>
      <c r="AT54" s="340" t="s">
        <v>1061</v>
      </c>
      <c r="AU54" s="340" t="s">
        <v>1033</v>
      </c>
    </row>
    <row r="55" spans="1:47" s="335" customFormat="1" ht="27.6" x14ac:dyDescent="0.3">
      <c r="A55" s="343">
        <v>34</v>
      </c>
      <c r="B55" s="336" t="s">
        <v>516</v>
      </c>
      <c r="C55" s="336" t="s">
        <v>517</v>
      </c>
      <c r="D55" s="336" t="s">
        <v>518</v>
      </c>
      <c r="E55" s="336" t="s">
        <v>593</v>
      </c>
      <c r="F55" s="336" t="s">
        <v>578</v>
      </c>
      <c r="G55" s="336">
        <v>1.1299999999999999</v>
      </c>
      <c r="H55" s="336">
        <v>68</v>
      </c>
      <c r="I55" s="336" t="s">
        <v>592</v>
      </c>
      <c r="J55" s="336" t="s">
        <v>593</v>
      </c>
      <c r="K55" s="336" t="s">
        <v>637</v>
      </c>
      <c r="L55" s="336" t="s">
        <v>638</v>
      </c>
      <c r="M55" s="336" t="s">
        <v>593</v>
      </c>
      <c r="N55" s="336" t="s">
        <v>677</v>
      </c>
      <c r="O55" s="336">
        <v>38</v>
      </c>
      <c r="P55" s="352" t="s">
        <v>593</v>
      </c>
      <c r="Q55" s="352">
        <v>800</v>
      </c>
      <c r="R55" s="352">
        <v>370</v>
      </c>
      <c r="S55" s="352">
        <v>700</v>
      </c>
      <c r="T55" s="352">
        <v>34</v>
      </c>
      <c r="U55" s="352">
        <v>900</v>
      </c>
      <c r="V55" s="352">
        <v>35</v>
      </c>
      <c r="W55" s="352" t="s">
        <v>748</v>
      </c>
      <c r="X55" s="352">
        <v>4</v>
      </c>
      <c r="Y55" s="336" t="s">
        <v>593</v>
      </c>
      <c r="Z55" s="336" t="s">
        <v>798</v>
      </c>
      <c r="AA55" s="336" t="s">
        <v>799</v>
      </c>
      <c r="AB55" s="336">
        <v>20</v>
      </c>
      <c r="AC55" s="336">
        <v>10</v>
      </c>
      <c r="AD55" s="336" t="s">
        <v>797</v>
      </c>
      <c r="AE55" s="336">
        <v>150</v>
      </c>
      <c r="AF55" s="336" t="s">
        <v>593</v>
      </c>
      <c r="AG55" s="336" t="s">
        <v>716</v>
      </c>
      <c r="AH55" s="336" t="s">
        <v>719</v>
      </c>
      <c r="AI55" s="336">
        <v>16</v>
      </c>
      <c r="AJ55" s="336">
        <v>5</v>
      </c>
      <c r="AK55" s="336" t="s">
        <v>722</v>
      </c>
      <c r="AL55" s="336" t="s">
        <v>1060</v>
      </c>
      <c r="AM55" s="336">
        <v>400</v>
      </c>
      <c r="AN55" s="336" t="s">
        <v>721</v>
      </c>
      <c r="AO55" s="336" t="s">
        <v>1056</v>
      </c>
      <c r="AP55" s="336">
        <v>100</v>
      </c>
      <c r="AQ55" s="340" t="s">
        <v>593</v>
      </c>
      <c r="AR55" s="340">
        <v>900</v>
      </c>
      <c r="AS55" s="340">
        <v>15</v>
      </c>
      <c r="AT55" s="340" t="s">
        <v>1061</v>
      </c>
      <c r="AU55" s="340" t="s">
        <v>1033</v>
      </c>
    </row>
    <row r="56" spans="1:47" s="335" customFormat="1" ht="27.6" x14ac:dyDescent="0.3">
      <c r="A56" s="343">
        <v>35</v>
      </c>
      <c r="B56" s="336" t="s">
        <v>516</v>
      </c>
      <c r="C56" s="336" t="s">
        <v>517</v>
      </c>
      <c r="D56" s="336" t="s">
        <v>518</v>
      </c>
      <c r="E56" s="336" t="s">
        <v>593</v>
      </c>
      <c r="F56" s="336" t="s">
        <v>578</v>
      </c>
      <c r="G56" s="336">
        <v>1.1299999999999999</v>
      </c>
      <c r="H56" s="336">
        <v>68</v>
      </c>
      <c r="I56" s="336" t="s">
        <v>592</v>
      </c>
      <c r="J56" s="336" t="s">
        <v>593</v>
      </c>
      <c r="K56" s="336" t="s">
        <v>637</v>
      </c>
      <c r="L56" s="336" t="s">
        <v>638</v>
      </c>
      <c r="M56" s="336" t="s">
        <v>593</v>
      </c>
      <c r="N56" s="336" t="s">
        <v>677</v>
      </c>
      <c r="O56" s="336">
        <v>38</v>
      </c>
      <c r="P56" s="352" t="s">
        <v>593</v>
      </c>
      <c r="Q56" s="352">
        <v>800</v>
      </c>
      <c r="R56" s="352">
        <v>370</v>
      </c>
      <c r="S56" s="352">
        <v>700</v>
      </c>
      <c r="T56" s="352">
        <v>34</v>
      </c>
      <c r="U56" s="352">
        <v>900</v>
      </c>
      <c r="V56" s="352">
        <v>35</v>
      </c>
      <c r="W56" s="352" t="s">
        <v>748</v>
      </c>
      <c r="X56" s="352">
        <v>4</v>
      </c>
      <c r="Y56" s="336" t="s">
        <v>593</v>
      </c>
      <c r="Z56" s="336" t="s">
        <v>798</v>
      </c>
      <c r="AA56" s="336" t="s">
        <v>799</v>
      </c>
      <c r="AB56" s="336">
        <v>20</v>
      </c>
      <c r="AC56" s="336">
        <v>10</v>
      </c>
      <c r="AD56" s="336" t="s">
        <v>797</v>
      </c>
      <c r="AE56" s="336">
        <v>150</v>
      </c>
      <c r="AF56" s="336" t="s">
        <v>593</v>
      </c>
      <c r="AG56" s="336" t="s">
        <v>716</v>
      </c>
      <c r="AH56" s="336" t="s">
        <v>719</v>
      </c>
      <c r="AI56" s="336">
        <v>16</v>
      </c>
      <c r="AJ56" s="336">
        <v>5</v>
      </c>
      <c r="AK56" s="336" t="s">
        <v>722</v>
      </c>
      <c r="AL56" s="336" t="s">
        <v>1060</v>
      </c>
      <c r="AM56" s="336">
        <v>400</v>
      </c>
      <c r="AN56" s="336" t="s">
        <v>721</v>
      </c>
      <c r="AO56" s="336" t="s">
        <v>1056</v>
      </c>
      <c r="AP56" s="336">
        <v>100</v>
      </c>
      <c r="AQ56" s="340" t="s">
        <v>593</v>
      </c>
      <c r="AR56" s="340">
        <v>900</v>
      </c>
      <c r="AS56" s="340">
        <v>15</v>
      </c>
      <c r="AT56" s="340" t="s">
        <v>1061</v>
      </c>
      <c r="AU56" s="340" t="s">
        <v>1033</v>
      </c>
    </row>
    <row r="57" spans="1:47" s="335" customFormat="1" ht="27.6" x14ac:dyDescent="0.3">
      <c r="A57" s="343">
        <v>36</v>
      </c>
      <c r="B57" s="336" t="s">
        <v>516</v>
      </c>
      <c r="C57" s="336" t="s">
        <v>517</v>
      </c>
      <c r="D57" s="336" t="s">
        <v>518</v>
      </c>
      <c r="E57" s="336" t="s">
        <v>593</v>
      </c>
      <c r="F57" s="336" t="s">
        <v>578</v>
      </c>
      <c r="G57" s="336">
        <v>1.1299999999999999</v>
      </c>
      <c r="H57" s="336">
        <v>68</v>
      </c>
      <c r="I57" s="336" t="s">
        <v>592</v>
      </c>
      <c r="J57" s="336" t="s">
        <v>593</v>
      </c>
      <c r="K57" s="336" t="s">
        <v>637</v>
      </c>
      <c r="L57" s="336" t="s">
        <v>638</v>
      </c>
      <c r="M57" s="336" t="s">
        <v>593</v>
      </c>
      <c r="N57" s="336" t="s">
        <v>677</v>
      </c>
      <c r="O57" s="336">
        <v>38</v>
      </c>
      <c r="P57" s="352" t="s">
        <v>593</v>
      </c>
      <c r="Q57" s="352">
        <v>800</v>
      </c>
      <c r="R57" s="352">
        <v>370</v>
      </c>
      <c r="S57" s="352">
        <v>700</v>
      </c>
      <c r="T57" s="352">
        <v>34</v>
      </c>
      <c r="U57" s="352">
        <v>900</v>
      </c>
      <c r="V57" s="352">
        <v>35</v>
      </c>
      <c r="W57" s="352" t="s">
        <v>748</v>
      </c>
      <c r="X57" s="352">
        <v>4</v>
      </c>
      <c r="Y57" s="336" t="s">
        <v>593</v>
      </c>
      <c r="Z57" s="336" t="s">
        <v>798</v>
      </c>
      <c r="AA57" s="336" t="s">
        <v>799</v>
      </c>
      <c r="AB57" s="336">
        <v>20</v>
      </c>
      <c r="AC57" s="336">
        <v>10</v>
      </c>
      <c r="AD57" s="336" t="s">
        <v>797</v>
      </c>
      <c r="AE57" s="336">
        <v>150</v>
      </c>
      <c r="AF57" s="336" t="s">
        <v>593</v>
      </c>
      <c r="AG57" s="336" t="s">
        <v>716</v>
      </c>
      <c r="AH57" s="336" t="s">
        <v>719</v>
      </c>
      <c r="AI57" s="336">
        <v>16</v>
      </c>
      <c r="AJ57" s="336">
        <v>5</v>
      </c>
      <c r="AK57" s="336" t="s">
        <v>722</v>
      </c>
      <c r="AL57" s="336" t="s">
        <v>1060</v>
      </c>
      <c r="AM57" s="336">
        <v>400</v>
      </c>
      <c r="AN57" s="336" t="s">
        <v>721</v>
      </c>
      <c r="AO57" s="336" t="s">
        <v>1056</v>
      </c>
      <c r="AP57" s="336">
        <v>100</v>
      </c>
      <c r="AQ57" s="340" t="s">
        <v>593</v>
      </c>
      <c r="AR57" s="340">
        <v>900</v>
      </c>
      <c r="AS57" s="340">
        <v>15</v>
      </c>
      <c r="AT57" s="340" t="s">
        <v>1061</v>
      </c>
      <c r="AU57" s="340" t="s">
        <v>1033</v>
      </c>
    </row>
    <row r="58" spans="1:47" s="335" customFormat="1" ht="27.6" x14ac:dyDescent="0.3">
      <c r="A58" s="343">
        <v>37</v>
      </c>
      <c r="B58" s="336" t="s">
        <v>516</v>
      </c>
      <c r="C58" s="336" t="s">
        <v>517</v>
      </c>
      <c r="D58" s="336" t="s">
        <v>518</v>
      </c>
      <c r="E58" s="336" t="s">
        <v>593</v>
      </c>
      <c r="F58" s="336" t="s">
        <v>578</v>
      </c>
      <c r="G58" s="336">
        <v>1.1299999999999999</v>
      </c>
      <c r="H58" s="336">
        <v>68</v>
      </c>
      <c r="I58" s="336" t="s">
        <v>592</v>
      </c>
      <c r="J58" s="336" t="s">
        <v>593</v>
      </c>
      <c r="K58" s="336" t="s">
        <v>637</v>
      </c>
      <c r="L58" s="336" t="s">
        <v>638</v>
      </c>
      <c r="M58" s="336" t="s">
        <v>593</v>
      </c>
      <c r="N58" s="336" t="s">
        <v>677</v>
      </c>
      <c r="O58" s="336">
        <v>38</v>
      </c>
      <c r="P58" s="352" t="s">
        <v>593</v>
      </c>
      <c r="Q58" s="352">
        <v>800</v>
      </c>
      <c r="R58" s="352">
        <v>370</v>
      </c>
      <c r="S58" s="352">
        <v>700</v>
      </c>
      <c r="T58" s="352">
        <v>34</v>
      </c>
      <c r="U58" s="352">
        <v>900</v>
      </c>
      <c r="V58" s="352">
        <v>35</v>
      </c>
      <c r="W58" s="352" t="s">
        <v>748</v>
      </c>
      <c r="X58" s="352">
        <v>4</v>
      </c>
      <c r="Y58" s="336" t="s">
        <v>593</v>
      </c>
      <c r="Z58" s="336" t="s">
        <v>798</v>
      </c>
      <c r="AA58" s="336" t="s">
        <v>799</v>
      </c>
      <c r="AB58" s="336">
        <v>20</v>
      </c>
      <c r="AC58" s="336">
        <v>10</v>
      </c>
      <c r="AD58" s="336" t="s">
        <v>797</v>
      </c>
      <c r="AE58" s="336">
        <v>150</v>
      </c>
      <c r="AF58" s="336" t="s">
        <v>593</v>
      </c>
      <c r="AG58" s="336" t="s">
        <v>716</v>
      </c>
      <c r="AH58" s="336" t="s">
        <v>719</v>
      </c>
      <c r="AI58" s="336">
        <v>16</v>
      </c>
      <c r="AJ58" s="336">
        <v>5</v>
      </c>
      <c r="AK58" s="336" t="s">
        <v>722</v>
      </c>
      <c r="AL58" s="336" t="s">
        <v>1060</v>
      </c>
      <c r="AM58" s="336">
        <v>400</v>
      </c>
      <c r="AN58" s="336" t="s">
        <v>721</v>
      </c>
      <c r="AO58" s="336" t="s">
        <v>1056</v>
      </c>
      <c r="AP58" s="336">
        <v>100</v>
      </c>
      <c r="AQ58" s="340" t="s">
        <v>593</v>
      </c>
      <c r="AR58" s="340">
        <v>900</v>
      </c>
      <c r="AS58" s="340">
        <v>15</v>
      </c>
      <c r="AT58" s="340" t="s">
        <v>1061</v>
      </c>
      <c r="AU58" s="340" t="s">
        <v>1033</v>
      </c>
    </row>
    <row r="59" spans="1:47" s="335" customFormat="1" ht="27.6" x14ac:dyDescent="0.3">
      <c r="A59" s="343">
        <v>38</v>
      </c>
      <c r="B59" s="336" t="s">
        <v>516</v>
      </c>
      <c r="C59" s="336" t="s">
        <v>517</v>
      </c>
      <c r="D59" s="336" t="s">
        <v>518</v>
      </c>
      <c r="E59" s="336" t="s">
        <v>593</v>
      </c>
      <c r="F59" s="336" t="s">
        <v>578</v>
      </c>
      <c r="G59" s="336">
        <v>1.1299999999999999</v>
      </c>
      <c r="H59" s="336">
        <v>68</v>
      </c>
      <c r="I59" s="336" t="s">
        <v>592</v>
      </c>
      <c r="J59" s="336" t="s">
        <v>593</v>
      </c>
      <c r="K59" s="336" t="s">
        <v>637</v>
      </c>
      <c r="L59" s="336" t="s">
        <v>638</v>
      </c>
      <c r="M59" s="336" t="s">
        <v>593</v>
      </c>
      <c r="N59" s="336" t="s">
        <v>677</v>
      </c>
      <c r="O59" s="336">
        <v>38</v>
      </c>
      <c r="P59" s="352" t="s">
        <v>593</v>
      </c>
      <c r="Q59" s="352">
        <v>800</v>
      </c>
      <c r="R59" s="352">
        <v>370</v>
      </c>
      <c r="S59" s="352">
        <v>700</v>
      </c>
      <c r="T59" s="352">
        <v>34</v>
      </c>
      <c r="U59" s="352">
        <v>900</v>
      </c>
      <c r="V59" s="352">
        <v>35</v>
      </c>
      <c r="W59" s="352" t="s">
        <v>748</v>
      </c>
      <c r="X59" s="352">
        <v>4</v>
      </c>
      <c r="Y59" s="336" t="s">
        <v>593</v>
      </c>
      <c r="Z59" s="336" t="s">
        <v>798</v>
      </c>
      <c r="AA59" s="336" t="s">
        <v>799</v>
      </c>
      <c r="AB59" s="336">
        <v>20</v>
      </c>
      <c r="AC59" s="336">
        <v>10</v>
      </c>
      <c r="AD59" s="336" t="s">
        <v>797</v>
      </c>
      <c r="AE59" s="336">
        <v>150</v>
      </c>
      <c r="AF59" s="336" t="s">
        <v>593</v>
      </c>
      <c r="AG59" s="336" t="s">
        <v>716</v>
      </c>
      <c r="AH59" s="336" t="s">
        <v>719</v>
      </c>
      <c r="AI59" s="336">
        <v>16</v>
      </c>
      <c r="AJ59" s="336">
        <v>5</v>
      </c>
      <c r="AK59" s="336" t="s">
        <v>722</v>
      </c>
      <c r="AL59" s="336" t="s">
        <v>1060</v>
      </c>
      <c r="AM59" s="336">
        <v>400</v>
      </c>
      <c r="AN59" s="336" t="s">
        <v>721</v>
      </c>
      <c r="AO59" s="336" t="s">
        <v>1056</v>
      </c>
      <c r="AP59" s="336">
        <v>100</v>
      </c>
      <c r="AQ59" s="340" t="s">
        <v>593</v>
      </c>
      <c r="AR59" s="340">
        <v>900</v>
      </c>
      <c r="AS59" s="340">
        <v>15</v>
      </c>
      <c r="AT59" s="340" t="s">
        <v>1061</v>
      </c>
      <c r="AU59" s="340" t="s">
        <v>1033</v>
      </c>
    </row>
    <row r="60" spans="1:47" s="335" customFormat="1" ht="27.6" x14ac:dyDescent="0.3">
      <c r="A60" s="343">
        <v>39</v>
      </c>
      <c r="B60" s="336" t="s">
        <v>516</v>
      </c>
      <c r="C60" s="336" t="s">
        <v>517</v>
      </c>
      <c r="D60" s="336" t="s">
        <v>518</v>
      </c>
      <c r="E60" s="336" t="s">
        <v>593</v>
      </c>
      <c r="F60" s="336" t="s">
        <v>578</v>
      </c>
      <c r="G60" s="336">
        <v>1.1299999999999999</v>
      </c>
      <c r="H60" s="336">
        <v>68</v>
      </c>
      <c r="I60" s="336" t="s">
        <v>592</v>
      </c>
      <c r="J60" s="336" t="s">
        <v>593</v>
      </c>
      <c r="K60" s="336" t="s">
        <v>637</v>
      </c>
      <c r="L60" s="336" t="s">
        <v>638</v>
      </c>
      <c r="M60" s="336" t="s">
        <v>593</v>
      </c>
      <c r="N60" s="336" t="s">
        <v>677</v>
      </c>
      <c r="O60" s="336">
        <v>38</v>
      </c>
      <c r="P60" s="352" t="s">
        <v>593</v>
      </c>
      <c r="Q60" s="352">
        <v>800</v>
      </c>
      <c r="R60" s="352">
        <v>370</v>
      </c>
      <c r="S60" s="352">
        <v>700</v>
      </c>
      <c r="T60" s="352">
        <v>34</v>
      </c>
      <c r="U60" s="352">
        <v>900</v>
      </c>
      <c r="V60" s="352">
        <v>35</v>
      </c>
      <c r="W60" s="352" t="s">
        <v>748</v>
      </c>
      <c r="X60" s="352">
        <v>4</v>
      </c>
      <c r="Y60" s="336" t="s">
        <v>593</v>
      </c>
      <c r="Z60" s="336" t="s">
        <v>798</v>
      </c>
      <c r="AA60" s="336" t="s">
        <v>799</v>
      </c>
      <c r="AB60" s="336">
        <v>20</v>
      </c>
      <c r="AC60" s="336">
        <v>10</v>
      </c>
      <c r="AD60" s="336" t="s">
        <v>797</v>
      </c>
      <c r="AE60" s="336">
        <v>150</v>
      </c>
      <c r="AF60" s="336" t="s">
        <v>593</v>
      </c>
      <c r="AG60" s="336" t="s">
        <v>716</v>
      </c>
      <c r="AH60" s="336" t="s">
        <v>719</v>
      </c>
      <c r="AI60" s="336">
        <v>16</v>
      </c>
      <c r="AJ60" s="336">
        <v>5</v>
      </c>
      <c r="AK60" s="336" t="s">
        <v>722</v>
      </c>
      <c r="AL60" s="336" t="s">
        <v>1060</v>
      </c>
      <c r="AM60" s="336">
        <v>400</v>
      </c>
      <c r="AN60" s="336" t="s">
        <v>721</v>
      </c>
      <c r="AO60" s="336" t="s">
        <v>1056</v>
      </c>
      <c r="AP60" s="336">
        <v>100</v>
      </c>
      <c r="AQ60" s="340" t="s">
        <v>593</v>
      </c>
      <c r="AR60" s="340">
        <v>900</v>
      </c>
      <c r="AS60" s="340">
        <v>15</v>
      </c>
      <c r="AT60" s="340" t="s">
        <v>1061</v>
      </c>
      <c r="AU60" s="340" t="s">
        <v>1033</v>
      </c>
    </row>
    <row r="61" spans="1:47" s="335" customFormat="1" ht="27.6" x14ac:dyDescent="0.3">
      <c r="A61" s="343">
        <v>40</v>
      </c>
      <c r="B61" s="336" t="s">
        <v>516</v>
      </c>
      <c r="C61" s="336" t="s">
        <v>517</v>
      </c>
      <c r="D61" s="336" t="s">
        <v>518</v>
      </c>
      <c r="E61" s="336" t="s">
        <v>593</v>
      </c>
      <c r="F61" s="336" t="s">
        <v>578</v>
      </c>
      <c r="G61" s="336">
        <v>1.1299999999999999</v>
      </c>
      <c r="H61" s="336">
        <v>68</v>
      </c>
      <c r="I61" s="336" t="s">
        <v>592</v>
      </c>
      <c r="J61" s="336" t="s">
        <v>593</v>
      </c>
      <c r="K61" s="336" t="s">
        <v>637</v>
      </c>
      <c r="L61" s="336" t="s">
        <v>638</v>
      </c>
      <c r="M61" s="336" t="s">
        <v>593</v>
      </c>
      <c r="N61" s="336" t="s">
        <v>677</v>
      </c>
      <c r="O61" s="336">
        <v>38</v>
      </c>
      <c r="P61" s="352" t="s">
        <v>593</v>
      </c>
      <c r="Q61" s="352">
        <v>800</v>
      </c>
      <c r="R61" s="352">
        <v>370</v>
      </c>
      <c r="S61" s="352">
        <v>700</v>
      </c>
      <c r="T61" s="352">
        <v>34</v>
      </c>
      <c r="U61" s="352">
        <v>900</v>
      </c>
      <c r="V61" s="352">
        <v>35</v>
      </c>
      <c r="W61" s="352" t="s">
        <v>748</v>
      </c>
      <c r="X61" s="352">
        <v>4</v>
      </c>
      <c r="Y61" s="336" t="s">
        <v>593</v>
      </c>
      <c r="Z61" s="336" t="s">
        <v>798</v>
      </c>
      <c r="AA61" s="336" t="s">
        <v>799</v>
      </c>
      <c r="AB61" s="336">
        <v>20</v>
      </c>
      <c r="AC61" s="336">
        <v>10</v>
      </c>
      <c r="AD61" s="336" t="s">
        <v>797</v>
      </c>
      <c r="AE61" s="336">
        <v>150</v>
      </c>
      <c r="AF61" s="336" t="s">
        <v>593</v>
      </c>
      <c r="AG61" s="336" t="s">
        <v>716</v>
      </c>
      <c r="AH61" s="336" t="s">
        <v>719</v>
      </c>
      <c r="AI61" s="336">
        <v>16</v>
      </c>
      <c r="AJ61" s="336">
        <v>5</v>
      </c>
      <c r="AK61" s="336" t="s">
        <v>722</v>
      </c>
      <c r="AL61" s="336" t="s">
        <v>1060</v>
      </c>
      <c r="AM61" s="336">
        <v>400</v>
      </c>
      <c r="AN61" s="336" t="s">
        <v>721</v>
      </c>
      <c r="AO61" s="336" t="s">
        <v>1056</v>
      </c>
      <c r="AP61" s="336">
        <v>100</v>
      </c>
      <c r="AQ61" s="340" t="s">
        <v>593</v>
      </c>
      <c r="AR61" s="340">
        <v>900</v>
      </c>
      <c r="AS61" s="340">
        <v>15</v>
      </c>
      <c r="AT61" s="340" t="s">
        <v>1061</v>
      </c>
      <c r="AU61" s="340" t="s">
        <v>1033</v>
      </c>
    </row>
    <row r="62" spans="1:47" s="335" customFormat="1" ht="27.6" x14ac:dyDescent="0.3">
      <c r="A62" s="343">
        <v>41</v>
      </c>
      <c r="B62" s="336" t="s">
        <v>516</v>
      </c>
      <c r="C62" s="336" t="s">
        <v>517</v>
      </c>
      <c r="D62" s="336" t="s">
        <v>518</v>
      </c>
      <c r="E62" s="336" t="s">
        <v>593</v>
      </c>
      <c r="F62" s="336" t="s">
        <v>578</v>
      </c>
      <c r="G62" s="336">
        <v>1.1299999999999999</v>
      </c>
      <c r="H62" s="336">
        <v>68</v>
      </c>
      <c r="I62" s="336" t="s">
        <v>592</v>
      </c>
      <c r="J62" s="336" t="s">
        <v>593</v>
      </c>
      <c r="K62" s="336" t="s">
        <v>637</v>
      </c>
      <c r="L62" s="336" t="s">
        <v>638</v>
      </c>
      <c r="M62" s="336" t="s">
        <v>593</v>
      </c>
      <c r="N62" s="336" t="s">
        <v>677</v>
      </c>
      <c r="O62" s="336">
        <v>38</v>
      </c>
      <c r="P62" s="352" t="s">
        <v>593</v>
      </c>
      <c r="Q62" s="352">
        <v>800</v>
      </c>
      <c r="R62" s="352">
        <v>370</v>
      </c>
      <c r="S62" s="352">
        <v>700</v>
      </c>
      <c r="T62" s="352">
        <v>34</v>
      </c>
      <c r="U62" s="352">
        <v>900</v>
      </c>
      <c r="V62" s="352">
        <v>35</v>
      </c>
      <c r="W62" s="352" t="s">
        <v>748</v>
      </c>
      <c r="X62" s="352">
        <v>4</v>
      </c>
      <c r="Y62" s="336" t="s">
        <v>593</v>
      </c>
      <c r="Z62" s="336" t="s">
        <v>798</v>
      </c>
      <c r="AA62" s="336" t="s">
        <v>799</v>
      </c>
      <c r="AB62" s="336">
        <v>20</v>
      </c>
      <c r="AC62" s="336">
        <v>10</v>
      </c>
      <c r="AD62" s="336" t="s">
        <v>797</v>
      </c>
      <c r="AE62" s="336">
        <v>150</v>
      </c>
      <c r="AF62" s="336" t="s">
        <v>593</v>
      </c>
      <c r="AG62" s="336" t="s">
        <v>716</v>
      </c>
      <c r="AH62" s="336" t="s">
        <v>719</v>
      </c>
      <c r="AI62" s="336">
        <v>16</v>
      </c>
      <c r="AJ62" s="336">
        <v>5</v>
      </c>
      <c r="AK62" s="336" t="s">
        <v>722</v>
      </c>
      <c r="AL62" s="336" t="s">
        <v>1060</v>
      </c>
      <c r="AM62" s="336">
        <v>400</v>
      </c>
      <c r="AN62" s="336" t="s">
        <v>721</v>
      </c>
      <c r="AO62" s="336" t="s">
        <v>1056</v>
      </c>
      <c r="AP62" s="336">
        <v>100</v>
      </c>
      <c r="AQ62" s="340" t="s">
        <v>593</v>
      </c>
      <c r="AR62" s="340">
        <v>900</v>
      </c>
      <c r="AS62" s="340">
        <v>15</v>
      </c>
      <c r="AT62" s="340" t="s">
        <v>1061</v>
      </c>
      <c r="AU62" s="340" t="s">
        <v>1033</v>
      </c>
    </row>
    <row r="63" spans="1:47" s="335" customFormat="1" ht="27.6" x14ac:dyDescent="0.3">
      <c r="A63" s="343">
        <v>42</v>
      </c>
      <c r="B63" s="336" t="s">
        <v>516</v>
      </c>
      <c r="C63" s="336" t="s">
        <v>517</v>
      </c>
      <c r="D63" s="336" t="s">
        <v>518</v>
      </c>
      <c r="E63" s="336" t="s">
        <v>593</v>
      </c>
      <c r="F63" s="336" t="s">
        <v>578</v>
      </c>
      <c r="G63" s="336">
        <v>1.1299999999999999</v>
      </c>
      <c r="H63" s="336">
        <v>68</v>
      </c>
      <c r="I63" s="336" t="s">
        <v>592</v>
      </c>
      <c r="J63" s="336" t="s">
        <v>593</v>
      </c>
      <c r="K63" s="336" t="s">
        <v>637</v>
      </c>
      <c r="L63" s="336" t="s">
        <v>638</v>
      </c>
      <c r="M63" s="336" t="s">
        <v>593</v>
      </c>
      <c r="N63" s="336" t="s">
        <v>677</v>
      </c>
      <c r="O63" s="336">
        <v>38</v>
      </c>
      <c r="P63" s="352" t="s">
        <v>593</v>
      </c>
      <c r="Q63" s="352">
        <v>800</v>
      </c>
      <c r="R63" s="352">
        <v>370</v>
      </c>
      <c r="S63" s="352">
        <v>700</v>
      </c>
      <c r="T63" s="352">
        <v>34</v>
      </c>
      <c r="U63" s="352">
        <v>900</v>
      </c>
      <c r="V63" s="352">
        <v>35</v>
      </c>
      <c r="W63" s="352" t="s">
        <v>748</v>
      </c>
      <c r="X63" s="352">
        <v>4</v>
      </c>
      <c r="Y63" s="336" t="s">
        <v>593</v>
      </c>
      <c r="Z63" s="336" t="s">
        <v>798</v>
      </c>
      <c r="AA63" s="336" t="s">
        <v>799</v>
      </c>
      <c r="AB63" s="336">
        <v>20</v>
      </c>
      <c r="AC63" s="336">
        <v>10</v>
      </c>
      <c r="AD63" s="336" t="s">
        <v>797</v>
      </c>
      <c r="AE63" s="336">
        <v>150</v>
      </c>
      <c r="AF63" s="336" t="s">
        <v>593</v>
      </c>
      <c r="AG63" s="336" t="s">
        <v>716</v>
      </c>
      <c r="AH63" s="336" t="s">
        <v>719</v>
      </c>
      <c r="AI63" s="336">
        <v>16</v>
      </c>
      <c r="AJ63" s="336">
        <v>5</v>
      </c>
      <c r="AK63" s="336" t="s">
        <v>722</v>
      </c>
      <c r="AL63" s="336" t="s">
        <v>1060</v>
      </c>
      <c r="AM63" s="336">
        <v>400</v>
      </c>
      <c r="AN63" s="336" t="s">
        <v>721</v>
      </c>
      <c r="AO63" s="336" t="s">
        <v>1056</v>
      </c>
      <c r="AP63" s="336">
        <v>100</v>
      </c>
      <c r="AQ63" s="340" t="s">
        <v>593</v>
      </c>
      <c r="AR63" s="340">
        <v>900</v>
      </c>
      <c r="AS63" s="340">
        <v>15</v>
      </c>
      <c r="AT63" s="340" t="s">
        <v>1061</v>
      </c>
      <c r="AU63" s="340" t="s">
        <v>1033</v>
      </c>
    </row>
    <row r="64" spans="1:47" s="335" customFormat="1" ht="27.6" x14ac:dyDescent="0.3">
      <c r="A64" s="343">
        <v>43</v>
      </c>
      <c r="B64" s="336" t="s">
        <v>516</v>
      </c>
      <c r="C64" s="336" t="s">
        <v>517</v>
      </c>
      <c r="D64" s="336" t="s">
        <v>518</v>
      </c>
      <c r="E64" s="336" t="s">
        <v>593</v>
      </c>
      <c r="F64" s="336" t="s">
        <v>578</v>
      </c>
      <c r="G64" s="336">
        <v>1.1299999999999999</v>
      </c>
      <c r="H64" s="336">
        <v>68</v>
      </c>
      <c r="I64" s="336" t="s">
        <v>592</v>
      </c>
      <c r="J64" s="336" t="s">
        <v>593</v>
      </c>
      <c r="K64" s="336" t="s">
        <v>637</v>
      </c>
      <c r="L64" s="336" t="s">
        <v>638</v>
      </c>
      <c r="M64" s="336" t="s">
        <v>593</v>
      </c>
      <c r="N64" s="336" t="s">
        <v>677</v>
      </c>
      <c r="O64" s="336">
        <v>38</v>
      </c>
      <c r="P64" s="352" t="s">
        <v>593</v>
      </c>
      <c r="Q64" s="352">
        <v>800</v>
      </c>
      <c r="R64" s="352">
        <v>370</v>
      </c>
      <c r="S64" s="352">
        <v>700</v>
      </c>
      <c r="T64" s="352">
        <v>34</v>
      </c>
      <c r="U64" s="352">
        <v>900</v>
      </c>
      <c r="V64" s="352">
        <v>35</v>
      </c>
      <c r="W64" s="352" t="s">
        <v>748</v>
      </c>
      <c r="X64" s="352">
        <v>4</v>
      </c>
      <c r="Y64" s="336" t="s">
        <v>593</v>
      </c>
      <c r="Z64" s="336" t="s">
        <v>798</v>
      </c>
      <c r="AA64" s="336" t="s">
        <v>799</v>
      </c>
      <c r="AB64" s="336">
        <v>20</v>
      </c>
      <c r="AC64" s="336">
        <v>10</v>
      </c>
      <c r="AD64" s="336" t="s">
        <v>797</v>
      </c>
      <c r="AE64" s="336">
        <v>150</v>
      </c>
      <c r="AF64" s="336" t="s">
        <v>593</v>
      </c>
      <c r="AG64" s="336" t="s">
        <v>716</v>
      </c>
      <c r="AH64" s="336" t="s">
        <v>719</v>
      </c>
      <c r="AI64" s="336">
        <v>16</v>
      </c>
      <c r="AJ64" s="336">
        <v>5</v>
      </c>
      <c r="AK64" s="336" t="s">
        <v>722</v>
      </c>
      <c r="AL64" s="336" t="s">
        <v>1060</v>
      </c>
      <c r="AM64" s="336">
        <v>400</v>
      </c>
      <c r="AN64" s="336" t="s">
        <v>721</v>
      </c>
      <c r="AO64" s="336" t="s">
        <v>1056</v>
      </c>
      <c r="AP64" s="336">
        <v>100</v>
      </c>
      <c r="AQ64" s="340" t="s">
        <v>593</v>
      </c>
      <c r="AR64" s="340">
        <v>900</v>
      </c>
      <c r="AS64" s="340">
        <v>15</v>
      </c>
      <c r="AT64" s="340" t="s">
        <v>1061</v>
      </c>
      <c r="AU64" s="340" t="s">
        <v>1033</v>
      </c>
    </row>
    <row r="65" spans="1:47" s="335" customFormat="1" ht="27.6" x14ac:dyDescent="0.3">
      <c r="A65" s="343">
        <v>44</v>
      </c>
      <c r="B65" s="336" t="s">
        <v>516</v>
      </c>
      <c r="C65" s="336" t="s">
        <v>517</v>
      </c>
      <c r="D65" s="336" t="s">
        <v>518</v>
      </c>
      <c r="E65" s="336" t="s">
        <v>593</v>
      </c>
      <c r="F65" s="336" t="s">
        <v>578</v>
      </c>
      <c r="G65" s="336">
        <v>1.1299999999999999</v>
      </c>
      <c r="H65" s="336">
        <v>68</v>
      </c>
      <c r="I65" s="336" t="s">
        <v>592</v>
      </c>
      <c r="J65" s="336" t="s">
        <v>593</v>
      </c>
      <c r="K65" s="336" t="s">
        <v>637</v>
      </c>
      <c r="L65" s="336" t="s">
        <v>638</v>
      </c>
      <c r="M65" s="336" t="s">
        <v>593</v>
      </c>
      <c r="N65" s="336" t="s">
        <v>677</v>
      </c>
      <c r="O65" s="336">
        <v>38</v>
      </c>
      <c r="P65" s="352" t="s">
        <v>593</v>
      </c>
      <c r="Q65" s="352">
        <v>800</v>
      </c>
      <c r="R65" s="352">
        <v>370</v>
      </c>
      <c r="S65" s="352">
        <v>700</v>
      </c>
      <c r="T65" s="352">
        <v>34</v>
      </c>
      <c r="U65" s="352">
        <v>900</v>
      </c>
      <c r="V65" s="352">
        <v>35</v>
      </c>
      <c r="W65" s="352" t="s">
        <v>748</v>
      </c>
      <c r="X65" s="352">
        <v>4</v>
      </c>
      <c r="Y65" s="336" t="s">
        <v>593</v>
      </c>
      <c r="Z65" s="336" t="s">
        <v>798</v>
      </c>
      <c r="AA65" s="336" t="s">
        <v>799</v>
      </c>
      <c r="AB65" s="336">
        <v>20</v>
      </c>
      <c r="AC65" s="336">
        <v>10</v>
      </c>
      <c r="AD65" s="336" t="s">
        <v>797</v>
      </c>
      <c r="AE65" s="336">
        <v>150</v>
      </c>
      <c r="AF65" s="336" t="s">
        <v>593</v>
      </c>
      <c r="AG65" s="336" t="s">
        <v>716</v>
      </c>
      <c r="AH65" s="336" t="s">
        <v>719</v>
      </c>
      <c r="AI65" s="336">
        <v>16</v>
      </c>
      <c r="AJ65" s="336">
        <v>5</v>
      </c>
      <c r="AK65" s="336" t="s">
        <v>722</v>
      </c>
      <c r="AL65" s="336" t="s">
        <v>1060</v>
      </c>
      <c r="AM65" s="336">
        <v>400</v>
      </c>
      <c r="AN65" s="336" t="s">
        <v>721</v>
      </c>
      <c r="AO65" s="336" t="s">
        <v>1056</v>
      </c>
      <c r="AP65" s="336">
        <v>100</v>
      </c>
      <c r="AQ65" s="340" t="s">
        <v>593</v>
      </c>
      <c r="AR65" s="340">
        <v>900</v>
      </c>
      <c r="AS65" s="340">
        <v>15</v>
      </c>
      <c r="AT65" s="340" t="s">
        <v>1061</v>
      </c>
      <c r="AU65" s="340" t="s">
        <v>1033</v>
      </c>
    </row>
    <row r="66" spans="1:47" s="335" customFormat="1" ht="27.6" x14ac:dyDescent="0.3">
      <c r="A66" s="343">
        <v>45</v>
      </c>
      <c r="B66" s="336" t="s">
        <v>516</v>
      </c>
      <c r="C66" s="336" t="s">
        <v>517</v>
      </c>
      <c r="D66" s="336" t="s">
        <v>518</v>
      </c>
      <c r="E66" s="336" t="s">
        <v>593</v>
      </c>
      <c r="F66" s="336" t="s">
        <v>578</v>
      </c>
      <c r="G66" s="336">
        <v>1.1299999999999999</v>
      </c>
      <c r="H66" s="336">
        <v>68</v>
      </c>
      <c r="I66" s="336" t="s">
        <v>592</v>
      </c>
      <c r="J66" s="336" t="s">
        <v>593</v>
      </c>
      <c r="K66" s="336" t="s">
        <v>637</v>
      </c>
      <c r="L66" s="336" t="s">
        <v>638</v>
      </c>
      <c r="M66" s="336" t="s">
        <v>593</v>
      </c>
      <c r="N66" s="336" t="s">
        <v>677</v>
      </c>
      <c r="O66" s="336">
        <v>38</v>
      </c>
      <c r="P66" s="352" t="s">
        <v>593</v>
      </c>
      <c r="Q66" s="352">
        <v>800</v>
      </c>
      <c r="R66" s="352">
        <v>370</v>
      </c>
      <c r="S66" s="352">
        <v>700</v>
      </c>
      <c r="T66" s="352">
        <v>34</v>
      </c>
      <c r="U66" s="352">
        <v>900</v>
      </c>
      <c r="V66" s="352">
        <v>35</v>
      </c>
      <c r="W66" s="352" t="s">
        <v>748</v>
      </c>
      <c r="X66" s="352">
        <v>4</v>
      </c>
      <c r="Y66" s="336" t="s">
        <v>593</v>
      </c>
      <c r="Z66" s="336" t="s">
        <v>798</v>
      </c>
      <c r="AA66" s="336" t="s">
        <v>799</v>
      </c>
      <c r="AB66" s="336">
        <v>20</v>
      </c>
      <c r="AC66" s="336">
        <v>10</v>
      </c>
      <c r="AD66" s="336" t="s">
        <v>797</v>
      </c>
      <c r="AE66" s="336">
        <v>150</v>
      </c>
      <c r="AF66" s="336" t="s">
        <v>593</v>
      </c>
      <c r="AG66" s="336" t="s">
        <v>716</v>
      </c>
      <c r="AH66" s="336" t="s">
        <v>719</v>
      </c>
      <c r="AI66" s="336">
        <v>16</v>
      </c>
      <c r="AJ66" s="336">
        <v>5</v>
      </c>
      <c r="AK66" s="336" t="s">
        <v>722</v>
      </c>
      <c r="AL66" s="336" t="s">
        <v>1060</v>
      </c>
      <c r="AM66" s="336">
        <v>400</v>
      </c>
      <c r="AN66" s="336" t="s">
        <v>721</v>
      </c>
      <c r="AO66" s="336" t="s">
        <v>1056</v>
      </c>
      <c r="AP66" s="336">
        <v>100</v>
      </c>
      <c r="AQ66" s="340" t="s">
        <v>593</v>
      </c>
      <c r="AR66" s="340">
        <v>900</v>
      </c>
      <c r="AS66" s="340">
        <v>15</v>
      </c>
      <c r="AT66" s="340" t="s">
        <v>1061</v>
      </c>
      <c r="AU66" s="340" t="s">
        <v>1033</v>
      </c>
    </row>
    <row r="67" spans="1:47" s="335" customFormat="1" ht="27.6" x14ac:dyDescent="0.3">
      <c r="A67" s="343">
        <v>46</v>
      </c>
      <c r="B67" s="336" t="s">
        <v>516</v>
      </c>
      <c r="C67" s="336" t="s">
        <v>517</v>
      </c>
      <c r="D67" s="336" t="s">
        <v>518</v>
      </c>
      <c r="E67" s="336" t="s">
        <v>593</v>
      </c>
      <c r="F67" s="336" t="s">
        <v>578</v>
      </c>
      <c r="G67" s="336">
        <v>1.1299999999999999</v>
      </c>
      <c r="H67" s="336">
        <v>68</v>
      </c>
      <c r="I67" s="336" t="s">
        <v>592</v>
      </c>
      <c r="J67" s="336" t="s">
        <v>593</v>
      </c>
      <c r="K67" s="336" t="s">
        <v>637</v>
      </c>
      <c r="L67" s="336" t="s">
        <v>638</v>
      </c>
      <c r="M67" s="336" t="s">
        <v>593</v>
      </c>
      <c r="N67" s="336" t="s">
        <v>677</v>
      </c>
      <c r="O67" s="336">
        <v>38</v>
      </c>
      <c r="P67" s="352" t="s">
        <v>593</v>
      </c>
      <c r="Q67" s="352">
        <v>800</v>
      </c>
      <c r="R67" s="352">
        <v>370</v>
      </c>
      <c r="S67" s="352">
        <v>700</v>
      </c>
      <c r="T67" s="352">
        <v>34</v>
      </c>
      <c r="U67" s="352">
        <v>900</v>
      </c>
      <c r="V67" s="352">
        <v>35</v>
      </c>
      <c r="W67" s="352" t="s">
        <v>748</v>
      </c>
      <c r="X67" s="352">
        <v>4</v>
      </c>
      <c r="Y67" s="336" t="s">
        <v>593</v>
      </c>
      <c r="Z67" s="336" t="s">
        <v>798</v>
      </c>
      <c r="AA67" s="336" t="s">
        <v>799</v>
      </c>
      <c r="AB67" s="336">
        <v>20</v>
      </c>
      <c r="AC67" s="336">
        <v>10</v>
      </c>
      <c r="AD67" s="336" t="s">
        <v>797</v>
      </c>
      <c r="AE67" s="336">
        <v>150</v>
      </c>
      <c r="AF67" s="336" t="s">
        <v>593</v>
      </c>
      <c r="AG67" s="336" t="s">
        <v>716</v>
      </c>
      <c r="AH67" s="336" t="s">
        <v>719</v>
      </c>
      <c r="AI67" s="336">
        <v>16</v>
      </c>
      <c r="AJ67" s="336">
        <v>5</v>
      </c>
      <c r="AK67" s="336" t="s">
        <v>722</v>
      </c>
      <c r="AL67" s="336" t="s">
        <v>1060</v>
      </c>
      <c r="AM67" s="336">
        <v>400</v>
      </c>
      <c r="AN67" s="336" t="s">
        <v>721</v>
      </c>
      <c r="AO67" s="336" t="s">
        <v>1056</v>
      </c>
      <c r="AP67" s="336">
        <v>100</v>
      </c>
      <c r="AQ67" s="340" t="s">
        <v>593</v>
      </c>
      <c r="AR67" s="340">
        <v>900</v>
      </c>
      <c r="AS67" s="340">
        <v>15</v>
      </c>
      <c r="AT67" s="340" t="s">
        <v>1061</v>
      </c>
      <c r="AU67" s="340" t="s">
        <v>1033</v>
      </c>
    </row>
    <row r="68" spans="1:47" s="335" customFormat="1" ht="27.6" x14ac:dyDescent="0.3">
      <c r="A68" s="343">
        <v>47</v>
      </c>
      <c r="B68" s="336" t="s">
        <v>516</v>
      </c>
      <c r="C68" s="336" t="s">
        <v>517</v>
      </c>
      <c r="D68" s="336" t="s">
        <v>518</v>
      </c>
      <c r="E68" s="336" t="s">
        <v>593</v>
      </c>
      <c r="F68" s="336" t="s">
        <v>578</v>
      </c>
      <c r="G68" s="336">
        <v>1.1299999999999999</v>
      </c>
      <c r="H68" s="336">
        <v>68</v>
      </c>
      <c r="I68" s="336" t="s">
        <v>592</v>
      </c>
      <c r="J68" s="336" t="s">
        <v>593</v>
      </c>
      <c r="K68" s="336" t="s">
        <v>637</v>
      </c>
      <c r="L68" s="336" t="s">
        <v>638</v>
      </c>
      <c r="M68" s="336" t="s">
        <v>593</v>
      </c>
      <c r="N68" s="336" t="s">
        <v>677</v>
      </c>
      <c r="O68" s="336">
        <v>38</v>
      </c>
      <c r="P68" s="352" t="s">
        <v>593</v>
      </c>
      <c r="Q68" s="352">
        <v>800</v>
      </c>
      <c r="R68" s="352">
        <v>370</v>
      </c>
      <c r="S68" s="352">
        <v>700</v>
      </c>
      <c r="T68" s="352">
        <v>34</v>
      </c>
      <c r="U68" s="352">
        <v>900</v>
      </c>
      <c r="V68" s="352">
        <v>35</v>
      </c>
      <c r="W68" s="352" t="s">
        <v>748</v>
      </c>
      <c r="X68" s="352">
        <v>4</v>
      </c>
      <c r="Y68" s="336" t="s">
        <v>593</v>
      </c>
      <c r="Z68" s="336" t="s">
        <v>798</v>
      </c>
      <c r="AA68" s="336" t="s">
        <v>799</v>
      </c>
      <c r="AB68" s="336">
        <v>20</v>
      </c>
      <c r="AC68" s="336">
        <v>10</v>
      </c>
      <c r="AD68" s="336" t="s">
        <v>797</v>
      </c>
      <c r="AE68" s="336">
        <v>150</v>
      </c>
      <c r="AF68" s="336" t="s">
        <v>593</v>
      </c>
      <c r="AG68" s="336" t="s">
        <v>716</v>
      </c>
      <c r="AH68" s="336" t="s">
        <v>719</v>
      </c>
      <c r="AI68" s="336">
        <v>16</v>
      </c>
      <c r="AJ68" s="336">
        <v>5</v>
      </c>
      <c r="AK68" s="336" t="s">
        <v>722</v>
      </c>
      <c r="AL68" s="336" t="s">
        <v>1060</v>
      </c>
      <c r="AM68" s="336">
        <v>400</v>
      </c>
      <c r="AN68" s="336" t="s">
        <v>721</v>
      </c>
      <c r="AO68" s="336" t="s">
        <v>1056</v>
      </c>
      <c r="AP68" s="336">
        <v>100</v>
      </c>
      <c r="AQ68" s="340" t="s">
        <v>593</v>
      </c>
      <c r="AR68" s="340">
        <v>900</v>
      </c>
      <c r="AS68" s="340">
        <v>15</v>
      </c>
      <c r="AT68" s="340" t="s">
        <v>1061</v>
      </c>
      <c r="AU68" s="340" t="s">
        <v>1033</v>
      </c>
    </row>
    <row r="69" spans="1:47" s="335" customFormat="1" ht="27.6" x14ac:dyDescent="0.3">
      <c r="A69" s="343">
        <v>48</v>
      </c>
      <c r="B69" s="336" t="s">
        <v>516</v>
      </c>
      <c r="C69" s="336" t="s">
        <v>517</v>
      </c>
      <c r="D69" s="336" t="s">
        <v>518</v>
      </c>
      <c r="E69" s="336" t="s">
        <v>593</v>
      </c>
      <c r="F69" s="336" t="s">
        <v>578</v>
      </c>
      <c r="G69" s="336">
        <v>1.1299999999999999</v>
      </c>
      <c r="H69" s="336">
        <v>68</v>
      </c>
      <c r="I69" s="336" t="s">
        <v>592</v>
      </c>
      <c r="J69" s="336" t="s">
        <v>593</v>
      </c>
      <c r="K69" s="336" t="s">
        <v>637</v>
      </c>
      <c r="L69" s="336" t="s">
        <v>638</v>
      </c>
      <c r="M69" s="336" t="s">
        <v>593</v>
      </c>
      <c r="N69" s="336" t="s">
        <v>677</v>
      </c>
      <c r="O69" s="336">
        <v>38</v>
      </c>
      <c r="P69" s="352" t="s">
        <v>593</v>
      </c>
      <c r="Q69" s="352">
        <v>800</v>
      </c>
      <c r="R69" s="352">
        <v>370</v>
      </c>
      <c r="S69" s="352">
        <v>700</v>
      </c>
      <c r="T69" s="352">
        <v>34</v>
      </c>
      <c r="U69" s="352">
        <v>900</v>
      </c>
      <c r="V69" s="352">
        <v>35</v>
      </c>
      <c r="W69" s="352" t="s">
        <v>748</v>
      </c>
      <c r="X69" s="352">
        <v>4</v>
      </c>
      <c r="Y69" s="336" t="s">
        <v>593</v>
      </c>
      <c r="Z69" s="336" t="s">
        <v>798</v>
      </c>
      <c r="AA69" s="336" t="s">
        <v>799</v>
      </c>
      <c r="AB69" s="336">
        <v>20</v>
      </c>
      <c r="AC69" s="336">
        <v>10</v>
      </c>
      <c r="AD69" s="336" t="s">
        <v>797</v>
      </c>
      <c r="AE69" s="336">
        <v>150</v>
      </c>
      <c r="AF69" s="336" t="s">
        <v>593</v>
      </c>
      <c r="AG69" s="336" t="s">
        <v>716</v>
      </c>
      <c r="AH69" s="336" t="s">
        <v>719</v>
      </c>
      <c r="AI69" s="336">
        <v>16</v>
      </c>
      <c r="AJ69" s="336">
        <v>5</v>
      </c>
      <c r="AK69" s="336" t="s">
        <v>722</v>
      </c>
      <c r="AL69" s="336" t="s">
        <v>1060</v>
      </c>
      <c r="AM69" s="336">
        <v>400</v>
      </c>
      <c r="AN69" s="336" t="s">
        <v>721</v>
      </c>
      <c r="AO69" s="336" t="s">
        <v>1056</v>
      </c>
      <c r="AP69" s="336">
        <v>100</v>
      </c>
      <c r="AQ69" s="340" t="s">
        <v>593</v>
      </c>
      <c r="AR69" s="340">
        <v>900</v>
      </c>
      <c r="AS69" s="340">
        <v>15</v>
      </c>
      <c r="AT69" s="340" t="s">
        <v>1061</v>
      </c>
      <c r="AU69" s="340" t="s">
        <v>1033</v>
      </c>
    </row>
    <row r="70" spans="1:47" s="335" customFormat="1" ht="27.6" x14ac:dyDescent="0.3">
      <c r="A70" s="343">
        <v>49</v>
      </c>
      <c r="B70" s="336" t="s">
        <v>516</v>
      </c>
      <c r="C70" s="336" t="s">
        <v>517</v>
      </c>
      <c r="D70" s="336" t="s">
        <v>518</v>
      </c>
      <c r="E70" s="336" t="s">
        <v>593</v>
      </c>
      <c r="F70" s="336" t="s">
        <v>578</v>
      </c>
      <c r="G70" s="336">
        <v>1.1299999999999999</v>
      </c>
      <c r="H70" s="336">
        <v>68</v>
      </c>
      <c r="I70" s="336" t="s">
        <v>592</v>
      </c>
      <c r="J70" s="336" t="s">
        <v>593</v>
      </c>
      <c r="K70" s="336" t="s">
        <v>637</v>
      </c>
      <c r="L70" s="336" t="s">
        <v>638</v>
      </c>
      <c r="M70" s="336" t="s">
        <v>593</v>
      </c>
      <c r="N70" s="336" t="s">
        <v>677</v>
      </c>
      <c r="O70" s="336">
        <v>38</v>
      </c>
      <c r="P70" s="352" t="s">
        <v>593</v>
      </c>
      <c r="Q70" s="352">
        <v>800</v>
      </c>
      <c r="R70" s="352">
        <v>370</v>
      </c>
      <c r="S70" s="352">
        <v>700</v>
      </c>
      <c r="T70" s="352">
        <v>34</v>
      </c>
      <c r="U70" s="352">
        <v>900</v>
      </c>
      <c r="V70" s="352">
        <v>35</v>
      </c>
      <c r="W70" s="352" t="s">
        <v>748</v>
      </c>
      <c r="X70" s="352">
        <v>4</v>
      </c>
      <c r="Y70" s="336" t="s">
        <v>593</v>
      </c>
      <c r="Z70" s="336" t="s">
        <v>798</v>
      </c>
      <c r="AA70" s="336" t="s">
        <v>799</v>
      </c>
      <c r="AB70" s="336">
        <v>20</v>
      </c>
      <c r="AC70" s="336">
        <v>10</v>
      </c>
      <c r="AD70" s="336" t="s">
        <v>797</v>
      </c>
      <c r="AE70" s="336">
        <v>150</v>
      </c>
      <c r="AF70" s="336" t="s">
        <v>593</v>
      </c>
      <c r="AG70" s="336" t="s">
        <v>716</v>
      </c>
      <c r="AH70" s="336" t="s">
        <v>719</v>
      </c>
      <c r="AI70" s="336">
        <v>16</v>
      </c>
      <c r="AJ70" s="336">
        <v>5</v>
      </c>
      <c r="AK70" s="336" t="s">
        <v>722</v>
      </c>
      <c r="AL70" s="336" t="s">
        <v>1060</v>
      </c>
      <c r="AM70" s="336">
        <v>400</v>
      </c>
      <c r="AN70" s="336" t="s">
        <v>721</v>
      </c>
      <c r="AO70" s="336" t="s">
        <v>1056</v>
      </c>
      <c r="AP70" s="336">
        <v>100</v>
      </c>
      <c r="AQ70" s="340" t="s">
        <v>593</v>
      </c>
      <c r="AR70" s="340">
        <v>900</v>
      </c>
      <c r="AS70" s="340">
        <v>15</v>
      </c>
      <c r="AT70" s="340" t="s">
        <v>1061</v>
      </c>
      <c r="AU70" s="340" t="s">
        <v>1033</v>
      </c>
    </row>
    <row r="71" spans="1:47" s="335" customFormat="1" ht="27.6" x14ac:dyDescent="0.3">
      <c r="A71" s="343">
        <v>50</v>
      </c>
      <c r="B71" s="336" t="s">
        <v>521</v>
      </c>
      <c r="C71" s="336" t="s">
        <v>522</v>
      </c>
      <c r="D71" s="336" t="s">
        <v>523</v>
      </c>
      <c r="E71" s="336" t="s">
        <v>594</v>
      </c>
      <c r="F71" s="336" t="s">
        <v>578</v>
      </c>
      <c r="G71" s="336">
        <v>1.1299999999999999</v>
      </c>
      <c r="H71" s="336">
        <v>70</v>
      </c>
      <c r="I71" s="336" t="s">
        <v>592</v>
      </c>
      <c r="J71" s="336" t="s">
        <v>594</v>
      </c>
      <c r="K71" s="336" t="s">
        <v>637</v>
      </c>
      <c r="L71" s="336" t="s">
        <v>638</v>
      </c>
      <c r="M71" s="336" t="s">
        <v>594</v>
      </c>
      <c r="N71" s="336" t="s">
        <v>678</v>
      </c>
      <c r="O71" s="336">
        <v>30</v>
      </c>
      <c r="P71" s="352" t="s">
        <v>594</v>
      </c>
      <c r="Q71" s="352">
        <v>800</v>
      </c>
      <c r="R71" s="352">
        <v>350</v>
      </c>
      <c r="S71" s="352">
        <v>700</v>
      </c>
      <c r="T71" s="352">
        <v>34</v>
      </c>
      <c r="U71" s="352">
        <v>900</v>
      </c>
      <c r="V71" s="352">
        <v>30</v>
      </c>
      <c r="W71" s="352" t="s">
        <v>748</v>
      </c>
      <c r="X71" s="352">
        <v>4</v>
      </c>
      <c r="Y71" s="336" t="s">
        <v>594</v>
      </c>
      <c r="Z71" s="336" t="s">
        <v>798</v>
      </c>
      <c r="AA71" s="336" t="s">
        <v>799</v>
      </c>
      <c r="AB71" s="336">
        <v>20</v>
      </c>
      <c r="AC71" s="336">
        <v>10</v>
      </c>
      <c r="AD71" s="336" t="s">
        <v>797</v>
      </c>
      <c r="AE71" s="336">
        <v>150</v>
      </c>
      <c r="AF71" s="336" t="s">
        <v>594</v>
      </c>
      <c r="AG71" s="336" t="s">
        <v>716</v>
      </c>
      <c r="AH71" s="336" t="s">
        <v>719</v>
      </c>
      <c r="AI71" s="336">
        <v>16</v>
      </c>
      <c r="AJ71" s="336">
        <v>5</v>
      </c>
      <c r="AK71" s="336" t="s">
        <v>707</v>
      </c>
      <c r="AL71" s="336" t="s">
        <v>1060</v>
      </c>
      <c r="AM71" s="336">
        <v>400</v>
      </c>
      <c r="AN71" s="336" t="s">
        <v>721</v>
      </c>
      <c r="AO71" s="336" t="s">
        <v>1056</v>
      </c>
      <c r="AP71" s="336">
        <v>100</v>
      </c>
      <c r="AQ71" s="336" t="s">
        <v>594</v>
      </c>
      <c r="AR71" s="336">
        <v>850</v>
      </c>
      <c r="AS71" s="336">
        <v>20</v>
      </c>
      <c r="AT71" s="336" t="s">
        <v>1061</v>
      </c>
      <c r="AU71" s="336" t="s">
        <v>1033</v>
      </c>
    </row>
    <row r="72" spans="1:47" s="335" customFormat="1" ht="27.6" x14ac:dyDescent="0.3">
      <c r="A72" s="343">
        <v>51</v>
      </c>
      <c r="B72" s="336" t="s">
        <v>521</v>
      </c>
      <c r="C72" s="336" t="s">
        <v>522</v>
      </c>
      <c r="D72" s="336" t="s">
        <v>523</v>
      </c>
      <c r="E72" s="336" t="s">
        <v>594</v>
      </c>
      <c r="F72" s="336" t="s">
        <v>578</v>
      </c>
      <c r="G72" s="336">
        <v>1.1299999999999999</v>
      </c>
      <c r="H72" s="336">
        <v>70</v>
      </c>
      <c r="I72" s="336" t="s">
        <v>592</v>
      </c>
      <c r="J72" s="336" t="s">
        <v>594</v>
      </c>
      <c r="K72" s="336" t="s">
        <v>637</v>
      </c>
      <c r="L72" s="336" t="s">
        <v>638</v>
      </c>
      <c r="M72" s="336" t="s">
        <v>594</v>
      </c>
      <c r="N72" s="336" t="s">
        <v>678</v>
      </c>
      <c r="O72" s="336">
        <v>30</v>
      </c>
      <c r="P72" s="352" t="s">
        <v>594</v>
      </c>
      <c r="Q72" s="352">
        <v>800</v>
      </c>
      <c r="R72" s="352">
        <v>350</v>
      </c>
      <c r="S72" s="352">
        <v>700</v>
      </c>
      <c r="T72" s="352">
        <v>34</v>
      </c>
      <c r="U72" s="352">
        <v>900</v>
      </c>
      <c r="V72" s="352">
        <v>30</v>
      </c>
      <c r="W72" s="352" t="s">
        <v>748</v>
      </c>
      <c r="X72" s="352">
        <v>4</v>
      </c>
      <c r="Y72" s="336" t="s">
        <v>594</v>
      </c>
      <c r="Z72" s="336" t="s">
        <v>798</v>
      </c>
      <c r="AA72" s="336" t="s">
        <v>799</v>
      </c>
      <c r="AB72" s="336">
        <v>20</v>
      </c>
      <c r="AC72" s="336">
        <v>10</v>
      </c>
      <c r="AD72" s="336" t="s">
        <v>797</v>
      </c>
      <c r="AE72" s="336">
        <v>150</v>
      </c>
      <c r="AF72" s="336" t="s">
        <v>594</v>
      </c>
      <c r="AG72" s="336" t="s">
        <v>716</v>
      </c>
      <c r="AH72" s="336" t="s">
        <v>719</v>
      </c>
      <c r="AI72" s="336">
        <v>16</v>
      </c>
      <c r="AJ72" s="336">
        <v>5</v>
      </c>
      <c r="AK72" s="336" t="s">
        <v>707</v>
      </c>
      <c r="AL72" s="336" t="s">
        <v>1060</v>
      </c>
      <c r="AM72" s="336">
        <v>400</v>
      </c>
      <c r="AN72" s="336" t="s">
        <v>721</v>
      </c>
      <c r="AO72" s="336" t="s">
        <v>1056</v>
      </c>
      <c r="AP72" s="336">
        <v>100</v>
      </c>
      <c r="AQ72" s="336" t="s">
        <v>594</v>
      </c>
      <c r="AR72" s="336">
        <v>850</v>
      </c>
      <c r="AS72" s="336">
        <v>20</v>
      </c>
      <c r="AT72" s="336" t="s">
        <v>1061</v>
      </c>
      <c r="AU72" s="336" t="s">
        <v>1033</v>
      </c>
    </row>
    <row r="73" spans="1:47" s="335" customFormat="1" ht="27.6" x14ac:dyDescent="0.3">
      <c r="A73" s="343">
        <v>52</v>
      </c>
      <c r="B73" s="336" t="s">
        <v>521</v>
      </c>
      <c r="C73" s="336" t="s">
        <v>522</v>
      </c>
      <c r="D73" s="336" t="s">
        <v>523</v>
      </c>
      <c r="E73" s="336" t="s">
        <v>594</v>
      </c>
      <c r="F73" s="336" t="s">
        <v>578</v>
      </c>
      <c r="G73" s="336">
        <v>1.1299999999999999</v>
      </c>
      <c r="H73" s="336">
        <v>70</v>
      </c>
      <c r="I73" s="336" t="s">
        <v>592</v>
      </c>
      <c r="J73" s="336" t="s">
        <v>594</v>
      </c>
      <c r="K73" s="336" t="s">
        <v>637</v>
      </c>
      <c r="L73" s="336" t="s">
        <v>638</v>
      </c>
      <c r="M73" s="336" t="s">
        <v>594</v>
      </c>
      <c r="N73" s="336" t="s">
        <v>678</v>
      </c>
      <c r="O73" s="336">
        <v>30</v>
      </c>
      <c r="P73" s="352" t="s">
        <v>594</v>
      </c>
      <c r="Q73" s="352">
        <v>800</v>
      </c>
      <c r="R73" s="352">
        <v>350</v>
      </c>
      <c r="S73" s="352">
        <v>700</v>
      </c>
      <c r="T73" s="352">
        <v>34</v>
      </c>
      <c r="U73" s="352">
        <v>900</v>
      </c>
      <c r="V73" s="352">
        <v>30</v>
      </c>
      <c r="W73" s="352" t="s">
        <v>748</v>
      </c>
      <c r="X73" s="352">
        <v>4</v>
      </c>
      <c r="Y73" s="336" t="s">
        <v>594</v>
      </c>
      <c r="Z73" s="336" t="s">
        <v>798</v>
      </c>
      <c r="AA73" s="336" t="s">
        <v>799</v>
      </c>
      <c r="AB73" s="336">
        <v>20</v>
      </c>
      <c r="AC73" s="336">
        <v>10</v>
      </c>
      <c r="AD73" s="336" t="s">
        <v>797</v>
      </c>
      <c r="AE73" s="336">
        <v>150</v>
      </c>
      <c r="AF73" s="336" t="s">
        <v>594</v>
      </c>
      <c r="AG73" s="336" t="s">
        <v>716</v>
      </c>
      <c r="AH73" s="336" t="s">
        <v>719</v>
      </c>
      <c r="AI73" s="336">
        <v>16</v>
      </c>
      <c r="AJ73" s="336">
        <v>5</v>
      </c>
      <c r="AK73" s="336" t="s">
        <v>707</v>
      </c>
      <c r="AL73" s="336" t="s">
        <v>1060</v>
      </c>
      <c r="AM73" s="336">
        <v>400</v>
      </c>
      <c r="AN73" s="336" t="s">
        <v>721</v>
      </c>
      <c r="AO73" s="336" t="s">
        <v>1056</v>
      </c>
      <c r="AP73" s="336">
        <v>100</v>
      </c>
      <c r="AQ73" s="336" t="s">
        <v>594</v>
      </c>
      <c r="AR73" s="336">
        <v>850</v>
      </c>
      <c r="AS73" s="336">
        <v>20</v>
      </c>
      <c r="AT73" s="336" t="s">
        <v>1061</v>
      </c>
      <c r="AU73" s="336" t="s">
        <v>1033</v>
      </c>
    </row>
    <row r="74" spans="1:47" s="335" customFormat="1" ht="27.6" x14ac:dyDescent="0.3">
      <c r="A74" s="343">
        <v>53</v>
      </c>
      <c r="B74" s="336" t="s">
        <v>521</v>
      </c>
      <c r="C74" s="336" t="s">
        <v>522</v>
      </c>
      <c r="D74" s="336" t="s">
        <v>523</v>
      </c>
      <c r="E74" s="336" t="s">
        <v>594</v>
      </c>
      <c r="F74" s="336" t="s">
        <v>578</v>
      </c>
      <c r="G74" s="336">
        <v>1.1299999999999999</v>
      </c>
      <c r="H74" s="336">
        <v>70</v>
      </c>
      <c r="I74" s="336" t="s">
        <v>592</v>
      </c>
      <c r="J74" s="336" t="s">
        <v>594</v>
      </c>
      <c r="K74" s="336" t="s">
        <v>637</v>
      </c>
      <c r="L74" s="336" t="s">
        <v>638</v>
      </c>
      <c r="M74" s="336" t="s">
        <v>594</v>
      </c>
      <c r="N74" s="336" t="s">
        <v>678</v>
      </c>
      <c r="O74" s="336">
        <v>30</v>
      </c>
      <c r="P74" s="352" t="s">
        <v>594</v>
      </c>
      <c r="Q74" s="352">
        <v>800</v>
      </c>
      <c r="R74" s="352">
        <v>350</v>
      </c>
      <c r="S74" s="352">
        <v>700</v>
      </c>
      <c r="T74" s="352">
        <v>34</v>
      </c>
      <c r="U74" s="352">
        <v>900</v>
      </c>
      <c r="V74" s="352">
        <v>30</v>
      </c>
      <c r="W74" s="352" t="s">
        <v>748</v>
      </c>
      <c r="X74" s="352">
        <v>4</v>
      </c>
      <c r="Y74" s="336" t="s">
        <v>594</v>
      </c>
      <c r="Z74" s="336" t="s">
        <v>798</v>
      </c>
      <c r="AA74" s="336" t="s">
        <v>799</v>
      </c>
      <c r="AB74" s="336">
        <v>20</v>
      </c>
      <c r="AC74" s="336">
        <v>10</v>
      </c>
      <c r="AD74" s="336" t="s">
        <v>797</v>
      </c>
      <c r="AE74" s="336">
        <v>150</v>
      </c>
      <c r="AF74" s="336" t="s">
        <v>594</v>
      </c>
      <c r="AG74" s="336" t="s">
        <v>716</v>
      </c>
      <c r="AH74" s="336" t="s">
        <v>719</v>
      </c>
      <c r="AI74" s="336">
        <v>16</v>
      </c>
      <c r="AJ74" s="336">
        <v>5</v>
      </c>
      <c r="AK74" s="336" t="s">
        <v>707</v>
      </c>
      <c r="AL74" s="336" t="s">
        <v>1060</v>
      </c>
      <c r="AM74" s="336">
        <v>400</v>
      </c>
      <c r="AN74" s="336" t="s">
        <v>721</v>
      </c>
      <c r="AO74" s="336" t="s">
        <v>1056</v>
      </c>
      <c r="AP74" s="336">
        <v>100</v>
      </c>
      <c r="AQ74" s="336" t="s">
        <v>594</v>
      </c>
      <c r="AR74" s="336">
        <v>850</v>
      </c>
      <c r="AS74" s="336">
        <v>20</v>
      </c>
      <c r="AT74" s="336" t="s">
        <v>1061</v>
      </c>
      <c r="AU74" s="336" t="s">
        <v>1033</v>
      </c>
    </row>
    <row r="75" spans="1:47" s="335" customFormat="1" ht="27.6" x14ac:dyDescent="0.3">
      <c r="A75" s="343">
        <v>54</v>
      </c>
      <c r="B75" s="336" t="s">
        <v>521</v>
      </c>
      <c r="C75" s="336" t="s">
        <v>522</v>
      </c>
      <c r="D75" s="336" t="s">
        <v>523</v>
      </c>
      <c r="E75" s="336" t="s">
        <v>594</v>
      </c>
      <c r="F75" s="336" t="s">
        <v>578</v>
      </c>
      <c r="G75" s="336">
        <v>1.1299999999999999</v>
      </c>
      <c r="H75" s="336">
        <v>70</v>
      </c>
      <c r="I75" s="336" t="s">
        <v>592</v>
      </c>
      <c r="J75" s="336" t="s">
        <v>594</v>
      </c>
      <c r="K75" s="336" t="s">
        <v>637</v>
      </c>
      <c r="L75" s="336" t="s">
        <v>638</v>
      </c>
      <c r="M75" s="336" t="s">
        <v>594</v>
      </c>
      <c r="N75" s="336" t="s">
        <v>678</v>
      </c>
      <c r="O75" s="336">
        <v>30</v>
      </c>
      <c r="P75" s="352" t="s">
        <v>594</v>
      </c>
      <c r="Q75" s="352">
        <v>800</v>
      </c>
      <c r="R75" s="352">
        <v>350</v>
      </c>
      <c r="S75" s="352">
        <v>700</v>
      </c>
      <c r="T75" s="352">
        <v>34</v>
      </c>
      <c r="U75" s="352">
        <v>900</v>
      </c>
      <c r="V75" s="352">
        <v>30</v>
      </c>
      <c r="W75" s="352" t="s">
        <v>748</v>
      </c>
      <c r="X75" s="352">
        <v>4</v>
      </c>
      <c r="Y75" s="336" t="s">
        <v>594</v>
      </c>
      <c r="Z75" s="336" t="s">
        <v>798</v>
      </c>
      <c r="AA75" s="336" t="s">
        <v>799</v>
      </c>
      <c r="AB75" s="336">
        <v>20</v>
      </c>
      <c r="AC75" s="336">
        <v>10</v>
      </c>
      <c r="AD75" s="336" t="s">
        <v>797</v>
      </c>
      <c r="AE75" s="336">
        <v>150</v>
      </c>
      <c r="AF75" s="336" t="s">
        <v>594</v>
      </c>
      <c r="AG75" s="336" t="s">
        <v>716</v>
      </c>
      <c r="AH75" s="336" t="s">
        <v>719</v>
      </c>
      <c r="AI75" s="336">
        <v>16</v>
      </c>
      <c r="AJ75" s="336">
        <v>5</v>
      </c>
      <c r="AK75" s="336" t="s">
        <v>707</v>
      </c>
      <c r="AL75" s="336" t="s">
        <v>1060</v>
      </c>
      <c r="AM75" s="336">
        <v>400</v>
      </c>
      <c r="AN75" s="336" t="s">
        <v>721</v>
      </c>
      <c r="AO75" s="336" t="s">
        <v>1056</v>
      </c>
      <c r="AP75" s="336">
        <v>100</v>
      </c>
      <c r="AQ75" s="336" t="s">
        <v>594</v>
      </c>
      <c r="AR75" s="336">
        <v>850</v>
      </c>
      <c r="AS75" s="336">
        <v>20</v>
      </c>
      <c r="AT75" s="336" t="s">
        <v>1061</v>
      </c>
      <c r="AU75" s="336" t="s">
        <v>1033</v>
      </c>
    </row>
    <row r="76" spans="1:47" s="335" customFormat="1" ht="27.6" x14ac:dyDescent="0.3">
      <c r="A76" s="343">
        <v>55</v>
      </c>
      <c r="B76" s="336" t="s">
        <v>521</v>
      </c>
      <c r="C76" s="336" t="s">
        <v>522</v>
      </c>
      <c r="D76" s="336" t="s">
        <v>523</v>
      </c>
      <c r="E76" s="336" t="s">
        <v>594</v>
      </c>
      <c r="F76" s="336" t="s">
        <v>578</v>
      </c>
      <c r="G76" s="336">
        <v>1.1299999999999999</v>
      </c>
      <c r="H76" s="336">
        <v>70</v>
      </c>
      <c r="I76" s="336" t="s">
        <v>592</v>
      </c>
      <c r="J76" s="336" t="s">
        <v>594</v>
      </c>
      <c r="K76" s="336" t="s">
        <v>637</v>
      </c>
      <c r="L76" s="336" t="s">
        <v>638</v>
      </c>
      <c r="M76" s="336" t="s">
        <v>594</v>
      </c>
      <c r="N76" s="336" t="s">
        <v>678</v>
      </c>
      <c r="O76" s="336">
        <v>30</v>
      </c>
      <c r="P76" s="352" t="s">
        <v>594</v>
      </c>
      <c r="Q76" s="352">
        <v>800</v>
      </c>
      <c r="R76" s="352">
        <v>350</v>
      </c>
      <c r="S76" s="352">
        <v>700</v>
      </c>
      <c r="T76" s="352">
        <v>34</v>
      </c>
      <c r="U76" s="352">
        <v>900</v>
      </c>
      <c r="V76" s="352">
        <v>30</v>
      </c>
      <c r="W76" s="352" t="s">
        <v>748</v>
      </c>
      <c r="X76" s="352">
        <v>4</v>
      </c>
      <c r="Y76" s="336" t="s">
        <v>594</v>
      </c>
      <c r="Z76" s="336" t="s">
        <v>798</v>
      </c>
      <c r="AA76" s="336" t="s">
        <v>799</v>
      </c>
      <c r="AB76" s="336">
        <v>20</v>
      </c>
      <c r="AC76" s="336">
        <v>10</v>
      </c>
      <c r="AD76" s="336" t="s">
        <v>797</v>
      </c>
      <c r="AE76" s="336">
        <v>150</v>
      </c>
      <c r="AF76" s="336" t="s">
        <v>594</v>
      </c>
      <c r="AG76" s="336" t="s">
        <v>716</v>
      </c>
      <c r="AH76" s="336" t="s">
        <v>719</v>
      </c>
      <c r="AI76" s="336">
        <v>16</v>
      </c>
      <c r="AJ76" s="336">
        <v>5</v>
      </c>
      <c r="AK76" s="336" t="s">
        <v>707</v>
      </c>
      <c r="AL76" s="336" t="s">
        <v>1060</v>
      </c>
      <c r="AM76" s="336">
        <v>400</v>
      </c>
      <c r="AN76" s="336" t="s">
        <v>721</v>
      </c>
      <c r="AO76" s="336" t="s">
        <v>1056</v>
      </c>
      <c r="AP76" s="336">
        <v>100</v>
      </c>
      <c r="AQ76" s="336" t="s">
        <v>594</v>
      </c>
      <c r="AR76" s="336">
        <v>850</v>
      </c>
      <c r="AS76" s="336">
        <v>20</v>
      </c>
      <c r="AT76" s="336" t="s">
        <v>1061</v>
      </c>
      <c r="AU76" s="336" t="s">
        <v>1033</v>
      </c>
    </row>
    <row r="77" spans="1:47" s="335" customFormat="1" ht="27.6" x14ac:dyDescent="0.3">
      <c r="A77" s="343">
        <v>56</v>
      </c>
      <c r="B77" s="336" t="s">
        <v>521</v>
      </c>
      <c r="C77" s="336" t="s">
        <v>522</v>
      </c>
      <c r="D77" s="336" t="s">
        <v>523</v>
      </c>
      <c r="E77" s="336" t="s">
        <v>594</v>
      </c>
      <c r="F77" s="336" t="s">
        <v>578</v>
      </c>
      <c r="G77" s="336">
        <v>1.1299999999999999</v>
      </c>
      <c r="H77" s="336">
        <v>70</v>
      </c>
      <c r="I77" s="336" t="s">
        <v>592</v>
      </c>
      <c r="J77" s="336" t="s">
        <v>594</v>
      </c>
      <c r="K77" s="336" t="s">
        <v>637</v>
      </c>
      <c r="L77" s="336" t="s">
        <v>638</v>
      </c>
      <c r="M77" s="336" t="s">
        <v>594</v>
      </c>
      <c r="N77" s="336" t="s">
        <v>678</v>
      </c>
      <c r="O77" s="336">
        <v>30</v>
      </c>
      <c r="P77" s="352" t="s">
        <v>594</v>
      </c>
      <c r="Q77" s="352">
        <v>800</v>
      </c>
      <c r="R77" s="352">
        <v>350</v>
      </c>
      <c r="S77" s="352">
        <v>700</v>
      </c>
      <c r="T77" s="352">
        <v>34</v>
      </c>
      <c r="U77" s="352">
        <v>900</v>
      </c>
      <c r="V77" s="352">
        <v>30</v>
      </c>
      <c r="W77" s="352" t="s">
        <v>748</v>
      </c>
      <c r="X77" s="352">
        <v>4</v>
      </c>
      <c r="Y77" s="336" t="s">
        <v>594</v>
      </c>
      <c r="Z77" s="336" t="s">
        <v>798</v>
      </c>
      <c r="AA77" s="336" t="s">
        <v>799</v>
      </c>
      <c r="AB77" s="336">
        <v>20</v>
      </c>
      <c r="AC77" s="336">
        <v>10</v>
      </c>
      <c r="AD77" s="336" t="s">
        <v>797</v>
      </c>
      <c r="AE77" s="336">
        <v>150</v>
      </c>
      <c r="AF77" s="336" t="s">
        <v>594</v>
      </c>
      <c r="AG77" s="336" t="s">
        <v>716</v>
      </c>
      <c r="AH77" s="336" t="s">
        <v>719</v>
      </c>
      <c r="AI77" s="336">
        <v>16</v>
      </c>
      <c r="AJ77" s="336">
        <v>5</v>
      </c>
      <c r="AK77" s="336" t="s">
        <v>707</v>
      </c>
      <c r="AL77" s="336" t="s">
        <v>1060</v>
      </c>
      <c r="AM77" s="336">
        <v>400</v>
      </c>
      <c r="AN77" s="336" t="s">
        <v>721</v>
      </c>
      <c r="AO77" s="336" t="s">
        <v>1056</v>
      </c>
      <c r="AP77" s="336">
        <v>100</v>
      </c>
      <c r="AQ77" s="336" t="s">
        <v>594</v>
      </c>
      <c r="AR77" s="336">
        <v>850</v>
      </c>
      <c r="AS77" s="336">
        <v>20</v>
      </c>
      <c r="AT77" s="336" t="s">
        <v>1061</v>
      </c>
      <c r="AU77" s="336" t="s">
        <v>1033</v>
      </c>
    </row>
    <row r="78" spans="1:47" s="335" customFormat="1" ht="27.6" x14ac:dyDescent="0.3">
      <c r="A78" s="343">
        <v>57</v>
      </c>
      <c r="B78" s="336" t="s">
        <v>521</v>
      </c>
      <c r="C78" s="336" t="s">
        <v>522</v>
      </c>
      <c r="D78" s="336" t="s">
        <v>523</v>
      </c>
      <c r="E78" s="336" t="s">
        <v>594</v>
      </c>
      <c r="F78" s="336" t="s">
        <v>578</v>
      </c>
      <c r="G78" s="336">
        <v>1.1299999999999999</v>
      </c>
      <c r="H78" s="336">
        <v>70</v>
      </c>
      <c r="I78" s="336" t="s">
        <v>592</v>
      </c>
      <c r="J78" s="336" t="s">
        <v>594</v>
      </c>
      <c r="K78" s="336" t="s">
        <v>637</v>
      </c>
      <c r="L78" s="336" t="s">
        <v>638</v>
      </c>
      <c r="M78" s="336" t="s">
        <v>594</v>
      </c>
      <c r="N78" s="336" t="s">
        <v>678</v>
      </c>
      <c r="O78" s="336">
        <v>30</v>
      </c>
      <c r="P78" s="352" t="s">
        <v>594</v>
      </c>
      <c r="Q78" s="352">
        <v>800</v>
      </c>
      <c r="R78" s="352">
        <v>350</v>
      </c>
      <c r="S78" s="352">
        <v>700</v>
      </c>
      <c r="T78" s="352">
        <v>34</v>
      </c>
      <c r="U78" s="352">
        <v>900</v>
      </c>
      <c r="V78" s="352">
        <v>30</v>
      </c>
      <c r="W78" s="352" t="s">
        <v>748</v>
      </c>
      <c r="X78" s="352">
        <v>4</v>
      </c>
      <c r="Y78" s="336" t="s">
        <v>594</v>
      </c>
      <c r="Z78" s="336" t="s">
        <v>798</v>
      </c>
      <c r="AA78" s="336" t="s">
        <v>799</v>
      </c>
      <c r="AB78" s="336">
        <v>20</v>
      </c>
      <c r="AC78" s="336">
        <v>10</v>
      </c>
      <c r="AD78" s="336" t="s">
        <v>797</v>
      </c>
      <c r="AE78" s="336">
        <v>150</v>
      </c>
      <c r="AF78" s="336" t="s">
        <v>594</v>
      </c>
      <c r="AG78" s="336" t="s">
        <v>716</v>
      </c>
      <c r="AH78" s="336" t="s">
        <v>719</v>
      </c>
      <c r="AI78" s="336">
        <v>16</v>
      </c>
      <c r="AJ78" s="336">
        <v>5</v>
      </c>
      <c r="AK78" s="336" t="s">
        <v>707</v>
      </c>
      <c r="AL78" s="336" t="s">
        <v>1060</v>
      </c>
      <c r="AM78" s="336">
        <v>400</v>
      </c>
      <c r="AN78" s="336" t="s">
        <v>721</v>
      </c>
      <c r="AO78" s="336" t="s">
        <v>1056</v>
      </c>
      <c r="AP78" s="336">
        <v>100</v>
      </c>
      <c r="AQ78" s="336" t="s">
        <v>594</v>
      </c>
      <c r="AR78" s="336">
        <v>850</v>
      </c>
      <c r="AS78" s="336">
        <v>20</v>
      </c>
      <c r="AT78" s="336" t="s">
        <v>1061</v>
      </c>
      <c r="AU78" s="336" t="s">
        <v>1033</v>
      </c>
    </row>
    <row r="79" spans="1:47" s="335" customFormat="1" ht="27.6" x14ac:dyDescent="0.3">
      <c r="A79" s="343">
        <v>58</v>
      </c>
      <c r="B79" s="336" t="s">
        <v>521</v>
      </c>
      <c r="C79" s="336" t="s">
        <v>522</v>
      </c>
      <c r="D79" s="336" t="s">
        <v>523</v>
      </c>
      <c r="E79" s="336" t="s">
        <v>594</v>
      </c>
      <c r="F79" s="336" t="s">
        <v>578</v>
      </c>
      <c r="G79" s="336">
        <v>1.1299999999999999</v>
      </c>
      <c r="H79" s="336">
        <v>70</v>
      </c>
      <c r="I79" s="336" t="s">
        <v>592</v>
      </c>
      <c r="J79" s="336" t="s">
        <v>594</v>
      </c>
      <c r="K79" s="336" t="s">
        <v>637</v>
      </c>
      <c r="L79" s="336" t="s">
        <v>638</v>
      </c>
      <c r="M79" s="336" t="s">
        <v>594</v>
      </c>
      <c r="N79" s="336" t="s">
        <v>678</v>
      </c>
      <c r="O79" s="336">
        <v>30</v>
      </c>
      <c r="P79" s="352" t="s">
        <v>594</v>
      </c>
      <c r="Q79" s="352">
        <v>800</v>
      </c>
      <c r="R79" s="352">
        <v>350</v>
      </c>
      <c r="S79" s="352">
        <v>700</v>
      </c>
      <c r="T79" s="352">
        <v>34</v>
      </c>
      <c r="U79" s="352">
        <v>900</v>
      </c>
      <c r="V79" s="352">
        <v>30</v>
      </c>
      <c r="W79" s="352" t="s">
        <v>748</v>
      </c>
      <c r="X79" s="352">
        <v>4</v>
      </c>
      <c r="Y79" s="336" t="s">
        <v>594</v>
      </c>
      <c r="Z79" s="336" t="s">
        <v>798</v>
      </c>
      <c r="AA79" s="336" t="s">
        <v>799</v>
      </c>
      <c r="AB79" s="336">
        <v>20</v>
      </c>
      <c r="AC79" s="336">
        <v>10</v>
      </c>
      <c r="AD79" s="336" t="s">
        <v>797</v>
      </c>
      <c r="AE79" s="336">
        <v>150</v>
      </c>
      <c r="AF79" s="336" t="s">
        <v>594</v>
      </c>
      <c r="AG79" s="336" t="s">
        <v>716</v>
      </c>
      <c r="AH79" s="336" t="s">
        <v>719</v>
      </c>
      <c r="AI79" s="336">
        <v>16</v>
      </c>
      <c r="AJ79" s="336">
        <v>5</v>
      </c>
      <c r="AK79" s="336" t="s">
        <v>707</v>
      </c>
      <c r="AL79" s="336" t="s">
        <v>1060</v>
      </c>
      <c r="AM79" s="336">
        <v>400</v>
      </c>
      <c r="AN79" s="336" t="s">
        <v>721</v>
      </c>
      <c r="AO79" s="336" t="s">
        <v>1056</v>
      </c>
      <c r="AP79" s="336">
        <v>100</v>
      </c>
      <c r="AQ79" s="336" t="s">
        <v>594</v>
      </c>
      <c r="AR79" s="336">
        <v>850</v>
      </c>
      <c r="AS79" s="336">
        <v>20</v>
      </c>
      <c r="AT79" s="336" t="s">
        <v>1061</v>
      </c>
      <c r="AU79" s="336" t="s">
        <v>1033</v>
      </c>
    </row>
    <row r="80" spans="1:47" s="335" customFormat="1" ht="27.6" x14ac:dyDescent="0.3">
      <c r="A80" s="343">
        <v>59</v>
      </c>
      <c r="B80" s="336" t="s">
        <v>521</v>
      </c>
      <c r="C80" s="336" t="s">
        <v>522</v>
      </c>
      <c r="D80" s="336" t="s">
        <v>523</v>
      </c>
      <c r="E80" s="336" t="s">
        <v>594</v>
      </c>
      <c r="F80" s="336" t="s">
        <v>578</v>
      </c>
      <c r="G80" s="336">
        <v>1.1299999999999999</v>
      </c>
      <c r="H80" s="336">
        <v>70</v>
      </c>
      <c r="I80" s="336" t="s">
        <v>592</v>
      </c>
      <c r="J80" s="336" t="s">
        <v>594</v>
      </c>
      <c r="K80" s="336" t="s">
        <v>637</v>
      </c>
      <c r="L80" s="336" t="s">
        <v>638</v>
      </c>
      <c r="M80" s="336" t="s">
        <v>594</v>
      </c>
      <c r="N80" s="336" t="s">
        <v>678</v>
      </c>
      <c r="O80" s="336">
        <v>30</v>
      </c>
      <c r="P80" s="352" t="s">
        <v>594</v>
      </c>
      <c r="Q80" s="352">
        <v>800</v>
      </c>
      <c r="R80" s="352">
        <v>350</v>
      </c>
      <c r="S80" s="352">
        <v>700</v>
      </c>
      <c r="T80" s="352">
        <v>34</v>
      </c>
      <c r="U80" s="352">
        <v>900</v>
      </c>
      <c r="V80" s="352">
        <v>30</v>
      </c>
      <c r="W80" s="352" t="s">
        <v>748</v>
      </c>
      <c r="X80" s="352">
        <v>4</v>
      </c>
      <c r="Y80" s="336" t="s">
        <v>594</v>
      </c>
      <c r="Z80" s="336" t="s">
        <v>798</v>
      </c>
      <c r="AA80" s="336" t="s">
        <v>799</v>
      </c>
      <c r="AB80" s="336">
        <v>20</v>
      </c>
      <c r="AC80" s="336">
        <v>10</v>
      </c>
      <c r="AD80" s="336" t="s">
        <v>797</v>
      </c>
      <c r="AE80" s="336">
        <v>150</v>
      </c>
      <c r="AF80" s="336" t="s">
        <v>594</v>
      </c>
      <c r="AG80" s="336" t="s">
        <v>716</v>
      </c>
      <c r="AH80" s="336" t="s">
        <v>719</v>
      </c>
      <c r="AI80" s="336">
        <v>16</v>
      </c>
      <c r="AJ80" s="336">
        <v>5</v>
      </c>
      <c r="AK80" s="336" t="s">
        <v>707</v>
      </c>
      <c r="AL80" s="336" t="s">
        <v>1060</v>
      </c>
      <c r="AM80" s="336">
        <v>400</v>
      </c>
      <c r="AN80" s="336" t="s">
        <v>721</v>
      </c>
      <c r="AO80" s="336" t="s">
        <v>1056</v>
      </c>
      <c r="AP80" s="336">
        <v>100</v>
      </c>
      <c r="AQ80" s="336" t="s">
        <v>594</v>
      </c>
      <c r="AR80" s="336">
        <v>850</v>
      </c>
      <c r="AS80" s="336">
        <v>20</v>
      </c>
      <c r="AT80" s="336" t="s">
        <v>1061</v>
      </c>
      <c r="AU80" s="336" t="s">
        <v>1033</v>
      </c>
    </row>
    <row r="81" spans="1:47" s="335" customFormat="1" ht="27.6" x14ac:dyDescent="0.3">
      <c r="A81" s="343">
        <v>60</v>
      </c>
      <c r="B81" s="336" t="s">
        <v>521</v>
      </c>
      <c r="C81" s="336" t="s">
        <v>522</v>
      </c>
      <c r="D81" s="336" t="s">
        <v>523</v>
      </c>
      <c r="E81" s="336" t="s">
        <v>594</v>
      </c>
      <c r="F81" s="336" t="s">
        <v>578</v>
      </c>
      <c r="G81" s="336">
        <v>1.1299999999999999</v>
      </c>
      <c r="H81" s="336">
        <v>70</v>
      </c>
      <c r="I81" s="336" t="s">
        <v>592</v>
      </c>
      <c r="J81" s="336" t="s">
        <v>594</v>
      </c>
      <c r="K81" s="336" t="s">
        <v>637</v>
      </c>
      <c r="L81" s="336" t="s">
        <v>638</v>
      </c>
      <c r="M81" s="336" t="s">
        <v>594</v>
      </c>
      <c r="N81" s="336" t="s">
        <v>678</v>
      </c>
      <c r="O81" s="336">
        <v>30</v>
      </c>
      <c r="P81" s="352" t="s">
        <v>594</v>
      </c>
      <c r="Q81" s="352">
        <v>800</v>
      </c>
      <c r="R81" s="352">
        <v>350</v>
      </c>
      <c r="S81" s="352">
        <v>700</v>
      </c>
      <c r="T81" s="352">
        <v>34</v>
      </c>
      <c r="U81" s="352">
        <v>900</v>
      </c>
      <c r="V81" s="352">
        <v>30</v>
      </c>
      <c r="W81" s="352" t="s">
        <v>748</v>
      </c>
      <c r="X81" s="352">
        <v>4</v>
      </c>
      <c r="Y81" s="336" t="s">
        <v>594</v>
      </c>
      <c r="Z81" s="336" t="s">
        <v>798</v>
      </c>
      <c r="AA81" s="336" t="s">
        <v>799</v>
      </c>
      <c r="AB81" s="336">
        <v>20</v>
      </c>
      <c r="AC81" s="336">
        <v>10</v>
      </c>
      <c r="AD81" s="336" t="s">
        <v>797</v>
      </c>
      <c r="AE81" s="336">
        <v>150</v>
      </c>
      <c r="AF81" s="336" t="s">
        <v>594</v>
      </c>
      <c r="AG81" s="336" t="s">
        <v>716</v>
      </c>
      <c r="AH81" s="336" t="s">
        <v>719</v>
      </c>
      <c r="AI81" s="336">
        <v>16</v>
      </c>
      <c r="AJ81" s="336">
        <v>5</v>
      </c>
      <c r="AK81" s="336" t="s">
        <v>707</v>
      </c>
      <c r="AL81" s="336" t="s">
        <v>1060</v>
      </c>
      <c r="AM81" s="336">
        <v>400</v>
      </c>
      <c r="AN81" s="336" t="s">
        <v>721</v>
      </c>
      <c r="AO81" s="336" t="s">
        <v>1056</v>
      </c>
      <c r="AP81" s="336">
        <v>100</v>
      </c>
      <c r="AQ81" s="336" t="s">
        <v>594</v>
      </c>
      <c r="AR81" s="336">
        <v>850</v>
      </c>
      <c r="AS81" s="336">
        <v>20</v>
      </c>
      <c r="AT81" s="336" t="s">
        <v>1061</v>
      </c>
      <c r="AU81" s="336" t="s">
        <v>1033</v>
      </c>
    </row>
    <row r="82" spans="1:47" s="335" customFormat="1" ht="27.6" x14ac:dyDescent="0.3">
      <c r="A82" s="343">
        <v>61</v>
      </c>
      <c r="B82" s="336" t="s">
        <v>521</v>
      </c>
      <c r="C82" s="336" t="s">
        <v>522</v>
      </c>
      <c r="D82" s="336" t="s">
        <v>523</v>
      </c>
      <c r="E82" s="336" t="s">
        <v>594</v>
      </c>
      <c r="F82" s="336" t="s">
        <v>578</v>
      </c>
      <c r="G82" s="336">
        <v>1.1299999999999999</v>
      </c>
      <c r="H82" s="336">
        <v>70</v>
      </c>
      <c r="I82" s="336" t="s">
        <v>592</v>
      </c>
      <c r="J82" s="336" t="s">
        <v>594</v>
      </c>
      <c r="K82" s="336" t="s">
        <v>637</v>
      </c>
      <c r="L82" s="336" t="s">
        <v>638</v>
      </c>
      <c r="M82" s="336" t="s">
        <v>594</v>
      </c>
      <c r="N82" s="336" t="s">
        <v>678</v>
      </c>
      <c r="O82" s="336">
        <v>30</v>
      </c>
      <c r="P82" s="352" t="s">
        <v>594</v>
      </c>
      <c r="Q82" s="352">
        <v>800</v>
      </c>
      <c r="R82" s="352">
        <v>350</v>
      </c>
      <c r="S82" s="352">
        <v>700</v>
      </c>
      <c r="T82" s="352">
        <v>34</v>
      </c>
      <c r="U82" s="352">
        <v>900</v>
      </c>
      <c r="V82" s="352">
        <v>30</v>
      </c>
      <c r="W82" s="352" t="s">
        <v>748</v>
      </c>
      <c r="X82" s="352">
        <v>4</v>
      </c>
      <c r="Y82" s="336" t="s">
        <v>594</v>
      </c>
      <c r="Z82" s="336" t="s">
        <v>798</v>
      </c>
      <c r="AA82" s="336" t="s">
        <v>799</v>
      </c>
      <c r="AB82" s="336">
        <v>20</v>
      </c>
      <c r="AC82" s="336">
        <v>10</v>
      </c>
      <c r="AD82" s="336" t="s">
        <v>797</v>
      </c>
      <c r="AE82" s="336">
        <v>150</v>
      </c>
      <c r="AF82" s="336" t="s">
        <v>594</v>
      </c>
      <c r="AG82" s="336" t="s">
        <v>716</v>
      </c>
      <c r="AH82" s="336" t="s">
        <v>719</v>
      </c>
      <c r="AI82" s="336">
        <v>16</v>
      </c>
      <c r="AJ82" s="336">
        <v>5</v>
      </c>
      <c r="AK82" s="336" t="s">
        <v>707</v>
      </c>
      <c r="AL82" s="336" t="s">
        <v>1060</v>
      </c>
      <c r="AM82" s="336">
        <v>400</v>
      </c>
      <c r="AN82" s="336" t="s">
        <v>721</v>
      </c>
      <c r="AO82" s="336" t="s">
        <v>1056</v>
      </c>
      <c r="AP82" s="336">
        <v>100</v>
      </c>
      <c r="AQ82" s="336" t="s">
        <v>594</v>
      </c>
      <c r="AR82" s="336">
        <v>850</v>
      </c>
      <c r="AS82" s="336">
        <v>20</v>
      </c>
      <c r="AT82" s="336" t="s">
        <v>1061</v>
      </c>
      <c r="AU82" s="336" t="s">
        <v>1033</v>
      </c>
    </row>
    <row r="83" spans="1:47" s="335" customFormat="1" ht="27.6" x14ac:dyDescent="0.3">
      <c r="A83" s="343">
        <v>62</v>
      </c>
      <c r="B83" s="336" t="s">
        <v>521</v>
      </c>
      <c r="C83" s="336" t="s">
        <v>522</v>
      </c>
      <c r="D83" s="336" t="s">
        <v>523</v>
      </c>
      <c r="E83" s="336" t="s">
        <v>594</v>
      </c>
      <c r="F83" s="336" t="s">
        <v>578</v>
      </c>
      <c r="G83" s="336">
        <v>1.1299999999999999</v>
      </c>
      <c r="H83" s="336">
        <v>70</v>
      </c>
      <c r="I83" s="336" t="s">
        <v>592</v>
      </c>
      <c r="J83" s="336" t="s">
        <v>594</v>
      </c>
      <c r="K83" s="336" t="s">
        <v>637</v>
      </c>
      <c r="L83" s="336" t="s">
        <v>638</v>
      </c>
      <c r="M83" s="336" t="s">
        <v>594</v>
      </c>
      <c r="N83" s="336" t="s">
        <v>678</v>
      </c>
      <c r="O83" s="336">
        <v>30</v>
      </c>
      <c r="P83" s="352" t="s">
        <v>594</v>
      </c>
      <c r="Q83" s="352">
        <v>800</v>
      </c>
      <c r="R83" s="352">
        <v>350</v>
      </c>
      <c r="S83" s="352">
        <v>700</v>
      </c>
      <c r="T83" s="352">
        <v>34</v>
      </c>
      <c r="U83" s="352">
        <v>900</v>
      </c>
      <c r="V83" s="352">
        <v>30</v>
      </c>
      <c r="W83" s="352" t="s">
        <v>748</v>
      </c>
      <c r="X83" s="352">
        <v>4</v>
      </c>
      <c r="Y83" s="336" t="s">
        <v>594</v>
      </c>
      <c r="Z83" s="336" t="s">
        <v>798</v>
      </c>
      <c r="AA83" s="336" t="s">
        <v>799</v>
      </c>
      <c r="AB83" s="336">
        <v>20</v>
      </c>
      <c r="AC83" s="336">
        <v>10</v>
      </c>
      <c r="AD83" s="336" t="s">
        <v>797</v>
      </c>
      <c r="AE83" s="336">
        <v>150</v>
      </c>
      <c r="AF83" s="336" t="s">
        <v>594</v>
      </c>
      <c r="AG83" s="336" t="s">
        <v>716</v>
      </c>
      <c r="AH83" s="336" t="s">
        <v>719</v>
      </c>
      <c r="AI83" s="336">
        <v>16</v>
      </c>
      <c r="AJ83" s="336">
        <v>5</v>
      </c>
      <c r="AK83" s="336" t="s">
        <v>707</v>
      </c>
      <c r="AL83" s="336" t="s">
        <v>1060</v>
      </c>
      <c r="AM83" s="336">
        <v>400</v>
      </c>
      <c r="AN83" s="336" t="s">
        <v>721</v>
      </c>
      <c r="AO83" s="336" t="s">
        <v>1056</v>
      </c>
      <c r="AP83" s="336">
        <v>100</v>
      </c>
      <c r="AQ83" s="336" t="s">
        <v>594</v>
      </c>
      <c r="AR83" s="336">
        <v>850</v>
      </c>
      <c r="AS83" s="336">
        <v>20</v>
      </c>
      <c r="AT83" s="336" t="s">
        <v>1061</v>
      </c>
      <c r="AU83" s="336" t="s">
        <v>1033</v>
      </c>
    </row>
    <row r="84" spans="1:47" s="335" customFormat="1" ht="27.6" x14ac:dyDescent="0.3">
      <c r="A84" s="343">
        <v>63</v>
      </c>
      <c r="B84" s="336" t="s">
        <v>521</v>
      </c>
      <c r="C84" s="336" t="s">
        <v>522</v>
      </c>
      <c r="D84" s="336" t="s">
        <v>523</v>
      </c>
      <c r="E84" s="336" t="s">
        <v>594</v>
      </c>
      <c r="F84" s="336" t="s">
        <v>578</v>
      </c>
      <c r="G84" s="336">
        <v>1.1299999999999999</v>
      </c>
      <c r="H84" s="336">
        <v>70</v>
      </c>
      <c r="I84" s="336" t="s">
        <v>592</v>
      </c>
      <c r="J84" s="336" t="s">
        <v>594</v>
      </c>
      <c r="K84" s="336" t="s">
        <v>637</v>
      </c>
      <c r="L84" s="336" t="s">
        <v>638</v>
      </c>
      <c r="M84" s="336" t="s">
        <v>594</v>
      </c>
      <c r="N84" s="336" t="s">
        <v>678</v>
      </c>
      <c r="O84" s="336">
        <v>30</v>
      </c>
      <c r="P84" s="352" t="s">
        <v>594</v>
      </c>
      <c r="Q84" s="352">
        <v>800</v>
      </c>
      <c r="R84" s="352">
        <v>350</v>
      </c>
      <c r="S84" s="352">
        <v>700</v>
      </c>
      <c r="T84" s="352">
        <v>34</v>
      </c>
      <c r="U84" s="352">
        <v>900</v>
      </c>
      <c r="V84" s="352">
        <v>30</v>
      </c>
      <c r="W84" s="352" t="s">
        <v>748</v>
      </c>
      <c r="X84" s="352">
        <v>4</v>
      </c>
      <c r="Y84" s="336" t="s">
        <v>594</v>
      </c>
      <c r="Z84" s="336" t="s">
        <v>798</v>
      </c>
      <c r="AA84" s="336" t="s">
        <v>799</v>
      </c>
      <c r="AB84" s="336">
        <v>20</v>
      </c>
      <c r="AC84" s="336">
        <v>10</v>
      </c>
      <c r="AD84" s="336" t="s">
        <v>797</v>
      </c>
      <c r="AE84" s="336">
        <v>150</v>
      </c>
      <c r="AF84" s="336" t="s">
        <v>594</v>
      </c>
      <c r="AG84" s="336" t="s">
        <v>716</v>
      </c>
      <c r="AH84" s="336" t="s">
        <v>719</v>
      </c>
      <c r="AI84" s="336">
        <v>16</v>
      </c>
      <c r="AJ84" s="336">
        <v>5</v>
      </c>
      <c r="AK84" s="336" t="s">
        <v>707</v>
      </c>
      <c r="AL84" s="336" t="s">
        <v>1060</v>
      </c>
      <c r="AM84" s="336">
        <v>400</v>
      </c>
      <c r="AN84" s="336" t="s">
        <v>721</v>
      </c>
      <c r="AO84" s="336" t="s">
        <v>1056</v>
      </c>
      <c r="AP84" s="336">
        <v>100</v>
      </c>
      <c r="AQ84" s="336" t="s">
        <v>594</v>
      </c>
      <c r="AR84" s="336">
        <v>850</v>
      </c>
      <c r="AS84" s="336">
        <v>20</v>
      </c>
      <c r="AT84" s="336" t="s">
        <v>1061</v>
      </c>
      <c r="AU84" s="336" t="s">
        <v>1033</v>
      </c>
    </row>
    <row r="85" spans="1:47" s="335" customFormat="1" ht="27.6" x14ac:dyDescent="0.3">
      <c r="A85" s="343">
        <v>64</v>
      </c>
      <c r="B85" s="336" t="s">
        <v>521</v>
      </c>
      <c r="C85" s="336" t="s">
        <v>522</v>
      </c>
      <c r="D85" s="336" t="s">
        <v>523</v>
      </c>
      <c r="E85" s="336" t="s">
        <v>594</v>
      </c>
      <c r="F85" s="336" t="s">
        <v>578</v>
      </c>
      <c r="G85" s="336">
        <v>1.1299999999999999</v>
      </c>
      <c r="H85" s="336">
        <v>70</v>
      </c>
      <c r="I85" s="336" t="s">
        <v>592</v>
      </c>
      <c r="J85" s="336" t="s">
        <v>594</v>
      </c>
      <c r="K85" s="336" t="s">
        <v>637</v>
      </c>
      <c r="L85" s="336" t="s">
        <v>638</v>
      </c>
      <c r="M85" s="336" t="s">
        <v>594</v>
      </c>
      <c r="N85" s="336" t="s">
        <v>678</v>
      </c>
      <c r="O85" s="336">
        <v>30</v>
      </c>
      <c r="P85" s="352" t="s">
        <v>594</v>
      </c>
      <c r="Q85" s="352">
        <v>800</v>
      </c>
      <c r="R85" s="352">
        <v>350</v>
      </c>
      <c r="S85" s="352">
        <v>700</v>
      </c>
      <c r="T85" s="352">
        <v>34</v>
      </c>
      <c r="U85" s="352">
        <v>900</v>
      </c>
      <c r="V85" s="352">
        <v>30</v>
      </c>
      <c r="W85" s="352" t="s">
        <v>748</v>
      </c>
      <c r="X85" s="352">
        <v>4</v>
      </c>
      <c r="Y85" s="336" t="s">
        <v>594</v>
      </c>
      <c r="Z85" s="336" t="s">
        <v>798</v>
      </c>
      <c r="AA85" s="336" t="s">
        <v>799</v>
      </c>
      <c r="AB85" s="336">
        <v>20</v>
      </c>
      <c r="AC85" s="336">
        <v>10</v>
      </c>
      <c r="AD85" s="336" t="s">
        <v>797</v>
      </c>
      <c r="AE85" s="336">
        <v>150</v>
      </c>
      <c r="AF85" s="336" t="s">
        <v>594</v>
      </c>
      <c r="AG85" s="336" t="s">
        <v>716</v>
      </c>
      <c r="AH85" s="336" t="s">
        <v>719</v>
      </c>
      <c r="AI85" s="336">
        <v>16</v>
      </c>
      <c r="AJ85" s="336">
        <v>5</v>
      </c>
      <c r="AK85" s="336" t="s">
        <v>707</v>
      </c>
      <c r="AL85" s="336" t="s">
        <v>1060</v>
      </c>
      <c r="AM85" s="336">
        <v>400</v>
      </c>
      <c r="AN85" s="336" t="s">
        <v>721</v>
      </c>
      <c r="AO85" s="336" t="s">
        <v>1056</v>
      </c>
      <c r="AP85" s="336">
        <v>100</v>
      </c>
      <c r="AQ85" s="336" t="s">
        <v>594</v>
      </c>
      <c r="AR85" s="336">
        <v>850</v>
      </c>
      <c r="AS85" s="336">
        <v>20</v>
      </c>
      <c r="AT85" s="336" t="s">
        <v>1061</v>
      </c>
      <c r="AU85" s="336" t="s">
        <v>1033</v>
      </c>
    </row>
    <row r="86" spans="1:47" s="335" customFormat="1" ht="27.6" x14ac:dyDescent="0.3">
      <c r="A86" s="343">
        <v>65</v>
      </c>
      <c r="B86" s="336" t="s">
        <v>521</v>
      </c>
      <c r="C86" s="336" t="s">
        <v>522</v>
      </c>
      <c r="D86" s="336" t="s">
        <v>523</v>
      </c>
      <c r="E86" s="336" t="s">
        <v>594</v>
      </c>
      <c r="F86" s="336" t="s">
        <v>578</v>
      </c>
      <c r="G86" s="336">
        <v>1.1299999999999999</v>
      </c>
      <c r="H86" s="336">
        <v>70</v>
      </c>
      <c r="I86" s="336" t="s">
        <v>592</v>
      </c>
      <c r="J86" s="336" t="s">
        <v>594</v>
      </c>
      <c r="K86" s="336" t="s">
        <v>637</v>
      </c>
      <c r="L86" s="336" t="s">
        <v>638</v>
      </c>
      <c r="M86" s="336" t="s">
        <v>594</v>
      </c>
      <c r="N86" s="336" t="s">
        <v>678</v>
      </c>
      <c r="O86" s="336">
        <v>30</v>
      </c>
      <c r="P86" s="352" t="s">
        <v>594</v>
      </c>
      <c r="Q86" s="352">
        <v>800</v>
      </c>
      <c r="R86" s="352">
        <v>350</v>
      </c>
      <c r="S86" s="352">
        <v>700</v>
      </c>
      <c r="T86" s="352">
        <v>34</v>
      </c>
      <c r="U86" s="352">
        <v>900</v>
      </c>
      <c r="V86" s="352">
        <v>30</v>
      </c>
      <c r="W86" s="352" t="s">
        <v>748</v>
      </c>
      <c r="X86" s="352">
        <v>4</v>
      </c>
      <c r="Y86" s="336" t="s">
        <v>594</v>
      </c>
      <c r="Z86" s="336" t="s">
        <v>798</v>
      </c>
      <c r="AA86" s="336" t="s">
        <v>799</v>
      </c>
      <c r="AB86" s="336">
        <v>20</v>
      </c>
      <c r="AC86" s="336">
        <v>10</v>
      </c>
      <c r="AD86" s="336" t="s">
        <v>797</v>
      </c>
      <c r="AE86" s="336">
        <v>150</v>
      </c>
      <c r="AF86" s="336" t="s">
        <v>594</v>
      </c>
      <c r="AG86" s="336" t="s">
        <v>716</v>
      </c>
      <c r="AH86" s="336" t="s">
        <v>719</v>
      </c>
      <c r="AI86" s="336">
        <v>16</v>
      </c>
      <c r="AJ86" s="336">
        <v>5</v>
      </c>
      <c r="AK86" s="336" t="s">
        <v>707</v>
      </c>
      <c r="AL86" s="336" t="s">
        <v>1060</v>
      </c>
      <c r="AM86" s="336">
        <v>400</v>
      </c>
      <c r="AN86" s="336" t="s">
        <v>721</v>
      </c>
      <c r="AO86" s="336" t="s">
        <v>1056</v>
      </c>
      <c r="AP86" s="336">
        <v>100</v>
      </c>
      <c r="AQ86" s="336" t="s">
        <v>594</v>
      </c>
      <c r="AR86" s="336">
        <v>850</v>
      </c>
      <c r="AS86" s="336">
        <v>20</v>
      </c>
      <c r="AT86" s="336" t="s">
        <v>1061</v>
      </c>
      <c r="AU86" s="336" t="s">
        <v>1033</v>
      </c>
    </row>
    <row r="87" spans="1:47" s="335" customFormat="1" ht="27.6" x14ac:dyDescent="0.3">
      <c r="A87" s="343">
        <v>66</v>
      </c>
      <c r="B87" s="336" t="s">
        <v>521</v>
      </c>
      <c r="C87" s="336" t="s">
        <v>522</v>
      </c>
      <c r="D87" s="336" t="s">
        <v>523</v>
      </c>
      <c r="E87" s="336" t="s">
        <v>594</v>
      </c>
      <c r="F87" s="336" t="s">
        <v>578</v>
      </c>
      <c r="G87" s="336">
        <v>1.1299999999999999</v>
      </c>
      <c r="H87" s="336">
        <v>70</v>
      </c>
      <c r="I87" s="336" t="s">
        <v>592</v>
      </c>
      <c r="J87" s="336" t="s">
        <v>594</v>
      </c>
      <c r="K87" s="336" t="s">
        <v>637</v>
      </c>
      <c r="L87" s="336" t="s">
        <v>638</v>
      </c>
      <c r="M87" s="336" t="s">
        <v>594</v>
      </c>
      <c r="N87" s="336" t="s">
        <v>678</v>
      </c>
      <c r="O87" s="336">
        <v>30</v>
      </c>
      <c r="P87" s="352" t="s">
        <v>594</v>
      </c>
      <c r="Q87" s="352">
        <v>800</v>
      </c>
      <c r="R87" s="352">
        <v>350</v>
      </c>
      <c r="S87" s="352">
        <v>700</v>
      </c>
      <c r="T87" s="352">
        <v>34</v>
      </c>
      <c r="U87" s="352">
        <v>900</v>
      </c>
      <c r="V87" s="352">
        <v>30</v>
      </c>
      <c r="W87" s="352" t="s">
        <v>748</v>
      </c>
      <c r="X87" s="352">
        <v>4</v>
      </c>
      <c r="Y87" s="336" t="s">
        <v>594</v>
      </c>
      <c r="Z87" s="336" t="s">
        <v>798</v>
      </c>
      <c r="AA87" s="336" t="s">
        <v>799</v>
      </c>
      <c r="AB87" s="336">
        <v>20</v>
      </c>
      <c r="AC87" s="336">
        <v>10</v>
      </c>
      <c r="AD87" s="336" t="s">
        <v>797</v>
      </c>
      <c r="AE87" s="336">
        <v>150</v>
      </c>
      <c r="AF87" s="336" t="s">
        <v>594</v>
      </c>
      <c r="AG87" s="336" t="s">
        <v>716</v>
      </c>
      <c r="AH87" s="336" t="s">
        <v>719</v>
      </c>
      <c r="AI87" s="336">
        <v>16</v>
      </c>
      <c r="AJ87" s="336">
        <v>5</v>
      </c>
      <c r="AK87" s="336" t="s">
        <v>707</v>
      </c>
      <c r="AL87" s="336" t="s">
        <v>1060</v>
      </c>
      <c r="AM87" s="336">
        <v>400</v>
      </c>
      <c r="AN87" s="336" t="s">
        <v>721</v>
      </c>
      <c r="AO87" s="336" t="s">
        <v>1056</v>
      </c>
      <c r="AP87" s="336">
        <v>100</v>
      </c>
      <c r="AQ87" s="336" t="s">
        <v>594</v>
      </c>
      <c r="AR87" s="336">
        <v>850</v>
      </c>
      <c r="AS87" s="336">
        <v>20</v>
      </c>
      <c r="AT87" s="336" t="s">
        <v>1061</v>
      </c>
      <c r="AU87" s="336" t="s">
        <v>1033</v>
      </c>
    </row>
    <row r="88" spans="1:47" s="335" customFormat="1" ht="27.6" x14ac:dyDescent="0.3">
      <c r="A88" s="343">
        <v>67</v>
      </c>
      <c r="B88" s="336" t="s">
        <v>521</v>
      </c>
      <c r="C88" s="336" t="s">
        <v>522</v>
      </c>
      <c r="D88" s="336" t="s">
        <v>523</v>
      </c>
      <c r="E88" s="336" t="s">
        <v>594</v>
      </c>
      <c r="F88" s="336" t="s">
        <v>578</v>
      </c>
      <c r="G88" s="336">
        <v>1.1299999999999999</v>
      </c>
      <c r="H88" s="336">
        <v>70</v>
      </c>
      <c r="I88" s="336" t="s">
        <v>592</v>
      </c>
      <c r="J88" s="336" t="s">
        <v>594</v>
      </c>
      <c r="K88" s="336" t="s">
        <v>637</v>
      </c>
      <c r="L88" s="336" t="s">
        <v>638</v>
      </c>
      <c r="M88" s="336" t="s">
        <v>594</v>
      </c>
      <c r="N88" s="336" t="s">
        <v>678</v>
      </c>
      <c r="O88" s="336">
        <v>30</v>
      </c>
      <c r="P88" s="352" t="s">
        <v>594</v>
      </c>
      <c r="Q88" s="352">
        <v>800</v>
      </c>
      <c r="R88" s="352">
        <v>350</v>
      </c>
      <c r="S88" s="352">
        <v>700</v>
      </c>
      <c r="T88" s="352">
        <v>34</v>
      </c>
      <c r="U88" s="352">
        <v>900</v>
      </c>
      <c r="V88" s="352">
        <v>30</v>
      </c>
      <c r="W88" s="352" t="s">
        <v>748</v>
      </c>
      <c r="X88" s="352">
        <v>4</v>
      </c>
      <c r="Y88" s="336" t="s">
        <v>594</v>
      </c>
      <c r="Z88" s="336" t="s">
        <v>798</v>
      </c>
      <c r="AA88" s="336" t="s">
        <v>799</v>
      </c>
      <c r="AB88" s="336">
        <v>20</v>
      </c>
      <c r="AC88" s="336">
        <v>10</v>
      </c>
      <c r="AD88" s="336" t="s">
        <v>797</v>
      </c>
      <c r="AE88" s="336">
        <v>150</v>
      </c>
      <c r="AF88" s="336" t="s">
        <v>594</v>
      </c>
      <c r="AG88" s="336" t="s">
        <v>716</v>
      </c>
      <c r="AH88" s="336" t="s">
        <v>719</v>
      </c>
      <c r="AI88" s="336">
        <v>16</v>
      </c>
      <c r="AJ88" s="336">
        <v>5</v>
      </c>
      <c r="AK88" s="336" t="s">
        <v>707</v>
      </c>
      <c r="AL88" s="336" t="s">
        <v>1060</v>
      </c>
      <c r="AM88" s="336">
        <v>400</v>
      </c>
      <c r="AN88" s="336" t="s">
        <v>721</v>
      </c>
      <c r="AO88" s="336" t="s">
        <v>1056</v>
      </c>
      <c r="AP88" s="336">
        <v>100</v>
      </c>
      <c r="AQ88" s="336" t="s">
        <v>594</v>
      </c>
      <c r="AR88" s="336">
        <v>850</v>
      </c>
      <c r="AS88" s="336">
        <v>20</v>
      </c>
      <c r="AT88" s="336" t="s">
        <v>1061</v>
      </c>
      <c r="AU88" s="336" t="s">
        <v>1033</v>
      </c>
    </row>
    <row r="89" spans="1:47" s="335" customFormat="1" ht="27.6" x14ac:dyDescent="0.3">
      <c r="A89" s="343">
        <v>68</v>
      </c>
      <c r="B89" s="336" t="s">
        <v>521</v>
      </c>
      <c r="C89" s="336" t="s">
        <v>522</v>
      </c>
      <c r="D89" s="336" t="s">
        <v>523</v>
      </c>
      <c r="E89" s="336" t="s">
        <v>594</v>
      </c>
      <c r="F89" s="336" t="s">
        <v>578</v>
      </c>
      <c r="G89" s="336">
        <v>1.1299999999999999</v>
      </c>
      <c r="H89" s="336">
        <v>70</v>
      </c>
      <c r="I89" s="336" t="s">
        <v>592</v>
      </c>
      <c r="J89" s="336" t="s">
        <v>594</v>
      </c>
      <c r="K89" s="336" t="s">
        <v>637</v>
      </c>
      <c r="L89" s="336" t="s">
        <v>638</v>
      </c>
      <c r="M89" s="336" t="s">
        <v>594</v>
      </c>
      <c r="N89" s="336" t="s">
        <v>678</v>
      </c>
      <c r="O89" s="336">
        <v>30</v>
      </c>
      <c r="P89" s="352" t="s">
        <v>594</v>
      </c>
      <c r="Q89" s="352">
        <v>800</v>
      </c>
      <c r="R89" s="352">
        <v>350</v>
      </c>
      <c r="S89" s="352">
        <v>700</v>
      </c>
      <c r="T89" s="352">
        <v>34</v>
      </c>
      <c r="U89" s="352">
        <v>900</v>
      </c>
      <c r="V89" s="352">
        <v>30</v>
      </c>
      <c r="W89" s="352" t="s">
        <v>748</v>
      </c>
      <c r="X89" s="352">
        <v>4</v>
      </c>
      <c r="Y89" s="336" t="s">
        <v>594</v>
      </c>
      <c r="Z89" s="336" t="s">
        <v>798</v>
      </c>
      <c r="AA89" s="336" t="s">
        <v>799</v>
      </c>
      <c r="AB89" s="336">
        <v>20</v>
      </c>
      <c r="AC89" s="336">
        <v>10</v>
      </c>
      <c r="AD89" s="336" t="s">
        <v>797</v>
      </c>
      <c r="AE89" s="336">
        <v>150</v>
      </c>
      <c r="AF89" s="336" t="s">
        <v>594</v>
      </c>
      <c r="AG89" s="336" t="s">
        <v>716</v>
      </c>
      <c r="AH89" s="336" t="s">
        <v>719</v>
      </c>
      <c r="AI89" s="336">
        <v>16</v>
      </c>
      <c r="AJ89" s="336">
        <v>5</v>
      </c>
      <c r="AK89" s="336" t="s">
        <v>707</v>
      </c>
      <c r="AL89" s="336" t="s">
        <v>1060</v>
      </c>
      <c r="AM89" s="336">
        <v>400</v>
      </c>
      <c r="AN89" s="336" t="s">
        <v>721</v>
      </c>
      <c r="AO89" s="336" t="s">
        <v>1056</v>
      </c>
      <c r="AP89" s="336">
        <v>100</v>
      </c>
      <c r="AQ89" s="336" t="s">
        <v>594</v>
      </c>
      <c r="AR89" s="336">
        <v>850</v>
      </c>
      <c r="AS89" s="336">
        <v>20</v>
      </c>
      <c r="AT89" s="336" t="s">
        <v>1061</v>
      </c>
      <c r="AU89" s="336" t="s">
        <v>1033</v>
      </c>
    </row>
    <row r="90" spans="1:47" s="335" customFormat="1" ht="27.6" x14ac:dyDescent="0.3">
      <c r="A90" s="343">
        <v>69</v>
      </c>
      <c r="B90" s="336" t="s">
        <v>521</v>
      </c>
      <c r="C90" s="336" t="s">
        <v>522</v>
      </c>
      <c r="D90" s="336" t="s">
        <v>523</v>
      </c>
      <c r="E90" s="336" t="s">
        <v>594</v>
      </c>
      <c r="F90" s="336" t="s">
        <v>578</v>
      </c>
      <c r="G90" s="336">
        <v>1.1299999999999999</v>
      </c>
      <c r="H90" s="336">
        <v>70</v>
      </c>
      <c r="I90" s="336" t="s">
        <v>592</v>
      </c>
      <c r="J90" s="336" t="s">
        <v>594</v>
      </c>
      <c r="K90" s="336" t="s">
        <v>637</v>
      </c>
      <c r="L90" s="336" t="s">
        <v>638</v>
      </c>
      <c r="M90" s="336" t="s">
        <v>594</v>
      </c>
      <c r="N90" s="336" t="s">
        <v>678</v>
      </c>
      <c r="O90" s="336">
        <v>30</v>
      </c>
      <c r="P90" s="352" t="s">
        <v>594</v>
      </c>
      <c r="Q90" s="352">
        <v>800</v>
      </c>
      <c r="R90" s="352">
        <v>350</v>
      </c>
      <c r="S90" s="352">
        <v>700</v>
      </c>
      <c r="T90" s="352">
        <v>34</v>
      </c>
      <c r="U90" s="352">
        <v>900</v>
      </c>
      <c r="V90" s="352">
        <v>30</v>
      </c>
      <c r="W90" s="352" t="s">
        <v>748</v>
      </c>
      <c r="X90" s="352">
        <v>4</v>
      </c>
      <c r="Y90" s="336" t="s">
        <v>594</v>
      </c>
      <c r="Z90" s="336" t="s">
        <v>798</v>
      </c>
      <c r="AA90" s="336" t="s">
        <v>799</v>
      </c>
      <c r="AB90" s="336">
        <v>20</v>
      </c>
      <c r="AC90" s="336">
        <v>10</v>
      </c>
      <c r="AD90" s="336" t="s">
        <v>797</v>
      </c>
      <c r="AE90" s="336">
        <v>150</v>
      </c>
      <c r="AF90" s="336" t="s">
        <v>594</v>
      </c>
      <c r="AG90" s="336" t="s">
        <v>716</v>
      </c>
      <c r="AH90" s="336" t="s">
        <v>719</v>
      </c>
      <c r="AI90" s="336">
        <v>16</v>
      </c>
      <c r="AJ90" s="336">
        <v>5</v>
      </c>
      <c r="AK90" s="336" t="s">
        <v>707</v>
      </c>
      <c r="AL90" s="336" t="s">
        <v>1060</v>
      </c>
      <c r="AM90" s="336">
        <v>400</v>
      </c>
      <c r="AN90" s="336" t="s">
        <v>721</v>
      </c>
      <c r="AO90" s="336" t="s">
        <v>1056</v>
      </c>
      <c r="AP90" s="336">
        <v>100</v>
      </c>
      <c r="AQ90" s="336" t="s">
        <v>594</v>
      </c>
      <c r="AR90" s="336">
        <v>850</v>
      </c>
      <c r="AS90" s="336">
        <v>20</v>
      </c>
      <c r="AT90" s="336" t="s">
        <v>1061</v>
      </c>
      <c r="AU90" s="336" t="s">
        <v>1033</v>
      </c>
    </row>
    <row r="91" spans="1:47" s="335" customFormat="1" ht="27.6" x14ac:dyDescent="0.3">
      <c r="A91" s="343">
        <v>70</v>
      </c>
      <c r="B91" s="336" t="s">
        <v>527</v>
      </c>
      <c r="C91" s="336" t="s">
        <v>528</v>
      </c>
      <c r="D91" s="336" t="s">
        <v>529</v>
      </c>
      <c r="E91" s="336" t="s">
        <v>595</v>
      </c>
      <c r="F91" s="336" t="s">
        <v>578</v>
      </c>
      <c r="G91" s="336">
        <v>1.1299999999999999</v>
      </c>
      <c r="H91" s="336">
        <v>68</v>
      </c>
      <c r="I91" s="336" t="s">
        <v>592</v>
      </c>
      <c r="J91" s="336" t="s">
        <v>595</v>
      </c>
      <c r="K91" s="336" t="s">
        <v>637</v>
      </c>
      <c r="L91" s="336" t="s">
        <v>641</v>
      </c>
      <c r="M91" s="336" t="s">
        <v>595</v>
      </c>
      <c r="N91" s="336" t="s">
        <v>680</v>
      </c>
      <c r="O91" s="336">
        <v>30</v>
      </c>
      <c r="P91" s="352" t="s">
        <v>595</v>
      </c>
      <c r="Q91" s="352">
        <v>1000</v>
      </c>
      <c r="R91" s="352">
        <v>320</v>
      </c>
      <c r="S91" s="352">
        <v>700</v>
      </c>
      <c r="T91" s="352">
        <v>33</v>
      </c>
      <c r="U91" s="352">
        <v>900</v>
      </c>
      <c r="V91" s="352">
        <v>30</v>
      </c>
      <c r="W91" s="352" t="s">
        <v>748</v>
      </c>
      <c r="X91" s="352">
        <v>4</v>
      </c>
      <c r="Y91" s="336" t="s">
        <v>595</v>
      </c>
      <c r="Z91" s="336" t="s">
        <v>800</v>
      </c>
      <c r="AA91" s="336" t="s">
        <v>801</v>
      </c>
      <c r="AB91" s="336">
        <v>18</v>
      </c>
      <c r="AC91" s="336" t="s">
        <v>802</v>
      </c>
      <c r="AD91" s="336" t="s">
        <v>794</v>
      </c>
      <c r="AE91" s="336">
        <v>150</v>
      </c>
      <c r="AF91" s="336" t="s">
        <v>595</v>
      </c>
      <c r="AG91" s="336" t="s">
        <v>717</v>
      </c>
      <c r="AH91" s="336" t="s">
        <v>722</v>
      </c>
      <c r="AI91" s="336">
        <v>16</v>
      </c>
      <c r="AJ91" s="336">
        <v>5</v>
      </c>
      <c r="AK91" s="336" t="s">
        <v>707</v>
      </c>
      <c r="AL91" s="336" t="s">
        <v>1060</v>
      </c>
      <c r="AM91" s="336">
        <v>400</v>
      </c>
      <c r="AN91" s="336" t="s">
        <v>721</v>
      </c>
      <c r="AO91" s="336" t="s">
        <v>1056</v>
      </c>
      <c r="AP91" s="336">
        <v>100</v>
      </c>
      <c r="AQ91" s="340" t="s">
        <v>595</v>
      </c>
      <c r="AR91" s="340">
        <v>800</v>
      </c>
      <c r="AS91" s="340">
        <v>20</v>
      </c>
      <c r="AT91" s="340" t="s">
        <v>1061</v>
      </c>
      <c r="AU91" s="340" t="s">
        <v>1033</v>
      </c>
    </row>
    <row r="92" spans="1:47" s="349" customFormat="1" ht="31.2" x14ac:dyDescent="0.3">
      <c r="A92" s="351" t="s">
        <v>573</v>
      </c>
      <c r="B92" s="350">
        <v>2</v>
      </c>
      <c r="C92" s="350">
        <v>3</v>
      </c>
      <c r="D92" s="350">
        <v>4</v>
      </c>
      <c r="E92" s="350">
        <v>5</v>
      </c>
      <c r="F92" s="350">
        <v>6</v>
      </c>
      <c r="G92" s="350">
        <v>7</v>
      </c>
      <c r="H92" s="350">
        <v>8</v>
      </c>
      <c r="I92" s="350">
        <v>9</v>
      </c>
      <c r="J92" s="350">
        <v>10</v>
      </c>
      <c r="K92" s="350">
        <v>11</v>
      </c>
      <c r="L92" s="350">
        <v>12</v>
      </c>
      <c r="M92" s="350">
        <v>13</v>
      </c>
      <c r="N92" s="350">
        <v>14</v>
      </c>
      <c r="O92" s="350">
        <v>15</v>
      </c>
      <c r="P92" s="350">
        <v>16</v>
      </c>
      <c r="Q92" s="350">
        <v>17</v>
      </c>
      <c r="R92" s="350">
        <v>18</v>
      </c>
      <c r="S92" s="350">
        <v>19</v>
      </c>
      <c r="T92" s="350">
        <v>20</v>
      </c>
      <c r="U92" s="350">
        <v>21</v>
      </c>
      <c r="V92" s="350">
        <v>22</v>
      </c>
      <c r="W92" s="350">
        <v>23</v>
      </c>
      <c r="X92" s="350">
        <v>24</v>
      </c>
      <c r="Y92" s="350">
        <v>25</v>
      </c>
      <c r="Z92" s="350">
        <v>26</v>
      </c>
      <c r="AA92" s="350">
        <v>27</v>
      </c>
      <c r="AB92" s="350">
        <v>28</v>
      </c>
      <c r="AC92" s="350">
        <v>29</v>
      </c>
      <c r="AD92" s="350">
        <v>30</v>
      </c>
      <c r="AE92" s="350">
        <v>31</v>
      </c>
      <c r="AF92" s="350">
        <v>32</v>
      </c>
      <c r="AG92" s="350">
        <v>33</v>
      </c>
      <c r="AH92" s="350">
        <v>34</v>
      </c>
      <c r="AI92" s="350">
        <v>35</v>
      </c>
      <c r="AJ92" s="350">
        <v>36</v>
      </c>
      <c r="AK92" s="350">
        <v>37</v>
      </c>
      <c r="AL92" s="350">
        <v>38</v>
      </c>
      <c r="AM92" s="350">
        <v>39</v>
      </c>
      <c r="AN92" s="350">
        <v>40</v>
      </c>
      <c r="AO92" s="350">
        <v>41</v>
      </c>
      <c r="AP92" s="350">
        <v>42</v>
      </c>
      <c r="AQ92" s="350">
        <v>43</v>
      </c>
      <c r="AR92" s="350">
        <v>44</v>
      </c>
      <c r="AS92" s="350">
        <v>45</v>
      </c>
      <c r="AT92" s="350">
        <v>46</v>
      </c>
      <c r="AU92" s="350">
        <v>47</v>
      </c>
    </row>
    <row r="93" spans="1:47" s="335" customFormat="1" ht="39.450000000000003" customHeight="1" x14ac:dyDescent="0.3">
      <c r="A93" s="343" t="s">
        <v>455</v>
      </c>
      <c r="B93" s="343" t="s">
        <v>1134</v>
      </c>
      <c r="C93" s="343" t="s">
        <v>1133</v>
      </c>
      <c r="D93" s="343" t="s">
        <v>1132</v>
      </c>
      <c r="E93" s="343"/>
      <c r="F93" s="343" t="s">
        <v>570</v>
      </c>
      <c r="G93" s="343" t="s">
        <v>1081</v>
      </c>
      <c r="H93" s="343" t="s">
        <v>571</v>
      </c>
      <c r="I93" s="343" t="s">
        <v>572</v>
      </c>
      <c r="J93" s="343"/>
      <c r="K93" s="337" t="s">
        <v>1131</v>
      </c>
      <c r="L93" s="343" t="s">
        <v>1080</v>
      </c>
      <c r="M93" s="336"/>
      <c r="N93" s="343" t="s">
        <v>1130</v>
      </c>
      <c r="O93" s="343" t="s">
        <v>1129</v>
      </c>
      <c r="P93" s="343" t="s">
        <v>685</v>
      </c>
      <c r="Q93" s="343" t="s">
        <v>695</v>
      </c>
      <c r="R93" s="343" t="s">
        <v>696</v>
      </c>
      <c r="S93" s="343" t="s">
        <v>697</v>
      </c>
      <c r="T93" s="343" t="s">
        <v>749</v>
      </c>
      <c r="U93" s="343" t="s">
        <v>750</v>
      </c>
      <c r="V93" s="343" t="s">
        <v>1004</v>
      </c>
      <c r="W93" s="343" t="s">
        <v>1005</v>
      </c>
      <c r="X93" s="343" t="s">
        <v>1006</v>
      </c>
      <c r="Y93" s="348" t="s">
        <v>685</v>
      </c>
      <c r="Z93" s="348" t="s">
        <v>1128</v>
      </c>
      <c r="AA93" s="348" t="s">
        <v>1127</v>
      </c>
      <c r="AB93" s="348" t="s">
        <v>1126</v>
      </c>
      <c r="AC93" s="348" t="s">
        <v>1125</v>
      </c>
      <c r="AD93" s="348" t="s">
        <v>1124</v>
      </c>
      <c r="AE93" s="348" t="s">
        <v>980</v>
      </c>
      <c r="AF93" s="348" t="s">
        <v>569</v>
      </c>
      <c r="AG93" s="348" t="s">
        <v>1123</v>
      </c>
      <c r="AH93" s="348" t="s">
        <v>1122</v>
      </c>
      <c r="AI93" s="348" t="s">
        <v>1121</v>
      </c>
      <c r="AJ93" s="348" t="s">
        <v>976</v>
      </c>
      <c r="AK93" s="348" t="s">
        <v>1120</v>
      </c>
      <c r="AL93" s="348" t="s">
        <v>977</v>
      </c>
      <c r="AM93" s="348" t="s">
        <v>978</v>
      </c>
      <c r="AN93" s="348" t="s">
        <v>1119</v>
      </c>
      <c r="AO93" s="348" t="s">
        <v>979</v>
      </c>
      <c r="AP93" s="348" t="s">
        <v>1118</v>
      </c>
      <c r="AQ93" s="348" t="s">
        <v>569</v>
      </c>
      <c r="AR93" s="348" t="s">
        <v>698</v>
      </c>
      <c r="AS93" s="348" t="s">
        <v>699</v>
      </c>
      <c r="AT93" s="348" t="s">
        <v>700</v>
      </c>
      <c r="AU93" s="348" t="s">
        <v>701</v>
      </c>
    </row>
    <row r="94" spans="1:47" s="335" customFormat="1" ht="41.4" hidden="1" x14ac:dyDescent="0.3">
      <c r="A94" s="343" t="s">
        <v>461</v>
      </c>
      <c r="B94" s="336" t="s">
        <v>462</v>
      </c>
      <c r="C94" s="336" t="s">
        <v>464</v>
      </c>
      <c r="D94" s="336" t="s">
        <v>462</v>
      </c>
      <c r="E94" s="336" t="s">
        <v>576</v>
      </c>
      <c r="F94" s="336"/>
      <c r="G94" s="336">
        <v>1.86</v>
      </c>
      <c r="H94" s="336">
        <v>11</v>
      </c>
      <c r="I94" s="336">
        <v>100</v>
      </c>
      <c r="J94" s="336" t="s">
        <v>609</v>
      </c>
      <c r="K94" s="336" t="s">
        <v>610</v>
      </c>
      <c r="L94" s="336" t="s">
        <v>612</v>
      </c>
      <c r="M94" s="336" t="s">
        <v>609</v>
      </c>
      <c r="N94" s="336" t="s">
        <v>650</v>
      </c>
      <c r="O94" s="336"/>
      <c r="P94" s="336" t="s">
        <v>576</v>
      </c>
      <c r="Q94" s="336">
        <v>300</v>
      </c>
      <c r="R94" s="336">
        <v>40</v>
      </c>
      <c r="S94" s="336">
        <v>100</v>
      </c>
      <c r="T94" s="336">
        <v>6</v>
      </c>
      <c r="U94" s="336" t="s">
        <v>1007</v>
      </c>
      <c r="V94" s="336" t="s">
        <v>724</v>
      </c>
      <c r="W94" s="336" t="s">
        <v>738</v>
      </c>
      <c r="X94" s="336" t="s">
        <v>739</v>
      </c>
      <c r="Y94" s="336" t="s">
        <v>609</v>
      </c>
      <c r="Z94" s="336" t="s">
        <v>753</v>
      </c>
      <c r="AA94" s="336"/>
      <c r="AB94" s="336" t="s">
        <v>1117</v>
      </c>
      <c r="AC94" s="336" t="s">
        <v>1116</v>
      </c>
      <c r="AD94" s="336" t="s">
        <v>1115</v>
      </c>
      <c r="AE94" s="336" t="s">
        <v>1114</v>
      </c>
      <c r="AF94" s="336" t="s">
        <v>1012</v>
      </c>
      <c r="AG94" s="336" t="s">
        <v>723</v>
      </c>
      <c r="AH94" s="336" t="s">
        <v>1031</v>
      </c>
      <c r="AI94" s="336">
        <v>2</v>
      </c>
      <c r="AJ94" s="336" t="s">
        <v>707</v>
      </c>
      <c r="AK94" s="336" t="s">
        <v>1013</v>
      </c>
      <c r="AL94" s="336" t="s">
        <v>1014</v>
      </c>
      <c r="AM94" s="336">
        <v>65</v>
      </c>
      <c r="AN94" s="336" t="s">
        <v>1015</v>
      </c>
      <c r="AO94" s="336" t="s">
        <v>1016</v>
      </c>
      <c r="AP94" s="336" t="s">
        <v>1017</v>
      </c>
      <c r="AQ94" s="340" t="s">
        <v>1012</v>
      </c>
      <c r="AR94" s="340" t="s">
        <v>1018</v>
      </c>
      <c r="AS94" s="340">
        <v>10</v>
      </c>
      <c r="AT94" s="340" t="s">
        <v>1019</v>
      </c>
      <c r="AU94" s="340" t="s">
        <v>1020</v>
      </c>
    </row>
    <row r="95" spans="1:47" s="335" customFormat="1" ht="41.4" hidden="1" x14ac:dyDescent="0.3">
      <c r="A95" s="343">
        <v>6</v>
      </c>
      <c r="B95" s="336" t="s">
        <v>462</v>
      </c>
      <c r="C95" s="336" t="s">
        <v>467</v>
      </c>
      <c r="D95" s="336" t="s">
        <v>462</v>
      </c>
      <c r="E95" s="336" t="s">
        <v>577</v>
      </c>
      <c r="F95" s="336" t="s">
        <v>578</v>
      </c>
      <c r="G95" s="336">
        <v>2.2200000000000002</v>
      </c>
      <c r="H95" s="336">
        <v>18</v>
      </c>
      <c r="I95" s="336" t="s">
        <v>579</v>
      </c>
      <c r="J95" s="336" t="s">
        <v>613</v>
      </c>
      <c r="K95" s="336" t="s">
        <v>614</v>
      </c>
      <c r="L95" s="336" t="s">
        <v>616</v>
      </c>
      <c r="M95" s="336" t="s">
        <v>613</v>
      </c>
      <c r="N95" s="336" t="s">
        <v>652</v>
      </c>
      <c r="O95" s="336"/>
      <c r="P95" s="336" t="s">
        <v>577</v>
      </c>
      <c r="Q95" s="336">
        <v>400</v>
      </c>
      <c r="R95" s="336">
        <v>50</v>
      </c>
      <c r="S95" s="336">
        <v>275</v>
      </c>
      <c r="T95" s="336">
        <v>10</v>
      </c>
      <c r="U95" s="336" t="s">
        <v>1024</v>
      </c>
      <c r="V95" s="336" t="s">
        <v>741</v>
      </c>
      <c r="W95" s="336" t="s">
        <v>711</v>
      </c>
      <c r="X95" s="336" t="s">
        <v>710</v>
      </c>
      <c r="Y95" s="345" t="s">
        <v>740</v>
      </c>
      <c r="Z95" s="345" t="s">
        <v>755</v>
      </c>
      <c r="AA95" s="345" t="s">
        <v>757</v>
      </c>
      <c r="AB95" s="345" t="s">
        <v>1113</v>
      </c>
      <c r="AC95" s="345" t="s">
        <v>1026</v>
      </c>
      <c r="AD95" s="345" t="s">
        <v>1112</v>
      </c>
      <c r="AE95" s="345" t="s">
        <v>1111</v>
      </c>
      <c r="AF95" s="336" t="s">
        <v>1029</v>
      </c>
      <c r="AG95" s="336" t="s">
        <v>724</v>
      </c>
      <c r="AH95" s="336" t="s">
        <v>1015</v>
      </c>
      <c r="AI95" s="336">
        <v>4</v>
      </c>
      <c r="AJ95" s="336" t="s">
        <v>707</v>
      </c>
      <c r="AK95" s="336" t="s">
        <v>1031</v>
      </c>
      <c r="AL95" s="336" t="s">
        <v>1014</v>
      </c>
      <c r="AM95" s="336">
        <v>80</v>
      </c>
      <c r="AN95" s="336" t="s">
        <v>1032</v>
      </c>
      <c r="AO95" s="336" t="s">
        <v>1033</v>
      </c>
      <c r="AP95" s="336" t="s">
        <v>1017</v>
      </c>
      <c r="AQ95" s="336" t="s">
        <v>1029</v>
      </c>
      <c r="AR95" s="336" t="s">
        <v>1034</v>
      </c>
      <c r="AS95" s="336">
        <v>10</v>
      </c>
      <c r="AT95" s="336" t="s">
        <v>1020</v>
      </c>
      <c r="AU95" s="336" t="s">
        <v>1035</v>
      </c>
    </row>
    <row r="96" spans="1:47" s="335" customFormat="1" ht="41.4" hidden="1" x14ac:dyDescent="0.3">
      <c r="A96" s="343">
        <v>7</v>
      </c>
      <c r="B96" s="336" t="s">
        <v>462</v>
      </c>
      <c r="C96" s="336" t="s">
        <v>467</v>
      </c>
      <c r="D96" s="336" t="s">
        <v>462</v>
      </c>
      <c r="E96" s="336" t="s">
        <v>577</v>
      </c>
      <c r="F96" s="336" t="s">
        <v>578</v>
      </c>
      <c r="G96" s="336">
        <v>2.2200000000000002</v>
      </c>
      <c r="H96" s="336">
        <v>18</v>
      </c>
      <c r="I96" s="336" t="s">
        <v>579</v>
      </c>
      <c r="J96" s="336" t="s">
        <v>613</v>
      </c>
      <c r="K96" s="336" t="s">
        <v>614</v>
      </c>
      <c r="L96" s="336" t="s">
        <v>616</v>
      </c>
      <c r="M96" s="336" t="s">
        <v>613</v>
      </c>
      <c r="N96" s="336" t="s">
        <v>652</v>
      </c>
      <c r="O96" s="336"/>
      <c r="P96" s="336" t="s">
        <v>577</v>
      </c>
      <c r="Q96" s="336">
        <v>400</v>
      </c>
      <c r="R96" s="336">
        <v>50</v>
      </c>
      <c r="S96" s="336">
        <v>275</v>
      </c>
      <c r="T96" s="336">
        <v>10</v>
      </c>
      <c r="U96" s="336" t="s">
        <v>1024</v>
      </c>
      <c r="V96" s="336" t="s">
        <v>741</v>
      </c>
      <c r="W96" s="336" t="s">
        <v>711</v>
      </c>
      <c r="X96" s="336" t="s">
        <v>710</v>
      </c>
      <c r="Y96" s="345" t="s">
        <v>740</v>
      </c>
      <c r="Z96" s="345" t="s">
        <v>755</v>
      </c>
      <c r="AA96" s="345" t="s">
        <v>757</v>
      </c>
      <c r="AB96" s="345" t="s">
        <v>1113</v>
      </c>
      <c r="AC96" s="345" t="s">
        <v>1026</v>
      </c>
      <c r="AD96" s="345" t="s">
        <v>1112</v>
      </c>
      <c r="AE96" s="345" t="s">
        <v>1111</v>
      </c>
      <c r="AF96" s="336" t="s">
        <v>1029</v>
      </c>
      <c r="AG96" s="336" t="s">
        <v>724</v>
      </c>
      <c r="AH96" s="336" t="s">
        <v>1015</v>
      </c>
      <c r="AI96" s="336">
        <v>4</v>
      </c>
      <c r="AJ96" s="336" t="s">
        <v>707</v>
      </c>
      <c r="AK96" s="336" t="s">
        <v>1031</v>
      </c>
      <c r="AL96" s="336" t="s">
        <v>1014</v>
      </c>
      <c r="AM96" s="336">
        <v>80</v>
      </c>
      <c r="AN96" s="336" t="s">
        <v>1032</v>
      </c>
      <c r="AO96" s="336" t="s">
        <v>1033</v>
      </c>
      <c r="AP96" s="336" t="s">
        <v>1017</v>
      </c>
      <c r="AQ96" s="336" t="s">
        <v>1029</v>
      </c>
      <c r="AR96" s="336" t="s">
        <v>1034</v>
      </c>
      <c r="AS96" s="336">
        <v>10</v>
      </c>
      <c r="AT96" s="336" t="s">
        <v>1020</v>
      </c>
      <c r="AU96" s="336" t="s">
        <v>1035</v>
      </c>
    </row>
    <row r="97" spans="1:47" s="335" customFormat="1" ht="41.4" hidden="1" x14ac:dyDescent="0.3">
      <c r="A97" s="343">
        <v>8</v>
      </c>
      <c r="B97" s="336" t="s">
        <v>462</v>
      </c>
      <c r="C97" s="336" t="s">
        <v>467</v>
      </c>
      <c r="D97" s="336" t="s">
        <v>462</v>
      </c>
      <c r="E97" s="336" t="s">
        <v>577</v>
      </c>
      <c r="F97" s="336" t="s">
        <v>578</v>
      </c>
      <c r="G97" s="336">
        <v>2.2200000000000002</v>
      </c>
      <c r="H97" s="336">
        <v>18</v>
      </c>
      <c r="I97" s="336" t="s">
        <v>579</v>
      </c>
      <c r="J97" s="336" t="s">
        <v>613</v>
      </c>
      <c r="K97" s="336" t="s">
        <v>614</v>
      </c>
      <c r="L97" s="336" t="s">
        <v>616</v>
      </c>
      <c r="M97" s="336" t="s">
        <v>613</v>
      </c>
      <c r="N97" s="336" t="s">
        <v>652</v>
      </c>
      <c r="O97" s="336"/>
      <c r="P97" s="336" t="s">
        <v>577</v>
      </c>
      <c r="Q97" s="336">
        <v>400</v>
      </c>
      <c r="R97" s="336">
        <v>50</v>
      </c>
      <c r="S97" s="336">
        <v>275</v>
      </c>
      <c r="T97" s="336">
        <v>10</v>
      </c>
      <c r="U97" s="336" t="s">
        <v>1024</v>
      </c>
      <c r="V97" s="336" t="s">
        <v>741</v>
      </c>
      <c r="W97" s="336" t="s">
        <v>711</v>
      </c>
      <c r="X97" s="336" t="s">
        <v>710</v>
      </c>
      <c r="Y97" s="345" t="s">
        <v>740</v>
      </c>
      <c r="Z97" s="345" t="s">
        <v>755</v>
      </c>
      <c r="AA97" s="345" t="s">
        <v>757</v>
      </c>
      <c r="AB97" s="345" t="s">
        <v>1113</v>
      </c>
      <c r="AC97" s="345" t="s">
        <v>1026</v>
      </c>
      <c r="AD97" s="345" t="s">
        <v>1112</v>
      </c>
      <c r="AE97" s="345" t="s">
        <v>1111</v>
      </c>
      <c r="AF97" s="336" t="s">
        <v>1029</v>
      </c>
      <c r="AG97" s="336" t="s">
        <v>724</v>
      </c>
      <c r="AH97" s="336" t="s">
        <v>1015</v>
      </c>
      <c r="AI97" s="336">
        <v>4</v>
      </c>
      <c r="AJ97" s="336" t="s">
        <v>707</v>
      </c>
      <c r="AK97" s="336" t="s">
        <v>1031</v>
      </c>
      <c r="AL97" s="336" t="s">
        <v>1014</v>
      </c>
      <c r="AM97" s="336">
        <v>80</v>
      </c>
      <c r="AN97" s="336" t="s">
        <v>1032</v>
      </c>
      <c r="AO97" s="336" t="s">
        <v>1033</v>
      </c>
      <c r="AP97" s="336" t="s">
        <v>1017</v>
      </c>
      <c r="AQ97" s="336" t="s">
        <v>1029</v>
      </c>
      <c r="AR97" s="336" t="s">
        <v>1034</v>
      </c>
      <c r="AS97" s="336">
        <v>10</v>
      </c>
      <c r="AT97" s="336" t="s">
        <v>1020</v>
      </c>
      <c r="AU97" s="336" t="s">
        <v>1035</v>
      </c>
    </row>
    <row r="98" spans="1:47" s="335" customFormat="1" ht="41.4" hidden="1" x14ac:dyDescent="0.3">
      <c r="A98" s="343">
        <v>9</v>
      </c>
      <c r="B98" s="336" t="s">
        <v>462</v>
      </c>
      <c r="C98" s="336" t="s">
        <v>466</v>
      </c>
      <c r="D98" s="336" t="s">
        <v>462</v>
      </c>
      <c r="E98" s="336" t="s">
        <v>580</v>
      </c>
      <c r="F98" s="336" t="s">
        <v>578</v>
      </c>
      <c r="G98" s="336">
        <v>2.2200000000000002</v>
      </c>
      <c r="H98" s="336">
        <v>20</v>
      </c>
      <c r="I98" s="336" t="s">
        <v>579</v>
      </c>
      <c r="J98" s="336" t="s">
        <v>617</v>
      </c>
      <c r="K98" s="336" t="s">
        <v>614</v>
      </c>
      <c r="L98" s="336" t="s">
        <v>615</v>
      </c>
      <c r="M98" s="336" t="s">
        <v>617</v>
      </c>
      <c r="N98" s="336" t="s">
        <v>654</v>
      </c>
      <c r="O98" s="336"/>
      <c r="P98" s="336" t="s">
        <v>580</v>
      </c>
      <c r="Q98" s="336">
        <v>400</v>
      </c>
      <c r="R98" s="336">
        <v>60</v>
      </c>
      <c r="S98" s="336">
        <v>330</v>
      </c>
      <c r="T98" s="336">
        <v>10</v>
      </c>
      <c r="U98" s="336" t="s">
        <v>1024</v>
      </c>
      <c r="V98" s="336" t="s">
        <v>741</v>
      </c>
      <c r="W98" s="336" t="s">
        <v>711</v>
      </c>
      <c r="X98" s="336" t="s">
        <v>710</v>
      </c>
      <c r="Y98" s="345" t="s">
        <v>742</v>
      </c>
      <c r="Z98" s="345" t="s">
        <v>759</v>
      </c>
      <c r="AA98" s="345" t="s">
        <v>761</v>
      </c>
      <c r="AB98" s="345" t="s">
        <v>1113</v>
      </c>
      <c r="AC98" s="345" t="s">
        <v>1026</v>
      </c>
      <c r="AD98" s="345" t="s">
        <v>1112</v>
      </c>
      <c r="AE98" s="345" t="s">
        <v>1111</v>
      </c>
      <c r="AF98" s="336" t="s">
        <v>1039</v>
      </c>
      <c r="AG98" s="336" t="s">
        <v>724</v>
      </c>
      <c r="AH98" s="336" t="s">
        <v>1015</v>
      </c>
      <c r="AI98" s="336">
        <v>4</v>
      </c>
      <c r="AJ98" s="336" t="s">
        <v>709</v>
      </c>
      <c r="AK98" s="336" t="s">
        <v>1031</v>
      </c>
      <c r="AL98" s="336" t="s">
        <v>1040</v>
      </c>
      <c r="AM98" s="336">
        <v>80</v>
      </c>
      <c r="AN98" s="336" t="s">
        <v>1032</v>
      </c>
      <c r="AO98" s="336" t="s">
        <v>1033</v>
      </c>
      <c r="AP98" s="336" t="s">
        <v>1017</v>
      </c>
      <c r="AQ98" s="340" t="s">
        <v>1039</v>
      </c>
      <c r="AR98" s="340" t="s">
        <v>1034</v>
      </c>
      <c r="AS98" s="340">
        <v>10</v>
      </c>
      <c r="AT98" s="340" t="s">
        <v>1020</v>
      </c>
      <c r="AU98" s="340" t="s">
        <v>1035</v>
      </c>
    </row>
    <row r="99" spans="1:47" s="335" customFormat="1" ht="41.4" hidden="1" x14ac:dyDescent="0.3">
      <c r="A99" s="343">
        <v>10</v>
      </c>
      <c r="B99" s="336" t="s">
        <v>462</v>
      </c>
      <c r="C99" s="336" t="s">
        <v>466</v>
      </c>
      <c r="D99" s="336" t="s">
        <v>462</v>
      </c>
      <c r="E99" s="336" t="s">
        <v>580</v>
      </c>
      <c r="F99" s="336" t="s">
        <v>578</v>
      </c>
      <c r="G99" s="336">
        <v>2.2200000000000002</v>
      </c>
      <c r="H99" s="336">
        <v>20</v>
      </c>
      <c r="I99" s="336" t="s">
        <v>579</v>
      </c>
      <c r="J99" s="336" t="s">
        <v>617</v>
      </c>
      <c r="K99" s="336" t="s">
        <v>614</v>
      </c>
      <c r="L99" s="336" t="s">
        <v>615</v>
      </c>
      <c r="M99" s="336" t="s">
        <v>617</v>
      </c>
      <c r="N99" s="336" t="s">
        <v>654</v>
      </c>
      <c r="O99" s="336"/>
      <c r="P99" s="336" t="s">
        <v>580</v>
      </c>
      <c r="Q99" s="336">
        <v>400</v>
      </c>
      <c r="R99" s="336">
        <v>60</v>
      </c>
      <c r="S99" s="336">
        <v>330</v>
      </c>
      <c r="T99" s="336">
        <v>10</v>
      </c>
      <c r="U99" s="336" t="s">
        <v>1024</v>
      </c>
      <c r="V99" s="336" t="s">
        <v>741</v>
      </c>
      <c r="W99" s="336" t="s">
        <v>711</v>
      </c>
      <c r="X99" s="336" t="s">
        <v>710</v>
      </c>
      <c r="Y99" s="345" t="s">
        <v>742</v>
      </c>
      <c r="Z99" s="345" t="s">
        <v>759</v>
      </c>
      <c r="AA99" s="345" t="s">
        <v>761</v>
      </c>
      <c r="AB99" s="345" t="s">
        <v>1113</v>
      </c>
      <c r="AC99" s="345" t="s">
        <v>1026</v>
      </c>
      <c r="AD99" s="345" t="s">
        <v>1112</v>
      </c>
      <c r="AE99" s="345" t="s">
        <v>1111</v>
      </c>
      <c r="AF99" s="336" t="s">
        <v>1039</v>
      </c>
      <c r="AG99" s="336" t="s">
        <v>724</v>
      </c>
      <c r="AH99" s="336" t="s">
        <v>1015</v>
      </c>
      <c r="AI99" s="336">
        <v>4</v>
      </c>
      <c r="AJ99" s="336" t="s">
        <v>709</v>
      </c>
      <c r="AK99" s="336" t="s">
        <v>1031</v>
      </c>
      <c r="AL99" s="336" t="s">
        <v>1040</v>
      </c>
      <c r="AM99" s="336">
        <v>80</v>
      </c>
      <c r="AN99" s="336" t="s">
        <v>1032</v>
      </c>
      <c r="AO99" s="336" t="s">
        <v>1033</v>
      </c>
      <c r="AP99" s="336" t="s">
        <v>1017</v>
      </c>
      <c r="AQ99" s="340" t="s">
        <v>1039</v>
      </c>
      <c r="AR99" s="340" t="s">
        <v>1034</v>
      </c>
      <c r="AS99" s="340">
        <v>10</v>
      </c>
      <c r="AT99" s="340" t="s">
        <v>1020</v>
      </c>
      <c r="AU99" s="340" t="s">
        <v>1035</v>
      </c>
    </row>
    <row r="100" spans="1:47" s="335" customFormat="1" ht="41.4" hidden="1" x14ac:dyDescent="0.3">
      <c r="A100" s="343">
        <v>11</v>
      </c>
      <c r="B100" s="336" t="s">
        <v>462</v>
      </c>
      <c r="C100" s="336" t="s">
        <v>466</v>
      </c>
      <c r="D100" s="336" t="s">
        <v>462</v>
      </c>
      <c r="E100" s="336" t="s">
        <v>580</v>
      </c>
      <c r="F100" s="336" t="s">
        <v>578</v>
      </c>
      <c r="G100" s="336">
        <v>2.2200000000000002</v>
      </c>
      <c r="H100" s="336">
        <v>20</v>
      </c>
      <c r="I100" s="336" t="s">
        <v>579</v>
      </c>
      <c r="J100" s="336" t="s">
        <v>617</v>
      </c>
      <c r="K100" s="336" t="s">
        <v>614</v>
      </c>
      <c r="L100" s="336" t="s">
        <v>615</v>
      </c>
      <c r="M100" s="336" t="s">
        <v>617</v>
      </c>
      <c r="N100" s="336" t="s">
        <v>654</v>
      </c>
      <c r="O100" s="336"/>
      <c r="P100" s="336" t="s">
        <v>580</v>
      </c>
      <c r="Q100" s="336">
        <v>400</v>
      </c>
      <c r="R100" s="336">
        <v>60</v>
      </c>
      <c r="S100" s="336">
        <v>330</v>
      </c>
      <c r="T100" s="336">
        <v>10</v>
      </c>
      <c r="U100" s="336" t="s">
        <v>1024</v>
      </c>
      <c r="V100" s="336" t="s">
        <v>741</v>
      </c>
      <c r="W100" s="336" t="s">
        <v>711</v>
      </c>
      <c r="X100" s="336" t="s">
        <v>710</v>
      </c>
      <c r="Y100" s="345" t="s">
        <v>742</v>
      </c>
      <c r="Z100" s="345" t="s">
        <v>759</v>
      </c>
      <c r="AA100" s="345" t="s">
        <v>761</v>
      </c>
      <c r="AB100" s="345" t="s">
        <v>1113</v>
      </c>
      <c r="AC100" s="345" t="s">
        <v>1026</v>
      </c>
      <c r="AD100" s="345" t="s">
        <v>1112</v>
      </c>
      <c r="AE100" s="345" t="s">
        <v>1111</v>
      </c>
      <c r="AF100" s="336" t="s">
        <v>1039</v>
      </c>
      <c r="AG100" s="336" t="s">
        <v>724</v>
      </c>
      <c r="AH100" s="336" t="s">
        <v>1015</v>
      </c>
      <c r="AI100" s="336">
        <v>4</v>
      </c>
      <c r="AJ100" s="336" t="s">
        <v>709</v>
      </c>
      <c r="AK100" s="336" t="s">
        <v>1031</v>
      </c>
      <c r="AL100" s="336" t="s">
        <v>1040</v>
      </c>
      <c r="AM100" s="336">
        <v>80</v>
      </c>
      <c r="AN100" s="336" t="s">
        <v>1032</v>
      </c>
      <c r="AO100" s="336" t="s">
        <v>1033</v>
      </c>
      <c r="AP100" s="336" t="s">
        <v>1017</v>
      </c>
      <c r="AQ100" s="340" t="s">
        <v>1039</v>
      </c>
      <c r="AR100" s="340" t="s">
        <v>1034</v>
      </c>
      <c r="AS100" s="340">
        <v>10</v>
      </c>
      <c r="AT100" s="340" t="s">
        <v>1020</v>
      </c>
      <c r="AU100" s="340" t="s">
        <v>1035</v>
      </c>
    </row>
    <row r="101" spans="1:47" s="335" customFormat="1" ht="27.6" hidden="1" x14ac:dyDescent="0.3">
      <c r="A101" s="343">
        <v>12</v>
      </c>
      <c r="B101" s="336" t="s">
        <v>462</v>
      </c>
      <c r="C101" s="336" t="s">
        <v>472</v>
      </c>
      <c r="D101" s="336" t="s">
        <v>462</v>
      </c>
      <c r="E101" s="336" t="s">
        <v>581</v>
      </c>
      <c r="F101" s="336" t="s">
        <v>578</v>
      </c>
      <c r="G101" s="336">
        <v>1.63</v>
      </c>
      <c r="H101" s="336">
        <v>19</v>
      </c>
      <c r="I101" s="336" t="s">
        <v>582</v>
      </c>
      <c r="J101" s="336" t="s">
        <v>581</v>
      </c>
      <c r="K101" s="336" t="s">
        <v>614</v>
      </c>
      <c r="L101" s="336" t="s">
        <v>620</v>
      </c>
      <c r="M101" s="336" t="s">
        <v>581</v>
      </c>
      <c r="N101" s="336" t="s">
        <v>656</v>
      </c>
      <c r="O101" s="336">
        <v>19</v>
      </c>
      <c r="P101" s="336" t="s">
        <v>581</v>
      </c>
      <c r="Q101" s="336">
        <v>500</v>
      </c>
      <c r="R101" s="336">
        <v>70</v>
      </c>
      <c r="S101" s="336">
        <v>460</v>
      </c>
      <c r="T101" s="336">
        <v>17</v>
      </c>
      <c r="U101" s="336">
        <v>340</v>
      </c>
      <c r="V101" s="336">
        <v>11</v>
      </c>
      <c r="W101" s="336" t="s">
        <v>716</v>
      </c>
      <c r="X101" s="336" t="s">
        <v>713</v>
      </c>
      <c r="Y101" s="345" t="s">
        <v>581</v>
      </c>
      <c r="Z101" s="345" t="s">
        <v>763</v>
      </c>
      <c r="AA101" s="345" t="s">
        <v>765</v>
      </c>
      <c r="AB101" s="345" t="s">
        <v>766</v>
      </c>
      <c r="AC101" s="345" t="s">
        <v>767</v>
      </c>
      <c r="AD101" s="345" t="s">
        <v>721</v>
      </c>
      <c r="AE101" s="345">
        <v>90</v>
      </c>
      <c r="AF101" s="336" t="s">
        <v>581</v>
      </c>
      <c r="AG101" s="336" t="s">
        <v>710</v>
      </c>
      <c r="AH101" s="336" t="s">
        <v>710</v>
      </c>
      <c r="AI101" s="336">
        <v>6</v>
      </c>
      <c r="AJ101" s="336">
        <v>2</v>
      </c>
      <c r="AK101" s="336" t="s">
        <v>710</v>
      </c>
      <c r="AL101" s="336" t="s">
        <v>1042</v>
      </c>
      <c r="AM101" s="336">
        <v>100</v>
      </c>
      <c r="AN101" s="336" t="s">
        <v>712</v>
      </c>
      <c r="AO101" s="336" t="s">
        <v>1007</v>
      </c>
      <c r="AP101" s="336">
        <v>35</v>
      </c>
      <c r="AQ101" s="340" t="s">
        <v>581</v>
      </c>
      <c r="AR101" s="340">
        <v>400</v>
      </c>
      <c r="AS101" s="340">
        <v>15</v>
      </c>
      <c r="AT101" s="340" t="s">
        <v>1043</v>
      </c>
      <c r="AU101" s="340" t="s">
        <v>1044</v>
      </c>
    </row>
    <row r="102" spans="1:47" s="335" customFormat="1" ht="27.6" hidden="1" x14ac:dyDescent="0.3">
      <c r="A102" s="343">
        <v>13</v>
      </c>
      <c r="B102" s="336" t="s">
        <v>462</v>
      </c>
      <c r="C102" s="336" t="s">
        <v>472</v>
      </c>
      <c r="D102" s="336" t="s">
        <v>462</v>
      </c>
      <c r="E102" s="336" t="s">
        <v>581</v>
      </c>
      <c r="F102" s="336" t="s">
        <v>578</v>
      </c>
      <c r="G102" s="336">
        <v>1.63</v>
      </c>
      <c r="H102" s="336">
        <v>19</v>
      </c>
      <c r="I102" s="336" t="s">
        <v>582</v>
      </c>
      <c r="J102" s="336" t="s">
        <v>581</v>
      </c>
      <c r="K102" s="336" t="s">
        <v>614</v>
      </c>
      <c r="L102" s="336" t="s">
        <v>620</v>
      </c>
      <c r="M102" s="336" t="s">
        <v>581</v>
      </c>
      <c r="N102" s="336" t="s">
        <v>656</v>
      </c>
      <c r="O102" s="336">
        <v>19</v>
      </c>
      <c r="P102" s="336" t="s">
        <v>581</v>
      </c>
      <c r="Q102" s="336">
        <v>500</v>
      </c>
      <c r="R102" s="336">
        <v>70</v>
      </c>
      <c r="S102" s="336">
        <v>460</v>
      </c>
      <c r="T102" s="336">
        <v>17</v>
      </c>
      <c r="U102" s="336">
        <v>340</v>
      </c>
      <c r="V102" s="336">
        <v>11</v>
      </c>
      <c r="W102" s="336" t="s">
        <v>716</v>
      </c>
      <c r="X102" s="336" t="s">
        <v>713</v>
      </c>
      <c r="Y102" s="345" t="s">
        <v>581</v>
      </c>
      <c r="Z102" s="345" t="s">
        <v>763</v>
      </c>
      <c r="AA102" s="345" t="s">
        <v>765</v>
      </c>
      <c r="AB102" s="345" t="s">
        <v>766</v>
      </c>
      <c r="AC102" s="345" t="s">
        <v>767</v>
      </c>
      <c r="AD102" s="345" t="s">
        <v>721</v>
      </c>
      <c r="AE102" s="345">
        <v>90</v>
      </c>
      <c r="AF102" s="336" t="s">
        <v>581</v>
      </c>
      <c r="AG102" s="336" t="s">
        <v>710</v>
      </c>
      <c r="AH102" s="336" t="s">
        <v>710</v>
      </c>
      <c r="AI102" s="336">
        <v>6</v>
      </c>
      <c r="AJ102" s="336">
        <v>2</v>
      </c>
      <c r="AK102" s="336" t="s">
        <v>710</v>
      </c>
      <c r="AL102" s="336" t="s">
        <v>1042</v>
      </c>
      <c r="AM102" s="336">
        <v>100</v>
      </c>
      <c r="AN102" s="336" t="s">
        <v>712</v>
      </c>
      <c r="AO102" s="336" t="s">
        <v>1007</v>
      </c>
      <c r="AP102" s="336">
        <v>35</v>
      </c>
      <c r="AQ102" s="340" t="s">
        <v>581</v>
      </c>
      <c r="AR102" s="340">
        <v>400</v>
      </c>
      <c r="AS102" s="340">
        <v>15</v>
      </c>
      <c r="AT102" s="340" t="s">
        <v>1043</v>
      </c>
      <c r="AU102" s="340" t="s">
        <v>1044</v>
      </c>
    </row>
    <row r="103" spans="1:47" s="335" customFormat="1" ht="27.6" hidden="1" x14ac:dyDescent="0.3">
      <c r="A103" s="343">
        <v>14</v>
      </c>
      <c r="B103" s="336" t="s">
        <v>462</v>
      </c>
      <c r="C103" s="336" t="s">
        <v>472</v>
      </c>
      <c r="D103" s="336" t="s">
        <v>462</v>
      </c>
      <c r="E103" s="336" t="s">
        <v>581</v>
      </c>
      <c r="F103" s="336" t="s">
        <v>578</v>
      </c>
      <c r="G103" s="336">
        <v>1.63</v>
      </c>
      <c r="H103" s="336">
        <v>19</v>
      </c>
      <c r="I103" s="336" t="s">
        <v>582</v>
      </c>
      <c r="J103" s="336" t="s">
        <v>581</v>
      </c>
      <c r="K103" s="336" t="s">
        <v>614</v>
      </c>
      <c r="L103" s="336" t="s">
        <v>620</v>
      </c>
      <c r="M103" s="336" t="s">
        <v>581</v>
      </c>
      <c r="N103" s="336" t="s">
        <v>656</v>
      </c>
      <c r="O103" s="336">
        <v>19</v>
      </c>
      <c r="P103" s="336" t="s">
        <v>581</v>
      </c>
      <c r="Q103" s="336">
        <v>500</v>
      </c>
      <c r="R103" s="336">
        <v>70</v>
      </c>
      <c r="S103" s="336">
        <v>460</v>
      </c>
      <c r="T103" s="336">
        <v>17</v>
      </c>
      <c r="U103" s="336">
        <v>340</v>
      </c>
      <c r="V103" s="336">
        <v>11</v>
      </c>
      <c r="W103" s="336" t="s">
        <v>716</v>
      </c>
      <c r="X103" s="336" t="s">
        <v>713</v>
      </c>
      <c r="Y103" s="345" t="s">
        <v>581</v>
      </c>
      <c r="Z103" s="345" t="s">
        <v>763</v>
      </c>
      <c r="AA103" s="345" t="s">
        <v>765</v>
      </c>
      <c r="AB103" s="345" t="s">
        <v>766</v>
      </c>
      <c r="AC103" s="345" t="s">
        <v>767</v>
      </c>
      <c r="AD103" s="345" t="s">
        <v>721</v>
      </c>
      <c r="AE103" s="345">
        <v>90</v>
      </c>
      <c r="AF103" s="336" t="s">
        <v>581</v>
      </c>
      <c r="AG103" s="336" t="s">
        <v>710</v>
      </c>
      <c r="AH103" s="336" t="s">
        <v>710</v>
      </c>
      <c r="AI103" s="336">
        <v>6</v>
      </c>
      <c r="AJ103" s="336">
        <v>2</v>
      </c>
      <c r="AK103" s="336" t="s">
        <v>710</v>
      </c>
      <c r="AL103" s="336" t="s">
        <v>1042</v>
      </c>
      <c r="AM103" s="336">
        <v>100</v>
      </c>
      <c r="AN103" s="336" t="s">
        <v>712</v>
      </c>
      <c r="AO103" s="336" t="s">
        <v>1007</v>
      </c>
      <c r="AP103" s="336">
        <v>35</v>
      </c>
      <c r="AQ103" s="340" t="s">
        <v>581</v>
      </c>
      <c r="AR103" s="340">
        <v>400</v>
      </c>
      <c r="AS103" s="340">
        <v>15</v>
      </c>
      <c r="AT103" s="340" t="s">
        <v>1043</v>
      </c>
      <c r="AU103" s="340" t="s">
        <v>1044</v>
      </c>
    </row>
    <row r="104" spans="1:47" s="335" customFormat="1" ht="27.6" hidden="1" x14ac:dyDescent="0.3">
      <c r="A104" s="343">
        <v>15</v>
      </c>
      <c r="B104" s="336" t="s">
        <v>462</v>
      </c>
      <c r="C104" s="336" t="s">
        <v>472</v>
      </c>
      <c r="D104" s="336" t="s">
        <v>462</v>
      </c>
      <c r="E104" s="336" t="s">
        <v>581</v>
      </c>
      <c r="F104" s="336" t="s">
        <v>578</v>
      </c>
      <c r="G104" s="336">
        <v>1.63</v>
      </c>
      <c r="H104" s="336">
        <v>19</v>
      </c>
      <c r="I104" s="336" t="s">
        <v>582</v>
      </c>
      <c r="J104" s="336" t="s">
        <v>581</v>
      </c>
      <c r="K104" s="336" t="s">
        <v>614</v>
      </c>
      <c r="L104" s="336" t="s">
        <v>620</v>
      </c>
      <c r="M104" s="336" t="s">
        <v>581</v>
      </c>
      <c r="N104" s="336" t="s">
        <v>656</v>
      </c>
      <c r="O104" s="336">
        <v>19</v>
      </c>
      <c r="P104" s="336" t="s">
        <v>581</v>
      </c>
      <c r="Q104" s="336">
        <v>500</v>
      </c>
      <c r="R104" s="336">
        <v>70</v>
      </c>
      <c r="S104" s="336">
        <v>460</v>
      </c>
      <c r="T104" s="336">
        <v>17</v>
      </c>
      <c r="U104" s="336">
        <v>340</v>
      </c>
      <c r="V104" s="336">
        <v>11</v>
      </c>
      <c r="W104" s="336" t="s">
        <v>716</v>
      </c>
      <c r="X104" s="336" t="s">
        <v>713</v>
      </c>
      <c r="Y104" s="345" t="s">
        <v>581</v>
      </c>
      <c r="Z104" s="345" t="s">
        <v>763</v>
      </c>
      <c r="AA104" s="345" t="s">
        <v>765</v>
      </c>
      <c r="AB104" s="345" t="s">
        <v>766</v>
      </c>
      <c r="AC104" s="345" t="s">
        <v>767</v>
      </c>
      <c r="AD104" s="345" t="s">
        <v>721</v>
      </c>
      <c r="AE104" s="345">
        <v>90</v>
      </c>
      <c r="AF104" s="336" t="s">
        <v>581</v>
      </c>
      <c r="AG104" s="336" t="s">
        <v>710</v>
      </c>
      <c r="AH104" s="336" t="s">
        <v>710</v>
      </c>
      <c r="AI104" s="336">
        <v>6</v>
      </c>
      <c r="AJ104" s="336">
        <v>2</v>
      </c>
      <c r="AK104" s="336" t="s">
        <v>710</v>
      </c>
      <c r="AL104" s="336" t="s">
        <v>1042</v>
      </c>
      <c r="AM104" s="336">
        <v>100</v>
      </c>
      <c r="AN104" s="336" t="s">
        <v>712</v>
      </c>
      <c r="AO104" s="336" t="s">
        <v>1007</v>
      </c>
      <c r="AP104" s="336">
        <v>35</v>
      </c>
      <c r="AQ104" s="340" t="s">
        <v>581</v>
      </c>
      <c r="AR104" s="340">
        <v>400</v>
      </c>
      <c r="AS104" s="340">
        <v>15</v>
      </c>
      <c r="AT104" s="340" t="s">
        <v>1043</v>
      </c>
      <c r="AU104" s="340" t="s">
        <v>1044</v>
      </c>
    </row>
    <row r="105" spans="1:47" s="335" customFormat="1" ht="27.6" hidden="1" x14ac:dyDescent="0.3">
      <c r="A105" s="343">
        <v>16</v>
      </c>
      <c r="B105" s="336" t="s">
        <v>462</v>
      </c>
      <c r="C105" s="336" t="s">
        <v>472</v>
      </c>
      <c r="D105" s="336" t="s">
        <v>462</v>
      </c>
      <c r="E105" s="336" t="s">
        <v>581</v>
      </c>
      <c r="F105" s="336" t="s">
        <v>578</v>
      </c>
      <c r="G105" s="336">
        <v>1.63</v>
      </c>
      <c r="H105" s="336">
        <v>19</v>
      </c>
      <c r="I105" s="336" t="s">
        <v>582</v>
      </c>
      <c r="J105" s="336" t="s">
        <v>581</v>
      </c>
      <c r="K105" s="336" t="s">
        <v>614</v>
      </c>
      <c r="L105" s="336" t="s">
        <v>620</v>
      </c>
      <c r="M105" s="336" t="s">
        <v>581</v>
      </c>
      <c r="N105" s="336" t="s">
        <v>656</v>
      </c>
      <c r="O105" s="336">
        <v>19</v>
      </c>
      <c r="P105" s="336" t="s">
        <v>581</v>
      </c>
      <c r="Q105" s="336">
        <v>500</v>
      </c>
      <c r="R105" s="336">
        <v>70</v>
      </c>
      <c r="S105" s="336">
        <v>460</v>
      </c>
      <c r="T105" s="336">
        <v>17</v>
      </c>
      <c r="U105" s="336">
        <v>340</v>
      </c>
      <c r="V105" s="336">
        <v>11</v>
      </c>
      <c r="W105" s="336" t="s">
        <v>716</v>
      </c>
      <c r="X105" s="336" t="s">
        <v>713</v>
      </c>
      <c r="Y105" s="345" t="s">
        <v>581</v>
      </c>
      <c r="Z105" s="345" t="s">
        <v>763</v>
      </c>
      <c r="AA105" s="345" t="s">
        <v>765</v>
      </c>
      <c r="AB105" s="345" t="s">
        <v>766</v>
      </c>
      <c r="AC105" s="345" t="s">
        <v>767</v>
      </c>
      <c r="AD105" s="345" t="s">
        <v>721</v>
      </c>
      <c r="AE105" s="345">
        <v>90</v>
      </c>
      <c r="AF105" s="336" t="s">
        <v>581</v>
      </c>
      <c r="AG105" s="336" t="s">
        <v>710</v>
      </c>
      <c r="AH105" s="336" t="s">
        <v>710</v>
      </c>
      <c r="AI105" s="336">
        <v>6</v>
      </c>
      <c r="AJ105" s="336">
        <v>2</v>
      </c>
      <c r="AK105" s="336" t="s">
        <v>710</v>
      </c>
      <c r="AL105" s="336" t="s">
        <v>1042</v>
      </c>
      <c r="AM105" s="336">
        <v>100</v>
      </c>
      <c r="AN105" s="336" t="s">
        <v>712</v>
      </c>
      <c r="AO105" s="336" t="s">
        <v>1007</v>
      </c>
      <c r="AP105" s="336">
        <v>35</v>
      </c>
      <c r="AQ105" s="340" t="s">
        <v>581</v>
      </c>
      <c r="AR105" s="340">
        <v>400</v>
      </c>
      <c r="AS105" s="340">
        <v>15</v>
      </c>
      <c r="AT105" s="340" t="s">
        <v>1043</v>
      </c>
      <c r="AU105" s="340" t="s">
        <v>1044</v>
      </c>
    </row>
    <row r="106" spans="1:47" s="335" customFormat="1" ht="27.6" hidden="1" x14ac:dyDescent="0.3">
      <c r="A106" s="343">
        <v>17</v>
      </c>
      <c r="B106" s="336" t="s">
        <v>462</v>
      </c>
      <c r="C106" s="336" t="s">
        <v>472</v>
      </c>
      <c r="D106" s="336" t="s">
        <v>462</v>
      </c>
      <c r="E106" s="336" t="s">
        <v>581</v>
      </c>
      <c r="F106" s="336" t="s">
        <v>578</v>
      </c>
      <c r="G106" s="336">
        <v>1.63</v>
      </c>
      <c r="H106" s="336">
        <v>19</v>
      </c>
      <c r="I106" s="336" t="s">
        <v>582</v>
      </c>
      <c r="J106" s="336" t="s">
        <v>581</v>
      </c>
      <c r="K106" s="336" t="s">
        <v>614</v>
      </c>
      <c r="L106" s="336" t="s">
        <v>620</v>
      </c>
      <c r="M106" s="336" t="s">
        <v>581</v>
      </c>
      <c r="N106" s="336" t="s">
        <v>656</v>
      </c>
      <c r="O106" s="336">
        <v>19</v>
      </c>
      <c r="P106" s="336" t="s">
        <v>581</v>
      </c>
      <c r="Q106" s="336">
        <v>500</v>
      </c>
      <c r="R106" s="336">
        <v>70</v>
      </c>
      <c r="S106" s="336">
        <v>460</v>
      </c>
      <c r="T106" s="336">
        <v>17</v>
      </c>
      <c r="U106" s="336">
        <v>340</v>
      </c>
      <c r="V106" s="336">
        <v>11</v>
      </c>
      <c r="W106" s="336" t="s">
        <v>716</v>
      </c>
      <c r="X106" s="336" t="s">
        <v>713</v>
      </c>
      <c r="Y106" s="345" t="s">
        <v>581</v>
      </c>
      <c r="Z106" s="345" t="s">
        <v>763</v>
      </c>
      <c r="AA106" s="345" t="s">
        <v>765</v>
      </c>
      <c r="AB106" s="345" t="s">
        <v>766</v>
      </c>
      <c r="AC106" s="345" t="s">
        <v>767</v>
      </c>
      <c r="AD106" s="345" t="s">
        <v>721</v>
      </c>
      <c r="AE106" s="345">
        <v>90</v>
      </c>
      <c r="AF106" s="336" t="s">
        <v>581</v>
      </c>
      <c r="AG106" s="336" t="s">
        <v>710</v>
      </c>
      <c r="AH106" s="336" t="s">
        <v>710</v>
      </c>
      <c r="AI106" s="336">
        <v>6</v>
      </c>
      <c r="AJ106" s="336">
        <v>2</v>
      </c>
      <c r="AK106" s="336" t="s">
        <v>710</v>
      </c>
      <c r="AL106" s="336" t="s">
        <v>1042</v>
      </c>
      <c r="AM106" s="336">
        <v>100</v>
      </c>
      <c r="AN106" s="336" t="s">
        <v>712</v>
      </c>
      <c r="AO106" s="336" t="s">
        <v>1007</v>
      </c>
      <c r="AP106" s="336">
        <v>35</v>
      </c>
      <c r="AQ106" s="340" t="s">
        <v>581</v>
      </c>
      <c r="AR106" s="340">
        <v>400</v>
      </c>
      <c r="AS106" s="340">
        <v>15</v>
      </c>
      <c r="AT106" s="340" t="s">
        <v>1043</v>
      </c>
      <c r="AU106" s="340" t="s">
        <v>1044</v>
      </c>
    </row>
    <row r="107" spans="1:47" s="335" customFormat="1" ht="27.6" hidden="1" x14ac:dyDescent="0.3">
      <c r="A107" s="343">
        <v>18</v>
      </c>
      <c r="B107" s="336" t="s">
        <v>462</v>
      </c>
      <c r="C107" s="336" t="s">
        <v>472</v>
      </c>
      <c r="D107" s="336" t="s">
        <v>462</v>
      </c>
      <c r="E107" s="336" t="s">
        <v>581</v>
      </c>
      <c r="F107" s="336" t="s">
        <v>578</v>
      </c>
      <c r="G107" s="336">
        <v>1.63</v>
      </c>
      <c r="H107" s="336">
        <v>19</v>
      </c>
      <c r="I107" s="336" t="s">
        <v>582</v>
      </c>
      <c r="J107" s="336" t="s">
        <v>581</v>
      </c>
      <c r="K107" s="336" t="s">
        <v>614</v>
      </c>
      <c r="L107" s="336" t="s">
        <v>620</v>
      </c>
      <c r="M107" s="336" t="s">
        <v>581</v>
      </c>
      <c r="N107" s="336" t="s">
        <v>656</v>
      </c>
      <c r="O107" s="336">
        <v>19</v>
      </c>
      <c r="P107" s="336" t="s">
        <v>581</v>
      </c>
      <c r="Q107" s="336">
        <v>500</v>
      </c>
      <c r="R107" s="336">
        <v>70</v>
      </c>
      <c r="S107" s="336">
        <v>460</v>
      </c>
      <c r="T107" s="336">
        <v>17</v>
      </c>
      <c r="U107" s="336">
        <v>340</v>
      </c>
      <c r="V107" s="336">
        <v>11</v>
      </c>
      <c r="W107" s="336" t="s">
        <v>716</v>
      </c>
      <c r="X107" s="336" t="s">
        <v>713</v>
      </c>
      <c r="Y107" s="345" t="s">
        <v>581</v>
      </c>
      <c r="Z107" s="345" t="s">
        <v>763</v>
      </c>
      <c r="AA107" s="345" t="s">
        <v>765</v>
      </c>
      <c r="AB107" s="345" t="s">
        <v>766</v>
      </c>
      <c r="AC107" s="345" t="s">
        <v>767</v>
      </c>
      <c r="AD107" s="345" t="s">
        <v>721</v>
      </c>
      <c r="AE107" s="345">
        <v>90</v>
      </c>
      <c r="AF107" s="336" t="s">
        <v>581</v>
      </c>
      <c r="AG107" s="336" t="s">
        <v>710</v>
      </c>
      <c r="AH107" s="336" t="s">
        <v>710</v>
      </c>
      <c r="AI107" s="336">
        <v>6</v>
      </c>
      <c r="AJ107" s="336">
        <v>2</v>
      </c>
      <c r="AK107" s="336" t="s">
        <v>710</v>
      </c>
      <c r="AL107" s="336" t="s">
        <v>1042</v>
      </c>
      <c r="AM107" s="336">
        <v>100</v>
      </c>
      <c r="AN107" s="336" t="s">
        <v>712</v>
      </c>
      <c r="AO107" s="336" t="s">
        <v>1007</v>
      </c>
      <c r="AP107" s="336">
        <v>35</v>
      </c>
      <c r="AQ107" s="340" t="s">
        <v>581</v>
      </c>
      <c r="AR107" s="340">
        <v>400</v>
      </c>
      <c r="AS107" s="340">
        <v>15</v>
      </c>
      <c r="AT107" s="340" t="s">
        <v>1043</v>
      </c>
      <c r="AU107" s="340" t="s">
        <v>1044</v>
      </c>
    </row>
    <row r="108" spans="1:47" s="335" customFormat="1" ht="27.6" hidden="1" x14ac:dyDescent="0.3">
      <c r="A108" s="343">
        <v>19</v>
      </c>
      <c r="B108" s="336" t="s">
        <v>462</v>
      </c>
      <c r="C108" s="336" t="s">
        <v>472</v>
      </c>
      <c r="D108" s="336" t="s">
        <v>462</v>
      </c>
      <c r="E108" s="336" t="s">
        <v>581</v>
      </c>
      <c r="F108" s="336" t="s">
        <v>578</v>
      </c>
      <c r="G108" s="336">
        <v>1.63</v>
      </c>
      <c r="H108" s="336">
        <v>19</v>
      </c>
      <c r="I108" s="336" t="s">
        <v>582</v>
      </c>
      <c r="J108" s="336" t="s">
        <v>581</v>
      </c>
      <c r="K108" s="336" t="s">
        <v>614</v>
      </c>
      <c r="L108" s="336" t="s">
        <v>620</v>
      </c>
      <c r="M108" s="336" t="s">
        <v>581</v>
      </c>
      <c r="N108" s="336" t="s">
        <v>656</v>
      </c>
      <c r="O108" s="336">
        <v>19</v>
      </c>
      <c r="P108" s="336" t="s">
        <v>581</v>
      </c>
      <c r="Q108" s="336">
        <v>500</v>
      </c>
      <c r="R108" s="336">
        <v>70</v>
      </c>
      <c r="S108" s="336">
        <v>460</v>
      </c>
      <c r="T108" s="336">
        <v>17</v>
      </c>
      <c r="U108" s="336">
        <v>340</v>
      </c>
      <c r="V108" s="336">
        <v>11</v>
      </c>
      <c r="W108" s="336" t="s">
        <v>716</v>
      </c>
      <c r="X108" s="336" t="s">
        <v>713</v>
      </c>
      <c r="Y108" s="345" t="s">
        <v>581</v>
      </c>
      <c r="Z108" s="345" t="s">
        <v>763</v>
      </c>
      <c r="AA108" s="345" t="s">
        <v>765</v>
      </c>
      <c r="AB108" s="345" t="s">
        <v>766</v>
      </c>
      <c r="AC108" s="345" t="s">
        <v>767</v>
      </c>
      <c r="AD108" s="345" t="s">
        <v>721</v>
      </c>
      <c r="AE108" s="345">
        <v>90</v>
      </c>
      <c r="AF108" s="336" t="s">
        <v>581</v>
      </c>
      <c r="AG108" s="336" t="s">
        <v>710</v>
      </c>
      <c r="AH108" s="336" t="s">
        <v>710</v>
      </c>
      <c r="AI108" s="336">
        <v>6</v>
      </c>
      <c r="AJ108" s="336">
        <v>2</v>
      </c>
      <c r="AK108" s="336" t="s">
        <v>710</v>
      </c>
      <c r="AL108" s="336" t="s">
        <v>1042</v>
      </c>
      <c r="AM108" s="336">
        <v>100</v>
      </c>
      <c r="AN108" s="336" t="s">
        <v>712</v>
      </c>
      <c r="AO108" s="336" t="s">
        <v>1007</v>
      </c>
      <c r="AP108" s="336">
        <v>35</v>
      </c>
      <c r="AQ108" s="340" t="s">
        <v>581</v>
      </c>
      <c r="AR108" s="340">
        <v>400</v>
      </c>
      <c r="AS108" s="340">
        <v>15</v>
      </c>
      <c r="AT108" s="340" t="s">
        <v>1043</v>
      </c>
      <c r="AU108" s="340" t="s">
        <v>1044</v>
      </c>
    </row>
    <row r="109" spans="1:47" s="335" customFormat="1" ht="27.6" hidden="1" x14ac:dyDescent="0.3">
      <c r="A109" s="343">
        <v>20</v>
      </c>
      <c r="B109" s="336" t="s">
        <v>462</v>
      </c>
      <c r="C109" s="336" t="s">
        <v>472</v>
      </c>
      <c r="D109" s="336" t="s">
        <v>462</v>
      </c>
      <c r="E109" s="336" t="s">
        <v>581</v>
      </c>
      <c r="F109" s="336" t="s">
        <v>578</v>
      </c>
      <c r="G109" s="336">
        <v>1.63</v>
      </c>
      <c r="H109" s="336">
        <v>19</v>
      </c>
      <c r="I109" s="336" t="s">
        <v>582</v>
      </c>
      <c r="J109" s="336" t="s">
        <v>581</v>
      </c>
      <c r="K109" s="336" t="s">
        <v>614</v>
      </c>
      <c r="L109" s="336" t="s">
        <v>620</v>
      </c>
      <c r="M109" s="336" t="s">
        <v>581</v>
      </c>
      <c r="N109" s="336" t="s">
        <v>656</v>
      </c>
      <c r="O109" s="336">
        <v>19</v>
      </c>
      <c r="P109" s="336" t="s">
        <v>581</v>
      </c>
      <c r="Q109" s="336">
        <v>500</v>
      </c>
      <c r="R109" s="336">
        <v>70</v>
      </c>
      <c r="S109" s="336">
        <v>460</v>
      </c>
      <c r="T109" s="336">
        <v>17</v>
      </c>
      <c r="U109" s="336">
        <v>340</v>
      </c>
      <c r="V109" s="336">
        <v>11</v>
      </c>
      <c r="W109" s="336" t="s">
        <v>716</v>
      </c>
      <c r="X109" s="336" t="s">
        <v>713</v>
      </c>
      <c r="Y109" s="345" t="s">
        <v>581</v>
      </c>
      <c r="Z109" s="345" t="s">
        <v>763</v>
      </c>
      <c r="AA109" s="345" t="s">
        <v>765</v>
      </c>
      <c r="AB109" s="345" t="s">
        <v>766</v>
      </c>
      <c r="AC109" s="345" t="s">
        <v>767</v>
      </c>
      <c r="AD109" s="345" t="s">
        <v>721</v>
      </c>
      <c r="AE109" s="345">
        <v>90</v>
      </c>
      <c r="AF109" s="336" t="s">
        <v>581</v>
      </c>
      <c r="AG109" s="336" t="s">
        <v>710</v>
      </c>
      <c r="AH109" s="336" t="s">
        <v>710</v>
      </c>
      <c r="AI109" s="336">
        <v>6</v>
      </c>
      <c r="AJ109" s="336">
        <v>2</v>
      </c>
      <c r="AK109" s="336" t="s">
        <v>710</v>
      </c>
      <c r="AL109" s="336" t="s">
        <v>1042</v>
      </c>
      <c r="AM109" s="336">
        <v>100</v>
      </c>
      <c r="AN109" s="336" t="s">
        <v>712</v>
      </c>
      <c r="AO109" s="336" t="s">
        <v>1007</v>
      </c>
      <c r="AP109" s="336">
        <v>35</v>
      </c>
      <c r="AQ109" s="340" t="s">
        <v>581</v>
      </c>
      <c r="AR109" s="340">
        <v>400</v>
      </c>
      <c r="AS109" s="340">
        <v>15</v>
      </c>
      <c r="AT109" s="340" t="s">
        <v>1043</v>
      </c>
      <c r="AU109" s="340" t="s">
        <v>1044</v>
      </c>
    </row>
    <row r="110" spans="1:47" s="335" customFormat="1" ht="27.6" hidden="1" x14ac:dyDescent="0.3">
      <c r="A110" s="343">
        <v>21</v>
      </c>
      <c r="B110" s="336" t="s">
        <v>462</v>
      </c>
      <c r="C110" s="336" t="s">
        <v>472</v>
      </c>
      <c r="D110" s="336" t="s">
        <v>462</v>
      </c>
      <c r="E110" s="336" t="s">
        <v>581</v>
      </c>
      <c r="F110" s="336" t="s">
        <v>578</v>
      </c>
      <c r="G110" s="336">
        <v>1.63</v>
      </c>
      <c r="H110" s="336">
        <v>19</v>
      </c>
      <c r="I110" s="336" t="s">
        <v>582</v>
      </c>
      <c r="J110" s="336" t="s">
        <v>581</v>
      </c>
      <c r="K110" s="336" t="s">
        <v>614</v>
      </c>
      <c r="L110" s="336" t="s">
        <v>620</v>
      </c>
      <c r="M110" s="336" t="s">
        <v>581</v>
      </c>
      <c r="N110" s="336" t="s">
        <v>656</v>
      </c>
      <c r="O110" s="336">
        <v>19</v>
      </c>
      <c r="P110" s="336" t="s">
        <v>581</v>
      </c>
      <c r="Q110" s="336">
        <v>500</v>
      </c>
      <c r="R110" s="336">
        <v>70</v>
      </c>
      <c r="S110" s="336">
        <v>460</v>
      </c>
      <c r="T110" s="336">
        <v>17</v>
      </c>
      <c r="U110" s="336">
        <v>340</v>
      </c>
      <c r="V110" s="336">
        <v>11</v>
      </c>
      <c r="W110" s="336" t="s">
        <v>716</v>
      </c>
      <c r="X110" s="336" t="s">
        <v>713</v>
      </c>
      <c r="Y110" s="345" t="s">
        <v>581</v>
      </c>
      <c r="Z110" s="345" t="s">
        <v>763</v>
      </c>
      <c r="AA110" s="345" t="s">
        <v>765</v>
      </c>
      <c r="AB110" s="345" t="s">
        <v>766</v>
      </c>
      <c r="AC110" s="345" t="s">
        <v>767</v>
      </c>
      <c r="AD110" s="345" t="s">
        <v>721</v>
      </c>
      <c r="AE110" s="345">
        <v>90</v>
      </c>
      <c r="AF110" s="336" t="s">
        <v>581</v>
      </c>
      <c r="AG110" s="336" t="s">
        <v>710</v>
      </c>
      <c r="AH110" s="336" t="s">
        <v>710</v>
      </c>
      <c r="AI110" s="336">
        <v>6</v>
      </c>
      <c r="AJ110" s="336">
        <v>2</v>
      </c>
      <c r="AK110" s="336" t="s">
        <v>710</v>
      </c>
      <c r="AL110" s="336" t="s">
        <v>1042</v>
      </c>
      <c r="AM110" s="336">
        <v>100</v>
      </c>
      <c r="AN110" s="336" t="s">
        <v>712</v>
      </c>
      <c r="AO110" s="336" t="s">
        <v>1007</v>
      </c>
      <c r="AP110" s="336">
        <v>35</v>
      </c>
      <c r="AQ110" s="340" t="s">
        <v>581</v>
      </c>
      <c r="AR110" s="340">
        <v>400</v>
      </c>
      <c r="AS110" s="340">
        <v>15</v>
      </c>
      <c r="AT110" s="340" t="s">
        <v>1043</v>
      </c>
      <c r="AU110" s="340" t="s">
        <v>1044</v>
      </c>
    </row>
    <row r="111" spans="1:47" s="335" customFormat="1" ht="27.6" hidden="1" x14ac:dyDescent="0.3">
      <c r="A111" s="343">
        <v>22</v>
      </c>
      <c r="B111" s="336" t="s">
        <v>462</v>
      </c>
      <c r="C111" s="336" t="s">
        <v>472</v>
      </c>
      <c r="D111" s="336" t="s">
        <v>462</v>
      </c>
      <c r="E111" s="336" t="s">
        <v>581</v>
      </c>
      <c r="F111" s="336" t="s">
        <v>578</v>
      </c>
      <c r="G111" s="336">
        <v>1.63</v>
      </c>
      <c r="H111" s="336">
        <v>19</v>
      </c>
      <c r="I111" s="336" t="s">
        <v>582</v>
      </c>
      <c r="J111" s="336" t="s">
        <v>581</v>
      </c>
      <c r="K111" s="336" t="s">
        <v>614</v>
      </c>
      <c r="L111" s="336" t="s">
        <v>620</v>
      </c>
      <c r="M111" s="336" t="s">
        <v>581</v>
      </c>
      <c r="N111" s="336" t="s">
        <v>656</v>
      </c>
      <c r="O111" s="336">
        <v>19</v>
      </c>
      <c r="P111" s="336" t="s">
        <v>581</v>
      </c>
      <c r="Q111" s="336">
        <v>500</v>
      </c>
      <c r="R111" s="336">
        <v>70</v>
      </c>
      <c r="S111" s="336">
        <v>460</v>
      </c>
      <c r="T111" s="336">
        <v>17</v>
      </c>
      <c r="U111" s="336">
        <v>340</v>
      </c>
      <c r="V111" s="336">
        <v>11</v>
      </c>
      <c r="W111" s="336" t="s">
        <v>716</v>
      </c>
      <c r="X111" s="336" t="s">
        <v>713</v>
      </c>
      <c r="Y111" s="345" t="s">
        <v>581</v>
      </c>
      <c r="Z111" s="345" t="s">
        <v>763</v>
      </c>
      <c r="AA111" s="345" t="s">
        <v>765</v>
      </c>
      <c r="AB111" s="345" t="s">
        <v>766</v>
      </c>
      <c r="AC111" s="345" t="s">
        <v>767</v>
      </c>
      <c r="AD111" s="345" t="s">
        <v>721</v>
      </c>
      <c r="AE111" s="345">
        <v>90</v>
      </c>
      <c r="AF111" s="336" t="s">
        <v>581</v>
      </c>
      <c r="AG111" s="336" t="s">
        <v>710</v>
      </c>
      <c r="AH111" s="336" t="s">
        <v>710</v>
      </c>
      <c r="AI111" s="336">
        <v>6</v>
      </c>
      <c r="AJ111" s="336">
        <v>2</v>
      </c>
      <c r="AK111" s="336" t="s">
        <v>710</v>
      </c>
      <c r="AL111" s="336" t="s">
        <v>1042</v>
      </c>
      <c r="AM111" s="336">
        <v>100</v>
      </c>
      <c r="AN111" s="336" t="s">
        <v>712</v>
      </c>
      <c r="AO111" s="336" t="s">
        <v>1007</v>
      </c>
      <c r="AP111" s="336">
        <v>35</v>
      </c>
      <c r="AQ111" s="340" t="s">
        <v>581</v>
      </c>
      <c r="AR111" s="340">
        <v>400</v>
      </c>
      <c r="AS111" s="340">
        <v>15</v>
      </c>
      <c r="AT111" s="340" t="s">
        <v>1043</v>
      </c>
      <c r="AU111" s="340" t="s">
        <v>1044</v>
      </c>
    </row>
    <row r="112" spans="1:47" s="335" customFormat="1" ht="27.6" hidden="1" x14ac:dyDescent="0.3">
      <c r="A112" s="343">
        <v>23</v>
      </c>
      <c r="B112" s="336" t="s">
        <v>462</v>
      </c>
      <c r="C112" s="336" t="s">
        <v>472</v>
      </c>
      <c r="D112" s="336" t="s">
        <v>462</v>
      </c>
      <c r="E112" s="336" t="s">
        <v>581</v>
      </c>
      <c r="F112" s="336" t="s">
        <v>578</v>
      </c>
      <c r="G112" s="336">
        <v>1.63</v>
      </c>
      <c r="H112" s="336">
        <v>19</v>
      </c>
      <c r="I112" s="336" t="s">
        <v>582</v>
      </c>
      <c r="J112" s="336" t="s">
        <v>581</v>
      </c>
      <c r="K112" s="336" t="s">
        <v>614</v>
      </c>
      <c r="L112" s="336" t="s">
        <v>620</v>
      </c>
      <c r="M112" s="336" t="s">
        <v>581</v>
      </c>
      <c r="N112" s="336" t="s">
        <v>656</v>
      </c>
      <c r="O112" s="336">
        <v>19</v>
      </c>
      <c r="P112" s="336" t="s">
        <v>581</v>
      </c>
      <c r="Q112" s="336">
        <v>500</v>
      </c>
      <c r="R112" s="336">
        <v>70</v>
      </c>
      <c r="S112" s="336">
        <v>460</v>
      </c>
      <c r="T112" s="336">
        <v>17</v>
      </c>
      <c r="U112" s="336">
        <v>340</v>
      </c>
      <c r="V112" s="336">
        <v>11</v>
      </c>
      <c r="W112" s="336" t="s">
        <v>716</v>
      </c>
      <c r="X112" s="336" t="s">
        <v>713</v>
      </c>
      <c r="Y112" s="345" t="s">
        <v>581</v>
      </c>
      <c r="Z112" s="345" t="s">
        <v>763</v>
      </c>
      <c r="AA112" s="345" t="s">
        <v>765</v>
      </c>
      <c r="AB112" s="345" t="s">
        <v>766</v>
      </c>
      <c r="AC112" s="345" t="s">
        <v>767</v>
      </c>
      <c r="AD112" s="345" t="s">
        <v>721</v>
      </c>
      <c r="AE112" s="345">
        <v>90</v>
      </c>
      <c r="AF112" s="336" t="s">
        <v>581</v>
      </c>
      <c r="AG112" s="336" t="s">
        <v>710</v>
      </c>
      <c r="AH112" s="336" t="s">
        <v>710</v>
      </c>
      <c r="AI112" s="336">
        <v>6</v>
      </c>
      <c r="AJ112" s="336">
        <v>2</v>
      </c>
      <c r="AK112" s="336" t="s">
        <v>710</v>
      </c>
      <c r="AL112" s="336" t="s">
        <v>1042</v>
      </c>
      <c r="AM112" s="336">
        <v>100</v>
      </c>
      <c r="AN112" s="336" t="s">
        <v>712</v>
      </c>
      <c r="AO112" s="336" t="s">
        <v>1007</v>
      </c>
      <c r="AP112" s="336">
        <v>35</v>
      </c>
      <c r="AQ112" s="340" t="s">
        <v>581</v>
      </c>
      <c r="AR112" s="340">
        <v>400</v>
      </c>
      <c r="AS112" s="340">
        <v>15</v>
      </c>
      <c r="AT112" s="340" t="s">
        <v>1043</v>
      </c>
      <c r="AU112" s="340" t="s">
        <v>1044</v>
      </c>
    </row>
    <row r="113" spans="1:47" s="335" customFormat="1" ht="27.6" hidden="1" x14ac:dyDescent="0.3">
      <c r="A113" s="343">
        <v>24</v>
      </c>
      <c r="B113" s="336" t="s">
        <v>462</v>
      </c>
      <c r="C113" s="336" t="s">
        <v>472</v>
      </c>
      <c r="D113" s="336" t="s">
        <v>462</v>
      </c>
      <c r="E113" s="336" t="s">
        <v>581</v>
      </c>
      <c r="F113" s="336" t="s">
        <v>578</v>
      </c>
      <c r="G113" s="336">
        <v>1.63</v>
      </c>
      <c r="H113" s="336">
        <v>19</v>
      </c>
      <c r="I113" s="336" t="s">
        <v>582</v>
      </c>
      <c r="J113" s="336" t="s">
        <v>581</v>
      </c>
      <c r="K113" s="336" t="s">
        <v>614</v>
      </c>
      <c r="L113" s="336" t="s">
        <v>620</v>
      </c>
      <c r="M113" s="336" t="s">
        <v>581</v>
      </c>
      <c r="N113" s="336" t="s">
        <v>656</v>
      </c>
      <c r="O113" s="336">
        <v>19</v>
      </c>
      <c r="P113" s="336" t="s">
        <v>581</v>
      </c>
      <c r="Q113" s="336">
        <v>500</v>
      </c>
      <c r="R113" s="336">
        <v>70</v>
      </c>
      <c r="S113" s="336">
        <v>460</v>
      </c>
      <c r="T113" s="336">
        <v>17</v>
      </c>
      <c r="U113" s="336">
        <v>340</v>
      </c>
      <c r="V113" s="336">
        <v>11</v>
      </c>
      <c r="W113" s="336" t="s">
        <v>716</v>
      </c>
      <c r="X113" s="336" t="s">
        <v>713</v>
      </c>
      <c r="Y113" s="345" t="s">
        <v>581</v>
      </c>
      <c r="Z113" s="345" t="s">
        <v>763</v>
      </c>
      <c r="AA113" s="345" t="s">
        <v>765</v>
      </c>
      <c r="AB113" s="345" t="s">
        <v>766</v>
      </c>
      <c r="AC113" s="345" t="s">
        <v>767</v>
      </c>
      <c r="AD113" s="345" t="s">
        <v>721</v>
      </c>
      <c r="AE113" s="345">
        <v>90</v>
      </c>
      <c r="AF113" s="336" t="s">
        <v>581</v>
      </c>
      <c r="AG113" s="336" t="s">
        <v>710</v>
      </c>
      <c r="AH113" s="336" t="s">
        <v>710</v>
      </c>
      <c r="AI113" s="336">
        <v>6</v>
      </c>
      <c r="AJ113" s="336">
        <v>2</v>
      </c>
      <c r="AK113" s="336" t="s">
        <v>710</v>
      </c>
      <c r="AL113" s="336" t="s">
        <v>1042</v>
      </c>
      <c r="AM113" s="336">
        <v>100</v>
      </c>
      <c r="AN113" s="336" t="s">
        <v>712</v>
      </c>
      <c r="AO113" s="336" t="s">
        <v>1007</v>
      </c>
      <c r="AP113" s="336">
        <v>35</v>
      </c>
      <c r="AQ113" s="340" t="s">
        <v>581</v>
      </c>
      <c r="AR113" s="340">
        <v>400</v>
      </c>
      <c r="AS113" s="340">
        <v>15</v>
      </c>
      <c r="AT113" s="340" t="s">
        <v>1043</v>
      </c>
      <c r="AU113" s="340" t="s">
        <v>1044</v>
      </c>
    </row>
    <row r="114" spans="1:47" s="335" customFormat="1" ht="27.6" hidden="1" x14ac:dyDescent="0.3">
      <c r="A114" s="343">
        <v>3</v>
      </c>
      <c r="B114" s="336" t="s">
        <v>462</v>
      </c>
      <c r="C114" s="336" t="s">
        <v>475</v>
      </c>
      <c r="D114" s="336" t="s">
        <v>462</v>
      </c>
      <c r="E114" s="336" t="s">
        <v>583</v>
      </c>
      <c r="F114" s="336" t="s">
        <v>578</v>
      </c>
      <c r="G114" s="336">
        <v>1.55</v>
      </c>
      <c r="H114" s="336">
        <v>25</v>
      </c>
      <c r="I114" s="336" t="s">
        <v>582</v>
      </c>
      <c r="J114" s="336" t="s">
        <v>583</v>
      </c>
      <c r="K114" s="336" t="s">
        <v>621</v>
      </c>
      <c r="L114" s="336" t="s">
        <v>623</v>
      </c>
      <c r="M114" s="336" t="s">
        <v>583</v>
      </c>
      <c r="N114" s="336" t="s">
        <v>658</v>
      </c>
      <c r="O114" s="336" t="s">
        <v>659</v>
      </c>
      <c r="P114" s="336" t="s">
        <v>583</v>
      </c>
      <c r="Q114" s="336">
        <v>600</v>
      </c>
      <c r="R114" s="336">
        <v>100</v>
      </c>
      <c r="S114" s="336">
        <v>500</v>
      </c>
      <c r="T114" s="336">
        <v>20</v>
      </c>
      <c r="U114" s="336">
        <v>440</v>
      </c>
      <c r="V114" s="336">
        <v>15</v>
      </c>
      <c r="W114" s="336" t="s">
        <v>718</v>
      </c>
      <c r="X114" s="336">
        <v>1</v>
      </c>
      <c r="Y114" s="345" t="s">
        <v>583</v>
      </c>
      <c r="Z114" s="345" t="s">
        <v>769</v>
      </c>
      <c r="AA114" s="345" t="s">
        <v>770</v>
      </c>
      <c r="AB114" s="345" t="s">
        <v>771</v>
      </c>
      <c r="AC114" s="345" t="s">
        <v>772</v>
      </c>
      <c r="AD114" s="345" t="s">
        <v>773</v>
      </c>
      <c r="AE114" s="345">
        <v>90</v>
      </c>
      <c r="AF114" s="336" t="s">
        <v>583</v>
      </c>
      <c r="AG114" s="336" t="s">
        <v>713</v>
      </c>
      <c r="AH114" s="336" t="s">
        <v>714</v>
      </c>
      <c r="AI114" s="336">
        <v>8</v>
      </c>
      <c r="AJ114" s="336">
        <v>3</v>
      </c>
      <c r="AK114" s="336" t="s">
        <v>710</v>
      </c>
      <c r="AL114" s="336" t="s">
        <v>1045</v>
      </c>
      <c r="AM114" s="336">
        <v>150</v>
      </c>
      <c r="AN114" s="336" t="s">
        <v>715</v>
      </c>
      <c r="AO114" s="336" t="s">
        <v>1046</v>
      </c>
      <c r="AP114" s="336">
        <v>40</v>
      </c>
      <c r="AQ114" s="340" t="s">
        <v>583</v>
      </c>
      <c r="AR114" s="340">
        <v>400</v>
      </c>
      <c r="AS114" s="340">
        <v>15</v>
      </c>
      <c r="AT114" s="340" t="s">
        <v>1047</v>
      </c>
      <c r="AU114" s="340" t="s">
        <v>1048</v>
      </c>
    </row>
    <row r="115" spans="1:47" s="335" customFormat="1" ht="27.6" hidden="1" x14ac:dyDescent="0.3">
      <c r="A115" s="343">
        <v>4</v>
      </c>
      <c r="B115" s="336" t="s">
        <v>462</v>
      </c>
      <c r="C115" s="336" t="s">
        <v>475</v>
      </c>
      <c r="D115" s="336" t="s">
        <v>462</v>
      </c>
      <c r="E115" s="336" t="s">
        <v>583</v>
      </c>
      <c r="F115" s="336" t="s">
        <v>578</v>
      </c>
      <c r="G115" s="336">
        <v>1.55</v>
      </c>
      <c r="H115" s="336">
        <v>25</v>
      </c>
      <c r="I115" s="336" t="s">
        <v>582</v>
      </c>
      <c r="J115" s="336" t="s">
        <v>583</v>
      </c>
      <c r="K115" s="336" t="s">
        <v>621</v>
      </c>
      <c r="L115" s="336" t="s">
        <v>623</v>
      </c>
      <c r="M115" s="336" t="s">
        <v>583</v>
      </c>
      <c r="N115" s="336" t="s">
        <v>658</v>
      </c>
      <c r="O115" s="336" t="s">
        <v>659</v>
      </c>
      <c r="P115" s="336" t="s">
        <v>583</v>
      </c>
      <c r="Q115" s="336">
        <v>600</v>
      </c>
      <c r="R115" s="336">
        <v>100</v>
      </c>
      <c r="S115" s="336">
        <v>500</v>
      </c>
      <c r="T115" s="336">
        <v>20</v>
      </c>
      <c r="U115" s="336">
        <v>440</v>
      </c>
      <c r="V115" s="336">
        <v>15</v>
      </c>
      <c r="W115" s="336" t="s">
        <v>718</v>
      </c>
      <c r="X115" s="336">
        <v>1</v>
      </c>
      <c r="Y115" s="345" t="s">
        <v>583</v>
      </c>
      <c r="Z115" s="345" t="s">
        <v>769</v>
      </c>
      <c r="AA115" s="345" t="s">
        <v>770</v>
      </c>
      <c r="AB115" s="345" t="s">
        <v>771</v>
      </c>
      <c r="AC115" s="345" t="s">
        <v>772</v>
      </c>
      <c r="AD115" s="345" t="s">
        <v>773</v>
      </c>
      <c r="AE115" s="345">
        <v>90</v>
      </c>
      <c r="AF115" s="336" t="s">
        <v>583</v>
      </c>
      <c r="AG115" s="336" t="s">
        <v>713</v>
      </c>
      <c r="AH115" s="336" t="s">
        <v>714</v>
      </c>
      <c r="AI115" s="336">
        <v>8</v>
      </c>
      <c r="AJ115" s="336">
        <v>3</v>
      </c>
      <c r="AK115" s="336" t="s">
        <v>710</v>
      </c>
      <c r="AL115" s="336" t="s">
        <v>1045</v>
      </c>
      <c r="AM115" s="336">
        <v>150</v>
      </c>
      <c r="AN115" s="336" t="s">
        <v>715</v>
      </c>
      <c r="AO115" s="336" t="s">
        <v>1046</v>
      </c>
      <c r="AP115" s="336">
        <v>40</v>
      </c>
      <c r="AQ115" s="340" t="s">
        <v>583</v>
      </c>
      <c r="AR115" s="340">
        <v>400</v>
      </c>
      <c r="AS115" s="340">
        <v>15</v>
      </c>
      <c r="AT115" s="340" t="s">
        <v>1047</v>
      </c>
      <c r="AU115" s="340" t="s">
        <v>1048</v>
      </c>
    </row>
    <row r="116" spans="1:47" s="335" customFormat="1" ht="27.6" hidden="1" x14ac:dyDescent="0.3">
      <c r="A116" s="343">
        <v>5</v>
      </c>
      <c r="B116" s="336" t="s">
        <v>462</v>
      </c>
      <c r="C116" s="336" t="s">
        <v>475</v>
      </c>
      <c r="D116" s="336" t="s">
        <v>462</v>
      </c>
      <c r="E116" s="336" t="s">
        <v>583</v>
      </c>
      <c r="F116" s="336" t="s">
        <v>578</v>
      </c>
      <c r="G116" s="336">
        <v>1.55</v>
      </c>
      <c r="H116" s="336">
        <v>25</v>
      </c>
      <c r="I116" s="336" t="s">
        <v>582</v>
      </c>
      <c r="J116" s="336" t="s">
        <v>583</v>
      </c>
      <c r="K116" s="336" t="s">
        <v>621</v>
      </c>
      <c r="L116" s="336" t="s">
        <v>623</v>
      </c>
      <c r="M116" s="336" t="s">
        <v>583</v>
      </c>
      <c r="N116" s="336" t="s">
        <v>658</v>
      </c>
      <c r="O116" s="336" t="s">
        <v>659</v>
      </c>
      <c r="P116" s="336" t="s">
        <v>583</v>
      </c>
      <c r="Q116" s="336">
        <v>600</v>
      </c>
      <c r="R116" s="336">
        <v>100</v>
      </c>
      <c r="S116" s="336">
        <v>500</v>
      </c>
      <c r="T116" s="336">
        <v>20</v>
      </c>
      <c r="U116" s="336">
        <v>440</v>
      </c>
      <c r="V116" s="336">
        <v>15</v>
      </c>
      <c r="W116" s="336" t="s">
        <v>718</v>
      </c>
      <c r="X116" s="336">
        <v>1</v>
      </c>
      <c r="Y116" s="345" t="s">
        <v>583</v>
      </c>
      <c r="Z116" s="345" t="s">
        <v>769</v>
      </c>
      <c r="AA116" s="345" t="s">
        <v>770</v>
      </c>
      <c r="AB116" s="345" t="s">
        <v>771</v>
      </c>
      <c r="AC116" s="345" t="s">
        <v>772</v>
      </c>
      <c r="AD116" s="345" t="s">
        <v>773</v>
      </c>
      <c r="AE116" s="345">
        <v>90</v>
      </c>
      <c r="AF116" s="336" t="s">
        <v>583</v>
      </c>
      <c r="AG116" s="336" t="s">
        <v>713</v>
      </c>
      <c r="AH116" s="336" t="s">
        <v>714</v>
      </c>
      <c r="AI116" s="336">
        <v>8</v>
      </c>
      <c r="AJ116" s="336">
        <v>3</v>
      </c>
      <c r="AK116" s="336" t="s">
        <v>710</v>
      </c>
      <c r="AL116" s="336" t="s">
        <v>1045</v>
      </c>
      <c r="AM116" s="336">
        <v>150</v>
      </c>
      <c r="AN116" s="336" t="s">
        <v>715</v>
      </c>
      <c r="AO116" s="336" t="s">
        <v>1046</v>
      </c>
      <c r="AP116" s="336">
        <v>40</v>
      </c>
      <c r="AQ116" s="340" t="s">
        <v>583</v>
      </c>
      <c r="AR116" s="340">
        <v>400</v>
      </c>
      <c r="AS116" s="340">
        <v>15</v>
      </c>
      <c r="AT116" s="340" t="s">
        <v>1047</v>
      </c>
      <c r="AU116" s="340" t="s">
        <v>1048</v>
      </c>
    </row>
    <row r="117" spans="1:47" s="335" customFormat="1" ht="27.6" hidden="1" x14ac:dyDescent="0.3">
      <c r="A117" s="343">
        <v>6</v>
      </c>
      <c r="B117" s="336" t="s">
        <v>480</v>
      </c>
      <c r="C117" s="336" t="s">
        <v>481</v>
      </c>
      <c r="D117" s="336" t="s">
        <v>482</v>
      </c>
      <c r="E117" s="336" t="s">
        <v>584</v>
      </c>
      <c r="F117" s="336" t="s">
        <v>578</v>
      </c>
      <c r="G117" s="336">
        <v>1.43</v>
      </c>
      <c r="H117" s="336">
        <v>32</v>
      </c>
      <c r="I117" s="336" t="s">
        <v>585</v>
      </c>
      <c r="J117" s="336" t="s">
        <v>584</v>
      </c>
      <c r="K117" s="336" t="s">
        <v>624</v>
      </c>
      <c r="L117" s="336" t="s">
        <v>626</v>
      </c>
      <c r="M117" s="336" t="s">
        <v>584</v>
      </c>
      <c r="N117" s="336" t="s">
        <v>661</v>
      </c>
      <c r="O117" s="336" t="s">
        <v>662</v>
      </c>
      <c r="P117" s="336" t="s">
        <v>584</v>
      </c>
      <c r="Q117" s="336">
        <v>650</v>
      </c>
      <c r="R117" s="336">
        <v>130</v>
      </c>
      <c r="S117" s="336">
        <v>500</v>
      </c>
      <c r="T117" s="336">
        <v>22</v>
      </c>
      <c r="U117" s="336">
        <v>440</v>
      </c>
      <c r="V117" s="336">
        <v>15</v>
      </c>
      <c r="W117" s="336" t="s">
        <v>718</v>
      </c>
      <c r="X117" s="336">
        <v>1</v>
      </c>
      <c r="Y117" s="345" t="s">
        <v>584</v>
      </c>
      <c r="Z117" s="345" t="s">
        <v>775</v>
      </c>
      <c r="AA117" s="345" t="s">
        <v>777</v>
      </c>
      <c r="AB117" s="345" t="s">
        <v>778</v>
      </c>
      <c r="AC117" s="345" t="s">
        <v>779</v>
      </c>
      <c r="AD117" s="345" t="s">
        <v>780</v>
      </c>
      <c r="AE117" s="345">
        <v>90</v>
      </c>
      <c r="AF117" s="336" t="s">
        <v>584</v>
      </c>
      <c r="AG117" s="336" t="s">
        <v>714</v>
      </c>
      <c r="AH117" s="336" t="s">
        <v>712</v>
      </c>
      <c r="AI117" s="336">
        <v>8</v>
      </c>
      <c r="AJ117" s="336">
        <v>3</v>
      </c>
      <c r="AK117" s="336" t="s">
        <v>714</v>
      </c>
      <c r="AL117" s="336" t="s">
        <v>1045</v>
      </c>
      <c r="AM117" s="336">
        <v>200</v>
      </c>
      <c r="AN117" s="336" t="s">
        <v>716</v>
      </c>
      <c r="AO117" s="336" t="s">
        <v>1046</v>
      </c>
      <c r="AP117" s="336">
        <v>55</v>
      </c>
      <c r="AQ117" s="336" t="s">
        <v>584</v>
      </c>
      <c r="AR117" s="336">
        <v>400</v>
      </c>
      <c r="AS117" s="336">
        <v>15</v>
      </c>
      <c r="AT117" s="336" t="s">
        <v>1014</v>
      </c>
      <c r="AU117" s="336" t="s">
        <v>1049</v>
      </c>
    </row>
    <row r="118" spans="1:47" s="335" customFormat="1" ht="27.6" hidden="1" x14ac:dyDescent="0.3">
      <c r="A118" s="343">
        <v>7</v>
      </c>
      <c r="B118" s="336" t="s">
        <v>480</v>
      </c>
      <c r="C118" s="336" t="s">
        <v>481</v>
      </c>
      <c r="D118" s="336" t="s">
        <v>482</v>
      </c>
      <c r="E118" s="336" t="s">
        <v>584</v>
      </c>
      <c r="F118" s="336" t="s">
        <v>578</v>
      </c>
      <c r="G118" s="336">
        <v>1.43</v>
      </c>
      <c r="H118" s="336">
        <v>32</v>
      </c>
      <c r="I118" s="336" t="s">
        <v>585</v>
      </c>
      <c r="J118" s="336" t="s">
        <v>584</v>
      </c>
      <c r="K118" s="336" t="s">
        <v>624</v>
      </c>
      <c r="L118" s="336" t="s">
        <v>626</v>
      </c>
      <c r="M118" s="336" t="s">
        <v>584</v>
      </c>
      <c r="N118" s="336" t="s">
        <v>661</v>
      </c>
      <c r="O118" s="336" t="s">
        <v>662</v>
      </c>
      <c r="P118" s="336" t="s">
        <v>584</v>
      </c>
      <c r="Q118" s="336">
        <v>650</v>
      </c>
      <c r="R118" s="336">
        <v>130</v>
      </c>
      <c r="S118" s="336">
        <v>500</v>
      </c>
      <c r="T118" s="336">
        <v>22</v>
      </c>
      <c r="U118" s="336">
        <v>440</v>
      </c>
      <c r="V118" s="336">
        <v>15</v>
      </c>
      <c r="W118" s="336" t="s">
        <v>718</v>
      </c>
      <c r="X118" s="336">
        <v>1</v>
      </c>
      <c r="Y118" s="345" t="s">
        <v>584</v>
      </c>
      <c r="Z118" s="345" t="s">
        <v>775</v>
      </c>
      <c r="AA118" s="345" t="s">
        <v>777</v>
      </c>
      <c r="AB118" s="345" t="s">
        <v>778</v>
      </c>
      <c r="AC118" s="345" t="s">
        <v>779</v>
      </c>
      <c r="AD118" s="345" t="s">
        <v>780</v>
      </c>
      <c r="AE118" s="345">
        <v>90</v>
      </c>
      <c r="AF118" s="336" t="s">
        <v>584</v>
      </c>
      <c r="AG118" s="336" t="s">
        <v>714</v>
      </c>
      <c r="AH118" s="336" t="s">
        <v>712</v>
      </c>
      <c r="AI118" s="336">
        <v>8</v>
      </c>
      <c r="AJ118" s="336">
        <v>3</v>
      </c>
      <c r="AK118" s="336" t="s">
        <v>714</v>
      </c>
      <c r="AL118" s="336" t="s">
        <v>1045</v>
      </c>
      <c r="AM118" s="336">
        <v>200</v>
      </c>
      <c r="AN118" s="336" t="s">
        <v>716</v>
      </c>
      <c r="AO118" s="336" t="s">
        <v>1046</v>
      </c>
      <c r="AP118" s="336">
        <v>55</v>
      </c>
      <c r="AQ118" s="336" t="s">
        <v>584</v>
      </c>
      <c r="AR118" s="336">
        <v>400</v>
      </c>
      <c r="AS118" s="336">
        <v>15</v>
      </c>
      <c r="AT118" s="336" t="s">
        <v>1014</v>
      </c>
      <c r="AU118" s="336" t="s">
        <v>1049</v>
      </c>
    </row>
    <row r="119" spans="1:47" s="335" customFormat="1" ht="27.6" hidden="1" x14ac:dyDescent="0.3">
      <c r="A119" s="343">
        <v>8</v>
      </c>
      <c r="B119" s="336" t="s">
        <v>487</v>
      </c>
      <c r="C119" s="336" t="s">
        <v>488</v>
      </c>
      <c r="D119" s="336" t="s">
        <v>489</v>
      </c>
      <c r="E119" s="336" t="s">
        <v>586</v>
      </c>
      <c r="F119" s="336" t="s">
        <v>578</v>
      </c>
      <c r="G119" s="336">
        <v>1.43</v>
      </c>
      <c r="H119" s="336">
        <v>40</v>
      </c>
      <c r="I119" s="336" t="s">
        <v>585</v>
      </c>
      <c r="J119" s="336" t="s">
        <v>586</v>
      </c>
      <c r="K119" s="336" t="s">
        <v>624</v>
      </c>
      <c r="L119" s="336" t="s">
        <v>628</v>
      </c>
      <c r="M119" s="336" t="s">
        <v>586</v>
      </c>
      <c r="N119" s="336" t="s">
        <v>664</v>
      </c>
      <c r="O119" s="336" t="s">
        <v>666</v>
      </c>
      <c r="P119" s="346" t="s">
        <v>586</v>
      </c>
      <c r="Q119" s="346">
        <v>700</v>
      </c>
      <c r="R119" s="346">
        <v>170</v>
      </c>
      <c r="S119" s="346">
        <v>500</v>
      </c>
      <c r="T119" s="346">
        <v>22</v>
      </c>
      <c r="U119" s="346">
        <v>700</v>
      </c>
      <c r="V119" s="346" t="s">
        <v>744</v>
      </c>
      <c r="W119" s="346" t="s">
        <v>746</v>
      </c>
      <c r="X119" s="346">
        <v>2</v>
      </c>
      <c r="Y119" s="345" t="s">
        <v>586</v>
      </c>
      <c r="Z119" s="345" t="s">
        <v>781</v>
      </c>
      <c r="AA119" s="345" t="s">
        <v>782</v>
      </c>
      <c r="AB119" s="345" t="s">
        <v>784</v>
      </c>
      <c r="AC119" s="345" t="s">
        <v>786</v>
      </c>
      <c r="AD119" s="345" t="s">
        <v>780</v>
      </c>
      <c r="AE119" s="345">
        <v>120</v>
      </c>
      <c r="AF119" s="336" t="s">
        <v>586</v>
      </c>
      <c r="AG119" s="336" t="s">
        <v>712</v>
      </c>
      <c r="AH119" s="336" t="s">
        <v>715</v>
      </c>
      <c r="AI119" s="336">
        <v>12</v>
      </c>
      <c r="AJ119" s="336">
        <v>4</v>
      </c>
      <c r="AK119" s="336" t="s">
        <v>715</v>
      </c>
      <c r="AL119" s="336" t="s">
        <v>1050</v>
      </c>
      <c r="AM119" s="336">
        <v>200</v>
      </c>
      <c r="AN119" s="336" t="s">
        <v>718</v>
      </c>
      <c r="AO119" s="336" t="s">
        <v>1046</v>
      </c>
      <c r="AP119" s="336">
        <v>60</v>
      </c>
      <c r="AQ119" s="340" t="s">
        <v>586</v>
      </c>
      <c r="AR119" s="340">
        <v>500</v>
      </c>
      <c r="AS119" s="340">
        <v>15</v>
      </c>
      <c r="AT119" s="340" t="s">
        <v>1051</v>
      </c>
      <c r="AU119" s="340" t="s">
        <v>1052</v>
      </c>
    </row>
    <row r="120" spans="1:47" s="335" customFormat="1" ht="27.6" hidden="1" x14ac:dyDescent="0.3">
      <c r="A120" s="343">
        <v>9</v>
      </c>
      <c r="B120" s="336" t="s">
        <v>487</v>
      </c>
      <c r="C120" s="336" t="s">
        <v>488</v>
      </c>
      <c r="D120" s="336" t="s">
        <v>489</v>
      </c>
      <c r="E120" s="336" t="s">
        <v>586</v>
      </c>
      <c r="F120" s="336" t="s">
        <v>578</v>
      </c>
      <c r="G120" s="336">
        <v>1.43</v>
      </c>
      <c r="H120" s="336">
        <v>40</v>
      </c>
      <c r="I120" s="336" t="s">
        <v>585</v>
      </c>
      <c r="J120" s="336" t="s">
        <v>586</v>
      </c>
      <c r="K120" s="336" t="s">
        <v>624</v>
      </c>
      <c r="L120" s="336" t="s">
        <v>628</v>
      </c>
      <c r="M120" s="336" t="s">
        <v>586</v>
      </c>
      <c r="N120" s="336" t="s">
        <v>664</v>
      </c>
      <c r="O120" s="336" t="s">
        <v>666</v>
      </c>
      <c r="P120" s="346" t="s">
        <v>586</v>
      </c>
      <c r="Q120" s="346">
        <v>700</v>
      </c>
      <c r="R120" s="346">
        <v>170</v>
      </c>
      <c r="S120" s="346">
        <v>500</v>
      </c>
      <c r="T120" s="346">
        <v>22</v>
      </c>
      <c r="U120" s="346">
        <v>700</v>
      </c>
      <c r="V120" s="346" t="s">
        <v>744</v>
      </c>
      <c r="W120" s="346" t="s">
        <v>746</v>
      </c>
      <c r="X120" s="346">
        <v>2</v>
      </c>
      <c r="Y120" s="345" t="s">
        <v>586</v>
      </c>
      <c r="Z120" s="345" t="s">
        <v>781</v>
      </c>
      <c r="AA120" s="345" t="s">
        <v>782</v>
      </c>
      <c r="AB120" s="345" t="s">
        <v>784</v>
      </c>
      <c r="AC120" s="345" t="s">
        <v>786</v>
      </c>
      <c r="AD120" s="345" t="s">
        <v>780</v>
      </c>
      <c r="AE120" s="345">
        <v>120</v>
      </c>
      <c r="AF120" s="336" t="s">
        <v>586</v>
      </c>
      <c r="AG120" s="336" t="s">
        <v>712</v>
      </c>
      <c r="AH120" s="336" t="s">
        <v>715</v>
      </c>
      <c r="AI120" s="336">
        <v>12</v>
      </c>
      <c r="AJ120" s="336">
        <v>4</v>
      </c>
      <c r="AK120" s="336" t="s">
        <v>715</v>
      </c>
      <c r="AL120" s="336" t="s">
        <v>1050</v>
      </c>
      <c r="AM120" s="336">
        <v>200</v>
      </c>
      <c r="AN120" s="336" t="s">
        <v>718</v>
      </c>
      <c r="AO120" s="336" t="s">
        <v>1046</v>
      </c>
      <c r="AP120" s="336">
        <v>60</v>
      </c>
      <c r="AQ120" s="340" t="s">
        <v>586</v>
      </c>
      <c r="AR120" s="340">
        <v>500</v>
      </c>
      <c r="AS120" s="340">
        <v>15</v>
      </c>
      <c r="AT120" s="340" t="s">
        <v>1051</v>
      </c>
      <c r="AU120" s="340" t="s">
        <v>1052</v>
      </c>
    </row>
    <row r="121" spans="1:47" s="335" customFormat="1" ht="27.6" hidden="1" x14ac:dyDescent="0.3">
      <c r="A121" s="343">
        <v>10</v>
      </c>
      <c r="B121" s="336" t="s">
        <v>494</v>
      </c>
      <c r="C121" s="336" t="s">
        <v>495</v>
      </c>
      <c r="D121" s="336" t="s">
        <v>496</v>
      </c>
      <c r="E121" s="336" t="s">
        <v>587</v>
      </c>
      <c r="F121" s="336" t="s">
        <v>578</v>
      </c>
      <c r="G121" s="336">
        <v>1.39</v>
      </c>
      <c r="H121" s="336">
        <v>48</v>
      </c>
      <c r="I121" s="336" t="s">
        <v>588</v>
      </c>
      <c r="J121" s="336" t="s">
        <v>587</v>
      </c>
      <c r="K121" s="336" t="s">
        <v>624</v>
      </c>
      <c r="L121" s="336" t="s">
        <v>630</v>
      </c>
      <c r="M121" s="336" t="s">
        <v>587</v>
      </c>
      <c r="N121" s="336" t="s">
        <v>668</v>
      </c>
      <c r="O121" s="336">
        <v>26</v>
      </c>
      <c r="P121" s="336" t="s">
        <v>587</v>
      </c>
      <c r="Q121" s="336">
        <v>1000</v>
      </c>
      <c r="R121" s="336">
        <v>210</v>
      </c>
      <c r="S121" s="336">
        <v>1250</v>
      </c>
      <c r="T121" s="336">
        <v>26</v>
      </c>
      <c r="U121" s="336">
        <v>700</v>
      </c>
      <c r="V121" s="336">
        <v>21</v>
      </c>
      <c r="W121" s="336" t="s">
        <v>720</v>
      </c>
      <c r="X121" s="336">
        <v>2</v>
      </c>
      <c r="Y121" s="345" t="s">
        <v>587</v>
      </c>
      <c r="Z121" s="345" t="s">
        <v>803</v>
      </c>
      <c r="AA121" s="345" t="s">
        <v>804</v>
      </c>
      <c r="AB121" s="345" t="s">
        <v>805</v>
      </c>
      <c r="AC121" s="345" t="s">
        <v>806</v>
      </c>
      <c r="AD121" s="345" t="s">
        <v>807</v>
      </c>
      <c r="AE121" s="345">
        <v>120</v>
      </c>
      <c r="AF121" s="336" t="s">
        <v>587</v>
      </c>
      <c r="AG121" s="336" t="s">
        <v>717</v>
      </c>
      <c r="AH121" s="336" t="s">
        <v>722</v>
      </c>
      <c r="AI121" s="336">
        <v>12</v>
      </c>
      <c r="AJ121" s="336">
        <v>4</v>
      </c>
      <c r="AK121" s="336" t="s">
        <v>715</v>
      </c>
      <c r="AL121" s="336" t="s">
        <v>1050</v>
      </c>
      <c r="AM121" s="336">
        <v>300</v>
      </c>
      <c r="AN121" s="336" t="s">
        <v>709</v>
      </c>
      <c r="AO121" s="336" t="s">
        <v>1053</v>
      </c>
      <c r="AP121" s="336">
        <v>75</v>
      </c>
      <c r="AQ121" s="336" t="s">
        <v>587</v>
      </c>
      <c r="AR121" s="336">
        <v>600</v>
      </c>
      <c r="AS121" s="336">
        <v>15</v>
      </c>
      <c r="AT121" s="336" t="s">
        <v>1051</v>
      </c>
      <c r="AU121" s="336" t="s">
        <v>1054</v>
      </c>
    </row>
    <row r="122" spans="1:47" s="335" customFormat="1" ht="55.2" hidden="1" x14ac:dyDescent="0.3">
      <c r="A122" s="346" t="s">
        <v>1110</v>
      </c>
      <c r="B122" s="336" t="s">
        <v>494</v>
      </c>
      <c r="C122" s="336" t="s">
        <v>495</v>
      </c>
      <c r="D122" s="336" t="s">
        <v>496</v>
      </c>
      <c r="E122" s="336" t="s">
        <v>587</v>
      </c>
      <c r="F122" s="336" t="s">
        <v>578</v>
      </c>
      <c r="G122" s="336">
        <v>1.39</v>
      </c>
      <c r="H122" s="336">
        <v>48</v>
      </c>
      <c r="I122" s="336" t="s">
        <v>588</v>
      </c>
      <c r="J122" s="336" t="s">
        <v>587</v>
      </c>
      <c r="K122" s="336" t="s">
        <v>624</v>
      </c>
      <c r="L122" s="336" t="s">
        <v>630</v>
      </c>
      <c r="M122" s="336" t="s">
        <v>587</v>
      </c>
      <c r="N122" s="336" t="s">
        <v>668</v>
      </c>
      <c r="O122" s="336">
        <v>26</v>
      </c>
      <c r="P122" s="346" t="s">
        <v>688</v>
      </c>
      <c r="Q122" s="346">
        <v>1000</v>
      </c>
      <c r="R122" s="346">
        <v>210</v>
      </c>
      <c r="S122" s="346">
        <v>1250</v>
      </c>
      <c r="T122" s="346">
        <v>26</v>
      </c>
      <c r="U122" s="346">
        <v>700</v>
      </c>
      <c r="V122" s="346">
        <v>21</v>
      </c>
      <c r="W122" s="346" t="s">
        <v>720</v>
      </c>
      <c r="X122" s="346">
        <v>2</v>
      </c>
      <c r="Y122" s="347" t="s">
        <v>1093</v>
      </c>
      <c r="Z122" s="347" t="s">
        <v>809</v>
      </c>
      <c r="AA122" s="347" t="s">
        <v>810</v>
      </c>
      <c r="AB122" s="347" t="s">
        <v>805</v>
      </c>
      <c r="AC122" s="347" t="s">
        <v>806</v>
      </c>
      <c r="AD122" s="347" t="s">
        <v>807</v>
      </c>
      <c r="AE122" s="347">
        <v>120</v>
      </c>
      <c r="AF122" s="336" t="s">
        <v>587</v>
      </c>
      <c r="AG122" s="336" t="s">
        <v>717</v>
      </c>
      <c r="AH122" s="336" t="s">
        <v>722</v>
      </c>
      <c r="AI122" s="336">
        <v>12</v>
      </c>
      <c r="AJ122" s="336">
        <v>4</v>
      </c>
      <c r="AK122" s="336" t="s">
        <v>715</v>
      </c>
      <c r="AL122" s="336" t="s">
        <v>1050</v>
      </c>
      <c r="AM122" s="336">
        <v>300</v>
      </c>
      <c r="AN122" s="336" t="s">
        <v>709</v>
      </c>
      <c r="AO122" s="336" t="s">
        <v>1053</v>
      </c>
      <c r="AP122" s="336">
        <v>75</v>
      </c>
      <c r="AQ122" s="336" t="s">
        <v>587</v>
      </c>
      <c r="AR122" s="336">
        <v>600</v>
      </c>
      <c r="AS122" s="336">
        <v>15</v>
      </c>
      <c r="AT122" s="336" t="s">
        <v>1051</v>
      </c>
      <c r="AU122" s="336" t="s">
        <v>1054</v>
      </c>
    </row>
    <row r="123" spans="1:47" s="335" customFormat="1" ht="27.6" hidden="1" x14ac:dyDescent="0.3">
      <c r="A123" s="343">
        <v>11</v>
      </c>
      <c r="B123" s="336" t="s">
        <v>494</v>
      </c>
      <c r="C123" s="336" t="s">
        <v>495</v>
      </c>
      <c r="D123" s="336" t="s">
        <v>496</v>
      </c>
      <c r="E123" s="336" t="s">
        <v>587</v>
      </c>
      <c r="F123" s="336" t="s">
        <v>578</v>
      </c>
      <c r="G123" s="336">
        <v>1.39</v>
      </c>
      <c r="H123" s="336">
        <v>48</v>
      </c>
      <c r="I123" s="336" t="s">
        <v>588</v>
      </c>
      <c r="J123" s="336" t="s">
        <v>587</v>
      </c>
      <c r="K123" s="336" t="s">
        <v>624</v>
      </c>
      <c r="L123" s="336" t="s">
        <v>630</v>
      </c>
      <c r="M123" s="336" t="s">
        <v>587</v>
      </c>
      <c r="N123" s="336" t="s">
        <v>668</v>
      </c>
      <c r="O123" s="336">
        <v>26</v>
      </c>
      <c r="P123" s="336" t="s">
        <v>587</v>
      </c>
      <c r="Q123" s="336">
        <v>1000</v>
      </c>
      <c r="R123" s="336">
        <v>210</v>
      </c>
      <c r="S123" s="336">
        <v>1250</v>
      </c>
      <c r="T123" s="336">
        <v>26</v>
      </c>
      <c r="U123" s="336">
        <v>700</v>
      </c>
      <c r="V123" s="336">
        <v>21</v>
      </c>
      <c r="W123" s="336" t="s">
        <v>720</v>
      </c>
      <c r="X123" s="336">
        <v>2</v>
      </c>
      <c r="Y123" s="345" t="s">
        <v>587</v>
      </c>
      <c r="Z123" s="345" t="s">
        <v>803</v>
      </c>
      <c r="AA123" s="345" t="s">
        <v>804</v>
      </c>
      <c r="AB123" s="345" t="s">
        <v>805</v>
      </c>
      <c r="AC123" s="345" t="s">
        <v>806</v>
      </c>
      <c r="AD123" s="345" t="s">
        <v>807</v>
      </c>
      <c r="AE123" s="345">
        <v>120</v>
      </c>
      <c r="AF123" s="336" t="s">
        <v>587</v>
      </c>
      <c r="AG123" s="336" t="s">
        <v>717</v>
      </c>
      <c r="AH123" s="336" t="s">
        <v>722</v>
      </c>
      <c r="AI123" s="336">
        <v>12</v>
      </c>
      <c r="AJ123" s="336">
        <v>4</v>
      </c>
      <c r="AK123" s="336" t="s">
        <v>715</v>
      </c>
      <c r="AL123" s="336" t="s">
        <v>1050</v>
      </c>
      <c r="AM123" s="336">
        <v>300</v>
      </c>
      <c r="AN123" s="336" t="s">
        <v>709</v>
      </c>
      <c r="AO123" s="336" t="s">
        <v>1053</v>
      </c>
      <c r="AP123" s="336">
        <v>75</v>
      </c>
      <c r="AQ123" s="336" t="s">
        <v>587</v>
      </c>
      <c r="AR123" s="336">
        <v>600</v>
      </c>
      <c r="AS123" s="336">
        <v>15</v>
      </c>
      <c r="AT123" s="336" t="s">
        <v>1051</v>
      </c>
      <c r="AU123" s="336" t="s">
        <v>1054</v>
      </c>
    </row>
    <row r="124" spans="1:47" s="335" customFormat="1" ht="55.2" hidden="1" x14ac:dyDescent="0.3">
      <c r="A124" s="346" t="s">
        <v>1109</v>
      </c>
      <c r="B124" s="336" t="s">
        <v>494</v>
      </c>
      <c r="C124" s="336" t="s">
        <v>495</v>
      </c>
      <c r="D124" s="336" t="s">
        <v>496</v>
      </c>
      <c r="E124" s="336" t="s">
        <v>587</v>
      </c>
      <c r="F124" s="336" t="s">
        <v>578</v>
      </c>
      <c r="G124" s="336">
        <v>1.39</v>
      </c>
      <c r="H124" s="336">
        <v>48</v>
      </c>
      <c r="I124" s="336" t="s">
        <v>588</v>
      </c>
      <c r="J124" s="336" t="s">
        <v>587</v>
      </c>
      <c r="K124" s="336" t="s">
        <v>624</v>
      </c>
      <c r="L124" s="336" t="s">
        <v>630</v>
      </c>
      <c r="M124" s="336" t="s">
        <v>587</v>
      </c>
      <c r="N124" s="336" t="s">
        <v>668</v>
      </c>
      <c r="O124" s="336">
        <v>26</v>
      </c>
      <c r="P124" s="346" t="s">
        <v>688</v>
      </c>
      <c r="Q124" s="346">
        <v>1000</v>
      </c>
      <c r="R124" s="346">
        <v>210</v>
      </c>
      <c r="S124" s="346">
        <v>1250</v>
      </c>
      <c r="T124" s="346">
        <v>26</v>
      </c>
      <c r="U124" s="346">
        <v>700</v>
      </c>
      <c r="V124" s="346">
        <v>21</v>
      </c>
      <c r="W124" s="346" t="s">
        <v>720</v>
      </c>
      <c r="X124" s="346">
        <v>2</v>
      </c>
      <c r="Y124" s="347" t="s">
        <v>1093</v>
      </c>
      <c r="Z124" s="347" t="s">
        <v>809</v>
      </c>
      <c r="AA124" s="347" t="s">
        <v>810</v>
      </c>
      <c r="AB124" s="347" t="s">
        <v>805</v>
      </c>
      <c r="AC124" s="347" t="s">
        <v>806</v>
      </c>
      <c r="AD124" s="347" t="s">
        <v>807</v>
      </c>
      <c r="AE124" s="347">
        <v>120</v>
      </c>
      <c r="AF124" s="336" t="s">
        <v>587</v>
      </c>
      <c r="AG124" s="336" t="s">
        <v>717</v>
      </c>
      <c r="AH124" s="336" t="s">
        <v>722</v>
      </c>
      <c r="AI124" s="336">
        <v>12</v>
      </c>
      <c r="AJ124" s="336">
        <v>4</v>
      </c>
      <c r="AK124" s="336" t="s">
        <v>715</v>
      </c>
      <c r="AL124" s="336" t="s">
        <v>1050</v>
      </c>
      <c r="AM124" s="336">
        <v>300</v>
      </c>
      <c r="AN124" s="336" t="s">
        <v>709</v>
      </c>
      <c r="AO124" s="336" t="s">
        <v>1053</v>
      </c>
      <c r="AP124" s="336">
        <v>75</v>
      </c>
      <c r="AQ124" s="336" t="s">
        <v>587</v>
      </c>
      <c r="AR124" s="336">
        <v>600</v>
      </c>
      <c r="AS124" s="336">
        <v>15</v>
      </c>
      <c r="AT124" s="336" t="s">
        <v>1051</v>
      </c>
      <c r="AU124" s="336" t="s">
        <v>1054</v>
      </c>
    </row>
    <row r="125" spans="1:47" s="335" customFormat="1" ht="27.6" hidden="1" x14ac:dyDescent="0.3">
      <c r="A125" s="343">
        <v>12</v>
      </c>
      <c r="B125" s="336" t="s">
        <v>501</v>
      </c>
      <c r="C125" s="336" t="s">
        <v>502</v>
      </c>
      <c r="D125" s="336" t="s">
        <v>503</v>
      </c>
      <c r="E125" s="336" t="s">
        <v>589</v>
      </c>
      <c r="F125" s="336" t="s">
        <v>578</v>
      </c>
      <c r="G125" s="336">
        <v>1.3</v>
      </c>
      <c r="H125" s="336">
        <v>60</v>
      </c>
      <c r="I125" s="336" t="s">
        <v>588</v>
      </c>
      <c r="J125" s="336" t="s">
        <v>589</v>
      </c>
      <c r="K125" s="336" t="s">
        <v>624</v>
      </c>
      <c r="L125" s="336" t="s">
        <v>632</v>
      </c>
      <c r="M125" s="336" t="s">
        <v>589</v>
      </c>
      <c r="N125" s="336" t="s">
        <v>671</v>
      </c>
      <c r="O125" s="336">
        <v>26</v>
      </c>
      <c r="P125" s="345" t="s">
        <v>589</v>
      </c>
      <c r="Q125" s="345">
        <v>1000</v>
      </c>
      <c r="R125" s="345">
        <v>280</v>
      </c>
      <c r="S125" s="345">
        <v>1250</v>
      </c>
      <c r="T125" s="345">
        <v>26</v>
      </c>
      <c r="U125" s="345">
        <v>700</v>
      </c>
      <c r="V125" s="345">
        <v>21</v>
      </c>
      <c r="W125" s="345" t="s">
        <v>720</v>
      </c>
      <c r="X125" s="345">
        <v>2</v>
      </c>
      <c r="Y125" s="345" t="s">
        <v>589</v>
      </c>
      <c r="Z125" s="345" t="s">
        <v>811</v>
      </c>
      <c r="AA125" s="345" t="s">
        <v>812</v>
      </c>
      <c r="AB125" s="345" t="s">
        <v>813</v>
      </c>
      <c r="AC125" s="345" t="s">
        <v>814</v>
      </c>
      <c r="AD125" s="345" t="s">
        <v>772</v>
      </c>
      <c r="AE125" s="345">
        <v>120</v>
      </c>
      <c r="AF125" s="336" t="s">
        <v>589</v>
      </c>
      <c r="AG125" s="336" t="s">
        <v>722</v>
      </c>
      <c r="AH125" s="336" t="s">
        <v>719</v>
      </c>
      <c r="AI125" s="336">
        <v>12</v>
      </c>
      <c r="AJ125" s="336">
        <v>4</v>
      </c>
      <c r="AK125" s="336" t="s">
        <v>717</v>
      </c>
      <c r="AL125" s="336" t="s">
        <v>1055</v>
      </c>
      <c r="AM125" s="336">
        <v>400</v>
      </c>
      <c r="AN125" s="336" t="s">
        <v>721</v>
      </c>
      <c r="AO125" s="336" t="s">
        <v>1034</v>
      </c>
      <c r="AP125" s="336">
        <v>95</v>
      </c>
      <c r="AQ125" s="340" t="s">
        <v>589</v>
      </c>
      <c r="AR125" s="340">
        <v>700</v>
      </c>
      <c r="AS125" s="340">
        <v>15</v>
      </c>
      <c r="AT125" s="340" t="s">
        <v>1040</v>
      </c>
      <c r="AU125" s="340" t="s">
        <v>1033</v>
      </c>
    </row>
    <row r="126" spans="1:47" s="335" customFormat="1" ht="55.2" hidden="1" x14ac:dyDescent="0.3">
      <c r="A126" s="346" t="s">
        <v>1108</v>
      </c>
      <c r="B126" s="336" t="s">
        <v>501</v>
      </c>
      <c r="C126" s="336" t="s">
        <v>502</v>
      </c>
      <c r="D126" s="336" t="s">
        <v>503</v>
      </c>
      <c r="E126" s="336" t="s">
        <v>589</v>
      </c>
      <c r="F126" s="336" t="s">
        <v>578</v>
      </c>
      <c r="G126" s="336">
        <v>1.3</v>
      </c>
      <c r="H126" s="336">
        <v>60</v>
      </c>
      <c r="I126" s="336" t="s">
        <v>588</v>
      </c>
      <c r="J126" s="336" t="s">
        <v>589</v>
      </c>
      <c r="K126" s="336" t="s">
        <v>624</v>
      </c>
      <c r="L126" s="336" t="s">
        <v>632</v>
      </c>
      <c r="M126" s="336" t="s">
        <v>589</v>
      </c>
      <c r="N126" s="336" t="s">
        <v>671</v>
      </c>
      <c r="O126" s="336">
        <v>26</v>
      </c>
      <c r="P126" s="346" t="s">
        <v>689</v>
      </c>
      <c r="Q126" s="346">
        <v>1000</v>
      </c>
      <c r="R126" s="346">
        <v>280</v>
      </c>
      <c r="S126" s="346">
        <v>1250</v>
      </c>
      <c r="T126" s="346">
        <v>26</v>
      </c>
      <c r="U126" s="346">
        <v>700</v>
      </c>
      <c r="V126" s="346">
        <v>21</v>
      </c>
      <c r="W126" s="346" t="s">
        <v>720</v>
      </c>
      <c r="X126" s="346">
        <v>2</v>
      </c>
      <c r="Y126" s="346" t="s">
        <v>689</v>
      </c>
      <c r="Z126" s="346" t="s">
        <v>816</v>
      </c>
      <c r="AA126" s="346" t="s">
        <v>817</v>
      </c>
      <c r="AB126" s="346" t="s">
        <v>813</v>
      </c>
      <c r="AC126" s="346" t="s">
        <v>814</v>
      </c>
      <c r="AD126" s="346" t="s">
        <v>772</v>
      </c>
      <c r="AE126" s="346">
        <v>120</v>
      </c>
      <c r="AF126" s="336" t="s">
        <v>589</v>
      </c>
      <c r="AG126" s="336" t="s">
        <v>722</v>
      </c>
      <c r="AH126" s="336" t="s">
        <v>719</v>
      </c>
      <c r="AI126" s="336">
        <v>12</v>
      </c>
      <c r="AJ126" s="336">
        <v>4</v>
      </c>
      <c r="AK126" s="336" t="s">
        <v>717</v>
      </c>
      <c r="AL126" s="336" t="s">
        <v>1055</v>
      </c>
      <c r="AM126" s="336">
        <v>400</v>
      </c>
      <c r="AN126" s="336" t="s">
        <v>721</v>
      </c>
      <c r="AO126" s="336" t="s">
        <v>1034</v>
      </c>
      <c r="AP126" s="336">
        <v>95</v>
      </c>
      <c r="AQ126" s="340" t="s">
        <v>589</v>
      </c>
      <c r="AR126" s="340">
        <v>700</v>
      </c>
      <c r="AS126" s="340">
        <v>15</v>
      </c>
      <c r="AT126" s="340" t="s">
        <v>1040</v>
      </c>
      <c r="AU126" s="340" t="s">
        <v>1033</v>
      </c>
    </row>
    <row r="127" spans="1:47" s="335" customFormat="1" ht="27.6" hidden="1" x14ac:dyDescent="0.3">
      <c r="A127" s="343">
        <v>13</v>
      </c>
      <c r="B127" s="336" t="s">
        <v>501</v>
      </c>
      <c r="C127" s="336" t="s">
        <v>502</v>
      </c>
      <c r="D127" s="336" t="s">
        <v>503</v>
      </c>
      <c r="E127" s="336" t="s">
        <v>589</v>
      </c>
      <c r="F127" s="336" t="s">
        <v>578</v>
      </c>
      <c r="G127" s="336">
        <v>1.3</v>
      </c>
      <c r="H127" s="336">
        <v>60</v>
      </c>
      <c r="I127" s="336" t="s">
        <v>588</v>
      </c>
      <c r="J127" s="336" t="s">
        <v>589</v>
      </c>
      <c r="K127" s="336" t="s">
        <v>624</v>
      </c>
      <c r="L127" s="336" t="s">
        <v>632</v>
      </c>
      <c r="M127" s="336" t="s">
        <v>589</v>
      </c>
      <c r="N127" s="336" t="s">
        <v>671</v>
      </c>
      <c r="O127" s="336">
        <v>26</v>
      </c>
      <c r="P127" s="345" t="s">
        <v>589</v>
      </c>
      <c r="Q127" s="345">
        <v>1000</v>
      </c>
      <c r="R127" s="345">
        <v>280</v>
      </c>
      <c r="S127" s="345">
        <v>1250</v>
      </c>
      <c r="T127" s="345">
        <v>26</v>
      </c>
      <c r="U127" s="345">
        <v>700</v>
      </c>
      <c r="V127" s="345">
        <v>21</v>
      </c>
      <c r="W127" s="345" t="s">
        <v>720</v>
      </c>
      <c r="X127" s="345">
        <v>2</v>
      </c>
      <c r="Y127" s="345" t="s">
        <v>589</v>
      </c>
      <c r="Z127" s="345" t="s">
        <v>811</v>
      </c>
      <c r="AA127" s="345" t="s">
        <v>812</v>
      </c>
      <c r="AB127" s="345" t="s">
        <v>813</v>
      </c>
      <c r="AC127" s="345" t="s">
        <v>814</v>
      </c>
      <c r="AD127" s="345" t="s">
        <v>772</v>
      </c>
      <c r="AE127" s="345">
        <v>120</v>
      </c>
      <c r="AF127" s="336" t="s">
        <v>589</v>
      </c>
      <c r="AG127" s="336" t="s">
        <v>722</v>
      </c>
      <c r="AH127" s="336" t="s">
        <v>719</v>
      </c>
      <c r="AI127" s="336">
        <v>12</v>
      </c>
      <c r="AJ127" s="336">
        <v>4</v>
      </c>
      <c r="AK127" s="336" t="s">
        <v>717</v>
      </c>
      <c r="AL127" s="336" t="s">
        <v>1055</v>
      </c>
      <c r="AM127" s="336">
        <v>400</v>
      </c>
      <c r="AN127" s="336" t="s">
        <v>721</v>
      </c>
      <c r="AO127" s="336" t="s">
        <v>1034</v>
      </c>
      <c r="AP127" s="336">
        <v>95</v>
      </c>
      <c r="AQ127" s="340" t="s">
        <v>589</v>
      </c>
      <c r="AR127" s="340">
        <v>700</v>
      </c>
      <c r="AS127" s="340">
        <v>15</v>
      </c>
      <c r="AT127" s="340" t="s">
        <v>1040</v>
      </c>
      <c r="AU127" s="340" t="s">
        <v>1033</v>
      </c>
    </row>
    <row r="128" spans="1:47" s="335" customFormat="1" ht="55.2" hidden="1" x14ac:dyDescent="0.3">
      <c r="A128" s="346" t="s">
        <v>1107</v>
      </c>
      <c r="B128" s="336" t="s">
        <v>501</v>
      </c>
      <c r="C128" s="336" t="s">
        <v>502</v>
      </c>
      <c r="D128" s="336" t="s">
        <v>503</v>
      </c>
      <c r="E128" s="336" t="s">
        <v>589</v>
      </c>
      <c r="F128" s="336" t="s">
        <v>578</v>
      </c>
      <c r="G128" s="336">
        <v>1.3</v>
      </c>
      <c r="H128" s="336">
        <v>60</v>
      </c>
      <c r="I128" s="336" t="s">
        <v>588</v>
      </c>
      <c r="J128" s="336" t="s">
        <v>589</v>
      </c>
      <c r="K128" s="336" t="s">
        <v>624</v>
      </c>
      <c r="L128" s="336" t="s">
        <v>632</v>
      </c>
      <c r="M128" s="336" t="s">
        <v>589</v>
      </c>
      <c r="N128" s="336" t="s">
        <v>671</v>
      </c>
      <c r="O128" s="336">
        <v>26</v>
      </c>
      <c r="P128" s="346" t="s">
        <v>689</v>
      </c>
      <c r="Q128" s="346">
        <v>1000</v>
      </c>
      <c r="R128" s="346">
        <v>280</v>
      </c>
      <c r="S128" s="346">
        <v>1250</v>
      </c>
      <c r="T128" s="346">
        <v>26</v>
      </c>
      <c r="U128" s="346">
        <v>700</v>
      </c>
      <c r="V128" s="346">
        <v>21</v>
      </c>
      <c r="W128" s="346" t="s">
        <v>720</v>
      </c>
      <c r="X128" s="346">
        <v>2</v>
      </c>
      <c r="Y128" s="346" t="s">
        <v>689</v>
      </c>
      <c r="Z128" s="346" t="s">
        <v>816</v>
      </c>
      <c r="AA128" s="346" t="s">
        <v>817</v>
      </c>
      <c r="AB128" s="346" t="s">
        <v>813</v>
      </c>
      <c r="AC128" s="346" t="s">
        <v>814</v>
      </c>
      <c r="AD128" s="346" t="s">
        <v>772</v>
      </c>
      <c r="AE128" s="346">
        <v>120</v>
      </c>
      <c r="AF128" s="336" t="s">
        <v>589</v>
      </c>
      <c r="AG128" s="336" t="s">
        <v>722</v>
      </c>
      <c r="AH128" s="336" t="s">
        <v>719</v>
      </c>
      <c r="AI128" s="336">
        <v>12</v>
      </c>
      <c r="AJ128" s="336">
        <v>4</v>
      </c>
      <c r="AK128" s="336" t="s">
        <v>717</v>
      </c>
      <c r="AL128" s="336" t="s">
        <v>1055</v>
      </c>
      <c r="AM128" s="336">
        <v>400</v>
      </c>
      <c r="AN128" s="336" t="s">
        <v>721</v>
      </c>
      <c r="AO128" s="336" t="s">
        <v>1034</v>
      </c>
      <c r="AP128" s="336">
        <v>95</v>
      </c>
      <c r="AQ128" s="340" t="s">
        <v>589</v>
      </c>
      <c r="AR128" s="340">
        <v>700</v>
      </c>
      <c r="AS128" s="340">
        <v>15</v>
      </c>
      <c r="AT128" s="340" t="s">
        <v>1040</v>
      </c>
      <c r="AU128" s="340" t="s">
        <v>1033</v>
      </c>
    </row>
    <row r="129" spans="1:47" s="335" customFormat="1" ht="27.6" hidden="1" x14ac:dyDescent="0.3">
      <c r="A129" s="343">
        <v>14</v>
      </c>
      <c r="B129" s="336" t="s">
        <v>501</v>
      </c>
      <c r="C129" s="336" t="s">
        <v>502</v>
      </c>
      <c r="D129" s="336" t="s">
        <v>503</v>
      </c>
      <c r="E129" s="336" t="s">
        <v>589</v>
      </c>
      <c r="F129" s="336" t="s">
        <v>578</v>
      </c>
      <c r="G129" s="336">
        <v>1.3</v>
      </c>
      <c r="H129" s="336">
        <v>60</v>
      </c>
      <c r="I129" s="336" t="s">
        <v>588</v>
      </c>
      <c r="J129" s="336" t="s">
        <v>589</v>
      </c>
      <c r="K129" s="336" t="s">
        <v>624</v>
      </c>
      <c r="L129" s="336" t="s">
        <v>632</v>
      </c>
      <c r="M129" s="336" t="s">
        <v>589</v>
      </c>
      <c r="N129" s="336" t="s">
        <v>671</v>
      </c>
      <c r="O129" s="336">
        <v>26</v>
      </c>
      <c r="P129" s="345" t="s">
        <v>589</v>
      </c>
      <c r="Q129" s="345">
        <v>1000</v>
      </c>
      <c r="R129" s="345">
        <v>280</v>
      </c>
      <c r="S129" s="345">
        <v>1250</v>
      </c>
      <c r="T129" s="345">
        <v>26</v>
      </c>
      <c r="U129" s="345">
        <v>700</v>
      </c>
      <c r="V129" s="345">
        <v>21</v>
      </c>
      <c r="W129" s="345" t="s">
        <v>720</v>
      </c>
      <c r="X129" s="345">
        <v>2</v>
      </c>
      <c r="Y129" s="345" t="s">
        <v>589</v>
      </c>
      <c r="Z129" s="345" t="s">
        <v>811</v>
      </c>
      <c r="AA129" s="345" t="s">
        <v>812</v>
      </c>
      <c r="AB129" s="345" t="s">
        <v>813</v>
      </c>
      <c r="AC129" s="345" t="s">
        <v>814</v>
      </c>
      <c r="AD129" s="345" t="s">
        <v>772</v>
      </c>
      <c r="AE129" s="345">
        <v>120</v>
      </c>
      <c r="AF129" s="336" t="s">
        <v>589</v>
      </c>
      <c r="AG129" s="336" t="s">
        <v>722</v>
      </c>
      <c r="AH129" s="336" t="s">
        <v>719</v>
      </c>
      <c r="AI129" s="336">
        <v>12</v>
      </c>
      <c r="AJ129" s="336">
        <v>4</v>
      </c>
      <c r="AK129" s="336" t="s">
        <v>717</v>
      </c>
      <c r="AL129" s="336" t="s">
        <v>1055</v>
      </c>
      <c r="AM129" s="336">
        <v>400</v>
      </c>
      <c r="AN129" s="336" t="s">
        <v>721</v>
      </c>
      <c r="AO129" s="336" t="s">
        <v>1034</v>
      </c>
      <c r="AP129" s="336">
        <v>95</v>
      </c>
      <c r="AQ129" s="340" t="s">
        <v>589</v>
      </c>
      <c r="AR129" s="340">
        <v>700</v>
      </c>
      <c r="AS129" s="340">
        <v>15</v>
      </c>
      <c r="AT129" s="340" t="s">
        <v>1040</v>
      </c>
      <c r="AU129" s="340" t="s">
        <v>1033</v>
      </c>
    </row>
    <row r="130" spans="1:47" s="335" customFormat="1" ht="55.2" hidden="1" x14ac:dyDescent="0.3">
      <c r="A130" s="346" t="s">
        <v>1106</v>
      </c>
      <c r="B130" s="336" t="s">
        <v>501</v>
      </c>
      <c r="C130" s="336" t="s">
        <v>502</v>
      </c>
      <c r="D130" s="336" t="s">
        <v>503</v>
      </c>
      <c r="E130" s="336" t="s">
        <v>589</v>
      </c>
      <c r="F130" s="336" t="s">
        <v>578</v>
      </c>
      <c r="G130" s="336">
        <v>1.3</v>
      </c>
      <c r="H130" s="336">
        <v>60</v>
      </c>
      <c r="I130" s="336" t="s">
        <v>588</v>
      </c>
      <c r="J130" s="336" t="s">
        <v>589</v>
      </c>
      <c r="K130" s="336" t="s">
        <v>624</v>
      </c>
      <c r="L130" s="336" t="s">
        <v>632</v>
      </c>
      <c r="M130" s="336" t="s">
        <v>589</v>
      </c>
      <c r="N130" s="336" t="s">
        <v>671</v>
      </c>
      <c r="O130" s="336">
        <v>26</v>
      </c>
      <c r="P130" s="346" t="s">
        <v>689</v>
      </c>
      <c r="Q130" s="346">
        <v>1000</v>
      </c>
      <c r="R130" s="346">
        <v>280</v>
      </c>
      <c r="S130" s="346">
        <v>1250</v>
      </c>
      <c r="T130" s="346">
        <v>26</v>
      </c>
      <c r="U130" s="346">
        <v>700</v>
      </c>
      <c r="V130" s="346">
        <v>21</v>
      </c>
      <c r="W130" s="346" t="s">
        <v>720</v>
      </c>
      <c r="X130" s="346">
        <v>2</v>
      </c>
      <c r="Y130" s="346" t="s">
        <v>689</v>
      </c>
      <c r="Z130" s="346" t="s">
        <v>816</v>
      </c>
      <c r="AA130" s="346" t="s">
        <v>817</v>
      </c>
      <c r="AB130" s="346" t="s">
        <v>813</v>
      </c>
      <c r="AC130" s="346" t="s">
        <v>814</v>
      </c>
      <c r="AD130" s="346" t="s">
        <v>772</v>
      </c>
      <c r="AE130" s="346">
        <v>120</v>
      </c>
      <c r="AF130" s="336" t="s">
        <v>589</v>
      </c>
      <c r="AG130" s="336" t="s">
        <v>722</v>
      </c>
      <c r="AH130" s="336" t="s">
        <v>719</v>
      </c>
      <c r="AI130" s="336">
        <v>12</v>
      </c>
      <c r="AJ130" s="336">
        <v>4</v>
      </c>
      <c r="AK130" s="336" t="s">
        <v>717</v>
      </c>
      <c r="AL130" s="336" t="s">
        <v>1055</v>
      </c>
      <c r="AM130" s="336">
        <v>400</v>
      </c>
      <c r="AN130" s="336" t="s">
        <v>721</v>
      </c>
      <c r="AO130" s="336" t="s">
        <v>1034</v>
      </c>
      <c r="AP130" s="336">
        <v>95</v>
      </c>
      <c r="AQ130" s="340" t="s">
        <v>589</v>
      </c>
      <c r="AR130" s="340">
        <v>700</v>
      </c>
      <c r="AS130" s="340">
        <v>15</v>
      </c>
      <c r="AT130" s="340" t="s">
        <v>1040</v>
      </c>
      <c r="AU130" s="340" t="s">
        <v>1033</v>
      </c>
    </row>
    <row r="131" spans="1:47" s="335" customFormat="1" ht="27.6" hidden="1" x14ac:dyDescent="0.3">
      <c r="A131" s="343">
        <v>15</v>
      </c>
      <c r="B131" s="336" t="s">
        <v>507</v>
      </c>
      <c r="C131" s="336" t="s">
        <v>508</v>
      </c>
      <c r="D131" s="336" t="s">
        <v>509</v>
      </c>
      <c r="E131" s="336" t="s">
        <v>590</v>
      </c>
      <c r="F131" s="336" t="s">
        <v>578</v>
      </c>
      <c r="G131" s="336">
        <v>1.17</v>
      </c>
      <c r="H131" s="336">
        <v>63</v>
      </c>
      <c r="I131" s="336" t="s">
        <v>588</v>
      </c>
      <c r="J131" s="336" t="s">
        <v>590</v>
      </c>
      <c r="K131" s="336" t="s">
        <v>624</v>
      </c>
      <c r="L131" s="336" t="s">
        <v>634</v>
      </c>
      <c r="M131" s="336" t="s">
        <v>590</v>
      </c>
      <c r="N131" s="336" t="s">
        <v>674</v>
      </c>
      <c r="O131" s="336">
        <v>26</v>
      </c>
      <c r="P131" s="345" t="s">
        <v>690</v>
      </c>
      <c r="Q131" s="345">
        <v>1000</v>
      </c>
      <c r="R131" s="345">
        <v>300</v>
      </c>
      <c r="S131" s="345">
        <v>1250</v>
      </c>
      <c r="T131" s="345">
        <v>26</v>
      </c>
      <c r="U131" s="345">
        <v>890</v>
      </c>
      <c r="V131" s="345">
        <v>24</v>
      </c>
      <c r="W131" s="345" t="s">
        <v>720</v>
      </c>
      <c r="X131" s="345">
        <v>3</v>
      </c>
      <c r="Y131" s="336" t="s">
        <v>690</v>
      </c>
      <c r="Z131" s="336" t="s">
        <v>818</v>
      </c>
      <c r="AA131" s="336" t="s">
        <v>819</v>
      </c>
      <c r="AB131" s="336" t="s">
        <v>813</v>
      </c>
      <c r="AC131" s="336" t="s">
        <v>814</v>
      </c>
      <c r="AD131" s="336" t="s">
        <v>772</v>
      </c>
      <c r="AE131" s="336">
        <v>150</v>
      </c>
      <c r="AF131" s="336" t="s">
        <v>590</v>
      </c>
      <c r="AG131" s="336" t="s">
        <v>716</v>
      </c>
      <c r="AH131" s="336" t="s">
        <v>719</v>
      </c>
      <c r="AI131" s="336">
        <v>14</v>
      </c>
      <c r="AJ131" s="336">
        <v>5</v>
      </c>
      <c r="AK131" s="336" t="s">
        <v>716</v>
      </c>
      <c r="AL131" s="336" t="s">
        <v>1055</v>
      </c>
      <c r="AM131" s="336">
        <v>400</v>
      </c>
      <c r="AN131" s="336" t="s">
        <v>721</v>
      </c>
      <c r="AO131" s="336" t="s">
        <v>1072</v>
      </c>
      <c r="AP131" s="336">
        <v>100</v>
      </c>
      <c r="AQ131" s="336" t="s">
        <v>590</v>
      </c>
      <c r="AR131" s="336">
        <v>650</v>
      </c>
      <c r="AS131" s="336">
        <v>15</v>
      </c>
      <c r="AT131" s="336" t="s">
        <v>1040</v>
      </c>
      <c r="AU131" s="336" t="s">
        <v>1059</v>
      </c>
    </row>
    <row r="132" spans="1:47" s="335" customFormat="1" ht="27.6" hidden="1" x14ac:dyDescent="0.3">
      <c r="A132" s="343">
        <v>16</v>
      </c>
      <c r="B132" s="336" t="s">
        <v>507</v>
      </c>
      <c r="C132" s="336" t="s">
        <v>508</v>
      </c>
      <c r="D132" s="336" t="s">
        <v>509</v>
      </c>
      <c r="E132" s="336" t="s">
        <v>590</v>
      </c>
      <c r="F132" s="336" t="s">
        <v>578</v>
      </c>
      <c r="G132" s="336">
        <v>1.17</v>
      </c>
      <c r="H132" s="336">
        <v>63</v>
      </c>
      <c r="I132" s="336" t="s">
        <v>588</v>
      </c>
      <c r="J132" s="336" t="s">
        <v>590</v>
      </c>
      <c r="K132" s="336" t="s">
        <v>624</v>
      </c>
      <c r="L132" s="336" t="s">
        <v>634</v>
      </c>
      <c r="M132" s="336" t="s">
        <v>590</v>
      </c>
      <c r="N132" s="336" t="s">
        <v>674</v>
      </c>
      <c r="O132" s="336">
        <v>26</v>
      </c>
      <c r="P132" s="345" t="s">
        <v>690</v>
      </c>
      <c r="Q132" s="345">
        <v>1000</v>
      </c>
      <c r="R132" s="345">
        <v>300</v>
      </c>
      <c r="S132" s="345">
        <v>1250</v>
      </c>
      <c r="T132" s="345">
        <v>26</v>
      </c>
      <c r="U132" s="345">
        <v>890</v>
      </c>
      <c r="V132" s="345">
        <v>24</v>
      </c>
      <c r="W132" s="345" t="s">
        <v>720</v>
      </c>
      <c r="X132" s="345">
        <v>3</v>
      </c>
      <c r="Y132" s="336" t="s">
        <v>690</v>
      </c>
      <c r="Z132" s="336" t="s">
        <v>818</v>
      </c>
      <c r="AA132" s="336" t="s">
        <v>819</v>
      </c>
      <c r="AB132" s="336" t="s">
        <v>813</v>
      </c>
      <c r="AC132" s="336" t="s">
        <v>814</v>
      </c>
      <c r="AD132" s="336" t="s">
        <v>772</v>
      </c>
      <c r="AE132" s="336">
        <v>150</v>
      </c>
      <c r="AF132" s="336" t="s">
        <v>590</v>
      </c>
      <c r="AG132" s="336" t="s">
        <v>716</v>
      </c>
      <c r="AH132" s="336" t="s">
        <v>719</v>
      </c>
      <c r="AI132" s="336">
        <v>14</v>
      </c>
      <c r="AJ132" s="336">
        <v>5</v>
      </c>
      <c r="AK132" s="336" t="s">
        <v>716</v>
      </c>
      <c r="AL132" s="336" t="s">
        <v>1055</v>
      </c>
      <c r="AM132" s="336">
        <v>400</v>
      </c>
      <c r="AN132" s="336" t="s">
        <v>721</v>
      </c>
      <c r="AO132" s="336" t="s">
        <v>1072</v>
      </c>
      <c r="AP132" s="336">
        <v>100</v>
      </c>
      <c r="AQ132" s="336" t="s">
        <v>590</v>
      </c>
      <c r="AR132" s="336">
        <v>650</v>
      </c>
      <c r="AS132" s="336">
        <v>15</v>
      </c>
      <c r="AT132" s="336" t="s">
        <v>1040</v>
      </c>
      <c r="AU132" s="336" t="s">
        <v>1059</v>
      </c>
    </row>
    <row r="133" spans="1:47" s="335" customFormat="1" ht="27.6" hidden="1" x14ac:dyDescent="0.3">
      <c r="A133" s="343">
        <v>17</v>
      </c>
      <c r="B133" s="336" t="s">
        <v>507</v>
      </c>
      <c r="C133" s="336" t="s">
        <v>508</v>
      </c>
      <c r="D133" s="336" t="s">
        <v>509</v>
      </c>
      <c r="E133" s="336" t="s">
        <v>590</v>
      </c>
      <c r="F133" s="336" t="s">
        <v>578</v>
      </c>
      <c r="G133" s="336">
        <v>1.17</v>
      </c>
      <c r="H133" s="336">
        <v>63</v>
      </c>
      <c r="I133" s="336" t="s">
        <v>588</v>
      </c>
      <c r="J133" s="336" t="s">
        <v>590</v>
      </c>
      <c r="K133" s="336" t="s">
        <v>624</v>
      </c>
      <c r="L133" s="336" t="s">
        <v>634</v>
      </c>
      <c r="M133" s="336" t="s">
        <v>590</v>
      </c>
      <c r="N133" s="336" t="s">
        <v>674</v>
      </c>
      <c r="O133" s="336">
        <v>26</v>
      </c>
      <c r="P133" s="345" t="s">
        <v>690</v>
      </c>
      <c r="Q133" s="345">
        <v>1000</v>
      </c>
      <c r="R133" s="345">
        <v>300</v>
      </c>
      <c r="S133" s="345">
        <v>1250</v>
      </c>
      <c r="T133" s="345">
        <v>26</v>
      </c>
      <c r="U133" s="345">
        <v>890</v>
      </c>
      <c r="V133" s="345">
        <v>24</v>
      </c>
      <c r="W133" s="345" t="s">
        <v>720</v>
      </c>
      <c r="X133" s="345">
        <v>3</v>
      </c>
      <c r="Y133" s="336" t="s">
        <v>690</v>
      </c>
      <c r="Z133" s="336" t="s">
        <v>818</v>
      </c>
      <c r="AA133" s="336" t="s">
        <v>819</v>
      </c>
      <c r="AB133" s="336" t="s">
        <v>813</v>
      </c>
      <c r="AC133" s="336" t="s">
        <v>814</v>
      </c>
      <c r="AD133" s="336" t="s">
        <v>772</v>
      </c>
      <c r="AE133" s="336">
        <v>150</v>
      </c>
      <c r="AF133" s="336" t="s">
        <v>590</v>
      </c>
      <c r="AG133" s="336" t="s">
        <v>716</v>
      </c>
      <c r="AH133" s="336" t="s">
        <v>719</v>
      </c>
      <c r="AI133" s="336">
        <v>14</v>
      </c>
      <c r="AJ133" s="336">
        <v>5</v>
      </c>
      <c r="AK133" s="336" t="s">
        <v>716</v>
      </c>
      <c r="AL133" s="336" t="s">
        <v>1055</v>
      </c>
      <c r="AM133" s="336">
        <v>400</v>
      </c>
      <c r="AN133" s="336" t="s">
        <v>721</v>
      </c>
      <c r="AO133" s="336" t="s">
        <v>1072</v>
      </c>
      <c r="AP133" s="336">
        <v>100</v>
      </c>
      <c r="AQ133" s="336" t="s">
        <v>590</v>
      </c>
      <c r="AR133" s="336">
        <v>650</v>
      </c>
      <c r="AS133" s="336">
        <v>15</v>
      </c>
      <c r="AT133" s="336" t="s">
        <v>1040</v>
      </c>
      <c r="AU133" s="336" t="s">
        <v>1059</v>
      </c>
    </row>
    <row r="134" spans="1:47" s="335" customFormat="1" ht="27.6" hidden="1" x14ac:dyDescent="0.3">
      <c r="A134" s="343">
        <v>18</v>
      </c>
      <c r="B134" s="336" t="s">
        <v>507</v>
      </c>
      <c r="C134" s="336" t="s">
        <v>508</v>
      </c>
      <c r="D134" s="336" t="s">
        <v>509</v>
      </c>
      <c r="E134" s="336" t="s">
        <v>590</v>
      </c>
      <c r="F134" s="336" t="s">
        <v>578</v>
      </c>
      <c r="G134" s="336">
        <v>1.17</v>
      </c>
      <c r="H134" s="336">
        <v>63</v>
      </c>
      <c r="I134" s="336" t="s">
        <v>588</v>
      </c>
      <c r="J134" s="336" t="s">
        <v>590</v>
      </c>
      <c r="K134" s="336" t="s">
        <v>624</v>
      </c>
      <c r="L134" s="336" t="s">
        <v>634</v>
      </c>
      <c r="M134" s="336" t="s">
        <v>590</v>
      </c>
      <c r="N134" s="336" t="s">
        <v>674</v>
      </c>
      <c r="O134" s="336">
        <v>26</v>
      </c>
      <c r="P134" s="345" t="s">
        <v>690</v>
      </c>
      <c r="Q134" s="345">
        <v>1000</v>
      </c>
      <c r="R134" s="345">
        <v>300</v>
      </c>
      <c r="S134" s="345">
        <v>1250</v>
      </c>
      <c r="T134" s="345">
        <v>26</v>
      </c>
      <c r="U134" s="345">
        <v>890</v>
      </c>
      <c r="V134" s="345">
        <v>24</v>
      </c>
      <c r="W134" s="345" t="s">
        <v>720</v>
      </c>
      <c r="X134" s="345">
        <v>3</v>
      </c>
      <c r="Y134" s="336" t="s">
        <v>690</v>
      </c>
      <c r="Z134" s="336" t="s">
        <v>818</v>
      </c>
      <c r="AA134" s="336" t="s">
        <v>819</v>
      </c>
      <c r="AB134" s="336" t="s">
        <v>813</v>
      </c>
      <c r="AC134" s="336" t="s">
        <v>814</v>
      </c>
      <c r="AD134" s="336" t="s">
        <v>772</v>
      </c>
      <c r="AE134" s="336">
        <v>150</v>
      </c>
      <c r="AF134" s="336" t="s">
        <v>590</v>
      </c>
      <c r="AG134" s="336" t="s">
        <v>716</v>
      </c>
      <c r="AH134" s="336" t="s">
        <v>719</v>
      </c>
      <c r="AI134" s="336">
        <v>14</v>
      </c>
      <c r="AJ134" s="336">
        <v>5</v>
      </c>
      <c r="AK134" s="336" t="s">
        <v>716</v>
      </c>
      <c r="AL134" s="336" t="s">
        <v>1055</v>
      </c>
      <c r="AM134" s="336">
        <v>400</v>
      </c>
      <c r="AN134" s="336" t="s">
        <v>721</v>
      </c>
      <c r="AO134" s="336" t="s">
        <v>1072</v>
      </c>
      <c r="AP134" s="336">
        <v>100</v>
      </c>
      <c r="AQ134" s="336" t="s">
        <v>590</v>
      </c>
      <c r="AR134" s="336">
        <v>650</v>
      </c>
      <c r="AS134" s="336">
        <v>15</v>
      </c>
      <c r="AT134" s="336" t="s">
        <v>1040</v>
      </c>
      <c r="AU134" s="336" t="s">
        <v>1059</v>
      </c>
    </row>
    <row r="135" spans="1:47" s="335" customFormat="1" ht="27.6" hidden="1" x14ac:dyDescent="0.3">
      <c r="A135" s="343">
        <v>19</v>
      </c>
      <c r="B135" s="336" t="s">
        <v>507</v>
      </c>
      <c r="C135" s="336" t="s">
        <v>508</v>
      </c>
      <c r="D135" s="336" t="s">
        <v>509</v>
      </c>
      <c r="E135" s="336" t="s">
        <v>590</v>
      </c>
      <c r="F135" s="336" t="s">
        <v>578</v>
      </c>
      <c r="G135" s="336">
        <v>1.17</v>
      </c>
      <c r="H135" s="336">
        <v>63</v>
      </c>
      <c r="I135" s="336" t="s">
        <v>588</v>
      </c>
      <c r="J135" s="336" t="s">
        <v>590</v>
      </c>
      <c r="K135" s="336" t="s">
        <v>624</v>
      </c>
      <c r="L135" s="336" t="s">
        <v>634</v>
      </c>
      <c r="M135" s="336" t="s">
        <v>590</v>
      </c>
      <c r="N135" s="336" t="s">
        <v>674</v>
      </c>
      <c r="O135" s="336">
        <v>26</v>
      </c>
      <c r="P135" s="345" t="s">
        <v>690</v>
      </c>
      <c r="Q135" s="345">
        <v>1000</v>
      </c>
      <c r="R135" s="345">
        <v>300</v>
      </c>
      <c r="S135" s="345">
        <v>1250</v>
      </c>
      <c r="T135" s="345">
        <v>26</v>
      </c>
      <c r="U135" s="345">
        <v>890</v>
      </c>
      <c r="V135" s="345">
        <v>24</v>
      </c>
      <c r="W135" s="345" t="s">
        <v>720</v>
      </c>
      <c r="X135" s="345">
        <v>3</v>
      </c>
      <c r="Y135" s="336" t="s">
        <v>690</v>
      </c>
      <c r="Z135" s="336" t="s">
        <v>818</v>
      </c>
      <c r="AA135" s="336" t="s">
        <v>819</v>
      </c>
      <c r="AB135" s="336" t="s">
        <v>813</v>
      </c>
      <c r="AC135" s="336" t="s">
        <v>814</v>
      </c>
      <c r="AD135" s="336" t="s">
        <v>772</v>
      </c>
      <c r="AE135" s="336">
        <v>150</v>
      </c>
      <c r="AF135" s="336" t="s">
        <v>590</v>
      </c>
      <c r="AG135" s="336" t="s">
        <v>716</v>
      </c>
      <c r="AH135" s="336" t="s">
        <v>719</v>
      </c>
      <c r="AI135" s="336">
        <v>14</v>
      </c>
      <c r="AJ135" s="336">
        <v>5</v>
      </c>
      <c r="AK135" s="336" t="s">
        <v>716</v>
      </c>
      <c r="AL135" s="336" t="s">
        <v>1055</v>
      </c>
      <c r="AM135" s="336">
        <v>400</v>
      </c>
      <c r="AN135" s="336" t="s">
        <v>721</v>
      </c>
      <c r="AO135" s="336" t="s">
        <v>1072</v>
      </c>
      <c r="AP135" s="336">
        <v>100</v>
      </c>
      <c r="AQ135" s="336" t="s">
        <v>590</v>
      </c>
      <c r="AR135" s="336">
        <v>650</v>
      </c>
      <c r="AS135" s="336">
        <v>15</v>
      </c>
      <c r="AT135" s="336" t="s">
        <v>1040</v>
      </c>
      <c r="AU135" s="336" t="s">
        <v>1059</v>
      </c>
    </row>
    <row r="136" spans="1:47" s="335" customFormat="1" ht="27.6" hidden="1" x14ac:dyDescent="0.3">
      <c r="A136" s="343">
        <v>20</v>
      </c>
      <c r="B136" s="336" t="s">
        <v>513</v>
      </c>
      <c r="C136" s="336" t="s">
        <v>486</v>
      </c>
      <c r="D136" s="336" t="s">
        <v>514</v>
      </c>
      <c r="E136" s="336" t="s">
        <v>591</v>
      </c>
      <c r="F136" s="336" t="s">
        <v>578</v>
      </c>
      <c r="G136" s="336">
        <v>1.1299999999999999</v>
      </c>
      <c r="H136" s="336">
        <v>60</v>
      </c>
      <c r="I136" s="336" t="s">
        <v>592</v>
      </c>
      <c r="J136" s="336" t="s">
        <v>591</v>
      </c>
      <c r="K136" s="336" t="s">
        <v>624</v>
      </c>
      <c r="L136" s="336" t="s">
        <v>636</v>
      </c>
      <c r="M136" s="336" t="s">
        <v>591</v>
      </c>
      <c r="N136" s="336" t="s">
        <v>676</v>
      </c>
      <c r="O136" s="336">
        <v>25</v>
      </c>
      <c r="P136" s="336" t="s">
        <v>591</v>
      </c>
      <c r="Q136" s="336">
        <v>800</v>
      </c>
      <c r="R136" s="336">
        <v>270</v>
      </c>
      <c r="S136" s="336">
        <v>700</v>
      </c>
      <c r="T136" s="336">
        <v>26</v>
      </c>
      <c r="U136" s="336">
        <v>900</v>
      </c>
      <c r="V136" s="336">
        <v>25</v>
      </c>
      <c r="W136" s="336" t="s">
        <v>709</v>
      </c>
      <c r="X136" s="336">
        <v>3</v>
      </c>
      <c r="Y136" s="336" t="s">
        <v>591</v>
      </c>
      <c r="Z136" s="336" t="s">
        <v>820</v>
      </c>
      <c r="AA136" s="336" t="s">
        <v>821</v>
      </c>
      <c r="AB136" s="336" t="s">
        <v>813</v>
      </c>
      <c r="AC136" s="336" t="s">
        <v>822</v>
      </c>
      <c r="AD136" s="336" t="s">
        <v>772</v>
      </c>
      <c r="AE136" s="336">
        <v>150</v>
      </c>
      <c r="AF136" s="336" t="s">
        <v>591</v>
      </c>
      <c r="AG136" s="336" t="s">
        <v>717</v>
      </c>
      <c r="AH136" s="336" t="s">
        <v>716</v>
      </c>
      <c r="AI136" s="336">
        <v>14</v>
      </c>
      <c r="AJ136" s="336">
        <v>5</v>
      </c>
      <c r="AK136" s="336" t="s">
        <v>722</v>
      </c>
      <c r="AL136" s="336" t="s">
        <v>1060</v>
      </c>
      <c r="AM136" s="336">
        <v>400</v>
      </c>
      <c r="AN136" s="336" t="s">
        <v>721</v>
      </c>
      <c r="AO136" s="336" t="s">
        <v>1072</v>
      </c>
      <c r="AP136" s="336">
        <v>100</v>
      </c>
      <c r="AQ136" s="340" t="s">
        <v>591</v>
      </c>
      <c r="AR136" s="340">
        <v>650</v>
      </c>
      <c r="AS136" s="340">
        <v>15</v>
      </c>
      <c r="AT136" s="340" t="s">
        <v>1040</v>
      </c>
      <c r="AU136" s="340" t="s">
        <v>1033</v>
      </c>
    </row>
    <row r="137" spans="1:47" s="335" customFormat="1" ht="27.6" hidden="1" x14ac:dyDescent="0.3">
      <c r="A137" s="343">
        <v>21</v>
      </c>
      <c r="B137" s="336" t="s">
        <v>513</v>
      </c>
      <c r="C137" s="336" t="s">
        <v>486</v>
      </c>
      <c r="D137" s="336" t="s">
        <v>514</v>
      </c>
      <c r="E137" s="336" t="s">
        <v>591</v>
      </c>
      <c r="F137" s="336" t="s">
        <v>578</v>
      </c>
      <c r="G137" s="336">
        <v>1.1299999999999999</v>
      </c>
      <c r="H137" s="336">
        <v>60</v>
      </c>
      <c r="I137" s="336" t="s">
        <v>592</v>
      </c>
      <c r="J137" s="336" t="s">
        <v>591</v>
      </c>
      <c r="K137" s="336" t="s">
        <v>624</v>
      </c>
      <c r="L137" s="336" t="s">
        <v>636</v>
      </c>
      <c r="M137" s="336" t="s">
        <v>591</v>
      </c>
      <c r="N137" s="336" t="s">
        <v>676</v>
      </c>
      <c r="O137" s="336">
        <v>25</v>
      </c>
      <c r="P137" s="336" t="s">
        <v>591</v>
      </c>
      <c r="Q137" s="336">
        <v>800</v>
      </c>
      <c r="R137" s="336">
        <v>270</v>
      </c>
      <c r="S137" s="336">
        <v>700</v>
      </c>
      <c r="T137" s="336">
        <v>26</v>
      </c>
      <c r="U137" s="336">
        <v>900</v>
      </c>
      <c r="V137" s="336">
        <v>25</v>
      </c>
      <c r="W137" s="336" t="s">
        <v>709</v>
      </c>
      <c r="X137" s="336">
        <v>3</v>
      </c>
      <c r="Y137" s="336" t="s">
        <v>591</v>
      </c>
      <c r="Z137" s="336" t="s">
        <v>820</v>
      </c>
      <c r="AA137" s="336" t="s">
        <v>821</v>
      </c>
      <c r="AB137" s="336" t="s">
        <v>813</v>
      </c>
      <c r="AC137" s="336" t="s">
        <v>822</v>
      </c>
      <c r="AD137" s="336" t="s">
        <v>772</v>
      </c>
      <c r="AE137" s="336">
        <v>150</v>
      </c>
      <c r="AF137" s="336" t="s">
        <v>591</v>
      </c>
      <c r="AG137" s="336" t="s">
        <v>717</v>
      </c>
      <c r="AH137" s="336" t="s">
        <v>716</v>
      </c>
      <c r="AI137" s="336">
        <v>14</v>
      </c>
      <c r="AJ137" s="336">
        <v>5</v>
      </c>
      <c r="AK137" s="336" t="s">
        <v>722</v>
      </c>
      <c r="AL137" s="336" t="s">
        <v>1060</v>
      </c>
      <c r="AM137" s="336">
        <v>400</v>
      </c>
      <c r="AN137" s="336" t="s">
        <v>721</v>
      </c>
      <c r="AO137" s="336" t="s">
        <v>1072</v>
      </c>
      <c r="AP137" s="336">
        <v>100</v>
      </c>
      <c r="AQ137" s="340" t="s">
        <v>591</v>
      </c>
      <c r="AR137" s="340">
        <v>650</v>
      </c>
      <c r="AS137" s="340">
        <v>15</v>
      </c>
      <c r="AT137" s="340" t="s">
        <v>1040</v>
      </c>
      <c r="AU137" s="340" t="s">
        <v>1033</v>
      </c>
    </row>
    <row r="138" spans="1:47" s="335" customFormat="1" ht="27.6" hidden="1" x14ac:dyDescent="0.3">
      <c r="A138" s="343">
        <v>22</v>
      </c>
      <c r="B138" s="336" t="s">
        <v>513</v>
      </c>
      <c r="C138" s="336" t="s">
        <v>486</v>
      </c>
      <c r="D138" s="336" t="s">
        <v>514</v>
      </c>
      <c r="E138" s="336" t="s">
        <v>591</v>
      </c>
      <c r="F138" s="336" t="s">
        <v>578</v>
      </c>
      <c r="G138" s="336">
        <v>1.1299999999999999</v>
      </c>
      <c r="H138" s="336">
        <v>60</v>
      </c>
      <c r="I138" s="336" t="s">
        <v>592</v>
      </c>
      <c r="J138" s="336" t="s">
        <v>591</v>
      </c>
      <c r="K138" s="336" t="s">
        <v>624</v>
      </c>
      <c r="L138" s="336" t="s">
        <v>636</v>
      </c>
      <c r="M138" s="336" t="s">
        <v>591</v>
      </c>
      <c r="N138" s="336" t="s">
        <v>676</v>
      </c>
      <c r="O138" s="336">
        <v>25</v>
      </c>
      <c r="P138" s="336" t="s">
        <v>591</v>
      </c>
      <c r="Q138" s="336">
        <v>800</v>
      </c>
      <c r="R138" s="336">
        <v>270</v>
      </c>
      <c r="S138" s="336">
        <v>700</v>
      </c>
      <c r="T138" s="336">
        <v>26</v>
      </c>
      <c r="U138" s="336">
        <v>900</v>
      </c>
      <c r="V138" s="336">
        <v>25</v>
      </c>
      <c r="W138" s="336" t="s">
        <v>709</v>
      </c>
      <c r="X138" s="336">
        <v>3</v>
      </c>
      <c r="Y138" s="336" t="s">
        <v>591</v>
      </c>
      <c r="Z138" s="336" t="s">
        <v>820</v>
      </c>
      <c r="AA138" s="336" t="s">
        <v>821</v>
      </c>
      <c r="AB138" s="336" t="s">
        <v>813</v>
      </c>
      <c r="AC138" s="336" t="s">
        <v>822</v>
      </c>
      <c r="AD138" s="336" t="s">
        <v>772</v>
      </c>
      <c r="AE138" s="336">
        <v>150</v>
      </c>
      <c r="AF138" s="336" t="s">
        <v>591</v>
      </c>
      <c r="AG138" s="336" t="s">
        <v>717</v>
      </c>
      <c r="AH138" s="336" t="s">
        <v>716</v>
      </c>
      <c r="AI138" s="336">
        <v>14</v>
      </c>
      <c r="AJ138" s="336">
        <v>5</v>
      </c>
      <c r="AK138" s="336" t="s">
        <v>722</v>
      </c>
      <c r="AL138" s="336" t="s">
        <v>1060</v>
      </c>
      <c r="AM138" s="336">
        <v>400</v>
      </c>
      <c r="AN138" s="336" t="s">
        <v>721</v>
      </c>
      <c r="AO138" s="336" t="s">
        <v>1072</v>
      </c>
      <c r="AP138" s="336">
        <v>100</v>
      </c>
      <c r="AQ138" s="340" t="s">
        <v>591</v>
      </c>
      <c r="AR138" s="340">
        <v>650</v>
      </c>
      <c r="AS138" s="340">
        <v>15</v>
      </c>
      <c r="AT138" s="340" t="s">
        <v>1040</v>
      </c>
      <c r="AU138" s="340" t="s">
        <v>1033</v>
      </c>
    </row>
    <row r="139" spans="1:47" s="335" customFormat="1" ht="27.6" hidden="1" x14ac:dyDescent="0.3">
      <c r="A139" s="343">
        <v>23</v>
      </c>
      <c r="B139" s="336" t="s">
        <v>513</v>
      </c>
      <c r="C139" s="336" t="s">
        <v>486</v>
      </c>
      <c r="D139" s="336" t="s">
        <v>514</v>
      </c>
      <c r="E139" s="336" t="s">
        <v>591</v>
      </c>
      <c r="F139" s="336" t="s">
        <v>578</v>
      </c>
      <c r="G139" s="336">
        <v>1.1299999999999999</v>
      </c>
      <c r="H139" s="336">
        <v>60</v>
      </c>
      <c r="I139" s="336" t="s">
        <v>592</v>
      </c>
      <c r="J139" s="336" t="s">
        <v>591</v>
      </c>
      <c r="K139" s="336" t="s">
        <v>624</v>
      </c>
      <c r="L139" s="336" t="s">
        <v>636</v>
      </c>
      <c r="M139" s="336" t="s">
        <v>591</v>
      </c>
      <c r="N139" s="336" t="s">
        <v>676</v>
      </c>
      <c r="O139" s="336">
        <v>25</v>
      </c>
      <c r="P139" s="336" t="s">
        <v>591</v>
      </c>
      <c r="Q139" s="336">
        <v>800</v>
      </c>
      <c r="R139" s="336">
        <v>270</v>
      </c>
      <c r="S139" s="336">
        <v>700</v>
      </c>
      <c r="T139" s="336">
        <v>26</v>
      </c>
      <c r="U139" s="336">
        <v>900</v>
      </c>
      <c r="V139" s="336">
        <v>25</v>
      </c>
      <c r="W139" s="336" t="s">
        <v>709</v>
      </c>
      <c r="X139" s="336">
        <v>3</v>
      </c>
      <c r="Y139" s="336" t="s">
        <v>591</v>
      </c>
      <c r="Z139" s="336" t="s">
        <v>820</v>
      </c>
      <c r="AA139" s="336" t="s">
        <v>821</v>
      </c>
      <c r="AB139" s="336" t="s">
        <v>813</v>
      </c>
      <c r="AC139" s="336" t="s">
        <v>822</v>
      </c>
      <c r="AD139" s="336" t="s">
        <v>772</v>
      </c>
      <c r="AE139" s="336">
        <v>150</v>
      </c>
      <c r="AF139" s="336" t="s">
        <v>591</v>
      </c>
      <c r="AG139" s="336" t="s">
        <v>717</v>
      </c>
      <c r="AH139" s="336" t="s">
        <v>716</v>
      </c>
      <c r="AI139" s="336">
        <v>14</v>
      </c>
      <c r="AJ139" s="336">
        <v>5</v>
      </c>
      <c r="AK139" s="336" t="s">
        <v>722</v>
      </c>
      <c r="AL139" s="336" t="s">
        <v>1060</v>
      </c>
      <c r="AM139" s="336">
        <v>400</v>
      </c>
      <c r="AN139" s="336" t="s">
        <v>721</v>
      </c>
      <c r="AO139" s="336" t="s">
        <v>1072</v>
      </c>
      <c r="AP139" s="336">
        <v>100</v>
      </c>
      <c r="AQ139" s="340" t="s">
        <v>591</v>
      </c>
      <c r="AR139" s="340">
        <v>650</v>
      </c>
      <c r="AS139" s="340">
        <v>15</v>
      </c>
      <c r="AT139" s="340" t="s">
        <v>1040</v>
      </c>
      <c r="AU139" s="340" t="s">
        <v>1033</v>
      </c>
    </row>
    <row r="140" spans="1:47" s="335" customFormat="1" ht="27.6" hidden="1" x14ac:dyDescent="0.3">
      <c r="A140" s="343">
        <v>24</v>
      </c>
      <c r="B140" s="336" t="s">
        <v>513</v>
      </c>
      <c r="C140" s="336" t="s">
        <v>486</v>
      </c>
      <c r="D140" s="336" t="s">
        <v>514</v>
      </c>
      <c r="E140" s="336" t="s">
        <v>591</v>
      </c>
      <c r="F140" s="336" t="s">
        <v>578</v>
      </c>
      <c r="G140" s="336">
        <v>1.1299999999999999</v>
      </c>
      <c r="H140" s="336">
        <v>60</v>
      </c>
      <c r="I140" s="336" t="s">
        <v>592</v>
      </c>
      <c r="J140" s="336" t="s">
        <v>591</v>
      </c>
      <c r="K140" s="336" t="s">
        <v>624</v>
      </c>
      <c r="L140" s="336" t="s">
        <v>636</v>
      </c>
      <c r="M140" s="336" t="s">
        <v>591</v>
      </c>
      <c r="N140" s="336" t="s">
        <v>676</v>
      </c>
      <c r="O140" s="336">
        <v>25</v>
      </c>
      <c r="P140" s="336" t="s">
        <v>591</v>
      </c>
      <c r="Q140" s="336">
        <v>800</v>
      </c>
      <c r="R140" s="336">
        <v>270</v>
      </c>
      <c r="S140" s="336">
        <v>700</v>
      </c>
      <c r="T140" s="336">
        <v>26</v>
      </c>
      <c r="U140" s="336">
        <v>900</v>
      </c>
      <c r="V140" s="336">
        <v>25</v>
      </c>
      <c r="W140" s="336" t="s">
        <v>709</v>
      </c>
      <c r="X140" s="336">
        <v>3</v>
      </c>
      <c r="Y140" s="336" t="s">
        <v>591</v>
      </c>
      <c r="Z140" s="336" t="s">
        <v>820</v>
      </c>
      <c r="AA140" s="336" t="s">
        <v>821</v>
      </c>
      <c r="AB140" s="336" t="s">
        <v>813</v>
      </c>
      <c r="AC140" s="336" t="s">
        <v>822</v>
      </c>
      <c r="AD140" s="336" t="s">
        <v>772</v>
      </c>
      <c r="AE140" s="336">
        <v>150</v>
      </c>
      <c r="AF140" s="336" t="s">
        <v>591</v>
      </c>
      <c r="AG140" s="336" t="s">
        <v>717</v>
      </c>
      <c r="AH140" s="336" t="s">
        <v>716</v>
      </c>
      <c r="AI140" s="336">
        <v>14</v>
      </c>
      <c r="AJ140" s="336">
        <v>5</v>
      </c>
      <c r="AK140" s="336" t="s">
        <v>722</v>
      </c>
      <c r="AL140" s="336" t="s">
        <v>1060</v>
      </c>
      <c r="AM140" s="336">
        <v>400</v>
      </c>
      <c r="AN140" s="336" t="s">
        <v>721</v>
      </c>
      <c r="AO140" s="336" t="s">
        <v>1072</v>
      </c>
      <c r="AP140" s="336">
        <v>100</v>
      </c>
      <c r="AQ140" s="340" t="s">
        <v>591</v>
      </c>
      <c r="AR140" s="340">
        <v>650</v>
      </c>
      <c r="AS140" s="340">
        <v>15</v>
      </c>
      <c r="AT140" s="340" t="s">
        <v>1040</v>
      </c>
      <c r="AU140" s="340" t="s">
        <v>1033</v>
      </c>
    </row>
    <row r="141" spans="1:47" s="335" customFormat="1" ht="27.6" hidden="1" x14ac:dyDescent="0.3">
      <c r="A141" s="343">
        <v>25</v>
      </c>
      <c r="B141" s="336" t="s">
        <v>513</v>
      </c>
      <c r="C141" s="336" t="s">
        <v>486</v>
      </c>
      <c r="D141" s="336" t="s">
        <v>514</v>
      </c>
      <c r="E141" s="336" t="s">
        <v>591</v>
      </c>
      <c r="F141" s="336" t="s">
        <v>578</v>
      </c>
      <c r="G141" s="336">
        <v>1.1299999999999999</v>
      </c>
      <c r="H141" s="336">
        <v>60</v>
      </c>
      <c r="I141" s="336" t="s">
        <v>592</v>
      </c>
      <c r="J141" s="336" t="s">
        <v>591</v>
      </c>
      <c r="K141" s="336" t="s">
        <v>624</v>
      </c>
      <c r="L141" s="336" t="s">
        <v>636</v>
      </c>
      <c r="M141" s="336" t="s">
        <v>591</v>
      </c>
      <c r="N141" s="336" t="s">
        <v>676</v>
      </c>
      <c r="O141" s="336">
        <v>25</v>
      </c>
      <c r="P141" s="336" t="s">
        <v>591</v>
      </c>
      <c r="Q141" s="336">
        <v>800</v>
      </c>
      <c r="R141" s="336">
        <v>270</v>
      </c>
      <c r="S141" s="336">
        <v>700</v>
      </c>
      <c r="T141" s="336">
        <v>26</v>
      </c>
      <c r="U141" s="336">
        <v>900</v>
      </c>
      <c r="V141" s="336">
        <v>25</v>
      </c>
      <c r="W141" s="336" t="s">
        <v>709</v>
      </c>
      <c r="X141" s="336">
        <v>3</v>
      </c>
      <c r="Y141" s="336" t="s">
        <v>591</v>
      </c>
      <c r="Z141" s="336" t="s">
        <v>820</v>
      </c>
      <c r="AA141" s="336" t="s">
        <v>821</v>
      </c>
      <c r="AB141" s="336" t="s">
        <v>813</v>
      </c>
      <c r="AC141" s="336" t="s">
        <v>822</v>
      </c>
      <c r="AD141" s="336" t="s">
        <v>772</v>
      </c>
      <c r="AE141" s="336">
        <v>150</v>
      </c>
      <c r="AF141" s="336" t="s">
        <v>591</v>
      </c>
      <c r="AG141" s="336" t="s">
        <v>717</v>
      </c>
      <c r="AH141" s="336" t="s">
        <v>716</v>
      </c>
      <c r="AI141" s="336">
        <v>14</v>
      </c>
      <c r="AJ141" s="336">
        <v>5</v>
      </c>
      <c r="AK141" s="336" t="s">
        <v>722</v>
      </c>
      <c r="AL141" s="336" t="s">
        <v>1060</v>
      </c>
      <c r="AM141" s="336">
        <v>400</v>
      </c>
      <c r="AN141" s="336" t="s">
        <v>721</v>
      </c>
      <c r="AO141" s="336" t="s">
        <v>1072</v>
      </c>
      <c r="AP141" s="336">
        <v>100</v>
      </c>
      <c r="AQ141" s="340" t="s">
        <v>591</v>
      </c>
      <c r="AR141" s="340">
        <v>650</v>
      </c>
      <c r="AS141" s="340">
        <v>15</v>
      </c>
      <c r="AT141" s="340" t="s">
        <v>1040</v>
      </c>
      <c r="AU141" s="340" t="s">
        <v>1033</v>
      </c>
    </row>
    <row r="142" spans="1:47" s="335" customFormat="1" ht="27.6" hidden="1" x14ac:dyDescent="0.3">
      <c r="A142" s="343">
        <v>26</v>
      </c>
      <c r="B142" s="336" t="s">
        <v>513</v>
      </c>
      <c r="C142" s="336" t="s">
        <v>486</v>
      </c>
      <c r="D142" s="336" t="s">
        <v>514</v>
      </c>
      <c r="E142" s="336" t="s">
        <v>591</v>
      </c>
      <c r="F142" s="336" t="s">
        <v>578</v>
      </c>
      <c r="G142" s="336">
        <v>1.1299999999999999</v>
      </c>
      <c r="H142" s="336">
        <v>60</v>
      </c>
      <c r="I142" s="336" t="s">
        <v>592</v>
      </c>
      <c r="J142" s="336" t="s">
        <v>591</v>
      </c>
      <c r="K142" s="336" t="s">
        <v>624</v>
      </c>
      <c r="L142" s="336" t="s">
        <v>636</v>
      </c>
      <c r="M142" s="336" t="s">
        <v>591</v>
      </c>
      <c r="N142" s="336" t="s">
        <v>676</v>
      </c>
      <c r="O142" s="336">
        <v>25</v>
      </c>
      <c r="P142" s="336" t="s">
        <v>591</v>
      </c>
      <c r="Q142" s="336">
        <v>800</v>
      </c>
      <c r="R142" s="336">
        <v>270</v>
      </c>
      <c r="S142" s="336">
        <v>700</v>
      </c>
      <c r="T142" s="336">
        <v>26</v>
      </c>
      <c r="U142" s="336">
        <v>900</v>
      </c>
      <c r="V142" s="336">
        <v>25</v>
      </c>
      <c r="W142" s="336" t="s">
        <v>709</v>
      </c>
      <c r="X142" s="336">
        <v>3</v>
      </c>
      <c r="Y142" s="336" t="s">
        <v>591</v>
      </c>
      <c r="Z142" s="336" t="s">
        <v>820</v>
      </c>
      <c r="AA142" s="336" t="s">
        <v>821</v>
      </c>
      <c r="AB142" s="336" t="s">
        <v>813</v>
      </c>
      <c r="AC142" s="336" t="s">
        <v>822</v>
      </c>
      <c r="AD142" s="336" t="s">
        <v>772</v>
      </c>
      <c r="AE142" s="336">
        <v>150</v>
      </c>
      <c r="AF142" s="336" t="s">
        <v>591</v>
      </c>
      <c r="AG142" s="336" t="s">
        <v>717</v>
      </c>
      <c r="AH142" s="336" t="s">
        <v>716</v>
      </c>
      <c r="AI142" s="336">
        <v>14</v>
      </c>
      <c r="AJ142" s="336">
        <v>5</v>
      </c>
      <c r="AK142" s="336" t="s">
        <v>722</v>
      </c>
      <c r="AL142" s="336" t="s">
        <v>1060</v>
      </c>
      <c r="AM142" s="336">
        <v>400</v>
      </c>
      <c r="AN142" s="336" t="s">
        <v>721</v>
      </c>
      <c r="AO142" s="336" t="s">
        <v>1072</v>
      </c>
      <c r="AP142" s="336">
        <v>100</v>
      </c>
      <c r="AQ142" s="340" t="s">
        <v>591</v>
      </c>
      <c r="AR142" s="340">
        <v>650</v>
      </c>
      <c r="AS142" s="340">
        <v>15</v>
      </c>
      <c r="AT142" s="340" t="s">
        <v>1040</v>
      </c>
      <c r="AU142" s="340" t="s">
        <v>1033</v>
      </c>
    </row>
    <row r="143" spans="1:47" s="335" customFormat="1" ht="27.6" hidden="1" x14ac:dyDescent="0.3">
      <c r="A143" s="343">
        <v>27</v>
      </c>
      <c r="B143" s="336" t="s">
        <v>513</v>
      </c>
      <c r="C143" s="336" t="s">
        <v>486</v>
      </c>
      <c r="D143" s="336" t="s">
        <v>514</v>
      </c>
      <c r="E143" s="336" t="s">
        <v>591</v>
      </c>
      <c r="F143" s="336" t="s">
        <v>578</v>
      </c>
      <c r="G143" s="336">
        <v>1.1299999999999999</v>
      </c>
      <c r="H143" s="336">
        <v>60</v>
      </c>
      <c r="I143" s="336" t="s">
        <v>592</v>
      </c>
      <c r="J143" s="336" t="s">
        <v>591</v>
      </c>
      <c r="K143" s="336" t="s">
        <v>624</v>
      </c>
      <c r="L143" s="336" t="s">
        <v>636</v>
      </c>
      <c r="M143" s="336" t="s">
        <v>591</v>
      </c>
      <c r="N143" s="336" t="s">
        <v>676</v>
      </c>
      <c r="O143" s="336">
        <v>25</v>
      </c>
      <c r="P143" s="336" t="s">
        <v>591</v>
      </c>
      <c r="Q143" s="336">
        <v>800</v>
      </c>
      <c r="R143" s="336">
        <v>270</v>
      </c>
      <c r="S143" s="336">
        <v>700</v>
      </c>
      <c r="T143" s="336">
        <v>26</v>
      </c>
      <c r="U143" s="336">
        <v>900</v>
      </c>
      <c r="V143" s="336">
        <v>25</v>
      </c>
      <c r="W143" s="336" t="s">
        <v>709</v>
      </c>
      <c r="X143" s="336">
        <v>3</v>
      </c>
      <c r="Y143" s="336" t="s">
        <v>591</v>
      </c>
      <c r="Z143" s="336" t="s">
        <v>820</v>
      </c>
      <c r="AA143" s="336" t="s">
        <v>821</v>
      </c>
      <c r="AB143" s="336" t="s">
        <v>813</v>
      </c>
      <c r="AC143" s="336" t="s">
        <v>822</v>
      </c>
      <c r="AD143" s="336" t="s">
        <v>772</v>
      </c>
      <c r="AE143" s="336">
        <v>150</v>
      </c>
      <c r="AF143" s="336" t="s">
        <v>591</v>
      </c>
      <c r="AG143" s="336" t="s">
        <v>717</v>
      </c>
      <c r="AH143" s="336" t="s">
        <v>716</v>
      </c>
      <c r="AI143" s="336">
        <v>14</v>
      </c>
      <c r="AJ143" s="336">
        <v>5</v>
      </c>
      <c r="AK143" s="336" t="s">
        <v>722</v>
      </c>
      <c r="AL143" s="336" t="s">
        <v>1060</v>
      </c>
      <c r="AM143" s="336">
        <v>400</v>
      </c>
      <c r="AN143" s="336" t="s">
        <v>721</v>
      </c>
      <c r="AO143" s="336" t="s">
        <v>1072</v>
      </c>
      <c r="AP143" s="336">
        <v>100</v>
      </c>
      <c r="AQ143" s="340" t="s">
        <v>591</v>
      </c>
      <c r="AR143" s="340">
        <v>650</v>
      </c>
      <c r="AS143" s="340">
        <v>15</v>
      </c>
      <c r="AT143" s="340" t="s">
        <v>1040</v>
      </c>
      <c r="AU143" s="340" t="s">
        <v>1033</v>
      </c>
    </row>
    <row r="144" spans="1:47" s="335" customFormat="1" ht="27.6" x14ac:dyDescent="0.3">
      <c r="A144" s="343">
        <v>28</v>
      </c>
      <c r="B144" s="336" t="s">
        <v>513</v>
      </c>
      <c r="C144" s="336" t="s">
        <v>486</v>
      </c>
      <c r="D144" s="336" t="s">
        <v>514</v>
      </c>
      <c r="E144" s="336" t="s">
        <v>591</v>
      </c>
      <c r="F144" s="336" t="s">
        <v>578</v>
      </c>
      <c r="G144" s="336">
        <v>1.1299999999999999</v>
      </c>
      <c r="H144" s="336">
        <v>60</v>
      </c>
      <c r="I144" s="336" t="s">
        <v>592</v>
      </c>
      <c r="J144" s="336" t="s">
        <v>591</v>
      </c>
      <c r="K144" s="336" t="s">
        <v>624</v>
      </c>
      <c r="L144" s="336" t="s">
        <v>636</v>
      </c>
      <c r="M144" s="336" t="s">
        <v>591</v>
      </c>
      <c r="N144" s="336" t="s">
        <v>676</v>
      </c>
      <c r="O144" s="336">
        <v>25</v>
      </c>
      <c r="P144" s="336" t="s">
        <v>591</v>
      </c>
      <c r="Q144" s="336">
        <v>800</v>
      </c>
      <c r="R144" s="336">
        <v>270</v>
      </c>
      <c r="S144" s="336">
        <v>700</v>
      </c>
      <c r="T144" s="336">
        <v>26</v>
      </c>
      <c r="U144" s="336">
        <v>900</v>
      </c>
      <c r="V144" s="336">
        <v>25</v>
      </c>
      <c r="W144" s="336" t="s">
        <v>709</v>
      </c>
      <c r="X144" s="336">
        <v>3</v>
      </c>
      <c r="Y144" s="336" t="s">
        <v>591</v>
      </c>
      <c r="Z144" s="336" t="s">
        <v>820</v>
      </c>
      <c r="AA144" s="336" t="s">
        <v>821</v>
      </c>
      <c r="AB144" s="336" t="s">
        <v>813</v>
      </c>
      <c r="AC144" s="336" t="s">
        <v>822</v>
      </c>
      <c r="AD144" s="336" t="s">
        <v>772</v>
      </c>
      <c r="AE144" s="336">
        <v>150</v>
      </c>
      <c r="AF144" s="336" t="s">
        <v>591</v>
      </c>
      <c r="AG144" s="336" t="s">
        <v>717</v>
      </c>
      <c r="AH144" s="336" t="s">
        <v>716</v>
      </c>
      <c r="AI144" s="336">
        <v>14</v>
      </c>
      <c r="AJ144" s="336">
        <v>5</v>
      </c>
      <c r="AK144" s="336" t="s">
        <v>722</v>
      </c>
      <c r="AL144" s="336" t="s">
        <v>1060</v>
      </c>
      <c r="AM144" s="336">
        <v>400</v>
      </c>
      <c r="AN144" s="336" t="s">
        <v>721</v>
      </c>
      <c r="AO144" s="336" t="s">
        <v>1072</v>
      </c>
      <c r="AP144" s="336">
        <v>100</v>
      </c>
      <c r="AQ144" s="340" t="s">
        <v>591</v>
      </c>
      <c r="AR144" s="340">
        <v>650</v>
      </c>
      <c r="AS144" s="340">
        <v>15</v>
      </c>
      <c r="AT144" s="340" t="s">
        <v>1040</v>
      </c>
      <c r="AU144" s="340" t="s">
        <v>1033</v>
      </c>
    </row>
    <row r="145" spans="1:47" s="335" customFormat="1" ht="27.6" x14ac:dyDescent="0.3">
      <c r="A145" s="343">
        <v>29</v>
      </c>
      <c r="B145" s="336" t="s">
        <v>513</v>
      </c>
      <c r="C145" s="336" t="s">
        <v>486</v>
      </c>
      <c r="D145" s="336" t="s">
        <v>514</v>
      </c>
      <c r="E145" s="336" t="s">
        <v>591</v>
      </c>
      <c r="F145" s="336" t="s">
        <v>578</v>
      </c>
      <c r="G145" s="336">
        <v>1.1299999999999999</v>
      </c>
      <c r="H145" s="336">
        <v>60</v>
      </c>
      <c r="I145" s="336" t="s">
        <v>592</v>
      </c>
      <c r="J145" s="336" t="s">
        <v>591</v>
      </c>
      <c r="K145" s="336" t="s">
        <v>624</v>
      </c>
      <c r="L145" s="336" t="s">
        <v>636</v>
      </c>
      <c r="M145" s="336" t="s">
        <v>591</v>
      </c>
      <c r="N145" s="336" t="s">
        <v>676</v>
      </c>
      <c r="O145" s="336">
        <v>25</v>
      </c>
      <c r="P145" s="336" t="s">
        <v>591</v>
      </c>
      <c r="Q145" s="336">
        <v>800</v>
      </c>
      <c r="R145" s="336">
        <v>270</v>
      </c>
      <c r="S145" s="336">
        <v>700</v>
      </c>
      <c r="T145" s="336">
        <v>26</v>
      </c>
      <c r="U145" s="336">
        <v>900</v>
      </c>
      <c r="V145" s="336">
        <v>25</v>
      </c>
      <c r="W145" s="336" t="s">
        <v>709</v>
      </c>
      <c r="X145" s="336">
        <v>3</v>
      </c>
      <c r="Y145" s="336" t="s">
        <v>591</v>
      </c>
      <c r="Z145" s="336" t="s">
        <v>820</v>
      </c>
      <c r="AA145" s="336" t="s">
        <v>821</v>
      </c>
      <c r="AB145" s="336" t="s">
        <v>813</v>
      </c>
      <c r="AC145" s="336" t="s">
        <v>822</v>
      </c>
      <c r="AD145" s="336" t="s">
        <v>772</v>
      </c>
      <c r="AE145" s="336">
        <v>150</v>
      </c>
      <c r="AF145" s="336" t="s">
        <v>591</v>
      </c>
      <c r="AG145" s="336" t="s">
        <v>717</v>
      </c>
      <c r="AH145" s="336" t="s">
        <v>716</v>
      </c>
      <c r="AI145" s="336">
        <v>14</v>
      </c>
      <c r="AJ145" s="336">
        <v>5</v>
      </c>
      <c r="AK145" s="336" t="s">
        <v>722</v>
      </c>
      <c r="AL145" s="336" t="s">
        <v>1060</v>
      </c>
      <c r="AM145" s="336">
        <v>400</v>
      </c>
      <c r="AN145" s="336" t="s">
        <v>721</v>
      </c>
      <c r="AO145" s="336" t="s">
        <v>1072</v>
      </c>
      <c r="AP145" s="336">
        <v>100</v>
      </c>
      <c r="AQ145" s="340" t="s">
        <v>591</v>
      </c>
      <c r="AR145" s="340">
        <v>650</v>
      </c>
      <c r="AS145" s="340">
        <v>15</v>
      </c>
      <c r="AT145" s="340" t="s">
        <v>1040</v>
      </c>
      <c r="AU145" s="340" t="s">
        <v>1033</v>
      </c>
    </row>
    <row r="146" spans="1:47" s="335" customFormat="1" ht="27.6" x14ac:dyDescent="0.3">
      <c r="A146" s="343">
        <v>30</v>
      </c>
      <c r="B146" s="336" t="s">
        <v>488</v>
      </c>
      <c r="C146" s="336" t="s">
        <v>516</v>
      </c>
      <c r="D146" s="336" t="s">
        <v>519</v>
      </c>
      <c r="E146" s="336" t="s">
        <v>593</v>
      </c>
      <c r="F146" s="336" t="s">
        <v>578</v>
      </c>
      <c r="G146" s="336">
        <v>1.1299999999999999</v>
      </c>
      <c r="H146" s="336">
        <v>60</v>
      </c>
      <c r="I146" s="336" t="s">
        <v>592</v>
      </c>
      <c r="J146" s="336" t="s">
        <v>593</v>
      </c>
      <c r="K146" s="336" t="s">
        <v>637</v>
      </c>
      <c r="L146" s="336" t="s">
        <v>639</v>
      </c>
      <c r="M146" s="336" t="s">
        <v>593</v>
      </c>
      <c r="N146" s="336" t="s">
        <v>667</v>
      </c>
      <c r="O146" s="336">
        <v>25</v>
      </c>
      <c r="P146" s="336" t="s">
        <v>593</v>
      </c>
      <c r="Q146" s="336">
        <v>800</v>
      </c>
      <c r="R146" s="336">
        <v>290</v>
      </c>
      <c r="S146" s="336">
        <v>700</v>
      </c>
      <c r="T146" s="336">
        <v>26</v>
      </c>
      <c r="U146" s="336">
        <v>900</v>
      </c>
      <c r="V146" s="336">
        <v>25</v>
      </c>
      <c r="W146" s="336" t="s">
        <v>709</v>
      </c>
      <c r="X146" s="336">
        <v>3</v>
      </c>
      <c r="Y146" s="336" t="s">
        <v>593</v>
      </c>
      <c r="Z146" s="336" t="s">
        <v>820</v>
      </c>
      <c r="AA146" s="336" t="s">
        <v>821</v>
      </c>
      <c r="AB146" s="336" t="s">
        <v>813</v>
      </c>
      <c r="AC146" s="336" t="s">
        <v>822</v>
      </c>
      <c r="AD146" s="336" t="s">
        <v>772</v>
      </c>
      <c r="AE146" s="336">
        <v>150</v>
      </c>
      <c r="AF146" s="336" t="s">
        <v>593</v>
      </c>
      <c r="AG146" s="336" t="s">
        <v>715</v>
      </c>
      <c r="AH146" s="336" t="s">
        <v>716</v>
      </c>
      <c r="AI146" s="336">
        <v>14</v>
      </c>
      <c r="AJ146" s="336">
        <v>5</v>
      </c>
      <c r="AK146" s="336" t="s">
        <v>722</v>
      </c>
      <c r="AL146" s="336" t="s">
        <v>1060</v>
      </c>
      <c r="AM146" s="336">
        <v>400</v>
      </c>
      <c r="AN146" s="336" t="s">
        <v>721</v>
      </c>
      <c r="AO146" s="336" t="s">
        <v>1072</v>
      </c>
      <c r="AP146" s="336">
        <v>100</v>
      </c>
      <c r="AQ146" s="336" t="s">
        <v>593</v>
      </c>
      <c r="AR146" s="336">
        <v>700</v>
      </c>
      <c r="AS146" s="336">
        <v>15</v>
      </c>
      <c r="AT146" s="336" t="s">
        <v>1040</v>
      </c>
      <c r="AU146" s="336" t="s">
        <v>1033</v>
      </c>
    </row>
    <row r="147" spans="1:47" s="335" customFormat="1" ht="27.6" x14ac:dyDescent="0.3">
      <c r="A147" s="343">
        <v>31</v>
      </c>
      <c r="B147" s="336" t="s">
        <v>488</v>
      </c>
      <c r="C147" s="336" t="s">
        <v>516</v>
      </c>
      <c r="D147" s="336" t="s">
        <v>519</v>
      </c>
      <c r="E147" s="336" t="s">
        <v>593</v>
      </c>
      <c r="F147" s="336" t="s">
        <v>578</v>
      </c>
      <c r="G147" s="336">
        <v>1.1299999999999999</v>
      </c>
      <c r="H147" s="336">
        <v>60</v>
      </c>
      <c r="I147" s="336" t="s">
        <v>592</v>
      </c>
      <c r="J147" s="336" t="s">
        <v>593</v>
      </c>
      <c r="K147" s="336" t="s">
        <v>637</v>
      </c>
      <c r="L147" s="336" t="s">
        <v>639</v>
      </c>
      <c r="M147" s="336" t="s">
        <v>593</v>
      </c>
      <c r="N147" s="336" t="s">
        <v>667</v>
      </c>
      <c r="O147" s="336">
        <v>25</v>
      </c>
      <c r="P147" s="336" t="s">
        <v>593</v>
      </c>
      <c r="Q147" s="336">
        <v>800</v>
      </c>
      <c r="R147" s="336">
        <v>290</v>
      </c>
      <c r="S147" s="336">
        <v>700</v>
      </c>
      <c r="T147" s="336">
        <v>26</v>
      </c>
      <c r="U147" s="336">
        <v>900</v>
      </c>
      <c r="V147" s="336">
        <v>25</v>
      </c>
      <c r="W147" s="336" t="s">
        <v>709</v>
      </c>
      <c r="X147" s="336">
        <v>3</v>
      </c>
      <c r="Y147" s="336" t="s">
        <v>593</v>
      </c>
      <c r="Z147" s="336" t="s">
        <v>820</v>
      </c>
      <c r="AA147" s="336" t="s">
        <v>821</v>
      </c>
      <c r="AB147" s="336" t="s">
        <v>813</v>
      </c>
      <c r="AC147" s="336" t="s">
        <v>822</v>
      </c>
      <c r="AD147" s="336" t="s">
        <v>772</v>
      </c>
      <c r="AE147" s="336">
        <v>150</v>
      </c>
      <c r="AF147" s="336" t="s">
        <v>593</v>
      </c>
      <c r="AG147" s="336" t="s">
        <v>715</v>
      </c>
      <c r="AH147" s="336" t="s">
        <v>716</v>
      </c>
      <c r="AI147" s="336">
        <v>14</v>
      </c>
      <c r="AJ147" s="336">
        <v>5</v>
      </c>
      <c r="AK147" s="336" t="s">
        <v>722</v>
      </c>
      <c r="AL147" s="336" t="s">
        <v>1060</v>
      </c>
      <c r="AM147" s="336">
        <v>400</v>
      </c>
      <c r="AN147" s="336" t="s">
        <v>721</v>
      </c>
      <c r="AO147" s="336" t="s">
        <v>1072</v>
      </c>
      <c r="AP147" s="336">
        <v>100</v>
      </c>
      <c r="AQ147" s="336" t="s">
        <v>593</v>
      </c>
      <c r="AR147" s="336">
        <v>700</v>
      </c>
      <c r="AS147" s="336">
        <v>15</v>
      </c>
      <c r="AT147" s="336" t="s">
        <v>1040</v>
      </c>
      <c r="AU147" s="336" t="s">
        <v>1033</v>
      </c>
    </row>
    <row r="148" spans="1:47" s="335" customFormat="1" ht="27.6" x14ac:dyDescent="0.3">
      <c r="A148" s="343">
        <v>32</v>
      </c>
      <c r="B148" s="336" t="s">
        <v>488</v>
      </c>
      <c r="C148" s="336" t="s">
        <v>516</v>
      </c>
      <c r="D148" s="336" t="s">
        <v>519</v>
      </c>
      <c r="E148" s="336" t="s">
        <v>593</v>
      </c>
      <c r="F148" s="336" t="s">
        <v>578</v>
      </c>
      <c r="G148" s="336">
        <v>1.1299999999999999</v>
      </c>
      <c r="H148" s="336">
        <v>60</v>
      </c>
      <c r="I148" s="336" t="s">
        <v>592</v>
      </c>
      <c r="J148" s="336" t="s">
        <v>593</v>
      </c>
      <c r="K148" s="336" t="s">
        <v>637</v>
      </c>
      <c r="L148" s="336" t="s">
        <v>639</v>
      </c>
      <c r="M148" s="336" t="s">
        <v>593</v>
      </c>
      <c r="N148" s="336" t="s">
        <v>667</v>
      </c>
      <c r="O148" s="336">
        <v>25</v>
      </c>
      <c r="P148" s="336" t="s">
        <v>593</v>
      </c>
      <c r="Q148" s="336">
        <v>800</v>
      </c>
      <c r="R148" s="336">
        <v>290</v>
      </c>
      <c r="S148" s="336">
        <v>700</v>
      </c>
      <c r="T148" s="336">
        <v>26</v>
      </c>
      <c r="U148" s="336">
        <v>900</v>
      </c>
      <c r="V148" s="336">
        <v>25</v>
      </c>
      <c r="W148" s="336" t="s">
        <v>709</v>
      </c>
      <c r="X148" s="336">
        <v>3</v>
      </c>
      <c r="Y148" s="336" t="s">
        <v>593</v>
      </c>
      <c r="Z148" s="336" t="s">
        <v>820</v>
      </c>
      <c r="AA148" s="336" t="s">
        <v>821</v>
      </c>
      <c r="AB148" s="336" t="s">
        <v>813</v>
      </c>
      <c r="AC148" s="336" t="s">
        <v>822</v>
      </c>
      <c r="AD148" s="336" t="s">
        <v>772</v>
      </c>
      <c r="AE148" s="336">
        <v>150</v>
      </c>
      <c r="AF148" s="336" t="s">
        <v>593</v>
      </c>
      <c r="AG148" s="336" t="s">
        <v>715</v>
      </c>
      <c r="AH148" s="336" t="s">
        <v>716</v>
      </c>
      <c r="AI148" s="336">
        <v>14</v>
      </c>
      <c r="AJ148" s="336">
        <v>5</v>
      </c>
      <c r="AK148" s="336" t="s">
        <v>722</v>
      </c>
      <c r="AL148" s="336" t="s">
        <v>1060</v>
      </c>
      <c r="AM148" s="336">
        <v>400</v>
      </c>
      <c r="AN148" s="336" t="s">
        <v>721</v>
      </c>
      <c r="AO148" s="336" t="s">
        <v>1072</v>
      </c>
      <c r="AP148" s="336">
        <v>100</v>
      </c>
      <c r="AQ148" s="336" t="s">
        <v>593</v>
      </c>
      <c r="AR148" s="336">
        <v>700</v>
      </c>
      <c r="AS148" s="336">
        <v>15</v>
      </c>
      <c r="AT148" s="336" t="s">
        <v>1040</v>
      </c>
      <c r="AU148" s="336" t="s">
        <v>1033</v>
      </c>
    </row>
    <row r="149" spans="1:47" s="335" customFormat="1" ht="27.6" x14ac:dyDescent="0.3">
      <c r="A149" s="343">
        <v>33</v>
      </c>
      <c r="B149" s="336" t="s">
        <v>488</v>
      </c>
      <c r="C149" s="336" t="s">
        <v>516</v>
      </c>
      <c r="D149" s="336" t="s">
        <v>519</v>
      </c>
      <c r="E149" s="336" t="s">
        <v>593</v>
      </c>
      <c r="F149" s="336" t="s">
        <v>578</v>
      </c>
      <c r="G149" s="336">
        <v>1.1299999999999999</v>
      </c>
      <c r="H149" s="336">
        <v>60</v>
      </c>
      <c r="I149" s="336" t="s">
        <v>592</v>
      </c>
      <c r="J149" s="336" t="s">
        <v>593</v>
      </c>
      <c r="K149" s="336" t="s">
        <v>637</v>
      </c>
      <c r="L149" s="336" t="s">
        <v>639</v>
      </c>
      <c r="M149" s="336" t="s">
        <v>593</v>
      </c>
      <c r="N149" s="336" t="s">
        <v>667</v>
      </c>
      <c r="O149" s="336">
        <v>25</v>
      </c>
      <c r="P149" s="336" t="s">
        <v>593</v>
      </c>
      <c r="Q149" s="336">
        <v>800</v>
      </c>
      <c r="R149" s="336">
        <v>290</v>
      </c>
      <c r="S149" s="336">
        <v>700</v>
      </c>
      <c r="T149" s="336">
        <v>26</v>
      </c>
      <c r="U149" s="336">
        <v>900</v>
      </c>
      <c r="V149" s="336">
        <v>25</v>
      </c>
      <c r="W149" s="336" t="s">
        <v>709</v>
      </c>
      <c r="X149" s="336">
        <v>3</v>
      </c>
      <c r="Y149" s="336" t="s">
        <v>593</v>
      </c>
      <c r="Z149" s="336" t="s">
        <v>820</v>
      </c>
      <c r="AA149" s="336" t="s">
        <v>821</v>
      </c>
      <c r="AB149" s="336" t="s">
        <v>813</v>
      </c>
      <c r="AC149" s="336" t="s">
        <v>822</v>
      </c>
      <c r="AD149" s="336" t="s">
        <v>772</v>
      </c>
      <c r="AE149" s="336">
        <v>150</v>
      </c>
      <c r="AF149" s="336" t="s">
        <v>593</v>
      </c>
      <c r="AG149" s="336" t="s">
        <v>715</v>
      </c>
      <c r="AH149" s="336" t="s">
        <v>716</v>
      </c>
      <c r="AI149" s="336">
        <v>14</v>
      </c>
      <c r="AJ149" s="336">
        <v>5</v>
      </c>
      <c r="AK149" s="336" t="s">
        <v>722</v>
      </c>
      <c r="AL149" s="336" t="s">
        <v>1060</v>
      </c>
      <c r="AM149" s="336">
        <v>400</v>
      </c>
      <c r="AN149" s="336" t="s">
        <v>721</v>
      </c>
      <c r="AO149" s="336" t="s">
        <v>1072</v>
      </c>
      <c r="AP149" s="336">
        <v>100</v>
      </c>
      <c r="AQ149" s="336" t="s">
        <v>593</v>
      </c>
      <c r="AR149" s="336">
        <v>700</v>
      </c>
      <c r="AS149" s="336">
        <v>15</v>
      </c>
      <c r="AT149" s="336" t="s">
        <v>1040</v>
      </c>
      <c r="AU149" s="336" t="s">
        <v>1033</v>
      </c>
    </row>
    <row r="150" spans="1:47" s="335" customFormat="1" ht="27.6" x14ac:dyDescent="0.3">
      <c r="A150" s="343">
        <v>34</v>
      </c>
      <c r="B150" s="336" t="s">
        <v>488</v>
      </c>
      <c r="C150" s="336" t="s">
        <v>516</v>
      </c>
      <c r="D150" s="336" t="s">
        <v>519</v>
      </c>
      <c r="E150" s="336" t="s">
        <v>593</v>
      </c>
      <c r="F150" s="336" t="s">
        <v>578</v>
      </c>
      <c r="G150" s="336">
        <v>1.1299999999999999</v>
      </c>
      <c r="H150" s="336">
        <v>60</v>
      </c>
      <c r="I150" s="336" t="s">
        <v>592</v>
      </c>
      <c r="J150" s="336" t="s">
        <v>593</v>
      </c>
      <c r="K150" s="336" t="s">
        <v>637</v>
      </c>
      <c r="L150" s="336" t="s">
        <v>639</v>
      </c>
      <c r="M150" s="336" t="s">
        <v>593</v>
      </c>
      <c r="N150" s="336" t="s">
        <v>667</v>
      </c>
      <c r="O150" s="336">
        <v>25</v>
      </c>
      <c r="P150" s="336" t="s">
        <v>593</v>
      </c>
      <c r="Q150" s="336">
        <v>800</v>
      </c>
      <c r="R150" s="336">
        <v>290</v>
      </c>
      <c r="S150" s="336">
        <v>700</v>
      </c>
      <c r="T150" s="336">
        <v>26</v>
      </c>
      <c r="U150" s="336">
        <v>900</v>
      </c>
      <c r="V150" s="336">
        <v>25</v>
      </c>
      <c r="W150" s="336" t="s">
        <v>709</v>
      </c>
      <c r="X150" s="336">
        <v>3</v>
      </c>
      <c r="Y150" s="336" t="s">
        <v>593</v>
      </c>
      <c r="Z150" s="336" t="s">
        <v>820</v>
      </c>
      <c r="AA150" s="336" t="s">
        <v>821</v>
      </c>
      <c r="AB150" s="336" t="s">
        <v>813</v>
      </c>
      <c r="AC150" s="336" t="s">
        <v>822</v>
      </c>
      <c r="AD150" s="336" t="s">
        <v>772</v>
      </c>
      <c r="AE150" s="336">
        <v>150</v>
      </c>
      <c r="AF150" s="336" t="s">
        <v>593</v>
      </c>
      <c r="AG150" s="336" t="s">
        <v>715</v>
      </c>
      <c r="AH150" s="336" t="s">
        <v>716</v>
      </c>
      <c r="AI150" s="336">
        <v>14</v>
      </c>
      <c r="AJ150" s="336">
        <v>5</v>
      </c>
      <c r="AK150" s="336" t="s">
        <v>722</v>
      </c>
      <c r="AL150" s="336" t="s">
        <v>1060</v>
      </c>
      <c r="AM150" s="336">
        <v>400</v>
      </c>
      <c r="AN150" s="336" t="s">
        <v>721</v>
      </c>
      <c r="AO150" s="336" t="s">
        <v>1072</v>
      </c>
      <c r="AP150" s="336">
        <v>100</v>
      </c>
      <c r="AQ150" s="336" t="s">
        <v>593</v>
      </c>
      <c r="AR150" s="336">
        <v>700</v>
      </c>
      <c r="AS150" s="336">
        <v>15</v>
      </c>
      <c r="AT150" s="336" t="s">
        <v>1040</v>
      </c>
      <c r="AU150" s="336" t="s">
        <v>1033</v>
      </c>
    </row>
    <row r="151" spans="1:47" s="335" customFormat="1" ht="27.6" x14ac:dyDescent="0.3">
      <c r="A151" s="343">
        <v>35</v>
      </c>
      <c r="B151" s="336" t="s">
        <v>488</v>
      </c>
      <c r="C151" s="336" t="s">
        <v>516</v>
      </c>
      <c r="D151" s="336" t="s">
        <v>519</v>
      </c>
      <c r="E151" s="336" t="s">
        <v>593</v>
      </c>
      <c r="F151" s="336" t="s">
        <v>578</v>
      </c>
      <c r="G151" s="336">
        <v>1.1299999999999999</v>
      </c>
      <c r="H151" s="336">
        <v>60</v>
      </c>
      <c r="I151" s="336" t="s">
        <v>592</v>
      </c>
      <c r="J151" s="336" t="s">
        <v>593</v>
      </c>
      <c r="K151" s="336" t="s">
        <v>637</v>
      </c>
      <c r="L151" s="336" t="s">
        <v>639</v>
      </c>
      <c r="M151" s="336" t="s">
        <v>593</v>
      </c>
      <c r="N151" s="336" t="s">
        <v>667</v>
      </c>
      <c r="O151" s="336">
        <v>25</v>
      </c>
      <c r="P151" s="336" t="s">
        <v>593</v>
      </c>
      <c r="Q151" s="336">
        <v>800</v>
      </c>
      <c r="R151" s="336">
        <v>290</v>
      </c>
      <c r="S151" s="336">
        <v>700</v>
      </c>
      <c r="T151" s="336">
        <v>26</v>
      </c>
      <c r="U151" s="336">
        <v>900</v>
      </c>
      <c r="V151" s="336">
        <v>25</v>
      </c>
      <c r="W151" s="336" t="s">
        <v>709</v>
      </c>
      <c r="X151" s="336">
        <v>3</v>
      </c>
      <c r="Y151" s="336" t="s">
        <v>593</v>
      </c>
      <c r="Z151" s="336" t="s">
        <v>820</v>
      </c>
      <c r="AA151" s="336" t="s">
        <v>821</v>
      </c>
      <c r="AB151" s="336" t="s">
        <v>813</v>
      </c>
      <c r="AC151" s="336" t="s">
        <v>822</v>
      </c>
      <c r="AD151" s="336" t="s">
        <v>772</v>
      </c>
      <c r="AE151" s="336">
        <v>150</v>
      </c>
      <c r="AF151" s="336" t="s">
        <v>593</v>
      </c>
      <c r="AG151" s="336" t="s">
        <v>715</v>
      </c>
      <c r="AH151" s="336" t="s">
        <v>716</v>
      </c>
      <c r="AI151" s="336">
        <v>14</v>
      </c>
      <c r="AJ151" s="336">
        <v>5</v>
      </c>
      <c r="AK151" s="336" t="s">
        <v>722</v>
      </c>
      <c r="AL151" s="336" t="s">
        <v>1060</v>
      </c>
      <c r="AM151" s="336">
        <v>400</v>
      </c>
      <c r="AN151" s="336" t="s">
        <v>721</v>
      </c>
      <c r="AO151" s="336" t="s">
        <v>1072</v>
      </c>
      <c r="AP151" s="336">
        <v>100</v>
      </c>
      <c r="AQ151" s="336" t="s">
        <v>593</v>
      </c>
      <c r="AR151" s="336">
        <v>700</v>
      </c>
      <c r="AS151" s="336">
        <v>15</v>
      </c>
      <c r="AT151" s="336" t="s">
        <v>1040</v>
      </c>
      <c r="AU151" s="336" t="s">
        <v>1033</v>
      </c>
    </row>
    <row r="152" spans="1:47" s="335" customFormat="1" ht="27.6" x14ac:dyDescent="0.3">
      <c r="A152" s="343">
        <v>36</v>
      </c>
      <c r="B152" s="336" t="s">
        <v>488</v>
      </c>
      <c r="C152" s="336" t="s">
        <v>516</v>
      </c>
      <c r="D152" s="336" t="s">
        <v>519</v>
      </c>
      <c r="E152" s="336" t="s">
        <v>593</v>
      </c>
      <c r="F152" s="336" t="s">
        <v>578</v>
      </c>
      <c r="G152" s="336">
        <v>1.1299999999999999</v>
      </c>
      <c r="H152" s="336">
        <v>60</v>
      </c>
      <c r="I152" s="336" t="s">
        <v>592</v>
      </c>
      <c r="J152" s="336" t="s">
        <v>593</v>
      </c>
      <c r="K152" s="336" t="s">
        <v>637</v>
      </c>
      <c r="L152" s="336" t="s">
        <v>639</v>
      </c>
      <c r="M152" s="336" t="s">
        <v>593</v>
      </c>
      <c r="N152" s="336" t="s">
        <v>667</v>
      </c>
      <c r="O152" s="336">
        <v>25</v>
      </c>
      <c r="P152" s="336" t="s">
        <v>593</v>
      </c>
      <c r="Q152" s="336">
        <v>800</v>
      </c>
      <c r="R152" s="336">
        <v>290</v>
      </c>
      <c r="S152" s="336">
        <v>700</v>
      </c>
      <c r="T152" s="336">
        <v>26</v>
      </c>
      <c r="U152" s="336">
        <v>900</v>
      </c>
      <c r="V152" s="336">
        <v>25</v>
      </c>
      <c r="W152" s="336" t="s">
        <v>709</v>
      </c>
      <c r="X152" s="336">
        <v>3</v>
      </c>
      <c r="Y152" s="336" t="s">
        <v>593</v>
      </c>
      <c r="Z152" s="336" t="s">
        <v>820</v>
      </c>
      <c r="AA152" s="336" t="s">
        <v>821</v>
      </c>
      <c r="AB152" s="336" t="s">
        <v>813</v>
      </c>
      <c r="AC152" s="336" t="s">
        <v>822</v>
      </c>
      <c r="AD152" s="336" t="s">
        <v>772</v>
      </c>
      <c r="AE152" s="336">
        <v>150</v>
      </c>
      <c r="AF152" s="336" t="s">
        <v>593</v>
      </c>
      <c r="AG152" s="336" t="s">
        <v>715</v>
      </c>
      <c r="AH152" s="336" t="s">
        <v>716</v>
      </c>
      <c r="AI152" s="336">
        <v>14</v>
      </c>
      <c r="AJ152" s="336">
        <v>5</v>
      </c>
      <c r="AK152" s="336" t="s">
        <v>722</v>
      </c>
      <c r="AL152" s="336" t="s">
        <v>1060</v>
      </c>
      <c r="AM152" s="336">
        <v>400</v>
      </c>
      <c r="AN152" s="336" t="s">
        <v>721</v>
      </c>
      <c r="AO152" s="336" t="s">
        <v>1072</v>
      </c>
      <c r="AP152" s="336">
        <v>100</v>
      </c>
      <c r="AQ152" s="336" t="s">
        <v>593</v>
      </c>
      <c r="AR152" s="336">
        <v>700</v>
      </c>
      <c r="AS152" s="336">
        <v>15</v>
      </c>
      <c r="AT152" s="336" t="s">
        <v>1040</v>
      </c>
      <c r="AU152" s="336" t="s">
        <v>1033</v>
      </c>
    </row>
    <row r="153" spans="1:47" s="335" customFormat="1" ht="27.6" x14ac:dyDescent="0.3">
      <c r="A153" s="343">
        <v>37</v>
      </c>
      <c r="B153" s="336" t="s">
        <v>488</v>
      </c>
      <c r="C153" s="336" t="s">
        <v>516</v>
      </c>
      <c r="D153" s="336" t="s">
        <v>519</v>
      </c>
      <c r="E153" s="336" t="s">
        <v>593</v>
      </c>
      <c r="F153" s="336" t="s">
        <v>578</v>
      </c>
      <c r="G153" s="336">
        <v>1.1299999999999999</v>
      </c>
      <c r="H153" s="336">
        <v>60</v>
      </c>
      <c r="I153" s="336" t="s">
        <v>592</v>
      </c>
      <c r="J153" s="336" t="s">
        <v>593</v>
      </c>
      <c r="K153" s="336" t="s">
        <v>637</v>
      </c>
      <c r="L153" s="336" t="s">
        <v>639</v>
      </c>
      <c r="M153" s="336" t="s">
        <v>593</v>
      </c>
      <c r="N153" s="336" t="s">
        <v>667</v>
      </c>
      <c r="O153" s="336">
        <v>25</v>
      </c>
      <c r="P153" s="336" t="s">
        <v>593</v>
      </c>
      <c r="Q153" s="336">
        <v>800</v>
      </c>
      <c r="R153" s="336">
        <v>290</v>
      </c>
      <c r="S153" s="336">
        <v>700</v>
      </c>
      <c r="T153" s="336">
        <v>26</v>
      </c>
      <c r="U153" s="336">
        <v>900</v>
      </c>
      <c r="V153" s="336">
        <v>25</v>
      </c>
      <c r="W153" s="336" t="s">
        <v>709</v>
      </c>
      <c r="X153" s="336">
        <v>3</v>
      </c>
      <c r="Y153" s="336" t="s">
        <v>593</v>
      </c>
      <c r="Z153" s="336" t="s">
        <v>820</v>
      </c>
      <c r="AA153" s="336" t="s">
        <v>821</v>
      </c>
      <c r="AB153" s="336" t="s">
        <v>813</v>
      </c>
      <c r="AC153" s="336" t="s">
        <v>822</v>
      </c>
      <c r="AD153" s="336" t="s">
        <v>772</v>
      </c>
      <c r="AE153" s="336">
        <v>150</v>
      </c>
      <c r="AF153" s="336" t="s">
        <v>593</v>
      </c>
      <c r="AG153" s="336" t="s">
        <v>715</v>
      </c>
      <c r="AH153" s="336" t="s">
        <v>716</v>
      </c>
      <c r="AI153" s="336">
        <v>14</v>
      </c>
      <c r="AJ153" s="336">
        <v>5</v>
      </c>
      <c r="AK153" s="336" t="s">
        <v>722</v>
      </c>
      <c r="AL153" s="336" t="s">
        <v>1060</v>
      </c>
      <c r="AM153" s="336">
        <v>400</v>
      </c>
      <c r="AN153" s="336" t="s">
        <v>721</v>
      </c>
      <c r="AO153" s="336" t="s">
        <v>1072</v>
      </c>
      <c r="AP153" s="336">
        <v>100</v>
      </c>
      <c r="AQ153" s="336" t="s">
        <v>593</v>
      </c>
      <c r="AR153" s="336">
        <v>700</v>
      </c>
      <c r="AS153" s="336">
        <v>15</v>
      </c>
      <c r="AT153" s="336" t="s">
        <v>1040</v>
      </c>
      <c r="AU153" s="336" t="s">
        <v>1033</v>
      </c>
    </row>
    <row r="154" spans="1:47" s="335" customFormat="1" ht="27.6" x14ac:dyDescent="0.3">
      <c r="A154" s="343">
        <v>38</v>
      </c>
      <c r="B154" s="336" t="s">
        <v>488</v>
      </c>
      <c r="C154" s="336" t="s">
        <v>516</v>
      </c>
      <c r="D154" s="336" t="s">
        <v>519</v>
      </c>
      <c r="E154" s="336" t="s">
        <v>593</v>
      </c>
      <c r="F154" s="336" t="s">
        <v>578</v>
      </c>
      <c r="G154" s="336">
        <v>1.1299999999999999</v>
      </c>
      <c r="H154" s="336">
        <v>60</v>
      </c>
      <c r="I154" s="336" t="s">
        <v>592</v>
      </c>
      <c r="J154" s="336" t="s">
        <v>593</v>
      </c>
      <c r="K154" s="336" t="s">
        <v>637</v>
      </c>
      <c r="L154" s="336" t="s">
        <v>639</v>
      </c>
      <c r="M154" s="336" t="s">
        <v>593</v>
      </c>
      <c r="N154" s="336" t="s">
        <v>667</v>
      </c>
      <c r="O154" s="336">
        <v>25</v>
      </c>
      <c r="P154" s="336" t="s">
        <v>593</v>
      </c>
      <c r="Q154" s="336">
        <v>800</v>
      </c>
      <c r="R154" s="336">
        <v>290</v>
      </c>
      <c r="S154" s="336">
        <v>700</v>
      </c>
      <c r="T154" s="336">
        <v>26</v>
      </c>
      <c r="U154" s="336">
        <v>900</v>
      </c>
      <c r="V154" s="336">
        <v>25</v>
      </c>
      <c r="W154" s="336" t="s">
        <v>709</v>
      </c>
      <c r="X154" s="336">
        <v>3</v>
      </c>
      <c r="Y154" s="336" t="s">
        <v>593</v>
      </c>
      <c r="Z154" s="336" t="s">
        <v>820</v>
      </c>
      <c r="AA154" s="336" t="s">
        <v>821</v>
      </c>
      <c r="AB154" s="336" t="s">
        <v>813</v>
      </c>
      <c r="AC154" s="336" t="s">
        <v>822</v>
      </c>
      <c r="AD154" s="336" t="s">
        <v>772</v>
      </c>
      <c r="AE154" s="336">
        <v>150</v>
      </c>
      <c r="AF154" s="336" t="s">
        <v>593</v>
      </c>
      <c r="AG154" s="336" t="s">
        <v>715</v>
      </c>
      <c r="AH154" s="336" t="s">
        <v>716</v>
      </c>
      <c r="AI154" s="336">
        <v>14</v>
      </c>
      <c r="AJ154" s="336">
        <v>5</v>
      </c>
      <c r="AK154" s="336" t="s">
        <v>722</v>
      </c>
      <c r="AL154" s="336" t="s">
        <v>1060</v>
      </c>
      <c r="AM154" s="336">
        <v>400</v>
      </c>
      <c r="AN154" s="336" t="s">
        <v>721</v>
      </c>
      <c r="AO154" s="336" t="s">
        <v>1072</v>
      </c>
      <c r="AP154" s="336">
        <v>100</v>
      </c>
      <c r="AQ154" s="336" t="s">
        <v>593</v>
      </c>
      <c r="AR154" s="336">
        <v>700</v>
      </c>
      <c r="AS154" s="336">
        <v>15</v>
      </c>
      <c r="AT154" s="336" t="s">
        <v>1040</v>
      </c>
      <c r="AU154" s="336" t="s">
        <v>1033</v>
      </c>
    </row>
    <row r="155" spans="1:47" s="335" customFormat="1" ht="27.6" x14ac:dyDescent="0.3">
      <c r="A155" s="343">
        <v>39</v>
      </c>
      <c r="B155" s="336" t="s">
        <v>488</v>
      </c>
      <c r="C155" s="336" t="s">
        <v>516</v>
      </c>
      <c r="D155" s="336" t="s">
        <v>519</v>
      </c>
      <c r="E155" s="336" t="s">
        <v>593</v>
      </c>
      <c r="F155" s="336" t="s">
        <v>578</v>
      </c>
      <c r="G155" s="336">
        <v>1.1299999999999999</v>
      </c>
      <c r="H155" s="336">
        <v>60</v>
      </c>
      <c r="I155" s="336" t="s">
        <v>592</v>
      </c>
      <c r="J155" s="336" t="s">
        <v>593</v>
      </c>
      <c r="K155" s="336" t="s">
        <v>637</v>
      </c>
      <c r="L155" s="336" t="s">
        <v>639</v>
      </c>
      <c r="M155" s="336" t="s">
        <v>593</v>
      </c>
      <c r="N155" s="336" t="s">
        <v>667</v>
      </c>
      <c r="O155" s="336">
        <v>25</v>
      </c>
      <c r="P155" s="336" t="s">
        <v>593</v>
      </c>
      <c r="Q155" s="336">
        <v>800</v>
      </c>
      <c r="R155" s="336">
        <v>290</v>
      </c>
      <c r="S155" s="336">
        <v>700</v>
      </c>
      <c r="T155" s="336">
        <v>26</v>
      </c>
      <c r="U155" s="336">
        <v>900</v>
      </c>
      <c r="V155" s="336">
        <v>25</v>
      </c>
      <c r="W155" s="336" t="s">
        <v>709</v>
      </c>
      <c r="X155" s="336">
        <v>3</v>
      </c>
      <c r="Y155" s="336" t="s">
        <v>593</v>
      </c>
      <c r="Z155" s="336" t="s">
        <v>820</v>
      </c>
      <c r="AA155" s="336" t="s">
        <v>821</v>
      </c>
      <c r="AB155" s="336" t="s">
        <v>813</v>
      </c>
      <c r="AC155" s="336" t="s">
        <v>822</v>
      </c>
      <c r="AD155" s="336" t="s">
        <v>772</v>
      </c>
      <c r="AE155" s="336">
        <v>150</v>
      </c>
      <c r="AF155" s="336" t="s">
        <v>593</v>
      </c>
      <c r="AG155" s="336" t="s">
        <v>715</v>
      </c>
      <c r="AH155" s="336" t="s">
        <v>716</v>
      </c>
      <c r="AI155" s="336">
        <v>14</v>
      </c>
      <c r="AJ155" s="336">
        <v>5</v>
      </c>
      <c r="AK155" s="336" t="s">
        <v>722</v>
      </c>
      <c r="AL155" s="336" t="s">
        <v>1060</v>
      </c>
      <c r="AM155" s="336">
        <v>400</v>
      </c>
      <c r="AN155" s="336" t="s">
        <v>721</v>
      </c>
      <c r="AO155" s="336" t="s">
        <v>1072</v>
      </c>
      <c r="AP155" s="336">
        <v>100</v>
      </c>
      <c r="AQ155" s="336" t="s">
        <v>593</v>
      </c>
      <c r="AR155" s="336">
        <v>700</v>
      </c>
      <c r="AS155" s="336">
        <v>15</v>
      </c>
      <c r="AT155" s="336" t="s">
        <v>1040</v>
      </c>
      <c r="AU155" s="336" t="s">
        <v>1033</v>
      </c>
    </row>
    <row r="156" spans="1:47" s="335" customFormat="1" ht="27.6" x14ac:dyDescent="0.3">
      <c r="A156" s="343">
        <v>40</v>
      </c>
      <c r="B156" s="336" t="s">
        <v>488</v>
      </c>
      <c r="C156" s="336" t="s">
        <v>516</v>
      </c>
      <c r="D156" s="336" t="s">
        <v>519</v>
      </c>
      <c r="E156" s="336" t="s">
        <v>593</v>
      </c>
      <c r="F156" s="336" t="s">
        <v>578</v>
      </c>
      <c r="G156" s="336">
        <v>1.1299999999999999</v>
      </c>
      <c r="H156" s="336">
        <v>60</v>
      </c>
      <c r="I156" s="336" t="s">
        <v>592</v>
      </c>
      <c r="J156" s="336" t="s">
        <v>593</v>
      </c>
      <c r="K156" s="336" t="s">
        <v>637</v>
      </c>
      <c r="L156" s="336" t="s">
        <v>639</v>
      </c>
      <c r="M156" s="336" t="s">
        <v>593</v>
      </c>
      <c r="N156" s="336" t="s">
        <v>667</v>
      </c>
      <c r="O156" s="336">
        <v>25</v>
      </c>
      <c r="P156" s="336" t="s">
        <v>593</v>
      </c>
      <c r="Q156" s="336">
        <v>800</v>
      </c>
      <c r="R156" s="336">
        <v>290</v>
      </c>
      <c r="S156" s="336">
        <v>700</v>
      </c>
      <c r="T156" s="336">
        <v>26</v>
      </c>
      <c r="U156" s="336">
        <v>900</v>
      </c>
      <c r="V156" s="336">
        <v>25</v>
      </c>
      <c r="W156" s="336" t="s">
        <v>709</v>
      </c>
      <c r="X156" s="336">
        <v>3</v>
      </c>
      <c r="Y156" s="336" t="s">
        <v>593</v>
      </c>
      <c r="Z156" s="336" t="s">
        <v>820</v>
      </c>
      <c r="AA156" s="336" t="s">
        <v>821</v>
      </c>
      <c r="AB156" s="336" t="s">
        <v>813</v>
      </c>
      <c r="AC156" s="336" t="s">
        <v>822</v>
      </c>
      <c r="AD156" s="336" t="s">
        <v>772</v>
      </c>
      <c r="AE156" s="336">
        <v>150</v>
      </c>
      <c r="AF156" s="336" t="s">
        <v>593</v>
      </c>
      <c r="AG156" s="336" t="s">
        <v>715</v>
      </c>
      <c r="AH156" s="336" t="s">
        <v>716</v>
      </c>
      <c r="AI156" s="336">
        <v>14</v>
      </c>
      <c r="AJ156" s="336">
        <v>5</v>
      </c>
      <c r="AK156" s="336" t="s">
        <v>722</v>
      </c>
      <c r="AL156" s="336" t="s">
        <v>1060</v>
      </c>
      <c r="AM156" s="336">
        <v>400</v>
      </c>
      <c r="AN156" s="336" t="s">
        <v>721</v>
      </c>
      <c r="AO156" s="336" t="s">
        <v>1072</v>
      </c>
      <c r="AP156" s="336">
        <v>100</v>
      </c>
      <c r="AQ156" s="336" t="s">
        <v>593</v>
      </c>
      <c r="AR156" s="336">
        <v>700</v>
      </c>
      <c r="AS156" s="336">
        <v>15</v>
      </c>
      <c r="AT156" s="336" t="s">
        <v>1040</v>
      </c>
      <c r="AU156" s="336" t="s">
        <v>1033</v>
      </c>
    </row>
    <row r="157" spans="1:47" s="335" customFormat="1" ht="27.6" x14ac:dyDescent="0.3">
      <c r="A157" s="343">
        <v>41</v>
      </c>
      <c r="B157" s="336" t="s">
        <v>488</v>
      </c>
      <c r="C157" s="336" t="s">
        <v>516</v>
      </c>
      <c r="D157" s="336" t="s">
        <v>519</v>
      </c>
      <c r="E157" s="336" t="s">
        <v>593</v>
      </c>
      <c r="F157" s="336" t="s">
        <v>578</v>
      </c>
      <c r="G157" s="336">
        <v>1.1299999999999999</v>
      </c>
      <c r="H157" s="336">
        <v>60</v>
      </c>
      <c r="I157" s="336" t="s">
        <v>592</v>
      </c>
      <c r="J157" s="336" t="s">
        <v>593</v>
      </c>
      <c r="K157" s="336" t="s">
        <v>637</v>
      </c>
      <c r="L157" s="336" t="s">
        <v>639</v>
      </c>
      <c r="M157" s="336" t="s">
        <v>593</v>
      </c>
      <c r="N157" s="336" t="s">
        <v>667</v>
      </c>
      <c r="O157" s="336">
        <v>25</v>
      </c>
      <c r="P157" s="336" t="s">
        <v>593</v>
      </c>
      <c r="Q157" s="336">
        <v>800</v>
      </c>
      <c r="R157" s="336">
        <v>290</v>
      </c>
      <c r="S157" s="336">
        <v>700</v>
      </c>
      <c r="T157" s="336">
        <v>26</v>
      </c>
      <c r="U157" s="336">
        <v>900</v>
      </c>
      <c r="V157" s="336">
        <v>25</v>
      </c>
      <c r="W157" s="336" t="s">
        <v>709</v>
      </c>
      <c r="X157" s="336">
        <v>3</v>
      </c>
      <c r="Y157" s="336" t="s">
        <v>593</v>
      </c>
      <c r="Z157" s="336" t="s">
        <v>820</v>
      </c>
      <c r="AA157" s="336" t="s">
        <v>821</v>
      </c>
      <c r="AB157" s="336" t="s">
        <v>813</v>
      </c>
      <c r="AC157" s="336" t="s">
        <v>822</v>
      </c>
      <c r="AD157" s="336" t="s">
        <v>772</v>
      </c>
      <c r="AE157" s="336">
        <v>150</v>
      </c>
      <c r="AF157" s="336" t="s">
        <v>593</v>
      </c>
      <c r="AG157" s="336" t="s">
        <v>715</v>
      </c>
      <c r="AH157" s="336" t="s">
        <v>716</v>
      </c>
      <c r="AI157" s="336">
        <v>14</v>
      </c>
      <c r="AJ157" s="336">
        <v>5</v>
      </c>
      <c r="AK157" s="336" t="s">
        <v>722</v>
      </c>
      <c r="AL157" s="336" t="s">
        <v>1060</v>
      </c>
      <c r="AM157" s="336">
        <v>400</v>
      </c>
      <c r="AN157" s="336" t="s">
        <v>721</v>
      </c>
      <c r="AO157" s="336" t="s">
        <v>1072</v>
      </c>
      <c r="AP157" s="336">
        <v>100</v>
      </c>
      <c r="AQ157" s="336" t="s">
        <v>593</v>
      </c>
      <c r="AR157" s="336">
        <v>700</v>
      </c>
      <c r="AS157" s="336">
        <v>15</v>
      </c>
      <c r="AT157" s="336" t="s">
        <v>1040</v>
      </c>
      <c r="AU157" s="336" t="s">
        <v>1033</v>
      </c>
    </row>
    <row r="158" spans="1:47" s="335" customFormat="1" ht="27.6" x14ac:dyDescent="0.3">
      <c r="A158" s="343">
        <v>42</v>
      </c>
      <c r="B158" s="336" t="s">
        <v>488</v>
      </c>
      <c r="C158" s="336" t="s">
        <v>516</v>
      </c>
      <c r="D158" s="336" t="s">
        <v>519</v>
      </c>
      <c r="E158" s="336" t="s">
        <v>593</v>
      </c>
      <c r="F158" s="336" t="s">
        <v>578</v>
      </c>
      <c r="G158" s="336">
        <v>1.1299999999999999</v>
      </c>
      <c r="H158" s="336">
        <v>60</v>
      </c>
      <c r="I158" s="336" t="s">
        <v>592</v>
      </c>
      <c r="J158" s="336" t="s">
        <v>593</v>
      </c>
      <c r="K158" s="336" t="s">
        <v>637</v>
      </c>
      <c r="L158" s="336" t="s">
        <v>639</v>
      </c>
      <c r="M158" s="336" t="s">
        <v>593</v>
      </c>
      <c r="N158" s="336" t="s">
        <v>667</v>
      </c>
      <c r="O158" s="336">
        <v>25</v>
      </c>
      <c r="P158" s="336" t="s">
        <v>593</v>
      </c>
      <c r="Q158" s="336">
        <v>800</v>
      </c>
      <c r="R158" s="336">
        <v>290</v>
      </c>
      <c r="S158" s="336">
        <v>700</v>
      </c>
      <c r="T158" s="336">
        <v>26</v>
      </c>
      <c r="U158" s="336">
        <v>900</v>
      </c>
      <c r="V158" s="336">
        <v>25</v>
      </c>
      <c r="W158" s="336" t="s">
        <v>709</v>
      </c>
      <c r="X158" s="336">
        <v>3</v>
      </c>
      <c r="Y158" s="336" t="s">
        <v>593</v>
      </c>
      <c r="Z158" s="336" t="s">
        <v>820</v>
      </c>
      <c r="AA158" s="336" t="s">
        <v>821</v>
      </c>
      <c r="AB158" s="336" t="s">
        <v>813</v>
      </c>
      <c r="AC158" s="336" t="s">
        <v>822</v>
      </c>
      <c r="AD158" s="336" t="s">
        <v>772</v>
      </c>
      <c r="AE158" s="336">
        <v>150</v>
      </c>
      <c r="AF158" s="336" t="s">
        <v>593</v>
      </c>
      <c r="AG158" s="336" t="s">
        <v>715</v>
      </c>
      <c r="AH158" s="336" t="s">
        <v>716</v>
      </c>
      <c r="AI158" s="336">
        <v>14</v>
      </c>
      <c r="AJ158" s="336">
        <v>5</v>
      </c>
      <c r="AK158" s="336" t="s">
        <v>722</v>
      </c>
      <c r="AL158" s="336" t="s">
        <v>1060</v>
      </c>
      <c r="AM158" s="336">
        <v>400</v>
      </c>
      <c r="AN158" s="336" t="s">
        <v>721</v>
      </c>
      <c r="AO158" s="336" t="s">
        <v>1072</v>
      </c>
      <c r="AP158" s="336">
        <v>100</v>
      </c>
      <c r="AQ158" s="336" t="s">
        <v>593</v>
      </c>
      <c r="AR158" s="336">
        <v>700</v>
      </c>
      <c r="AS158" s="336">
        <v>15</v>
      </c>
      <c r="AT158" s="336" t="s">
        <v>1040</v>
      </c>
      <c r="AU158" s="336" t="s">
        <v>1033</v>
      </c>
    </row>
    <row r="159" spans="1:47" s="335" customFormat="1" ht="27.6" x14ac:dyDescent="0.3">
      <c r="A159" s="343">
        <v>43</v>
      </c>
      <c r="B159" s="336" t="s">
        <v>488</v>
      </c>
      <c r="C159" s="336" t="s">
        <v>516</v>
      </c>
      <c r="D159" s="336" t="s">
        <v>519</v>
      </c>
      <c r="E159" s="336" t="s">
        <v>593</v>
      </c>
      <c r="F159" s="336" t="s">
        <v>578</v>
      </c>
      <c r="G159" s="336">
        <v>1.1299999999999999</v>
      </c>
      <c r="H159" s="336">
        <v>60</v>
      </c>
      <c r="I159" s="336" t="s">
        <v>592</v>
      </c>
      <c r="J159" s="336" t="s">
        <v>593</v>
      </c>
      <c r="K159" s="336" t="s">
        <v>637</v>
      </c>
      <c r="L159" s="336" t="s">
        <v>639</v>
      </c>
      <c r="M159" s="336" t="s">
        <v>593</v>
      </c>
      <c r="N159" s="336" t="s">
        <v>667</v>
      </c>
      <c r="O159" s="336">
        <v>25</v>
      </c>
      <c r="P159" s="336" t="s">
        <v>593</v>
      </c>
      <c r="Q159" s="336">
        <v>800</v>
      </c>
      <c r="R159" s="336">
        <v>290</v>
      </c>
      <c r="S159" s="336">
        <v>700</v>
      </c>
      <c r="T159" s="336">
        <v>26</v>
      </c>
      <c r="U159" s="336">
        <v>900</v>
      </c>
      <c r="V159" s="336">
        <v>25</v>
      </c>
      <c r="W159" s="336" t="s">
        <v>709</v>
      </c>
      <c r="X159" s="336">
        <v>3</v>
      </c>
      <c r="Y159" s="336" t="s">
        <v>593</v>
      </c>
      <c r="Z159" s="336" t="s">
        <v>820</v>
      </c>
      <c r="AA159" s="336" t="s">
        <v>821</v>
      </c>
      <c r="AB159" s="336" t="s">
        <v>813</v>
      </c>
      <c r="AC159" s="336" t="s">
        <v>822</v>
      </c>
      <c r="AD159" s="336" t="s">
        <v>772</v>
      </c>
      <c r="AE159" s="336">
        <v>150</v>
      </c>
      <c r="AF159" s="336" t="s">
        <v>593</v>
      </c>
      <c r="AG159" s="336" t="s">
        <v>715</v>
      </c>
      <c r="AH159" s="336" t="s">
        <v>716</v>
      </c>
      <c r="AI159" s="336">
        <v>14</v>
      </c>
      <c r="AJ159" s="336">
        <v>5</v>
      </c>
      <c r="AK159" s="336" t="s">
        <v>722</v>
      </c>
      <c r="AL159" s="336" t="s">
        <v>1060</v>
      </c>
      <c r="AM159" s="336">
        <v>400</v>
      </c>
      <c r="AN159" s="336" t="s">
        <v>721</v>
      </c>
      <c r="AO159" s="336" t="s">
        <v>1072</v>
      </c>
      <c r="AP159" s="336">
        <v>100</v>
      </c>
      <c r="AQ159" s="336" t="s">
        <v>593</v>
      </c>
      <c r="AR159" s="336">
        <v>700</v>
      </c>
      <c r="AS159" s="336">
        <v>15</v>
      </c>
      <c r="AT159" s="336" t="s">
        <v>1040</v>
      </c>
      <c r="AU159" s="336" t="s">
        <v>1033</v>
      </c>
    </row>
    <row r="160" spans="1:47" s="335" customFormat="1" ht="27.6" x14ac:dyDescent="0.3">
      <c r="A160" s="343">
        <v>44</v>
      </c>
      <c r="B160" s="336" t="s">
        <v>488</v>
      </c>
      <c r="C160" s="336" t="s">
        <v>516</v>
      </c>
      <c r="D160" s="336" t="s">
        <v>519</v>
      </c>
      <c r="E160" s="336" t="s">
        <v>593</v>
      </c>
      <c r="F160" s="336" t="s">
        <v>578</v>
      </c>
      <c r="G160" s="336">
        <v>1.1299999999999999</v>
      </c>
      <c r="H160" s="336">
        <v>60</v>
      </c>
      <c r="I160" s="336" t="s">
        <v>592</v>
      </c>
      <c r="J160" s="336" t="s">
        <v>593</v>
      </c>
      <c r="K160" s="336" t="s">
        <v>637</v>
      </c>
      <c r="L160" s="336" t="s">
        <v>639</v>
      </c>
      <c r="M160" s="336" t="s">
        <v>593</v>
      </c>
      <c r="N160" s="336" t="s">
        <v>667</v>
      </c>
      <c r="O160" s="336">
        <v>25</v>
      </c>
      <c r="P160" s="336" t="s">
        <v>593</v>
      </c>
      <c r="Q160" s="336">
        <v>800</v>
      </c>
      <c r="R160" s="336">
        <v>290</v>
      </c>
      <c r="S160" s="336">
        <v>700</v>
      </c>
      <c r="T160" s="336">
        <v>26</v>
      </c>
      <c r="U160" s="336">
        <v>900</v>
      </c>
      <c r="V160" s="336">
        <v>25</v>
      </c>
      <c r="W160" s="336" t="s">
        <v>709</v>
      </c>
      <c r="X160" s="336">
        <v>3</v>
      </c>
      <c r="Y160" s="336" t="s">
        <v>593</v>
      </c>
      <c r="Z160" s="336" t="s">
        <v>820</v>
      </c>
      <c r="AA160" s="336" t="s">
        <v>821</v>
      </c>
      <c r="AB160" s="336" t="s">
        <v>813</v>
      </c>
      <c r="AC160" s="336" t="s">
        <v>822</v>
      </c>
      <c r="AD160" s="336" t="s">
        <v>772</v>
      </c>
      <c r="AE160" s="336">
        <v>150</v>
      </c>
      <c r="AF160" s="336" t="s">
        <v>593</v>
      </c>
      <c r="AG160" s="336" t="s">
        <v>715</v>
      </c>
      <c r="AH160" s="336" t="s">
        <v>716</v>
      </c>
      <c r="AI160" s="336">
        <v>14</v>
      </c>
      <c r="AJ160" s="336">
        <v>5</v>
      </c>
      <c r="AK160" s="336" t="s">
        <v>722</v>
      </c>
      <c r="AL160" s="336" t="s">
        <v>1060</v>
      </c>
      <c r="AM160" s="336">
        <v>400</v>
      </c>
      <c r="AN160" s="336" t="s">
        <v>721</v>
      </c>
      <c r="AO160" s="336" t="s">
        <v>1072</v>
      </c>
      <c r="AP160" s="336">
        <v>100</v>
      </c>
      <c r="AQ160" s="336" t="s">
        <v>593</v>
      </c>
      <c r="AR160" s="336">
        <v>700</v>
      </c>
      <c r="AS160" s="336">
        <v>15</v>
      </c>
      <c r="AT160" s="336" t="s">
        <v>1040</v>
      </c>
      <c r="AU160" s="336" t="s">
        <v>1033</v>
      </c>
    </row>
    <row r="161" spans="1:47" s="335" customFormat="1" ht="27.6" x14ac:dyDescent="0.3">
      <c r="A161" s="343">
        <v>45</v>
      </c>
      <c r="B161" s="336" t="s">
        <v>488</v>
      </c>
      <c r="C161" s="336" t="s">
        <v>516</v>
      </c>
      <c r="D161" s="336" t="s">
        <v>519</v>
      </c>
      <c r="E161" s="336" t="s">
        <v>593</v>
      </c>
      <c r="F161" s="336" t="s">
        <v>578</v>
      </c>
      <c r="G161" s="336">
        <v>1.1299999999999999</v>
      </c>
      <c r="H161" s="336">
        <v>60</v>
      </c>
      <c r="I161" s="336" t="s">
        <v>592</v>
      </c>
      <c r="J161" s="336" t="s">
        <v>593</v>
      </c>
      <c r="K161" s="336" t="s">
        <v>637</v>
      </c>
      <c r="L161" s="336" t="s">
        <v>639</v>
      </c>
      <c r="M161" s="336" t="s">
        <v>593</v>
      </c>
      <c r="N161" s="336" t="s">
        <v>667</v>
      </c>
      <c r="O161" s="336">
        <v>25</v>
      </c>
      <c r="P161" s="336" t="s">
        <v>593</v>
      </c>
      <c r="Q161" s="336">
        <v>800</v>
      </c>
      <c r="R161" s="336">
        <v>290</v>
      </c>
      <c r="S161" s="336">
        <v>700</v>
      </c>
      <c r="T161" s="336">
        <v>26</v>
      </c>
      <c r="U161" s="336">
        <v>900</v>
      </c>
      <c r="V161" s="336">
        <v>25</v>
      </c>
      <c r="W161" s="336" t="s">
        <v>709</v>
      </c>
      <c r="X161" s="336">
        <v>3</v>
      </c>
      <c r="Y161" s="336" t="s">
        <v>593</v>
      </c>
      <c r="Z161" s="336" t="s">
        <v>820</v>
      </c>
      <c r="AA161" s="336" t="s">
        <v>821</v>
      </c>
      <c r="AB161" s="336" t="s">
        <v>813</v>
      </c>
      <c r="AC161" s="336" t="s">
        <v>822</v>
      </c>
      <c r="AD161" s="336" t="s">
        <v>772</v>
      </c>
      <c r="AE161" s="336">
        <v>150</v>
      </c>
      <c r="AF161" s="336" t="s">
        <v>593</v>
      </c>
      <c r="AG161" s="336" t="s">
        <v>715</v>
      </c>
      <c r="AH161" s="336" t="s">
        <v>716</v>
      </c>
      <c r="AI161" s="336">
        <v>14</v>
      </c>
      <c r="AJ161" s="336">
        <v>5</v>
      </c>
      <c r="AK161" s="336" t="s">
        <v>722</v>
      </c>
      <c r="AL161" s="336" t="s">
        <v>1060</v>
      </c>
      <c r="AM161" s="336">
        <v>400</v>
      </c>
      <c r="AN161" s="336" t="s">
        <v>721</v>
      </c>
      <c r="AO161" s="336" t="s">
        <v>1072</v>
      </c>
      <c r="AP161" s="336">
        <v>100</v>
      </c>
      <c r="AQ161" s="336" t="s">
        <v>593</v>
      </c>
      <c r="AR161" s="336">
        <v>700</v>
      </c>
      <c r="AS161" s="336">
        <v>15</v>
      </c>
      <c r="AT161" s="336" t="s">
        <v>1040</v>
      </c>
      <c r="AU161" s="336" t="s">
        <v>1033</v>
      </c>
    </row>
    <row r="162" spans="1:47" s="335" customFormat="1" ht="27.6" x14ac:dyDescent="0.3">
      <c r="A162" s="343">
        <v>46</v>
      </c>
      <c r="B162" s="336" t="s">
        <v>488</v>
      </c>
      <c r="C162" s="336" t="s">
        <v>516</v>
      </c>
      <c r="D162" s="336" t="s">
        <v>519</v>
      </c>
      <c r="E162" s="336" t="s">
        <v>593</v>
      </c>
      <c r="F162" s="336" t="s">
        <v>578</v>
      </c>
      <c r="G162" s="336">
        <v>1.1299999999999999</v>
      </c>
      <c r="H162" s="336">
        <v>60</v>
      </c>
      <c r="I162" s="336" t="s">
        <v>592</v>
      </c>
      <c r="J162" s="336" t="s">
        <v>593</v>
      </c>
      <c r="K162" s="336" t="s">
        <v>637</v>
      </c>
      <c r="L162" s="336" t="s">
        <v>639</v>
      </c>
      <c r="M162" s="336" t="s">
        <v>593</v>
      </c>
      <c r="N162" s="336" t="s">
        <v>667</v>
      </c>
      <c r="O162" s="336">
        <v>25</v>
      </c>
      <c r="P162" s="336" t="s">
        <v>593</v>
      </c>
      <c r="Q162" s="336">
        <v>800</v>
      </c>
      <c r="R162" s="336">
        <v>290</v>
      </c>
      <c r="S162" s="336">
        <v>700</v>
      </c>
      <c r="T162" s="336">
        <v>26</v>
      </c>
      <c r="U162" s="336">
        <v>900</v>
      </c>
      <c r="V162" s="336">
        <v>25</v>
      </c>
      <c r="W162" s="336" t="s">
        <v>709</v>
      </c>
      <c r="X162" s="336">
        <v>3</v>
      </c>
      <c r="Y162" s="336" t="s">
        <v>593</v>
      </c>
      <c r="Z162" s="336" t="s">
        <v>820</v>
      </c>
      <c r="AA162" s="336" t="s">
        <v>821</v>
      </c>
      <c r="AB162" s="336" t="s">
        <v>813</v>
      </c>
      <c r="AC162" s="336" t="s">
        <v>822</v>
      </c>
      <c r="AD162" s="336" t="s">
        <v>772</v>
      </c>
      <c r="AE162" s="336">
        <v>150</v>
      </c>
      <c r="AF162" s="336" t="s">
        <v>593</v>
      </c>
      <c r="AG162" s="336" t="s">
        <v>715</v>
      </c>
      <c r="AH162" s="336" t="s">
        <v>716</v>
      </c>
      <c r="AI162" s="336">
        <v>14</v>
      </c>
      <c r="AJ162" s="336">
        <v>5</v>
      </c>
      <c r="AK162" s="336" t="s">
        <v>722</v>
      </c>
      <c r="AL162" s="336" t="s">
        <v>1060</v>
      </c>
      <c r="AM162" s="336">
        <v>400</v>
      </c>
      <c r="AN162" s="336" t="s">
        <v>721</v>
      </c>
      <c r="AO162" s="336" t="s">
        <v>1072</v>
      </c>
      <c r="AP162" s="336">
        <v>100</v>
      </c>
      <c r="AQ162" s="336" t="s">
        <v>593</v>
      </c>
      <c r="AR162" s="336">
        <v>700</v>
      </c>
      <c r="AS162" s="336">
        <v>15</v>
      </c>
      <c r="AT162" s="336" t="s">
        <v>1040</v>
      </c>
      <c r="AU162" s="336" t="s">
        <v>1033</v>
      </c>
    </row>
    <row r="163" spans="1:47" s="335" customFormat="1" ht="27.6" x14ac:dyDescent="0.3">
      <c r="A163" s="343">
        <v>47</v>
      </c>
      <c r="B163" s="336" t="s">
        <v>488</v>
      </c>
      <c r="C163" s="336" t="s">
        <v>516</v>
      </c>
      <c r="D163" s="336" t="s">
        <v>519</v>
      </c>
      <c r="E163" s="336" t="s">
        <v>593</v>
      </c>
      <c r="F163" s="336" t="s">
        <v>578</v>
      </c>
      <c r="G163" s="336">
        <v>1.1299999999999999</v>
      </c>
      <c r="H163" s="336">
        <v>60</v>
      </c>
      <c r="I163" s="336" t="s">
        <v>592</v>
      </c>
      <c r="J163" s="336" t="s">
        <v>593</v>
      </c>
      <c r="K163" s="336" t="s">
        <v>637</v>
      </c>
      <c r="L163" s="336" t="s">
        <v>639</v>
      </c>
      <c r="M163" s="336" t="s">
        <v>593</v>
      </c>
      <c r="N163" s="336" t="s">
        <v>667</v>
      </c>
      <c r="O163" s="336">
        <v>25</v>
      </c>
      <c r="P163" s="336" t="s">
        <v>593</v>
      </c>
      <c r="Q163" s="336">
        <v>800</v>
      </c>
      <c r="R163" s="336">
        <v>290</v>
      </c>
      <c r="S163" s="336">
        <v>700</v>
      </c>
      <c r="T163" s="336">
        <v>26</v>
      </c>
      <c r="U163" s="336">
        <v>900</v>
      </c>
      <c r="V163" s="336">
        <v>25</v>
      </c>
      <c r="W163" s="336" t="s">
        <v>709</v>
      </c>
      <c r="X163" s="336">
        <v>3</v>
      </c>
      <c r="Y163" s="336" t="s">
        <v>593</v>
      </c>
      <c r="Z163" s="336" t="s">
        <v>820</v>
      </c>
      <c r="AA163" s="336" t="s">
        <v>821</v>
      </c>
      <c r="AB163" s="336" t="s">
        <v>813</v>
      </c>
      <c r="AC163" s="336" t="s">
        <v>822</v>
      </c>
      <c r="AD163" s="336" t="s">
        <v>772</v>
      </c>
      <c r="AE163" s="336">
        <v>150</v>
      </c>
      <c r="AF163" s="336" t="s">
        <v>593</v>
      </c>
      <c r="AG163" s="336" t="s">
        <v>715</v>
      </c>
      <c r="AH163" s="336" t="s">
        <v>716</v>
      </c>
      <c r="AI163" s="336">
        <v>14</v>
      </c>
      <c r="AJ163" s="336">
        <v>5</v>
      </c>
      <c r="AK163" s="336" t="s">
        <v>722</v>
      </c>
      <c r="AL163" s="336" t="s">
        <v>1060</v>
      </c>
      <c r="AM163" s="336">
        <v>400</v>
      </c>
      <c r="AN163" s="336" t="s">
        <v>721</v>
      </c>
      <c r="AO163" s="336" t="s">
        <v>1072</v>
      </c>
      <c r="AP163" s="336">
        <v>100</v>
      </c>
      <c r="AQ163" s="336" t="s">
        <v>593</v>
      </c>
      <c r="AR163" s="336">
        <v>700</v>
      </c>
      <c r="AS163" s="336">
        <v>15</v>
      </c>
      <c r="AT163" s="336" t="s">
        <v>1040</v>
      </c>
      <c r="AU163" s="336" t="s">
        <v>1033</v>
      </c>
    </row>
    <row r="164" spans="1:47" s="335" customFormat="1" ht="27.6" x14ac:dyDescent="0.3">
      <c r="A164" s="343">
        <v>48</v>
      </c>
      <c r="B164" s="336" t="s">
        <v>488</v>
      </c>
      <c r="C164" s="336" t="s">
        <v>516</v>
      </c>
      <c r="D164" s="336" t="s">
        <v>519</v>
      </c>
      <c r="E164" s="336" t="s">
        <v>593</v>
      </c>
      <c r="F164" s="336" t="s">
        <v>578</v>
      </c>
      <c r="G164" s="336">
        <v>1.1299999999999999</v>
      </c>
      <c r="H164" s="336">
        <v>60</v>
      </c>
      <c r="I164" s="336" t="s">
        <v>592</v>
      </c>
      <c r="J164" s="336" t="s">
        <v>593</v>
      </c>
      <c r="K164" s="336" t="s">
        <v>637</v>
      </c>
      <c r="L164" s="336" t="s">
        <v>639</v>
      </c>
      <c r="M164" s="336" t="s">
        <v>593</v>
      </c>
      <c r="N164" s="336" t="s">
        <v>667</v>
      </c>
      <c r="O164" s="336">
        <v>25</v>
      </c>
      <c r="P164" s="336" t="s">
        <v>593</v>
      </c>
      <c r="Q164" s="336">
        <v>800</v>
      </c>
      <c r="R164" s="336">
        <v>290</v>
      </c>
      <c r="S164" s="336">
        <v>700</v>
      </c>
      <c r="T164" s="336">
        <v>26</v>
      </c>
      <c r="U164" s="336">
        <v>900</v>
      </c>
      <c r="V164" s="336">
        <v>25</v>
      </c>
      <c r="W164" s="336" t="s">
        <v>709</v>
      </c>
      <c r="X164" s="336">
        <v>3</v>
      </c>
      <c r="Y164" s="336" t="s">
        <v>593</v>
      </c>
      <c r="Z164" s="336" t="s">
        <v>820</v>
      </c>
      <c r="AA164" s="336" t="s">
        <v>821</v>
      </c>
      <c r="AB164" s="336" t="s">
        <v>813</v>
      </c>
      <c r="AC164" s="336" t="s">
        <v>822</v>
      </c>
      <c r="AD164" s="336" t="s">
        <v>772</v>
      </c>
      <c r="AE164" s="336">
        <v>150</v>
      </c>
      <c r="AF164" s="336" t="s">
        <v>593</v>
      </c>
      <c r="AG164" s="336" t="s">
        <v>715</v>
      </c>
      <c r="AH164" s="336" t="s">
        <v>716</v>
      </c>
      <c r="AI164" s="336">
        <v>14</v>
      </c>
      <c r="AJ164" s="336">
        <v>5</v>
      </c>
      <c r="AK164" s="336" t="s">
        <v>722</v>
      </c>
      <c r="AL164" s="336" t="s">
        <v>1060</v>
      </c>
      <c r="AM164" s="336">
        <v>400</v>
      </c>
      <c r="AN164" s="336" t="s">
        <v>721</v>
      </c>
      <c r="AO164" s="336" t="s">
        <v>1072</v>
      </c>
      <c r="AP164" s="336">
        <v>100</v>
      </c>
      <c r="AQ164" s="336" t="s">
        <v>593</v>
      </c>
      <c r="AR164" s="336">
        <v>700</v>
      </c>
      <c r="AS164" s="336">
        <v>15</v>
      </c>
      <c r="AT164" s="336" t="s">
        <v>1040</v>
      </c>
      <c r="AU164" s="336" t="s">
        <v>1033</v>
      </c>
    </row>
    <row r="165" spans="1:47" s="335" customFormat="1" ht="27.6" x14ac:dyDescent="0.3">
      <c r="A165" s="343">
        <v>49</v>
      </c>
      <c r="B165" s="336" t="s">
        <v>488</v>
      </c>
      <c r="C165" s="336" t="s">
        <v>516</v>
      </c>
      <c r="D165" s="336" t="s">
        <v>519</v>
      </c>
      <c r="E165" s="336" t="s">
        <v>593</v>
      </c>
      <c r="F165" s="336" t="s">
        <v>578</v>
      </c>
      <c r="G165" s="336">
        <v>1.1299999999999999</v>
      </c>
      <c r="H165" s="336">
        <v>60</v>
      </c>
      <c r="I165" s="336" t="s">
        <v>592</v>
      </c>
      <c r="J165" s="336" t="s">
        <v>593</v>
      </c>
      <c r="K165" s="336" t="s">
        <v>637</v>
      </c>
      <c r="L165" s="336" t="s">
        <v>639</v>
      </c>
      <c r="M165" s="336" t="s">
        <v>593</v>
      </c>
      <c r="N165" s="336" t="s">
        <v>667</v>
      </c>
      <c r="O165" s="336">
        <v>25</v>
      </c>
      <c r="P165" s="336" t="s">
        <v>593</v>
      </c>
      <c r="Q165" s="336">
        <v>800</v>
      </c>
      <c r="R165" s="336">
        <v>290</v>
      </c>
      <c r="S165" s="336">
        <v>700</v>
      </c>
      <c r="T165" s="336">
        <v>26</v>
      </c>
      <c r="U165" s="336">
        <v>900</v>
      </c>
      <c r="V165" s="336">
        <v>25</v>
      </c>
      <c r="W165" s="336" t="s">
        <v>709</v>
      </c>
      <c r="X165" s="336">
        <v>3</v>
      </c>
      <c r="Y165" s="336" t="s">
        <v>593</v>
      </c>
      <c r="Z165" s="336" t="s">
        <v>820</v>
      </c>
      <c r="AA165" s="336" t="s">
        <v>821</v>
      </c>
      <c r="AB165" s="336" t="s">
        <v>813</v>
      </c>
      <c r="AC165" s="336" t="s">
        <v>822</v>
      </c>
      <c r="AD165" s="336" t="s">
        <v>772</v>
      </c>
      <c r="AE165" s="336">
        <v>150</v>
      </c>
      <c r="AF165" s="336" t="s">
        <v>593</v>
      </c>
      <c r="AG165" s="336" t="s">
        <v>715</v>
      </c>
      <c r="AH165" s="336" t="s">
        <v>716</v>
      </c>
      <c r="AI165" s="336">
        <v>14</v>
      </c>
      <c r="AJ165" s="336">
        <v>5</v>
      </c>
      <c r="AK165" s="336" t="s">
        <v>722</v>
      </c>
      <c r="AL165" s="336" t="s">
        <v>1060</v>
      </c>
      <c r="AM165" s="336">
        <v>400</v>
      </c>
      <c r="AN165" s="336" t="s">
        <v>721</v>
      </c>
      <c r="AO165" s="336" t="s">
        <v>1072</v>
      </c>
      <c r="AP165" s="336">
        <v>100</v>
      </c>
      <c r="AQ165" s="336" t="s">
        <v>593</v>
      </c>
      <c r="AR165" s="336">
        <v>700</v>
      </c>
      <c r="AS165" s="336">
        <v>15</v>
      </c>
      <c r="AT165" s="336" t="s">
        <v>1040</v>
      </c>
      <c r="AU165" s="336" t="s">
        <v>1033</v>
      </c>
    </row>
    <row r="166" spans="1:47" s="335" customFormat="1" ht="27.6" x14ac:dyDescent="0.3">
      <c r="A166" s="343">
        <v>50</v>
      </c>
      <c r="B166" s="336" t="s">
        <v>524</v>
      </c>
      <c r="C166" s="336" t="s">
        <v>495</v>
      </c>
      <c r="D166" s="336" t="s">
        <v>525</v>
      </c>
      <c r="E166" s="336" t="s">
        <v>594</v>
      </c>
      <c r="F166" s="336" t="s">
        <v>578</v>
      </c>
      <c r="G166" s="336">
        <v>1.1299999999999999</v>
      </c>
      <c r="H166" s="336">
        <v>62</v>
      </c>
      <c r="I166" s="336" t="s">
        <v>592</v>
      </c>
      <c r="J166" s="336" t="s">
        <v>594</v>
      </c>
      <c r="K166" s="336" t="s">
        <v>637</v>
      </c>
      <c r="L166" s="336" t="s">
        <v>640</v>
      </c>
      <c r="M166" s="336" t="s">
        <v>594</v>
      </c>
      <c r="N166" s="336" t="s">
        <v>679</v>
      </c>
      <c r="O166" s="336">
        <v>21</v>
      </c>
      <c r="P166" s="345" t="s">
        <v>594</v>
      </c>
      <c r="Q166" s="345">
        <v>900</v>
      </c>
      <c r="R166" s="345">
        <v>290</v>
      </c>
      <c r="S166" s="345">
        <v>700</v>
      </c>
      <c r="T166" s="345">
        <v>26</v>
      </c>
      <c r="U166" s="345">
        <v>900</v>
      </c>
      <c r="V166" s="345">
        <v>20</v>
      </c>
      <c r="W166" s="345" t="s">
        <v>709</v>
      </c>
      <c r="X166" s="345">
        <v>3</v>
      </c>
      <c r="Y166" s="345" t="s">
        <v>594</v>
      </c>
      <c r="Z166" s="345" t="s">
        <v>823</v>
      </c>
      <c r="AA166" s="345" t="s">
        <v>824</v>
      </c>
      <c r="AB166" s="345" t="s">
        <v>813</v>
      </c>
      <c r="AC166" s="345" t="s">
        <v>814</v>
      </c>
      <c r="AD166" s="345" t="s">
        <v>772</v>
      </c>
      <c r="AE166" s="345">
        <v>150</v>
      </c>
      <c r="AF166" s="336" t="s">
        <v>594</v>
      </c>
      <c r="AG166" s="336" t="s">
        <v>715</v>
      </c>
      <c r="AH166" s="336" t="s">
        <v>716</v>
      </c>
      <c r="AI166" s="336">
        <v>14</v>
      </c>
      <c r="AJ166" s="336">
        <v>5</v>
      </c>
      <c r="AK166" s="336" t="s">
        <v>718</v>
      </c>
      <c r="AL166" s="336" t="s">
        <v>1060</v>
      </c>
      <c r="AM166" s="336">
        <v>400</v>
      </c>
      <c r="AN166" s="336" t="s">
        <v>721</v>
      </c>
      <c r="AO166" s="336" t="s">
        <v>1072</v>
      </c>
      <c r="AP166" s="336">
        <v>100</v>
      </c>
      <c r="AQ166" s="340" t="s">
        <v>594</v>
      </c>
      <c r="AR166" s="340">
        <v>700</v>
      </c>
      <c r="AS166" s="340">
        <v>20</v>
      </c>
      <c r="AT166" s="340" t="s">
        <v>1040</v>
      </c>
      <c r="AU166" s="340" t="s">
        <v>1033</v>
      </c>
    </row>
    <row r="167" spans="1:47" s="335" customFormat="1" ht="55.2" x14ac:dyDescent="0.3">
      <c r="A167" s="346" t="s">
        <v>1105</v>
      </c>
      <c r="B167" s="336" t="s">
        <v>524</v>
      </c>
      <c r="C167" s="336" t="s">
        <v>495</v>
      </c>
      <c r="D167" s="336" t="s">
        <v>525</v>
      </c>
      <c r="E167" s="336" t="s">
        <v>594</v>
      </c>
      <c r="F167" s="336" t="s">
        <v>578</v>
      </c>
      <c r="G167" s="336">
        <v>1.1299999999999999</v>
      </c>
      <c r="H167" s="336">
        <v>62</v>
      </c>
      <c r="I167" s="336" t="s">
        <v>592</v>
      </c>
      <c r="J167" s="336" t="s">
        <v>594</v>
      </c>
      <c r="K167" s="336" t="s">
        <v>637</v>
      </c>
      <c r="L167" s="336" t="s">
        <v>640</v>
      </c>
      <c r="M167" s="336" t="s">
        <v>594</v>
      </c>
      <c r="N167" s="336" t="s">
        <v>679</v>
      </c>
      <c r="O167" s="336">
        <v>21</v>
      </c>
      <c r="P167" s="346" t="s">
        <v>691</v>
      </c>
      <c r="Q167" s="346">
        <v>900</v>
      </c>
      <c r="R167" s="346">
        <v>290</v>
      </c>
      <c r="S167" s="346">
        <v>700</v>
      </c>
      <c r="T167" s="346">
        <v>26</v>
      </c>
      <c r="U167" s="346">
        <v>900</v>
      </c>
      <c r="V167" s="346">
        <v>20</v>
      </c>
      <c r="W167" s="346" t="s">
        <v>709</v>
      </c>
      <c r="X167" s="346">
        <v>3</v>
      </c>
      <c r="Y167" s="346" t="s">
        <v>1094</v>
      </c>
      <c r="Z167" s="346" t="s">
        <v>820</v>
      </c>
      <c r="AA167" s="346" t="s">
        <v>821</v>
      </c>
      <c r="AB167" s="346" t="s">
        <v>813</v>
      </c>
      <c r="AC167" s="346" t="s">
        <v>814</v>
      </c>
      <c r="AD167" s="346" t="s">
        <v>772</v>
      </c>
      <c r="AE167" s="346">
        <v>150</v>
      </c>
      <c r="AF167" s="336" t="s">
        <v>594</v>
      </c>
      <c r="AG167" s="336" t="s">
        <v>715</v>
      </c>
      <c r="AH167" s="336" t="s">
        <v>716</v>
      </c>
      <c r="AI167" s="336">
        <v>14</v>
      </c>
      <c r="AJ167" s="336">
        <v>5</v>
      </c>
      <c r="AK167" s="336" t="s">
        <v>718</v>
      </c>
      <c r="AL167" s="336" t="s">
        <v>1060</v>
      </c>
      <c r="AM167" s="336">
        <v>400</v>
      </c>
      <c r="AN167" s="336" t="s">
        <v>721</v>
      </c>
      <c r="AO167" s="336" t="s">
        <v>1072</v>
      </c>
      <c r="AP167" s="336">
        <v>100</v>
      </c>
      <c r="AQ167" s="340" t="s">
        <v>594</v>
      </c>
      <c r="AR167" s="340">
        <v>700</v>
      </c>
      <c r="AS167" s="340">
        <v>20</v>
      </c>
      <c r="AT167" s="340" t="s">
        <v>1040</v>
      </c>
      <c r="AU167" s="340" t="s">
        <v>1033</v>
      </c>
    </row>
    <row r="168" spans="1:47" s="335" customFormat="1" ht="27.6" x14ac:dyDescent="0.3">
      <c r="A168" s="343">
        <v>51</v>
      </c>
      <c r="B168" s="336" t="s">
        <v>524</v>
      </c>
      <c r="C168" s="336" t="s">
        <v>495</v>
      </c>
      <c r="D168" s="336" t="s">
        <v>525</v>
      </c>
      <c r="E168" s="336" t="s">
        <v>594</v>
      </c>
      <c r="F168" s="336" t="s">
        <v>578</v>
      </c>
      <c r="G168" s="336">
        <v>1.1299999999999999</v>
      </c>
      <c r="H168" s="336">
        <v>62</v>
      </c>
      <c r="I168" s="336" t="s">
        <v>592</v>
      </c>
      <c r="J168" s="336" t="s">
        <v>594</v>
      </c>
      <c r="K168" s="336" t="s">
        <v>637</v>
      </c>
      <c r="L168" s="336" t="s">
        <v>640</v>
      </c>
      <c r="M168" s="336" t="s">
        <v>594</v>
      </c>
      <c r="N168" s="336" t="s">
        <v>679</v>
      </c>
      <c r="O168" s="336">
        <v>21</v>
      </c>
      <c r="P168" s="345" t="s">
        <v>594</v>
      </c>
      <c r="Q168" s="345">
        <v>900</v>
      </c>
      <c r="R168" s="345">
        <v>290</v>
      </c>
      <c r="S168" s="345">
        <v>700</v>
      </c>
      <c r="T168" s="345">
        <v>26</v>
      </c>
      <c r="U168" s="345">
        <v>900</v>
      </c>
      <c r="V168" s="345">
        <v>20</v>
      </c>
      <c r="W168" s="345" t="s">
        <v>709</v>
      </c>
      <c r="X168" s="345">
        <v>3</v>
      </c>
      <c r="Y168" s="345" t="s">
        <v>594</v>
      </c>
      <c r="Z168" s="345" t="s">
        <v>823</v>
      </c>
      <c r="AA168" s="345" t="s">
        <v>824</v>
      </c>
      <c r="AB168" s="345" t="s">
        <v>813</v>
      </c>
      <c r="AC168" s="345" t="s">
        <v>814</v>
      </c>
      <c r="AD168" s="345" t="s">
        <v>772</v>
      </c>
      <c r="AE168" s="345">
        <v>150</v>
      </c>
      <c r="AF168" s="336" t="s">
        <v>594</v>
      </c>
      <c r="AG168" s="336" t="s">
        <v>715</v>
      </c>
      <c r="AH168" s="336" t="s">
        <v>716</v>
      </c>
      <c r="AI168" s="336">
        <v>14</v>
      </c>
      <c r="AJ168" s="336">
        <v>5</v>
      </c>
      <c r="AK168" s="336" t="s">
        <v>718</v>
      </c>
      <c r="AL168" s="336" t="s">
        <v>1060</v>
      </c>
      <c r="AM168" s="336">
        <v>400</v>
      </c>
      <c r="AN168" s="336" t="s">
        <v>721</v>
      </c>
      <c r="AO168" s="336" t="s">
        <v>1072</v>
      </c>
      <c r="AP168" s="336">
        <v>100</v>
      </c>
      <c r="AQ168" s="340" t="s">
        <v>594</v>
      </c>
      <c r="AR168" s="340">
        <v>700</v>
      </c>
      <c r="AS168" s="340">
        <v>20</v>
      </c>
      <c r="AT168" s="340" t="s">
        <v>1040</v>
      </c>
      <c r="AU168" s="340" t="s">
        <v>1033</v>
      </c>
    </row>
    <row r="169" spans="1:47" s="335" customFormat="1" ht="55.2" x14ac:dyDescent="0.3">
      <c r="A169" s="346" t="s">
        <v>1104</v>
      </c>
      <c r="B169" s="336" t="s">
        <v>524</v>
      </c>
      <c r="C169" s="336" t="s">
        <v>495</v>
      </c>
      <c r="D169" s="336" t="s">
        <v>525</v>
      </c>
      <c r="E169" s="336" t="s">
        <v>594</v>
      </c>
      <c r="F169" s="336" t="s">
        <v>578</v>
      </c>
      <c r="G169" s="336">
        <v>1.1299999999999999</v>
      </c>
      <c r="H169" s="336">
        <v>62</v>
      </c>
      <c r="I169" s="336" t="s">
        <v>592</v>
      </c>
      <c r="J169" s="336" t="s">
        <v>594</v>
      </c>
      <c r="K169" s="336" t="s">
        <v>637</v>
      </c>
      <c r="L169" s="336" t="s">
        <v>640</v>
      </c>
      <c r="M169" s="336" t="s">
        <v>594</v>
      </c>
      <c r="N169" s="336" t="s">
        <v>679</v>
      </c>
      <c r="O169" s="336">
        <v>21</v>
      </c>
      <c r="P169" s="346" t="s">
        <v>691</v>
      </c>
      <c r="Q169" s="346">
        <v>900</v>
      </c>
      <c r="R169" s="346">
        <v>290</v>
      </c>
      <c r="S169" s="346">
        <v>700</v>
      </c>
      <c r="T169" s="346">
        <v>26</v>
      </c>
      <c r="U169" s="346">
        <v>900</v>
      </c>
      <c r="V169" s="346">
        <v>20</v>
      </c>
      <c r="W169" s="346" t="s">
        <v>709</v>
      </c>
      <c r="X169" s="346">
        <v>3</v>
      </c>
      <c r="Y169" s="346" t="s">
        <v>1094</v>
      </c>
      <c r="Z169" s="346" t="s">
        <v>820</v>
      </c>
      <c r="AA169" s="346" t="s">
        <v>821</v>
      </c>
      <c r="AB169" s="346" t="s">
        <v>813</v>
      </c>
      <c r="AC169" s="346" t="s">
        <v>814</v>
      </c>
      <c r="AD169" s="346" t="s">
        <v>772</v>
      </c>
      <c r="AE169" s="346">
        <v>150</v>
      </c>
      <c r="AF169" s="336" t="s">
        <v>594</v>
      </c>
      <c r="AG169" s="336" t="s">
        <v>715</v>
      </c>
      <c r="AH169" s="336" t="s">
        <v>716</v>
      </c>
      <c r="AI169" s="336">
        <v>14</v>
      </c>
      <c r="AJ169" s="336">
        <v>5</v>
      </c>
      <c r="AK169" s="336" t="s">
        <v>718</v>
      </c>
      <c r="AL169" s="336" t="s">
        <v>1060</v>
      </c>
      <c r="AM169" s="336">
        <v>400</v>
      </c>
      <c r="AN169" s="336" t="s">
        <v>721</v>
      </c>
      <c r="AO169" s="336" t="s">
        <v>1072</v>
      </c>
      <c r="AP169" s="336">
        <v>100</v>
      </c>
      <c r="AQ169" s="340" t="s">
        <v>594</v>
      </c>
      <c r="AR169" s="340">
        <v>700</v>
      </c>
      <c r="AS169" s="340">
        <v>20</v>
      </c>
      <c r="AT169" s="340" t="s">
        <v>1040</v>
      </c>
      <c r="AU169" s="340" t="s">
        <v>1033</v>
      </c>
    </row>
    <row r="170" spans="1:47" s="335" customFormat="1" ht="27.6" x14ac:dyDescent="0.3">
      <c r="A170" s="343">
        <v>52</v>
      </c>
      <c r="B170" s="336" t="s">
        <v>524</v>
      </c>
      <c r="C170" s="336" t="s">
        <v>495</v>
      </c>
      <c r="D170" s="336" t="s">
        <v>525</v>
      </c>
      <c r="E170" s="336" t="s">
        <v>594</v>
      </c>
      <c r="F170" s="336" t="s">
        <v>578</v>
      </c>
      <c r="G170" s="336">
        <v>1.1299999999999999</v>
      </c>
      <c r="H170" s="336">
        <v>62</v>
      </c>
      <c r="I170" s="336" t="s">
        <v>592</v>
      </c>
      <c r="J170" s="336" t="s">
        <v>594</v>
      </c>
      <c r="K170" s="336" t="s">
        <v>637</v>
      </c>
      <c r="L170" s="336" t="s">
        <v>640</v>
      </c>
      <c r="M170" s="336" t="s">
        <v>594</v>
      </c>
      <c r="N170" s="336" t="s">
        <v>679</v>
      </c>
      <c r="O170" s="336">
        <v>21</v>
      </c>
      <c r="P170" s="345" t="s">
        <v>594</v>
      </c>
      <c r="Q170" s="345">
        <v>900</v>
      </c>
      <c r="R170" s="345">
        <v>290</v>
      </c>
      <c r="S170" s="345">
        <v>700</v>
      </c>
      <c r="T170" s="345">
        <v>26</v>
      </c>
      <c r="U170" s="345">
        <v>900</v>
      </c>
      <c r="V170" s="345">
        <v>20</v>
      </c>
      <c r="W170" s="345" t="s">
        <v>709</v>
      </c>
      <c r="X170" s="345">
        <v>3</v>
      </c>
      <c r="Y170" s="345" t="s">
        <v>594</v>
      </c>
      <c r="Z170" s="345" t="s">
        <v>823</v>
      </c>
      <c r="AA170" s="345" t="s">
        <v>824</v>
      </c>
      <c r="AB170" s="345" t="s">
        <v>813</v>
      </c>
      <c r="AC170" s="345" t="s">
        <v>814</v>
      </c>
      <c r="AD170" s="345" t="s">
        <v>772</v>
      </c>
      <c r="AE170" s="345">
        <v>150</v>
      </c>
      <c r="AF170" s="336" t="s">
        <v>594</v>
      </c>
      <c r="AG170" s="336" t="s">
        <v>715</v>
      </c>
      <c r="AH170" s="336" t="s">
        <v>716</v>
      </c>
      <c r="AI170" s="336">
        <v>14</v>
      </c>
      <c r="AJ170" s="336">
        <v>5</v>
      </c>
      <c r="AK170" s="336" t="s">
        <v>718</v>
      </c>
      <c r="AL170" s="336" t="s">
        <v>1060</v>
      </c>
      <c r="AM170" s="336">
        <v>400</v>
      </c>
      <c r="AN170" s="336" t="s">
        <v>721</v>
      </c>
      <c r="AO170" s="336" t="s">
        <v>1072</v>
      </c>
      <c r="AP170" s="336">
        <v>100</v>
      </c>
      <c r="AQ170" s="340" t="s">
        <v>594</v>
      </c>
      <c r="AR170" s="340">
        <v>700</v>
      </c>
      <c r="AS170" s="340">
        <v>20</v>
      </c>
      <c r="AT170" s="340" t="s">
        <v>1040</v>
      </c>
      <c r="AU170" s="340" t="s">
        <v>1033</v>
      </c>
    </row>
    <row r="171" spans="1:47" s="335" customFormat="1" ht="55.2" x14ac:dyDescent="0.3">
      <c r="A171" s="346" t="s">
        <v>1103</v>
      </c>
      <c r="B171" s="336" t="s">
        <v>524</v>
      </c>
      <c r="C171" s="336" t="s">
        <v>495</v>
      </c>
      <c r="D171" s="336" t="s">
        <v>525</v>
      </c>
      <c r="E171" s="336" t="s">
        <v>594</v>
      </c>
      <c r="F171" s="336" t="s">
        <v>578</v>
      </c>
      <c r="G171" s="336">
        <v>1.1299999999999999</v>
      </c>
      <c r="H171" s="336">
        <v>62</v>
      </c>
      <c r="I171" s="336" t="s">
        <v>592</v>
      </c>
      <c r="J171" s="336" t="s">
        <v>594</v>
      </c>
      <c r="K171" s="336" t="s">
        <v>637</v>
      </c>
      <c r="L171" s="336" t="s">
        <v>640</v>
      </c>
      <c r="M171" s="336" t="s">
        <v>594</v>
      </c>
      <c r="N171" s="336" t="s">
        <v>679</v>
      </c>
      <c r="O171" s="336">
        <v>21</v>
      </c>
      <c r="P171" s="346" t="s">
        <v>691</v>
      </c>
      <c r="Q171" s="346">
        <v>900</v>
      </c>
      <c r="R171" s="346">
        <v>290</v>
      </c>
      <c r="S171" s="346">
        <v>700</v>
      </c>
      <c r="T171" s="346">
        <v>26</v>
      </c>
      <c r="U171" s="346">
        <v>900</v>
      </c>
      <c r="V171" s="346">
        <v>20</v>
      </c>
      <c r="W171" s="346" t="s">
        <v>709</v>
      </c>
      <c r="X171" s="346">
        <v>3</v>
      </c>
      <c r="Y171" s="346" t="s">
        <v>1094</v>
      </c>
      <c r="Z171" s="346" t="s">
        <v>820</v>
      </c>
      <c r="AA171" s="346" t="s">
        <v>821</v>
      </c>
      <c r="AB171" s="346" t="s">
        <v>813</v>
      </c>
      <c r="AC171" s="346" t="s">
        <v>814</v>
      </c>
      <c r="AD171" s="346" t="s">
        <v>772</v>
      </c>
      <c r="AE171" s="346">
        <v>150</v>
      </c>
      <c r="AF171" s="336" t="s">
        <v>594</v>
      </c>
      <c r="AG171" s="336" t="s">
        <v>715</v>
      </c>
      <c r="AH171" s="336" t="s">
        <v>716</v>
      </c>
      <c r="AI171" s="336">
        <v>14</v>
      </c>
      <c r="AJ171" s="336">
        <v>5</v>
      </c>
      <c r="AK171" s="336" t="s">
        <v>718</v>
      </c>
      <c r="AL171" s="336" t="s">
        <v>1060</v>
      </c>
      <c r="AM171" s="336">
        <v>400</v>
      </c>
      <c r="AN171" s="336" t="s">
        <v>721</v>
      </c>
      <c r="AO171" s="336" t="s">
        <v>1072</v>
      </c>
      <c r="AP171" s="336">
        <v>100</v>
      </c>
      <c r="AQ171" s="340" t="s">
        <v>594</v>
      </c>
      <c r="AR171" s="340">
        <v>700</v>
      </c>
      <c r="AS171" s="340">
        <v>20</v>
      </c>
      <c r="AT171" s="340" t="s">
        <v>1040</v>
      </c>
      <c r="AU171" s="340" t="s">
        <v>1033</v>
      </c>
    </row>
    <row r="172" spans="1:47" s="335" customFormat="1" ht="27.6" x14ac:dyDescent="0.3">
      <c r="A172" s="343">
        <v>53</v>
      </c>
      <c r="B172" s="336" t="s">
        <v>524</v>
      </c>
      <c r="C172" s="336" t="s">
        <v>495</v>
      </c>
      <c r="D172" s="336" t="s">
        <v>525</v>
      </c>
      <c r="E172" s="336" t="s">
        <v>594</v>
      </c>
      <c r="F172" s="336" t="s">
        <v>578</v>
      </c>
      <c r="G172" s="336">
        <v>1.1299999999999999</v>
      </c>
      <c r="H172" s="336">
        <v>62</v>
      </c>
      <c r="I172" s="336" t="s">
        <v>592</v>
      </c>
      <c r="J172" s="336" t="s">
        <v>594</v>
      </c>
      <c r="K172" s="336" t="s">
        <v>637</v>
      </c>
      <c r="L172" s="336" t="s">
        <v>640</v>
      </c>
      <c r="M172" s="336" t="s">
        <v>594</v>
      </c>
      <c r="N172" s="336" t="s">
        <v>679</v>
      </c>
      <c r="O172" s="336">
        <v>21</v>
      </c>
      <c r="P172" s="345" t="s">
        <v>594</v>
      </c>
      <c r="Q172" s="345">
        <v>900</v>
      </c>
      <c r="R172" s="345">
        <v>290</v>
      </c>
      <c r="S172" s="345">
        <v>700</v>
      </c>
      <c r="T172" s="345">
        <v>26</v>
      </c>
      <c r="U172" s="345">
        <v>900</v>
      </c>
      <c r="V172" s="345">
        <v>20</v>
      </c>
      <c r="W172" s="345" t="s">
        <v>709</v>
      </c>
      <c r="X172" s="345">
        <v>3</v>
      </c>
      <c r="Y172" s="345" t="s">
        <v>594</v>
      </c>
      <c r="Z172" s="345" t="s">
        <v>823</v>
      </c>
      <c r="AA172" s="345" t="s">
        <v>824</v>
      </c>
      <c r="AB172" s="345" t="s">
        <v>813</v>
      </c>
      <c r="AC172" s="345" t="s">
        <v>814</v>
      </c>
      <c r="AD172" s="345" t="s">
        <v>772</v>
      </c>
      <c r="AE172" s="345">
        <v>150</v>
      </c>
      <c r="AF172" s="336" t="s">
        <v>594</v>
      </c>
      <c r="AG172" s="336" t="s">
        <v>715</v>
      </c>
      <c r="AH172" s="336" t="s">
        <v>716</v>
      </c>
      <c r="AI172" s="336">
        <v>14</v>
      </c>
      <c r="AJ172" s="336">
        <v>5</v>
      </c>
      <c r="AK172" s="336" t="s">
        <v>718</v>
      </c>
      <c r="AL172" s="336" t="s">
        <v>1060</v>
      </c>
      <c r="AM172" s="336">
        <v>400</v>
      </c>
      <c r="AN172" s="336" t="s">
        <v>721</v>
      </c>
      <c r="AO172" s="336" t="s">
        <v>1072</v>
      </c>
      <c r="AP172" s="336">
        <v>100</v>
      </c>
      <c r="AQ172" s="340" t="s">
        <v>594</v>
      </c>
      <c r="AR172" s="340">
        <v>700</v>
      </c>
      <c r="AS172" s="340">
        <v>20</v>
      </c>
      <c r="AT172" s="340" t="s">
        <v>1040</v>
      </c>
      <c r="AU172" s="340" t="s">
        <v>1033</v>
      </c>
    </row>
    <row r="173" spans="1:47" s="335" customFormat="1" ht="55.2" x14ac:dyDescent="0.3">
      <c r="A173" s="346" t="s">
        <v>1102</v>
      </c>
      <c r="B173" s="336" t="s">
        <v>524</v>
      </c>
      <c r="C173" s="336" t="s">
        <v>495</v>
      </c>
      <c r="D173" s="336" t="s">
        <v>525</v>
      </c>
      <c r="E173" s="336" t="s">
        <v>594</v>
      </c>
      <c r="F173" s="336" t="s">
        <v>578</v>
      </c>
      <c r="G173" s="336">
        <v>1.1299999999999999</v>
      </c>
      <c r="H173" s="336">
        <v>62</v>
      </c>
      <c r="I173" s="336" t="s">
        <v>592</v>
      </c>
      <c r="J173" s="336" t="s">
        <v>594</v>
      </c>
      <c r="K173" s="336" t="s">
        <v>637</v>
      </c>
      <c r="L173" s="336" t="s">
        <v>640</v>
      </c>
      <c r="M173" s="336" t="s">
        <v>594</v>
      </c>
      <c r="N173" s="336" t="s">
        <v>679</v>
      </c>
      <c r="O173" s="336">
        <v>21</v>
      </c>
      <c r="P173" s="346" t="s">
        <v>691</v>
      </c>
      <c r="Q173" s="346">
        <v>900</v>
      </c>
      <c r="R173" s="346">
        <v>290</v>
      </c>
      <c r="S173" s="346">
        <v>700</v>
      </c>
      <c r="T173" s="346">
        <v>26</v>
      </c>
      <c r="U173" s="346">
        <v>900</v>
      </c>
      <c r="V173" s="346">
        <v>20</v>
      </c>
      <c r="W173" s="346" t="s">
        <v>709</v>
      </c>
      <c r="X173" s="346">
        <v>3</v>
      </c>
      <c r="Y173" s="346" t="s">
        <v>1094</v>
      </c>
      <c r="Z173" s="346" t="s">
        <v>820</v>
      </c>
      <c r="AA173" s="346" t="s">
        <v>821</v>
      </c>
      <c r="AB173" s="346" t="s">
        <v>813</v>
      </c>
      <c r="AC173" s="346" t="s">
        <v>814</v>
      </c>
      <c r="AD173" s="346" t="s">
        <v>772</v>
      </c>
      <c r="AE173" s="346">
        <v>150</v>
      </c>
      <c r="AF173" s="336" t="s">
        <v>594</v>
      </c>
      <c r="AG173" s="336" t="s">
        <v>715</v>
      </c>
      <c r="AH173" s="336" t="s">
        <v>716</v>
      </c>
      <c r="AI173" s="336">
        <v>14</v>
      </c>
      <c r="AJ173" s="336">
        <v>5</v>
      </c>
      <c r="AK173" s="336" t="s">
        <v>718</v>
      </c>
      <c r="AL173" s="336" t="s">
        <v>1060</v>
      </c>
      <c r="AM173" s="336">
        <v>400</v>
      </c>
      <c r="AN173" s="336" t="s">
        <v>721</v>
      </c>
      <c r="AO173" s="336" t="s">
        <v>1072</v>
      </c>
      <c r="AP173" s="336">
        <v>100</v>
      </c>
      <c r="AQ173" s="340" t="s">
        <v>594</v>
      </c>
      <c r="AR173" s="340">
        <v>700</v>
      </c>
      <c r="AS173" s="340">
        <v>20</v>
      </c>
      <c r="AT173" s="340" t="s">
        <v>1040</v>
      </c>
      <c r="AU173" s="340" t="s">
        <v>1033</v>
      </c>
    </row>
    <row r="174" spans="1:47" s="335" customFormat="1" ht="27.6" x14ac:dyDescent="0.3">
      <c r="A174" s="343">
        <v>54</v>
      </c>
      <c r="B174" s="336" t="s">
        <v>524</v>
      </c>
      <c r="C174" s="336" t="s">
        <v>495</v>
      </c>
      <c r="D174" s="336" t="s">
        <v>525</v>
      </c>
      <c r="E174" s="336" t="s">
        <v>594</v>
      </c>
      <c r="F174" s="336" t="s">
        <v>578</v>
      </c>
      <c r="G174" s="336">
        <v>1.1299999999999999</v>
      </c>
      <c r="H174" s="336">
        <v>62</v>
      </c>
      <c r="I174" s="336" t="s">
        <v>592</v>
      </c>
      <c r="J174" s="336" t="s">
        <v>594</v>
      </c>
      <c r="K174" s="336" t="s">
        <v>637</v>
      </c>
      <c r="L174" s="336" t="s">
        <v>640</v>
      </c>
      <c r="M174" s="336" t="s">
        <v>594</v>
      </c>
      <c r="N174" s="336" t="s">
        <v>679</v>
      </c>
      <c r="O174" s="336">
        <v>21</v>
      </c>
      <c r="P174" s="345" t="s">
        <v>594</v>
      </c>
      <c r="Q174" s="345">
        <v>900</v>
      </c>
      <c r="R174" s="345">
        <v>290</v>
      </c>
      <c r="S174" s="345">
        <v>700</v>
      </c>
      <c r="T174" s="345">
        <v>26</v>
      </c>
      <c r="U174" s="345">
        <v>900</v>
      </c>
      <c r="V174" s="345">
        <v>20</v>
      </c>
      <c r="W174" s="345" t="s">
        <v>709</v>
      </c>
      <c r="X174" s="345">
        <v>3</v>
      </c>
      <c r="Y174" s="345" t="s">
        <v>594</v>
      </c>
      <c r="Z174" s="345" t="s">
        <v>823</v>
      </c>
      <c r="AA174" s="345" t="s">
        <v>824</v>
      </c>
      <c r="AB174" s="345" t="s">
        <v>813</v>
      </c>
      <c r="AC174" s="345" t="s">
        <v>814</v>
      </c>
      <c r="AD174" s="345" t="s">
        <v>772</v>
      </c>
      <c r="AE174" s="345">
        <v>150</v>
      </c>
      <c r="AF174" s="336" t="s">
        <v>594</v>
      </c>
      <c r="AG174" s="336" t="s">
        <v>715</v>
      </c>
      <c r="AH174" s="336" t="s">
        <v>716</v>
      </c>
      <c r="AI174" s="336">
        <v>14</v>
      </c>
      <c r="AJ174" s="336">
        <v>5</v>
      </c>
      <c r="AK174" s="336" t="s">
        <v>718</v>
      </c>
      <c r="AL174" s="336" t="s">
        <v>1060</v>
      </c>
      <c r="AM174" s="336">
        <v>400</v>
      </c>
      <c r="AN174" s="336" t="s">
        <v>721</v>
      </c>
      <c r="AO174" s="336" t="s">
        <v>1072</v>
      </c>
      <c r="AP174" s="336">
        <v>100</v>
      </c>
      <c r="AQ174" s="340" t="s">
        <v>594</v>
      </c>
      <c r="AR174" s="340">
        <v>700</v>
      </c>
      <c r="AS174" s="340">
        <v>20</v>
      </c>
      <c r="AT174" s="340" t="s">
        <v>1040</v>
      </c>
      <c r="AU174" s="340" t="s">
        <v>1033</v>
      </c>
    </row>
    <row r="175" spans="1:47" s="335" customFormat="1" ht="55.2" x14ac:dyDescent="0.3">
      <c r="A175" s="346" t="s">
        <v>1101</v>
      </c>
      <c r="B175" s="336" t="s">
        <v>524</v>
      </c>
      <c r="C175" s="336" t="s">
        <v>495</v>
      </c>
      <c r="D175" s="336" t="s">
        <v>525</v>
      </c>
      <c r="E175" s="336" t="s">
        <v>594</v>
      </c>
      <c r="F175" s="336" t="s">
        <v>578</v>
      </c>
      <c r="G175" s="336">
        <v>1.1299999999999999</v>
      </c>
      <c r="H175" s="336">
        <v>62</v>
      </c>
      <c r="I175" s="336" t="s">
        <v>592</v>
      </c>
      <c r="J175" s="336" t="s">
        <v>594</v>
      </c>
      <c r="K175" s="336" t="s">
        <v>637</v>
      </c>
      <c r="L175" s="336" t="s">
        <v>640</v>
      </c>
      <c r="M175" s="336" t="s">
        <v>594</v>
      </c>
      <c r="N175" s="336" t="s">
        <v>679</v>
      </c>
      <c r="O175" s="336">
        <v>21</v>
      </c>
      <c r="P175" s="346" t="s">
        <v>691</v>
      </c>
      <c r="Q175" s="346">
        <v>900</v>
      </c>
      <c r="R175" s="346">
        <v>290</v>
      </c>
      <c r="S175" s="346">
        <v>700</v>
      </c>
      <c r="T175" s="346">
        <v>26</v>
      </c>
      <c r="U175" s="346">
        <v>900</v>
      </c>
      <c r="V175" s="346">
        <v>20</v>
      </c>
      <c r="W175" s="346" t="s">
        <v>709</v>
      </c>
      <c r="X175" s="346">
        <v>3</v>
      </c>
      <c r="Y175" s="346" t="s">
        <v>1094</v>
      </c>
      <c r="Z175" s="346" t="s">
        <v>820</v>
      </c>
      <c r="AA175" s="346" t="s">
        <v>821</v>
      </c>
      <c r="AB175" s="346" t="s">
        <v>813</v>
      </c>
      <c r="AC175" s="346" t="s">
        <v>814</v>
      </c>
      <c r="AD175" s="346" t="s">
        <v>772</v>
      </c>
      <c r="AE175" s="346">
        <v>150</v>
      </c>
      <c r="AF175" s="336" t="s">
        <v>594</v>
      </c>
      <c r="AG175" s="336" t="s">
        <v>715</v>
      </c>
      <c r="AH175" s="336" t="s">
        <v>716</v>
      </c>
      <c r="AI175" s="336">
        <v>14</v>
      </c>
      <c r="AJ175" s="336">
        <v>5</v>
      </c>
      <c r="AK175" s="336" t="s">
        <v>718</v>
      </c>
      <c r="AL175" s="336" t="s">
        <v>1060</v>
      </c>
      <c r="AM175" s="336">
        <v>400</v>
      </c>
      <c r="AN175" s="336" t="s">
        <v>721</v>
      </c>
      <c r="AO175" s="336" t="s">
        <v>1072</v>
      </c>
      <c r="AP175" s="336">
        <v>100</v>
      </c>
      <c r="AQ175" s="340" t="s">
        <v>594</v>
      </c>
      <c r="AR175" s="340">
        <v>700</v>
      </c>
      <c r="AS175" s="340">
        <v>20</v>
      </c>
      <c r="AT175" s="340" t="s">
        <v>1040</v>
      </c>
      <c r="AU175" s="340" t="s">
        <v>1033</v>
      </c>
    </row>
    <row r="176" spans="1:47" s="335" customFormat="1" ht="27.6" x14ac:dyDescent="0.3">
      <c r="A176" s="343">
        <v>55</v>
      </c>
      <c r="B176" s="336" t="s">
        <v>524</v>
      </c>
      <c r="C176" s="336" t="s">
        <v>495</v>
      </c>
      <c r="D176" s="336" t="s">
        <v>525</v>
      </c>
      <c r="E176" s="336" t="s">
        <v>594</v>
      </c>
      <c r="F176" s="336" t="s">
        <v>578</v>
      </c>
      <c r="G176" s="336">
        <v>1.1299999999999999</v>
      </c>
      <c r="H176" s="336">
        <v>62</v>
      </c>
      <c r="I176" s="336" t="s">
        <v>592</v>
      </c>
      <c r="J176" s="336" t="s">
        <v>594</v>
      </c>
      <c r="K176" s="336" t="s">
        <v>637</v>
      </c>
      <c r="L176" s="336" t="s">
        <v>640</v>
      </c>
      <c r="M176" s="336" t="s">
        <v>594</v>
      </c>
      <c r="N176" s="336" t="s">
        <v>679</v>
      </c>
      <c r="O176" s="336">
        <v>21</v>
      </c>
      <c r="P176" s="345" t="s">
        <v>594</v>
      </c>
      <c r="Q176" s="345">
        <v>900</v>
      </c>
      <c r="R176" s="345">
        <v>290</v>
      </c>
      <c r="S176" s="345">
        <v>700</v>
      </c>
      <c r="T176" s="345">
        <v>26</v>
      </c>
      <c r="U176" s="345">
        <v>900</v>
      </c>
      <c r="V176" s="345">
        <v>20</v>
      </c>
      <c r="W176" s="345" t="s">
        <v>709</v>
      </c>
      <c r="X176" s="345">
        <v>3</v>
      </c>
      <c r="Y176" s="345" t="s">
        <v>594</v>
      </c>
      <c r="Z176" s="345" t="s">
        <v>823</v>
      </c>
      <c r="AA176" s="345" t="s">
        <v>824</v>
      </c>
      <c r="AB176" s="345" t="s">
        <v>813</v>
      </c>
      <c r="AC176" s="345" t="s">
        <v>814</v>
      </c>
      <c r="AD176" s="345" t="s">
        <v>772</v>
      </c>
      <c r="AE176" s="345">
        <v>150</v>
      </c>
      <c r="AF176" s="336" t="s">
        <v>594</v>
      </c>
      <c r="AG176" s="336" t="s">
        <v>715</v>
      </c>
      <c r="AH176" s="336" t="s">
        <v>716</v>
      </c>
      <c r="AI176" s="336">
        <v>14</v>
      </c>
      <c r="AJ176" s="336">
        <v>5</v>
      </c>
      <c r="AK176" s="336" t="s">
        <v>718</v>
      </c>
      <c r="AL176" s="336" t="s">
        <v>1060</v>
      </c>
      <c r="AM176" s="336">
        <v>400</v>
      </c>
      <c r="AN176" s="336" t="s">
        <v>721</v>
      </c>
      <c r="AO176" s="336" t="s">
        <v>1072</v>
      </c>
      <c r="AP176" s="336">
        <v>100</v>
      </c>
      <c r="AQ176" s="340" t="s">
        <v>594</v>
      </c>
      <c r="AR176" s="340">
        <v>700</v>
      </c>
      <c r="AS176" s="340">
        <v>20</v>
      </c>
      <c r="AT176" s="340" t="s">
        <v>1040</v>
      </c>
      <c r="AU176" s="340" t="s">
        <v>1033</v>
      </c>
    </row>
    <row r="177" spans="1:47" s="335" customFormat="1" ht="55.2" x14ac:dyDescent="0.3">
      <c r="A177" s="346" t="s">
        <v>1100</v>
      </c>
      <c r="B177" s="336" t="s">
        <v>524</v>
      </c>
      <c r="C177" s="336" t="s">
        <v>495</v>
      </c>
      <c r="D177" s="336" t="s">
        <v>525</v>
      </c>
      <c r="E177" s="336" t="s">
        <v>594</v>
      </c>
      <c r="F177" s="336" t="s">
        <v>578</v>
      </c>
      <c r="G177" s="336">
        <v>1.1299999999999999</v>
      </c>
      <c r="H177" s="336">
        <v>62</v>
      </c>
      <c r="I177" s="336" t="s">
        <v>592</v>
      </c>
      <c r="J177" s="336" t="s">
        <v>594</v>
      </c>
      <c r="K177" s="336" t="s">
        <v>637</v>
      </c>
      <c r="L177" s="336" t="s">
        <v>640</v>
      </c>
      <c r="M177" s="336" t="s">
        <v>594</v>
      </c>
      <c r="N177" s="336" t="s">
        <v>679</v>
      </c>
      <c r="O177" s="336">
        <v>21</v>
      </c>
      <c r="P177" s="346" t="s">
        <v>691</v>
      </c>
      <c r="Q177" s="346">
        <v>900</v>
      </c>
      <c r="R177" s="346">
        <v>290</v>
      </c>
      <c r="S177" s="346">
        <v>700</v>
      </c>
      <c r="T177" s="346">
        <v>26</v>
      </c>
      <c r="U177" s="346">
        <v>900</v>
      </c>
      <c r="V177" s="346">
        <v>20</v>
      </c>
      <c r="W177" s="346" t="s">
        <v>709</v>
      </c>
      <c r="X177" s="346">
        <v>3</v>
      </c>
      <c r="Y177" s="346" t="s">
        <v>1094</v>
      </c>
      <c r="Z177" s="346" t="s">
        <v>820</v>
      </c>
      <c r="AA177" s="346" t="s">
        <v>821</v>
      </c>
      <c r="AB177" s="346" t="s">
        <v>813</v>
      </c>
      <c r="AC177" s="346" t="s">
        <v>814</v>
      </c>
      <c r="AD177" s="346" t="s">
        <v>772</v>
      </c>
      <c r="AE177" s="346">
        <v>150</v>
      </c>
      <c r="AF177" s="336" t="s">
        <v>594</v>
      </c>
      <c r="AG177" s="336" t="s">
        <v>715</v>
      </c>
      <c r="AH177" s="336" t="s">
        <v>716</v>
      </c>
      <c r="AI177" s="336">
        <v>14</v>
      </c>
      <c r="AJ177" s="336">
        <v>5</v>
      </c>
      <c r="AK177" s="336" t="s">
        <v>718</v>
      </c>
      <c r="AL177" s="336" t="s">
        <v>1060</v>
      </c>
      <c r="AM177" s="336">
        <v>400</v>
      </c>
      <c r="AN177" s="336" t="s">
        <v>721</v>
      </c>
      <c r="AO177" s="336" t="s">
        <v>1072</v>
      </c>
      <c r="AP177" s="336">
        <v>100</v>
      </c>
      <c r="AQ177" s="340" t="s">
        <v>594</v>
      </c>
      <c r="AR177" s="340">
        <v>700</v>
      </c>
      <c r="AS177" s="340">
        <v>20</v>
      </c>
      <c r="AT177" s="340" t="s">
        <v>1040</v>
      </c>
      <c r="AU177" s="340" t="s">
        <v>1033</v>
      </c>
    </row>
    <row r="178" spans="1:47" s="335" customFormat="1" ht="27.6" x14ac:dyDescent="0.3">
      <c r="A178" s="343">
        <v>56</v>
      </c>
      <c r="B178" s="336" t="s">
        <v>524</v>
      </c>
      <c r="C178" s="336" t="s">
        <v>495</v>
      </c>
      <c r="D178" s="336" t="s">
        <v>525</v>
      </c>
      <c r="E178" s="336" t="s">
        <v>594</v>
      </c>
      <c r="F178" s="336" t="s">
        <v>578</v>
      </c>
      <c r="G178" s="336">
        <v>1.1299999999999999</v>
      </c>
      <c r="H178" s="336">
        <v>62</v>
      </c>
      <c r="I178" s="336" t="s">
        <v>592</v>
      </c>
      <c r="J178" s="336" t="s">
        <v>594</v>
      </c>
      <c r="K178" s="336" t="s">
        <v>637</v>
      </c>
      <c r="L178" s="336" t="s">
        <v>640</v>
      </c>
      <c r="M178" s="336" t="s">
        <v>594</v>
      </c>
      <c r="N178" s="336" t="s">
        <v>679</v>
      </c>
      <c r="O178" s="336">
        <v>21</v>
      </c>
      <c r="P178" s="345" t="s">
        <v>594</v>
      </c>
      <c r="Q178" s="345">
        <v>900</v>
      </c>
      <c r="R178" s="345">
        <v>290</v>
      </c>
      <c r="S178" s="345">
        <v>700</v>
      </c>
      <c r="T178" s="345">
        <v>26</v>
      </c>
      <c r="U178" s="345">
        <v>900</v>
      </c>
      <c r="V178" s="345">
        <v>20</v>
      </c>
      <c r="W178" s="345" t="s">
        <v>709</v>
      </c>
      <c r="X178" s="345">
        <v>3</v>
      </c>
      <c r="Y178" s="345" t="s">
        <v>594</v>
      </c>
      <c r="Z178" s="345" t="s">
        <v>823</v>
      </c>
      <c r="AA178" s="345" t="s">
        <v>824</v>
      </c>
      <c r="AB178" s="345" t="s">
        <v>813</v>
      </c>
      <c r="AC178" s="345" t="s">
        <v>814</v>
      </c>
      <c r="AD178" s="345" t="s">
        <v>772</v>
      </c>
      <c r="AE178" s="345">
        <v>150</v>
      </c>
      <c r="AF178" s="336" t="s">
        <v>594</v>
      </c>
      <c r="AG178" s="336" t="s">
        <v>715</v>
      </c>
      <c r="AH178" s="336" t="s">
        <v>716</v>
      </c>
      <c r="AI178" s="336">
        <v>14</v>
      </c>
      <c r="AJ178" s="336">
        <v>5</v>
      </c>
      <c r="AK178" s="336" t="s">
        <v>718</v>
      </c>
      <c r="AL178" s="336" t="s">
        <v>1060</v>
      </c>
      <c r="AM178" s="336">
        <v>400</v>
      </c>
      <c r="AN178" s="336" t="s">
        <v>721</v>
      </c>
      <c r="AO178" s="336" t="s">
        <v>1072</v>
      </c>
      <c r="AP178" s="336">
        <v>100</v>
      </c>
      <c r="AQ178" s="340" t="s">
        <v>594</v>
      </c>
      <c r="AR178" s="340">
        <v>700</v>
      </c>
      <c r="AS178" s="340">
        <v>20</v>
      </c>
      <c r="AT178" s="340" t="s">
        <v>1040</v>
      </c>
      <c r="AU178" s="340" t="s">
        <v>1033</v>
      </c>
    </row>
    <row r="179" spans="1:47" s="335" customFormat="1" ht="55.2" x14ac:dyDescent="0.3">
      <c r="A179" s="346" t="s">
        <v>1099</v>
      </c>
      <c r="B179" s="336" t="s">
        <v>524</v>
      </c>
      <c r="C179" s="336" t="s">
        <v>495</v>
      </c>
      <c r="D179" s="336" t="s">
        <v>525</v>
      </c>
      <c r="E179" s="336" t="s">
        <v>594</v>
      </c>
      <c r="F179" s="336" t="s">
        <v>578</v>
      </c>
      <c r="G179" s="336">
        <v>1.1299999999999999</v>
      </c>
      <c r="H179" s="336">
        <v>62</v>
      </c>
      <c r="I179" s="336" t="s">
        <v>592</v>
      </c>
      <c r="J179" s="336" t="s">
        <v>594</v>
      </c>
      <c r="K179" s="336" t="s">
        <v>637</v>
      </c>
      <c r="L179" s="336" t="s">
        <v>640</v>
      </c>
      <c r="M179" s="336" t="s">
        <v>594</v>
      </c>
      <c r="N179" s="336" t="s">
        <v>679</v>
      </c>
      <c r="O179" s="336">
        <v>21</v>
      </c>
      <c r="P179" s="346" t="s">
        <v>691</v>
      </c>
      <c r="Q179" s="346">
        <v>900</v>
      </c>
      <c r="R179" s="346">
        <v>290</v>
      </c>
      <c r="S179" s="346">
        <v>700</v>
      </c>
      <c r="T179" s="346">
        <v>26</v>
      </c>
      <c r="U179" s="346">
        <v>900</v>
      </c>
      <c r="V179" s="346">
        <v>20</v>
      </c>
      <c r="W179" s="346" t="s">
        <v>709</v>
      </c>
      <c r="X179" s="346">
        <v>3</v>
      </c>
      <c r="Y179" s="346" t="s">
        <v>1094</v>
      </c>
      <c r="Z179" s="346" t="s">
        <v>820</v>
      </c>
      <c r="AA179" s="346" t="s">
        <v>821</v>
      </c>
      <c r="AB179" s="346" t="s">
        <v>813</v>
      </c>
      <c r="AC179" s="346" t="s">
        <v>814</v>
      </c>
      <c r="AD179" s="346" t="s">
        <v>772</v>
      </c>
      <c r="AE179" s="346">
        <v>150</v>
      </c>
      <c r="AF179" s="336" t="s">
        <v>594</v>
      </c>
      <c r="AG179" s="336" t="s">
        <v>715</v>
      </c>
      <c r="AH179" s="336" t="s">
        <v>716</v>
      </c>
      <c r="AI179" s="336">
        <v>14</v>
      </c>
      <c r="AJ179" s="336">
        <v>5</v>
      </c>
      <c r="AK179" s="336" t="s">
        <v>718</v>
      </c>
      <c r="AL179" s="336" t="s">
        <v>1060</v>
      </c>
      <c r="AM179" s="336">
        <v>400</v>
      </c>
      <c r="AN179" s="336" t="s">
        <v>721</v>
      </c>
      <c r="AO179" s="336" t="s">
        <v>1072</v>
      </c>
      <c r="AP179" s="336">
        <v>100</v>
      </c>
      <c r="AQ179" s="340" t="s">
        <v>594</v>
      </c>
      <c r="AR179" s="340">
        <v>700</v>
      </c>
      <c r="AS179" s="340">
        <v>20</v>
      </c>
      <c r="AT179" s="340" t="s">
        <v>1040</v>
      </c>
      <c r="AU179" s="340" t="s">
        <v>1033</v>
      </c>
    </row>
    <row r="180" spans="1:47" s="335" customFormat="1" ht="27.6" x14ac:dyDescent="0.3">
      <c r="A180" s="343">
        <v>57</v>
      </c>
      <c r="B180" s="336" t="s">
        <v>524</v>
      </c>
      <c r="C180" s="336" t="s">
        <v>495</v>
      </c>
      <c r="D180" s="336" t="s">
        <v>525</v>
      </c>
      <c r="E180" s="336" t="s">
        <v>594</v>
      </c>
      <c r="F180" s="336" t="s">
        <v>578</v>
      </c>
      <c r="G180" s="336">
        <v>1.1299999999999999</v>
      </c>
      <c r="H180" s="336">
        <v>62</v>
      </c>
      <c r="I180" s="336" t="s">
        <v>592</v>
      </c>
      <c r="J180" s="336" t="s">
        <v>594</v>
      </c>
      <c r="K180" s="336" t="s">
        <v>637</v>
      </c>
      <c r="L180" s="336" t="s">
        <v>640</v>
      </c>
      <c r="M180" s="336" t="s">
        <v>594</v>
      </c>
      <c r="N180" s="336" t="s">
        <v>679</v>
      </c>
      <c r="O180" s="336">
        <v>21</v>
      </c>
      <c r="P180" s="345" t="s">
        <v>594</v>
      </c>
      <c r="Q180" s="345">
        <v>900</v>
      </c>
      <c r="R180" s="345">
        <v>290</v>
      </c>
      <c r="S180" s="345">
        <v>700</v>
      </c>
      <c r="T180" s="345">
        <v>26</v>
      </c>
      <c r="U180" s="345">
        <v>900</v>
      </c>
      <c r="V180" s="345">
        <v>20</v>
      </c>
      <c r="W180" s="345" t="s">
        <v>709</v>
      </c>
      <c r="X180" s="345">
        <v>3</v>
      </c>
      <c r="Y180" s="345" t="s">
        <v>594</v>
      </c>
      <c r="Z180" s="345" t="s">
        <v>823</v>
      </c>
      <c r="AA180" s="345" t="s">
        <v>824</v>
      </c>
      <c r="AB180" s="345" t="s">
        <v>813</v>
      </c>
      <c r="AC180" s="345" t="s">
        <v>814</v>
      </c>
      <c r="AD180" s="345" t="s">
        <v>772</v>
      </c>
      <c r="AE180" s="345">
        <v>150</v>
      </c>
      <c r="AF180" s="336" t="s">
        <v>594</v>
      </c>
      <c r="AG180" s="336" t="s">
        <v>715</v>
      </c>
      <c r="AH180" s="336" t="s">
        <v>716</v>
      </c>
      <c r="AI180" s="336">
        <v>14</v>
      </c>
      <c r="AJ180" s="336">
        <v>5</v>
      </c>
      <c r="AK180" s="336" t="s">
        <v>718</v>
      </c>
      <c r="AL180" s="336" t="s">
        <v>1060</v>
      </c>
      <c r="AM180" s="336">
        <v>400</v>
      </c>
      <c r="AN180" s="336" t="s">
        <v>721</v>
      </c>
      <c r="AO180" s="336" t="s">
        <v>1072</v>
      </c>
      <c r="AP180" s="336">
        <v>100</v>
      </c>
      <c r="AQ180" s="340" t="s">
        <v>594</v>
      </c>
      <c r="AR180" s="340">
        <v>700</v>
      </c>
      <c r="AS180" s="340">
        <v>20</v>
      </c>
      <c r="AT180" s="340" t="s">
        <v>1040</v>
      </c>
      <c r="AU180" s="340" t="s">
        <v>1033</v>
      </c>
    </row>
    <row r="181" spans="1:47" s="335" customFormat="1" ht="55.2" x14ac:dyDescent="0.3">
      <c r="A181" s="346" t="s">
        <v>1098</v>
      </c>
      <c r="B181" s="336" t="s">
        <v>524</v>
      </c>
      <c r="C181" s="336" t="s">
        <v>495</v>
      </c>
      <c r="D181" s="336" t="s">
        <v>525</v>
      </c>
      <c r="E181" s="336" t="s">
        <v>594</v>
      </c>
      <c r="F181" s="336" t="s">
        <v>578</v>
      </c>
      <c r="G181" s="336">
        <v>1.1299999999999999</v>
      </c>
      <c r="H181" s="336">
        <v>62</v>
      </c>
      <c r="I181" s="336" t="s">
        <v>592</v>
      </c>
      <c r="J181" s="336" t="s">
        <v>594</v>
      </c>
      <c r="K181" s="336" t="s">
        <v>637</v>
      </c>
      <c r="L181" s="336" t="s">
        <v>640</v>
      </c>
      <c r="M181" s="336" t="s">
        <v>594</v>
      </c>
      <c r="N181" s="336" t="s">
        <v>679</v>
      </c>
      <c r="O181" s="336">
        <v>21</v>
      </c>
      <c r="P181" s="346" t="s">
        <v>691</v>
      </c>
      <c r="Q181" s="346">
        <v>900</v>
      </c>
      <c r="R181" s="346">
        <v>290</v>
      </c>
      <c r="S181" s="346">
        <v>700</v>
      </c>
      <c r="T181" s="346">
        <v>26</v>
      </c>
      <c r="U181" s="346">
        <v>900</v>
      </c>
      <c r="V181" s="346">
        <v>20</v>
      </c>
      <c r="W181" s="346" t="s">
        <v>709</v>
      </c>
      <c r="X181" s="346">
        <v>3</v>
      </c>
      <c r="Y181" s="346" t="s">
        <v>1094</v>
      </c>
      <c r="Z181" s="346" t="s">
        <v>820</v>
      </c>
      <c r="AA181" s="346" t="s">
        <v>821</v>
      </c>
      <c r="AB181" s="346" t="s">
        <v>813</v>
      </c>
      <c r="AC181" s="346" t="s">
        <v>814</v>
      </c>
      <c r="AD181" s="346" t="s">
        <v>772</v>
      </c>
      <c r="AE181" s="346">
        <v>150</v>
      </c>
      <c r="AF181" s="336" t="s">
        <v>594</v>
      </c>
      <c r="AG181" s="336" t="s">
        <v>715</v>
      </c>
      <c r="AH181" s="336" t="s">
        <v>716</v>
      </c>
      <c r="AI181" s="336">
        <v>14</v>
      </c>
      <c r="AJ181" s="336">
        <v>5</v>
      </c>
      <c r="AK181" s="336" t="s">
        <v>718</v>
      </c>
      <c r="AL181" s="336" t="s">
        <v>1060</v>
      </c>
      <c r="AM181" s="336">
        <v>400</v>
      </c>
      <c r="AN181" s="336" t="s">
        <v>721</v>
      </c>
      <c r="AO181" s="336" t="s">
        <v>1072</v>
      </c>
      <c r="AP181" s="336">
        <v>100</v>
      </c>
      <c r="AQ181" s="340" t="s">
        <v>594</v>
      </c>
      <c r="AR181" s="340">
        <v>700</v>
      </c>
      <c r="AS181" s="340">
        <v>20</v>
      </c>
      <c r="AT181" s="340" t="s">
        <v>1040</v>
      </c>
      <c r="AU181" s="340" t="s">
        <v>1033</v>
      </c>
    </row>
    <row r="182" spans="1:47" s="335" customFormat="1" ht="27.6" x14ac:dyDescent="0.3">
      <c r="A182" s="343">
        <v>58</v>
      </c>
      <c r="B182" s="336" t="s">
        <v>524</v>
      </c>
      <c r="C182" s="336" t="s">
        <v>495</v>
      </c>
      <c r="D182" s="336" t="s">
        <v>525</v>
      </c>
      <c r="E182" s="336" t="s">
        <v>594</v>
      </c>
      <c r="F182" s="336" t="s">
        <v>578</v>
      </c>
      <c r="G182" s="336">
        <v>1.1299999999999999</v>
      </c>
      <c r="H182" s="336">
        <v>62</v>
      </c>
      <c r="I182" s="336" t="s">
        <v>592</v>
      </c>
      <c r="J182" s="336" t="s">
        <v>594</v>
      </c>
      <c r="K182" s="336" t="s">
        <v>637</v>
      </c>
      <c r="L182" s="336" t="s">
        <v>640</v>
      </c>
      <c r="M182" s="336" t="s">
        <v>594</v>
      </c>
      <c r="N182" s="336" t="s">
        <v>679</v>
      </c>
      <c r="O182" s="336">
        <v>21</v>
      </c>
      <c r="P182" s="345" t="s">
        <v>594</v>
      </c>
      <c r="Q182" s="345">
        <v>900</v>
      </c>
      <c r="R182" s="345">
        <v>290</v>
      </c>
      <c r="S182" s="345">
        <v>700</v>
      </c>
      <c r="T182" s="345">
        <v>26</v>
      </c>
      <c r="U182" s="345">
        <v>900</v>
      </c>
      <c r="V182" s="345">
        <v>20</v>
      </c>
      <c r="W182" s="345" t="s">
        <v>709</v>
      </c>
      <c r="X182" s="345">
        <v>3</v>
      </c>
      <c r="Y182" s="345" t="s">
        <v>594</v>
      </c>
      <c r="Z182" s="345" t="s">
        <v>823</v>
      </c>
      <c r="AA182" s="345" t="s">
        <v>824</v>
      </c>
      <c r="AB182" s="345" t="s">
        <v>813</v>
      </c>
      <c r="AC182" s="345" t="s">
        <v>814</v>
      </c>
      <c r="AD182" s="345" t="s">
        <v>772</v>
      </c>
      <c r="AE182" s="345">
        <v>150</v>
      </c>
      <c r="AF182" s="336" t="s">
        <v>594</v>
      </c>
      <c r="AG182" s="336" t="s">
        <v>715</v>
      </c>
      <c r="AH182" s="336" t="s">
        <v>716</v>
      </c>
      <c r="AI182" s="336">
        <v>14</v>
      </c>
      <c r="AJ182" s="336">
        <v>5</v>
      </c>
      <c r="AK182" s="336" t="s">
        <v>718</v>
      </c>
      <c r="AL182" s="336" t="s">
        <v>1060</v>
      </c>
      <c r="AM182" s="336">
        <v>400</v>
      </c>
      <c r="AN182" s="336" t="s">
        <v>721</v>
      </c>
      <c r="AO182" s="336" t="s">
        <v>1072</v>
      </c>
      <c r="AP182" s="336">
        <v>100</v>
      </c>
      <c r="AQ182" s="340" t="s">
        <v>594</v>
      </c>
      <c r="AR182" s="340">
        <v>700</v>
      </c>
      <c r="AS182" s="340">
        <v>20</v>
      </c>
      <c r="AT182" s="340" t="s">
        <v>1040</v>
      </c>
      <c r="AU182" s="340" t="s">
        <v>1033</v>
      </c>
    </row>
    <row r="183" spans="1:47" s="335" customFormat="1" ht="55.2" x14ac:dyDescent="0.3">
      <c r="A183" s="346" t="s">
        <v>1097</v>
      </c>
      <c r="B183" s="336" t="s">
        <v>524</v>
      </c>
      <c r="C183" s="336" t="s">
        <v>495</v>
      </c>
      <c r="D183" s="336" t="s">
        <v>525</v>
      </c>
      <c r="E183" s="336" t="s">
        <v>594</v>
      </c>
      <c r="F183" s="336" t="s">
        <v>578</v>
      </c>
      <c r="G183" s="336">
        <v>1.1299999999999999</v>
      </c>
      <c r="H183" s="336">
        <v>62</v>
      </c>
      <c r="I183" s="336" t="s">
        <v>592</v>
      </c>
      <c r="J183" s="336" t="s">
        <v>594</v>
      </c>
      <c r="K183" s="336" t="s">
        <v>637</v>
      </c>
      <c r="L183" s="336" t="s">
        <v>640</v>
      </c>
      <c r="M183" s="336" t="s">
        <v>594</v>
      </c>
      <c r="N183" s="336" t="s">
        <v>679</v>
      </c>
      <c r="O183" s="336">
        <v>21</v>
      </c>
      <c r="P183" s="346" t="s">
        <v>691</v>
      </c>
      <c r="Q183" s="346">
        <v>900</v>
      </c>
      <c r="R183" s="346">
        <v>290</v>
      </c>
      <c r="S183" s="346">
        <v>700</v>
      </c>
      <c r="T183" s="346">
        <v>26</v>
      </c>
      <c r="U183" s="346">
        <v>900</v>
      </c>
      <c r="V183" s="346">
        <v>20</v>
      </c>
      <c r="W183" s="346" t="s">
        <v>709</v>
      </c>
      <c r="X183" s="346">
        <v>3</v>
      </c>
      <c r="Y183" s="346" t="s">
        <v>1094</v>
      </c>
      <c r="Z183" s="346" t="s">
        <v>820</v>
      </c>
      <c r="AA183" s="346" t="s">
        <v>821</v>
      </c>
      <c r="AB183" s="346" t="s">
        <v>813</v>
      </c>
      <c r="AC183" s="346" t="s">
        <v>814</v>
      </c>
      <c r="AD183" s="346" t="s">
        <v>772</v>
      </c>
      <c r="AE183" s="346">
        <v>150</v>
      </c>
      <c r="AF183" s="336" t="s">
        <v>594</v>
      </c>
      <c r="AG183" s="336" t="s">
        <v>715</v>
      </c>
      <c r="AH183" s="336" t="s">
        <v>716</v>
      </c>
      <c r="AI183" s="336">
        <v>14</v>
      </c>
      <c r="AJ183" s="336">
        <v>5</v>
      </c>
      <c r="AK183" s="336" t="s">
        <v>718</v>
      </c>
      <c r="AL183" s="336" t="s">
        <v>1060</v>
      </c>
      <c r="AM183" s="336">
        <v>400</v>
      </c>
      <c r="AN183" s="336" t="s">
        <v>721</v>
      </c>
      <c r="AO183" s="336" t="s">
        <v>1072</v>
      </c>
      <c r="AP183" s="336">
        <v>100</v>
      </c>
      <c r="AQ183" s="340" t="s">
        <v>594</v>
      </c>
      <c r="AR183" s="340">
        <v>700</v>
      </c>
      <c r="AS183" s="340">
        <v>20</v>
      </c>
      <c r="AT183" s="340" t="s">
        <v>1040</v>
      </c>
      <c r="AU183" s="340" t="s">
        <v>1033</v>
      </c>
    </row>
    <row r="184" spans="1:47" s="335" customFormat="1" ht="27.6" x14ac:dyDescent="0.3">
      <c r="A184" s="343">
        <v>59</v>
      </c>
      <c r="B184" s="336" t="s">
        <v>524</v>
      </c>
      <c r="C184" s="336" t="s">
        <v>495</v>
      </c>
      <c r="D184" s="336" t="s">
        <v>525</v>
      </c>
      <c r="E184" s="336" t="s">
        <v>594</v>
      </c>
      <c r="F184" s="336" t="s">
        <v>578</v>
      </c>
      <c r="G184" s="336">
        <v>1.1299999999999999</v>
      </c>
      <c r="H184" s="336">
        <v>62</v>
      </c>
      <c r="I184" s="336" t="s">
        <v>592</v>
      </c>
      <c r="J184" s="336" t="s">
        <v>594</v>
      </c>
      <c r="K184" s="336" t="s">
        <v>637</v>
      </c>
      <c r="L184" s="336" t="s">
        <v>640</v>
      </c>
      <c r="M184" s="336" t="s">
        <v>594</v>
      </c>
      <c r="N184" s="336" t="s">
        <v>679</v>
      </c>
      <c r="O184" s="336">
        <v>21</v>
      </c>
      <c r="P184" s="345" t="s">
        <v>594</v>
      </c>
      <c r="Q184" s="345">
        <v>900</v>
      </c>
      <c r="R184" s="345">
        <v>290</v>
      </c>
      <c r="S184" s="345">
        <v>700</v>
      </c>
      <c r="T184" s="345">
        <v>26</v>
      </c>
      <c r="U184" s="345">
        <v>900</v>
      </c>
      <c r="V184" s="345">
        <v>20</v>
      </c>
      <c r="W184" s="345" t="s">
        <v>709</v>
      </c>
      <c r="X184" s="345">
        <v>3</v>
      </c>
      <c r="Y184" s="345" t="s">
        <v>594</v>
      </c>
      <c r="Z184" s="345" t="s">
        <v>823</v>
      </c>
      <c r="AA184" s="345" t="s">
        <v>824</v>
      </c>
      <c r="AB184" s="345" t="s">
        <v>813</v>
      </c>
      <c r="AC184" s="345" t="s">
        <v>814</v>
      </c>
      <c r="AD184" s="345" t="s">
        <v>772</v>
      </c>
      <c r="AE184" s="345">
        <v>150</v>
      </c>
      <c r="AF184" s="336" t="s">
        <v>594</v>
      </c>
      <c r="AG184" s="336" t="s">
        <v>715</v>
      </c>
      <c r="AH184" s="336" t="s">
        <v>716</v>
      </c>
      <c r="AI184" s="336">
        <v>14</v>
      </c>
      <c r="AJ184" s="336">
        <v>5</v>
      </c>
      <c r="AK184" s="336" t="s">
        <v>718</v>
      </c>
      <c r="AL184" s="336" t="s">
        <v>1060</v>
      </c>
      <c r="AM184" s="336">
        <v>400</v>
      </c>
      <c r="AN184" s="336" t="s">
        <v>721</v>
      </c>
      <c r="AO184" s="336" t="s">
        <v>1072</v>
      </c>
      <c r="AP184" s="336">
        <v>100</v>
      </c>
      <c r="AQ184" s="340" t="s">
        <v>594</v>
      </c>
      <c r="AR184" s="340">
        <v>700</v>
      </c>
      <c r="AS184" s="340">
        <v>20</v>
      </c>
      <c r="AT184" s="340" t="s">
        <v>1040</v>
      </c>
      <c r="AU184" s="340" t="s">
        <v>1033</v>
      </c>
    </row>
    <row r="185" spans="1:47" s="335" customFormat="1" ht="55.2" x14ac:dyDescent="0.3">
      <c r="A185" s="346" t="s">
        <v>1096</v>
      </c>
      <c r="B185" s="336" t="s">
        <v>524</v>
      </c>
      <c r="C185" s="336" t="s">
        <v>495</v>
      </c>
      <c r="D185" s="336" t="s">
        <v>525</v>
      </c>
      <c r="E185" s="336" t="s">
        <v>594</v>
      </c>
      <c r="F185" s="336" t="s">
        <v>578</v>
      </c>
      <c r="G185" s="336">
        <v>1.1299999999999999</v>
      </c>
      <c r="H185" s="336">
        <v>62</v>
      </c>
      <c r="I185" s="336" t="s">
        <v>592</v>
      </c>
      <c r="J185" s="336" t="s">
        <v>594</v>
      </c>
      <c r="K185" s="336" t="s">
        <v>637</v>
      </c>
      <c r="L185" s="336" t="s">
        <v>640</v>
      </c>
      <c r="M185" s="336" t="s">
        <v>594</v>
      </c>
      <c r="N185" s="336" t="s">
        <v>679</v>
      </c>
      <c r="O185" s="336">
        <v>21</v>
      </c>
      <c r="P185" s="346" t="s">
        <v>691</v>
      </c>
      <c r="Q185" s="346">
        <v>900</v>
      </c>
      <c r="R185" s="346">
        <v>290</v>
      </c>
      <c r="S185" s="346">
        <v>700</v>
      </c>
      <c r="T185" s="346">
        <v>26</v>
      </c>
      <c r="U185" s="346">
        <v>900</v>
      </c>
      <c r="V185" s="346">
        <v>20</v>
      </c>
      <c r="W185" s="346" t="s">
        <v>709</v>
      </c>
      <c r="X185" s="346">
        <v>3</v>
      </c>
      <c r="Y185" s="346" t="s">
        <v>1094</v>
      </c>
      <c r="Z185" s="346" t="s">
        <v>820</v>
      </c>
      <c r="AA185" s="346" t="s">
        <v>821</v>
      </c>
      <c r="AB185" s="346" t="s">
        <v>813</v>
      </c>
      <c r="AC185" s="346" t="s">
        <v>814</v>
      </c>
      <c r="AD185" s="346" t="s">
        <v>772</v>
      </c>
      <c r="AE185" s="346">
        <v>150</v>
      </c>
      <c r="AF185" s="336" t="s">
        <v>594</v>
      </c>
      <c r="AG185" s="336" t="s">
        <v>715</v>
      </c>
      <c r="AH185" s="336" t="s">
        <v>716</v>
      </c>
      <c r="AI185" s="336">
        <v>14</v>
      </c>
      <c r="AJ185" s="336">
        <v>5</v>
      </c>
      <c r="AK185" s="336" t="s">
        <v>718</v>
      </c>
      <c r="AL185" s="336" t="s">
        <v>1060</v>
      </c>
      <c r="AM185" s="336">
        <v>400</v>
      </c>
      <c r="AN185" s="336" t="s">
        <v>721</v>
      </c>
      <c r="AO185" s="336" t="s">
        <v>1072</v>
      </c>
      <c r="AP185" s="336">
        <v>100</v>
      </c>
      <c r="AQ185" s="340" t="s">
        <v>594</v>
      </c>
      <c r="AR185" s="340">
        <v>700</v>
      </c>
      <c r="AS185" s="340">
        <v>20</v>
      </c>
      <c r="AT185" s="340" t="s">
        <v>1040</v>
      </c>
      <c r="AU185" s="340" t="s">
        <v>1033</v>
      </c>
    </row>
    <row r="186" spans="1:47" s="335" customFormat="1" ht="27.6" x14ac:dyDescent="0.3">
      <c r="A186" s="343">
        <v>60</v>
      </c>
      <c r="B186" s="336" t="s">
        <v>524</v>
      </c>
      <c r="C186" s="336" t="s">
        <v>495</v>
      </c>
      <c r="D186" s="336" t="s">
        <v>525</v>
      </c>
      <c r="E186" s="336" t="s">
        <v>594</v>
      </c>
      <c r="F186" s="336" t="s">
        <v>578</v>
      </c>
      <c r="G186" s="336">
        <v>1.1299999999999999</v>
      </c>
      <c r="H186" s="336">
        <v>62</v>
      </c>
      <c r="I186" s="336" t="s">
        <v>592</v>
      </c>
      <c r="J186" s="336" t="s">
        <v>594</v>
      </c>
      <c r="K186" s="336" t="s">
        <v>637</v>
      </c>
      <c r="L186" s="336" t="s">
        <v>640</v>
      </c>
      <c r="M186" s="336" t="s">
        <v>594</v>
      </c>
      <c r="N186" s="336" t="s">
        <v>679</v>
      </c>
      <c r="O186" s="336">
        <v>21</v>
      </c>
      <c r="P186" s="345" t="s">
        <v>594</v>
      </c>
      <c r="Q186" s="345">
        <v>900</v>
      </c>
      <c r="R186" s="345">
        <v>290</v>
      </c>
      <c r="S186" s="345">
        <v>700</v>
      </c>
      <c r="T186" s="345">
        <v>26</v>
      </c>
      <c r="U186" s="345">
        <v>900</v>
      </c>
      <c r="V186" s="345">
        <v>20</v>
      </c>
      <c r="W186" s="345" t="s">
        <v>709</v>
      </c>
      <c r="X186" s="345">
        <v>3</v>
      </c>
      <c r="Y186" s="345" t="s">
        <v>594</v>
      </c>
      <c r="Z186" s="345" t="s">
        <v>823</v>
      </c>
      <c r="AA186" s="345" t="s">
        <v>824</v>
      </c>
      <c r="AB186" s="345" t="s">
        <v>813</v>
      </c>
      <c r="AC186" s="345" t="s">
        <v>814</v>
      </c>
      <c r="AD186" s="345" t="s">
        <v>772</v>
      </c>
      <c r="AE186" s="345">
        <v>150</v>
      </c>
      <c r="AF186" s="336" t="s">
        <v>594</v>
      </c>
      <c r="AG186" s="336" t="s">
        <v>715</v>
      </c>
      <c r="AH186" s="336" t="s">
        <v>716</v>
      </c>
      <c r="AI186" s="336">
        <v>14</v>
      </c>
      <c r="AJ186" s="336">
        <v>5</v>
      </c>
      <c r="AK186" s="336" t="s">
        <v>718</v>
      </c>
      <c r="AL186" s="336" t="s">
        <v>1060</v>
      </c>
      <c r="AM186" s="336">
        <v>400</v>
      </c>
      <c r="AN186" s="336" t="s">
        <v>721</v>
      </c>
      <c r="AO186" s="336" t="s">
        <v>1072</v>
      </c>
      <c r="AP186" s="336">
        <v>100</v>
      </c>
      <c r="AQ186" s="340" t="s">
        <v>594</v>
      </c>
      <c r="AR186" s="340">
        <v>700</v>
      </c>
      <c r="AS186" s="340">
        <v>20</v>
      </c>
      <c r="AT186" s="340" t="s">
        <v>1040</v>
      </c>
      <c r="AU186" s="340" t="s">
        <v>1033</v>
      </c>
    </row>
    <row r="187" spans="1:47" s="335" customFormat="1" ht="27.6" x14ac:dyDescent="0.3">
      <c r="A187" s="343">
        <v>61</v>
      </c>
      <c r="B187" s="336" t="s">
        <v>524</v>
      </c>
      <c r="C187" s="336" t="s">
        <v>495</v>
      </c>
      <c r="D187" s="336" t="s">
        <v>525</v>
      </c>
      <c r="E187" s="336" t="s">
        <v>594</v>
      </c>
      <c r="F187" s="336" t="s">
        <v>578</v>
      </c>
      <c r="G187" s="336">
        <v>1.1299999999999999</v>
      </c>
      <c r="H187" s="336">
        <v>62</v>
      </c>
      <c r="I187" s="336" t="s">
        <v>592</v>
      </c>
      <c r="J187" s="336" t="s">
        <v>594</v>
      </c>
      <c r="K187" s="336" t="s">
        <v>637</v>
      </c>
      <c r="L187" s="336" t="s">
        <v>640</v>
      </c>
      <c r="M187" s="336" t="s">
        <v>594</v>
      </c>
      <c r="N187" s="336" t="s">
        <v>679</v>
      </c>
      <c r="O187" s="336">
        <v>21</v>
      </c>
      <c r="P187" s="345" t="s">
        <v>594</v>
      </c>
      <c r="Q187" s="345">
        <v>900</v>
      </c>
      <c r="R187" s="345">
        <v>290</v>
      </c>
      <c r="S187" s="345">
        <v>700</v>
      </c>
      <c r="T187" s="345">
        <v>26</v>
      </c>
      <c r="U187" s="345">
        <v>900</v>
      </c>
      <c r="V187" s="345">
        <v>20</v>
      </c>
      <c r="W187" s="345" t="s">
        <v>709</v>
      </c>
      <c r="X187" s="345">
        <v>3</v>
      </c>
      <c r="Y187" s="345" t="s">
        <v>594</v>
      </c>
      <c r="Z187" s="345" t="s">
        <v>823</v>
      </c>
      <c r="AA187" s="345" t="s">
        <v>824</v>
      </c>
      <c r="AB187" s="345" t="s">
        <v>813</v>
      </c>
      <c r="AC187" s="345" t="s">
        <v>814</v>
      </c>
      <c r="AD187" s="345" t="s">
        <v>772</v>
      </c>
      <c r="AE187" s="345">
        <v>150</v>
      </c>
      <c r="AF187" s="336" t="s">
        <v>594</v>
      </c>
      <c r="AG187" s="336" t="s">
        <v>715</v>
      </c>
      <c r="AH187" s="336" t="s">
        <v>716</v>
      </c>
      <c r="AI187" s="336">
        <v>14</v>
      </c>
      <c r="AJ187" s="336">
        <v>5</v>
      </c>
      <c r="AK187" s="336" t="s">
        <v>718</v>
      </c>
      <c r="AL187" s="336" t="s">
        <v>1060</v>
      </c>
      <c r="AM187" s="336">
        <v>400</v>
      </c>
      <c r="AN187" s="336" t="s">
        <v>721</v>
      </c>
      <c r="AO187" s="336" t="s">
        <v>1072</v>
      </c>
      <c r="AP187" s="336">
        <v>100</v>
      </c>
      <c r="AQ187" s="340" t="s">
        <v>594</v>
      </c>
      <c r="AR187" s="340">
        <v>700</v>
      </c>
      <c r="AS187" s="340">
        <v>20</v>
      </c>
      <c r="AT187" s="340" t="s">
        <v>1040</v>
      </c>
      <c r="AU187" s="340" t="s">
        <v>1033</v>
      </c>
    </row>
    <row r="188" spans="1:47" s="335" customFormat="1" ht="27.6" x14ac:dyDescent="0.3">
      <c r="A188" s="343">
        <v>62</v>
      </c>
      <c r="B188" s="336" t="s">
        <v>524</v>
      </c>
      <c r="C188" s="336" t="s">
        <v>495</v>
      </c>
      <c r="D188" s="336" t="s">
        <v>525</v>
      </c>
      <c r="E188" s="336" t="s">
        <v>594</v>
      </c>
      <c r="F188" s="336" t="s">
        <v>578</v>
      </c>
      <c r="G188" s="336">
        <v>1.1299999999999999</v>
      </c>
      <c r="H188" s="336">
        <v>62</v>
      </c>
      <c r="I188" s="336" t="s">
        <v>592</v>
      </c>
      <c r="J188" s="336" t="s">
        <v>594</v>
      </c>
      <c r="K188" s="336" t="s">
        <v>637</v>
      </c>
      <c r="L188" s="336" t="s">
        <v>640</v>
      </c>
      <c r="M188" s="336" t="s">
        <v>594</v>
      </c>
      <c r="N188" s="336" t="s">
        <v>679</v>
      </c>
      <c r="O188" s="336">
        <v>21</v>
      </c>
      <c r="P188" s="345" t="s">
        <v>594</v>
      </c>
      <c r="Q188" s="345">
        <v>900</v>
      </c>
      <c r="R188" s="345">
        <v>290</v>
      </c>
      <c r="S188" s="345">
        <v>700</v>
      </c>
      <c r="T188" s="345">
        <v>26</v>
      </c>
      <c r="U188" s="345">
        <v>900</v>
      </c>
      <c r="V188" s="345">
        <v>20</v>
      </c>
      <c r="W188" s="345" t="s">
        <v>709</v>
      </c>
      <c r="X188" s="345">
        <v>3</v>
      </c>
      <c r="Y188" s="345" t="s">
        <v>594</v>
      </c>
      <c r="Z188" s="345" t="s">
        <v>823</v>
      </c>
      <c r="AA188" s="345" t="s">
        <v>824</v>
      </c>
      <c r="AB188" s="345" t="s">
        <v>813</v>
      </c>
      <c r="AC188" s="345" t="s">
        <v>814</v>
      </c>
      <c r="AD188" s="345" t="s">
        <v>772</v>
      </c>
      <c r="AE188" s="345">
        <v>150</v>
      </c>
      <c r="AF188" s="336" t="s">
        <v>594</v>
      </c>
      <c r="AG188" s="336" t="s">
        <v>715</v>
      </c>
      <c r="AH188" s="336" t="s">
        <v>716</v>
      </c>
      <c r="AI188" s="336">
        <v>14</v>
      </c>
      <c r="AJ188" s="336">
        <v>5</v>
      </c>
      <c r="AK188" s="336" t="s">
        <v>718</v>
      </c>
      <c r="AL188" s="336" t="s">
        <v>1060</v>
      </c>
      <c r="AM188" s="336">
        <v>400</v>
      </c>
      <c r="AN188" s="336" t="s">
        <v>721</v>
      </c>
      <c r="AO188" s="336" t="s">
        <v>1072</v>
      </c>
      <c r="AP188" s="336">
        <v>100</v>
      </c>
      <c r="AQ188" s="340" t="s">
        <v>594</v>
      </c>
      <c r="AR188" s="340">
        <v>700</v>
      </c>
      <c r="AS188" s="340">
        <v>20</v>
      </c>
      <c r="AT188" s="340" t="s">
        <v>1040</v>
      </c>
      <c r="AU188" s="340" t="s">
        <v>1033</v>
      </c>
    </row>
    <row r="189" spans="1:47" s="335" customFormat="1" ht="27.6" x14ac:dyDescent="0.3">
      <c r="A189" s="343">
        <v>63</v>
      </c>
      <c r="B189" s="336" t="s">
        <v>524</v>
      </c>
      <c r="C189" s="336" t="s">
        <v>495</v>
      </c>
      <c r="D189" s="336" t="s">
        <v>525</v>
      </c>
      <c r="E189" s="336" t="s">
        <v>594</v>
      </c>
      <c r="F189" s="336" t="s">
        <v>578</v>
      </c>
      <c r="G189" s="336">
        <v>1.1299999999999999</v>
      </c>
      <c r="H189" s="336">
        <v>62</v>
      </c>
      <c r="I189" s="336" t="s">
        <v>592</v>
      </c>
      <c r="J189" s="336" t="s">
        <v>594</v>
      </c>
      <c r="K189" s="336" t="s">
        <v>637</v>
      </c>
      <c r="L189" s="336" t="s">
        <v>640</v>
      </c>
      <c r="M189" s="336" t="s">
        <v>594</v>
      </c>
      <c r="N189" s="336" t="s">
        <v>679</v>
      </c>
      <c r="O189" s="336">
        <v>21</v>
      </c>
      <c r="P189" s="345" t="s">
        <v>594</v>
      </c>
      <c r="Q189" s="345">
        <v>900</v>
      </c>
      <c r="R189" s="345">
        <v>290</v>
      </c>
      <c r="S189" s="345">
        <v>700</v>
      </c>
      <c r="T189" s="345">
        <v>26</v>
      </c>
      <c r="U189" s="345">
        <v>900</v>
      </c>
      <c r="V189" s="345">
        <v>20</v>
      </c>
      <c r="W189" s="345" t="s">
        <v>709</v>
      </c>
      <c r="X189" s="345">
        <v>3</v>
      </c>
      <c r="Y189" s="345" t="s">
        <v>594</v>
      </c>
      <c r="Z189" s="345" t="s">
        <v>823</v>
      </c>
      <c r="AA189" s="345" t="s">
        <v>824</v>
      </c>
      <c r="AB189" s="345" t="s">
        <v>813</v>
      </c>
      <c r="AC189" s="345" t="s">
        <v>814</v>
      </c>
      <c r="AD189" s="345" t="s">
        <v>772</v>
      </c>
      <c r="AE189" s="345">
        <v>150</v>
      </c>
      <c r="AF189" s="336" t="s">
        <v>594</v>
      </c>
      <c r="AG189" s="336" t="s">
        <v>715</v>
      </c>
      <c r="AH189" s="336" t="s">
        <v>716</v>
      </c>
      <c r="AI189" s="336">
        <v>14</v>
      </c>
      <c r="AJ189" s="336">
        <v>5</v>
      </c>
      <c r="AK189" s="336" t="s">
        <v>718</v>
      </c>
      <c r="AL189" s="336" t="s">
        <v>1060</v>
      </c>
      <c r="AM189" s="336">
        <v>400</v>
      </c>
      <c r="AN189" s="336" t="s">
        <v>721</v>
      </c>
      <c r="AO189" s="336" t="s">
        <v>1072</v>
      </c>
      <c r="AP189" s="336">
        <v>100</v>
      </c>
      <c r="AQ189" s="340" t="s">
        <v>594</v>
      </c>
      <c r="AR189" s="340">
        <v>700</v>
      </c>
      <c r="AS189" s="340">
        <v>20</v>
      </c>
      <c r="AT189" s="340" t="s">
        <v>1040</v>
      </c>
      <c r="AU189" s="340" t="s">
        <v>1033</v>
      </c>
    </row>
    <row r="190" spans="1:47" s="335" customFormat="1" ht="27.6" x14ac:dyDescent="0.3">
      <c r="A190" s="343">
        <v>64</v>
      </c>
      <c r="B190" s="336" t="s">
        <v>524</v>
      </c>
      <c r="C190" s="336" t="s">
        <v>495</v>
      </c>
      <c r="D190" s="336" t="s">
        <v>525</v>
      </c>
      <c r="E190" s="336" t="s">
        <v>594</v>
      </c>
      <c r="F190" s="336" t="s">
        <v>578</v>
      </c>
      <c r="G190" s="336">
        <v>1.1299999999999999</v>
      </c>
      <c r="H190" s="336">
        <v>62</v>
      </c>
      <c r="I190" s="336" t="s">
        <v>592</v>
      </c>
      <c r="J190" s="336" t="s">
        <v>594</v>
      </c>
      <c r="K190" s="336" t="s">
        <v>637</v>
      </c>
      <c r="L190" s="336" t="s">
        <v>640</v>
      </c>
      <c r="M190" s="336" t="s">
        <v>594</v>
      </c>
      <c r="N190" s="336" t="s">
        <v>679</v>
      </c>
      <c r="O190" s="336">
        <v>21</v>
      </c>
      <c r="P190" s="345" t="s">
        <v>594</v>
      </c>
      <c r="Q190" s="345">
        <v>900</v>
      </c>
      <c r="R190" s="345">
        <v>290</v>
      </c>
      <c r="S190" s="345">
        <v>700</v>
      </c>
      <c r="T190" s="345">
        <v>26</v>
      </c>
      <c r="U190" s="345">
        <v>900</v>
      </c>
      <c r="V190" s="345">
        <v>20</v>
      </c>
      <c r="W190" s="345" t="s">
        <v>709</v>
      </c>
      <c r="X190" s="345">
        <v>3</v>
      </c>
      <c r="Y190" s="345" t="s">
        <v>594</v>
      </c>
      <c r="Z190" s="345" t="s">
        <v>823</v>
      </c>
      <c r="AA190" s="345" t="s">
        <v>824</v>
      </c>
      <c r="AB190" s="345" t="s">
        <v>813</v>
      </c>
      <c r="AC190" s="345" t="s">
        <v>814</v>
      </c>
      <c r="AD190" s="345" t="s">
        <v>772</v>
      </c>
      <c r="AE190" s="345">
        <v>150</v>
      </c>
      <c r="AF190" s="336" t="s">
        <v>594</v>
      </c>
      <c r="AG190" s="336" t="s">
        <v>715</v>
      </c>
      <c r="AH190" s="336" t="s">
        <v>716</v>
      </c>
      <c r="AI190" s="336">
        <v>14</v>
      </c>
      <c r="AJ190" s="336">
        <v>5</v>
      </c>
      <c r="AK190" s="336" t="s">
        <v>718</v>
      </c>
      <c r="AL190" s="336" t="s">
        <v>1060</v>
      </c>
      <c r="AM190" s="336">
        <v>400</v>
      </c>
      <c r="AN190" s="336" t="s">
        <v>721</v>
      </c>
      <c r="AO190" s="336" t="s">
        <v>1072</v>
      </c>
      <c r="AP190" s="336">
        <v>100</v>
      </c>
      <c r="AQ190" s="340" t="s">
        <v>594</v>
      </c>
      <c r="AR190" s="340">
        <v>700</v>
      </c>
      <c r="AS190" s="340">
        <v>20</v>
      </c>
      <c r="AT190" s="340" t="s">
        <v>1040</v>
      </c>
      <c r="AU190" s="340" t="s">
        <v>1033</v>
      </c>
    </row>
    <row r="191" spans="1:47" s="335" customFormat="1" ht="27.6" x14ac:dyDescent="0.3">
      <c r="A191" s="343">
        <v>65</v>
      </c>
      <c r="B191" s="336" t="s">
        <v>524</v>
      </c>
      <c r="C191" s="336" t="s">
        <v>495</v>
      </c>
      <c r="D191" s="336" t="s">
        <v>525</v>
      </c>
      <c r="E191" s="336" t="s">
        <v>594</v>
      </c>
      <c r="F191" s="336" t="s">
        <v>578</v>
      </c>
      <c r="G191" s="336">
        <v>1.1299999999999999</v>
      </c>
      <c r="H191" s="336">
        <v>62</v>
      </c>
      <c r="I191" s="336" t="s">
        <v>592</v>
      </c>
      <c r="J191" s="336" t="s">
        <v>594</v>
      </c>
      <c r="K191" s="336" t="s">
        <v>637</v>
      </c>
      <c r="L191" s="336" t="s">
        <v>640</v>
      </c>
      <c r="M191" s="336" t="s">
        <v>594</v>
      </c>
      <c r="N191" s="336" t="s">
        <v>679</v>
      </c>
      <c r="O191" s="336">
        <v>21</v>
      </c>
      <c r="P191" s="345" t="s">
        <v>594</v>
      </c>
      <c r="Q191" s="345">
        <v>900</v>
      </c>
      <c r="R191" s="345">
        <v>290</v>
      </c>
      <c r="S191" s="345">
        <v>700</v>
      </c>
      <c r="T191" s="345">
        <v>26</v>
      </c>
      <c r="U191" s="345">
        <v>900</v>
      </c>
      <c r="V191" s="345">
        <v>20</v>
      </c>
      <c r="W191" s="345" t="s">
        <v>709</v>
      </c>
      <c r="X191" s="345">
        <v>3</v>
      </c>
      <c r="Y191" s="345" t="s">
        <v>594</v>
      </c>
      <c r="Z191" s="345" t="s">
        <v>823</v>
      </c>
      <c r="AA191" s="345" t="s">
        <v>824</v>
      </c>
      <c r="AB191" s="345" t="s">
        <v>813</v>
      </c>
      <c r="AC191" s="345" t="s">
        <v>814</v>
      </c>
      <c r="AD191" s="345" t="s">
        <v>772</v>
      </c>
      <c r="AE191" s="345">
        <v>150</v>
      </c>
      <c r="AF191" s="336" t="s">
        <v>594</v>
      </c>
      <c r="AG191" s="336" t="s">
        <v>715</v>
      </c>
      <c r="AH191" s="336" t="s">
        <v>716</v>
      </c>
      <c r="AI191" s="336">
        <v>14</v>
      </c>
      <c r="AJ191" s="336">
        <v>5</v>
      </c>
      <c r="AK191" s="336" t="s">
        <v>718</v>
      </c>
      <c r="AL191" s="336" t="s">
        <v>1060</v>
      </c>
      <c r="AM191" s="336">
        <v>400</v>
      </c>
      <c r="AN191" s="336" t="s">
        <v>721</v>
      </c>
      <c r="AO191" s="336" t="s">
        <v>1072</v>
      </c>
      <c r="AP191" s="336">
        <v>100</v>
      </c>
      <c r="AQ191" s="340" t="s">
        <v>594</v>
      </c>
      <c r="AR191" s="340">
        <v>700</v>
      </c>
      <c r="AS191" s="340">
        <v>20</v>
      </c>
      <c r="AT191" s="340" t="s">
        <v>1040</v>
      </c>
      <c r="AU191" s="340" t="s">
        <v>1033</v>
      </c>
    </row>
    <row r="192" spans="1:47" s="335" customFormat="1" ht="27.6" x14ac:dyDescent="0.3">
      <c r="A192" s="343">
        <v>66</v>
      </c>
      <c r="B192" s="336" t="s">
        <v>524</v>
      </c>
      <c r="C192" s="336" t="s">
        <v>495</v>
      </c>
      <c r="D192" s="336" t="s">
        <v>525</v>
      </c>
      <c r="E192" s="336" t="s">
        <v>594</v>
      </c>
      <c r="F192" s="336" t="s">
        <v>578</v>
      </c>
      <c r="G192" s="336">
        <v>1.1299999999999999</v>
      </c>
      <c r="H192" s="336">
        <v>62</v>
      </c>
      <c r="I192" s="336" t="s">
        <v>592</v>
      </c>
      <c r="J192" s="336" t="s">
        <v>594</v>
      </c>
      <c r="K192" s="336" t="s">
        <v>637</v>
      </c>
      <c r="L192" s="336" t="s">
        <v>640</v>
      </c>
      <c r="M192" s="336" t="s">
        <v>594</v>
      </c>
      <c r="N192" s="336" t="s">
        <v>679</v>
      </c>
      <c r="O192" s="336">
        <v>21</v>
      </c>
      <c r="P192" s="345" t="s">
        <v>594</v>
      </c>
      <c r="Q192" s="345">
        <v>900</v>
      </c>
      <c r="R192" s="345">
        <v>290</v>
      </c>
      <c r="S192" s="345">
        <v>700</v>
      </c>
      <c r="T192" s="345">
        <v>26</v>
      </c>
      <c r="U192" s="345">
        <v>900</v>
      </c>
      <c r="V192" s="345">
        <v>20</v>
      </c>
      <c r="W192" s="345" t="s">
        <v>709</v>
      </c>
      <c r="X192" s="345">
        <v>3</v>
      </c>
      <c r="Y192" s="345" t="s">
        <v>594</v>
      </c>
      <c r="Z192" s="345" t="s">
        <v>823</v>
      </c>
      <c r="AA192" s="345" t="s">
        <v>824</v>
      </c>
      <c r="AB192" s="345" t="s">
        <v>813</v>
      </c>
      <c r="AC192" s="345" t="s">
        <v>814</v>
      </c>
      <c r="AD192" s="345" t="s">
        <v>772</v>
      </c>
      <c r="AE192" s="345">
        <v>150</v>
      </c>
      <c r="AF192" s="336" t="s">
        <v>594</v>
      </c>
      <c r="AG192" s="336" t="s">
        <v>715</v>
      </c>
      <c r="AH192" s="336" t="s">
        <v>716</v>
      </c>
      <c r="AI192" s="336">
        <v>14</v>
      </c>
      <c r="AJ192" s="336">
        <v>5</v>
      </c>
      <c r="AK192" s="336" t="s">
        <v>718</v>
      </c>
      <c r="AL192" s="336" t="s">
        <v>1060</v>
      </c>
      <c r="AM192" s="336">
        <v>400</v>
      </c>
      <c r="AN192" s="336" t="s">
        <v>721</v>
      </c>
      <c r="AO192" s="336" t="s">
        <v>1072</v>
      </c>
      <c r="AP192" s="336">
        <v>100</v>
      </c>
      <c r="AQ192" s="340" t="s">
        <v>594</v>
      </c>
      <c r="AR192" s="340">
        <v>700</v>
      </c>
      <c r="AS192" s="340">
        <v>20</v>
      </c>
      <c r="AT192" s="340" t="s">
        <v>1040</v>
      </c>
      <c r="AU192" s="340" t="s">
        <v>1033</v>
      </c>
    </row>
    <row r="193" spans="1:47" s="335" customFormat="1" ht="27.6" x14ac:dyDescent="0.3">
      <c r="A193" s="343">
        <v>67</v>
      </c>
      <c r="B193" s="336" t="s">
        <v>524</v>
      </c>
      <c r="C193" s="336" t="s">
        <v>495</v>
      </c>
      <c r="D193" s="336" t="s">
        <v>525</v>
      </c>
      <c r="E193" s="336" t="s">
        <v>594</v>
      </c>
      <c r="F193" s="336" t="s">
        <v>578</v>
      </c>
      <c r="G193" s="336">
        <v>1.1299999999999999</v>
      </c>
      <c r="H193" s="336">
        <v>62</v>
      </c>
      <c r="I193" s="336" t="s">
        <v>592</v>
      </c>
      <c r="J193" s="336" t="s">
        <v>594</v>
      </c>
      <c r="K193" s="336" t="s">
        <v>637</v>
      </c>
      <c r="L193" s="336" t="s">
        <v>640</v>
      </c>
      <c r="M193" s="336" t="s">
        <v>594</v>
      </c>
      <c r="N193" s="336" t="s">
        <v>679</v>
      </c>
      <c r="O193" s="336">
        <v>21</v>
      </c>
      <c r="P193" s="345" t="s">
        <v>594</v>
      </c>
      <c r="Q193" s="345">
        <v>900</v>
      </c>
      <c r="R193" s="345">
        <v>290</v>
      </c>
      <c r="S193" s="345">
        <v>700</v>
      </c>
      <c r="T193" s="345">
        <v>26</v>
      </c>
      <c r="U193" s="345">
        <v>900</v>
      </c>
      <c r="V193" s="345">
        <v>20</v>
      </c>
      <c r="W193" s="345" t="s">
        <v>709</v>
      </c>
      <c r="X193" s="345">
        <v>3</v>
      </c>
      <c r="Y193" s="345" t="s">
        <v>594</v>
      </c>
      <c r="Z193" s="345" t="s">
        <v>823</v>
      </c>
      <c r="AA193" s="345" t="s">
        <v>824</v>
      </c>
      <c r="AB193" s="345" t="s">
        <v>813</v>
      </c>
      <c r="AC193" s="345" t="s">
        <v>814</v>
      </c>
      <c r="AD193" s="345" t="s">
        <v>772</v>
      </c>
      <c r="AE193" s="345">
        <v>150</v>
      </c>
      <c r="AF193" s="336" t="s">
        <v>594</v>
      </c>
      <c r="AG193" s="336" t="s">
        <v>715</v>
      </c>
      <c r="AH193" s="336" t="s">
        <v>716</v>
      </c>
      <c r="AI193" s="336">
        <v>14</v>
      </c>
      <c r="AJ193" s="336">
        <v>5</v>
      </c>
      <c r="AK193" s="336" t="s">
        <v>718</v>
      </c>
      <c r="AL193" s="336" t="s">
        <v>1060</v>
      </c>
      <c r="AM193" s="336">
        <v>400</v>
      </c>
      <c r="AN193" s="336" t="s">
        <v>721</v>
      </c>
      <c r="AO193" s="336" t="s">
        <v>1072</v>
      </c>
      <c r="AP193" s="336">
        <v>100</v>
      </c>
      <c r="AQ193" s="340" t="s">
        <v>594</v>
      </c>
      <c r="AR193" s="340">
        <v>700</v>
      </c>
      <c r="AS193" s="340">
        <v>20</v>
      </c>
      <c r="AT193" s="340" t="s">
        <v>1040</v>
      </c>
      <c r="AU193" s="340" t="s">
        <v>1033</v>
      </c>
    </row>
    <row r="194" spans="1:47" s="335" customFormat="1" ht="27.6" x14ac:dyDescent="0.3">
      <c r="A194" s="343">
        <v>68</v>
      </c>
      <c r="B194" s="336" t="s">
        <v>524</v>
      </c>
      <c r="C194" s="336" t="s">
        <v>495</v>
      </c>
      <c r="D194" s="336" t="s">
        <v>525</v>
      </c>
      <c r="E194" s="336" t="s">
        <v>594</v>
      </c>
      <c r="F194" s="336" t="s">
        <v>578</v>
      </c>
      <c r="G194" s="336">
        <v>1.1299999999999999</v>
      </c>
      <c r="H194" s="336">
        <v>62</v>
      </c>
      <c r="I194" s="336" t="s">
        <v>592</v>
      </c>
      <c r="J194" s="336" t="s">
        <v>594</v>
      </c>
      <c r="K194" s="336" t="s">
        <v>637</v>
      </c>
      <c r="L194" s="336" t="s">
        <v>640</v>
      </c>
      <c r="M194" s="336" t="s">
        <v>594</v>
      </c>
      <c r="N194" s="336" t="s">
        <v>679</v>
      </c>
      <c r="O194" s="336">
        <v>21</v>
      </c>
      <c r="P194" s="345" t="s">
        <v>594</v>
      </c>
      <c r="Q194" s="345">
        <v>900</v>
      </c>
      <c r="R194" s="345">
        <v>290</v>
      </c>
      <c r="S194" s="345">
        <v>700</v>
      </c>
      <c r="T194" s="345">
        <v>26</v>
      </c>
      <c r="U194" s="345">
        <v>900</v>
      </c>
      <c r="V194" s="345">
        <v>20</v>
      </c>
      <c r="W194" s="345" t="s">
        <v>709</v>
      </c>
      <c r="X194" s="345">
        <v>3</v>
      </c>
      <c r="Y194" s="345" t="s">
        <v>594</v>
      </c>
      <c r="Z194" s="345" t="s">
        <v>823</v>
      </c>
      <c r="AA194" s="345" t="s">
        <v>824</v>
      </c>
      <c r="AB194" s="345" t="s">
        <v>813</v>
      </c>
      <c r="AC194" s="345" t="s">
        <v>814</v>
      </c>
      <c r="AD194" s="345" t="s">
        <v>772</v>
      </c>
      <c r="AE194" s="345">
        <v>150</v>
      </c>
      <c r="AF194" s="336" t="s">
        <v>594</v>
      </c>
      <c r="AG194" s="336" t="s">
        <v>715</v>
      </c>
      <c r="AH194" s="336" t="s">
        <v>716</v>
      </c>
      <c r="AI194" s="336">
        <v>14</v>
      </c>
      <c r="AJ194" s="336">
        <v>5</v>
      </c>
      <c r="AK194" s="336" t="s">
        <v>718</v>
      </c>
      <c r="AL194" s="336" t="s">
        <v>1060</v>
      </c>
      <c r="AM194" s="336">
        <v>400</v>
      </c>
      <c r="AN194" s="336" t="s">
        <v>721</v>
      </c>
      <c r="AO194" s="336" t="s">
        <v>1072</v>
      </c>
      <c r="AP194" s="336">
        <v>100</v>
      </c>
      <c r="AQ194" s="340" t="s">
        <v>594</v>
      </c>
      <c r="AR194" s="340">
        <v>700</v>
      </c>
      <c r="AS194" s="340">
        <v>20</v>
      </c>
      <c r="AT194" s="340" t="s">
        <v>1040</v>
      </c>
      <c r="AU194" s="340" t="s">
        <v>1033</v>
      </c>
    </row>
    <row r="195" spans="1:47" s="335" customFormat="1" ht="27.6" x14ac:dyDescent="0.3">
      <c r="A195" s="343">
        <v>69</v>
      </c>
      <c r="B195" s="336" t="s">
        <v>524</v>
      </c>
      <c r="C195" s="336" t="s">
        <v>495</v>
      </c>
      <c r="D195" s="336" t="s">
        <v>525</v>
      </c>
      <c r="E195" s="336" t="s">
        <v>594</v>
      </c>
      <c r="F195" s="336" t="s">
        <v>578</v>
      </c>
      <c r="G195" s="336">
        <v>1.1299999999999999</v>
      </c>
      <c r="H195" s="336">
        <v>62</v>
      </c>
      <c r="I195" s="336" t="s">
        <v>592</v>
      </c>
      <c r="J195" s="336" t="s">
        <v>594</v>
      </c>
      <c r="K195" s="336" t="s">
        <v>637</v>
      </c>
      <c r="L195" s="336" t="s">
        <v>640</v>
      </c>
      <c r="M195" s="336" t="s">
        <v>594</v>
      </c>
      <c r="N195" s="336" t="s">
        <v>679</v>
      </c>
      <c r="O195" s="336">
        <v>21</v>
      </c>
      <c r="P195" s="345" t="s">
        <v>594</v>
      </c>
      <c r="Q195" s="345">
        <v>900</v>
      </c>
      <c r="R195" s="345">
        <v>290</v>
      </c>
      <c r="S195" s="345">
        <v>700</v>
      </c>
      <c r="T195" s="345">
        <v>26</v>
      </c>
      <c r="U195" s="345">
        <v>900</v>
      </c>
      <c r="V195" s="345">
        <v>20</v>
      </c>
      <c r="W195" s="345" t="s">
        <v>709</v>
      </c>
      <c r="X195" s="345">
        <v>3</v>
      </c>
      <c r="Y195" s="345" t="s">
        <v>594</v>
      </c>
      <c r="Z195" s="345" t="s">
        <v>823</v>
      </c>
      <c r="AA195" s="345" t="s">
        <v>824</v>
      </c>
      <c r="AB195" s="345" t="s">
        <v>813</v>
      </c>
      <c r="AC195" s="345" t="s">
        <v>814</v>
      </c>
      <c r="AD195" s="345" t="s">
        <v>772</v>
      </c>
      <c r="AE195" s="345">
        <v>150</v>
      </c>
      <c r="AF195" s="336" t="s">
        <v>594</v>
      </c>
      <c r="AG195" s="336" t="s">
        <v>715</v>
      </c>
      <c r="AH195" s="336" t="s">
        <v>716</v>
      </c>
      <c r="AI195" s="336">
        <v>14</v>
      </c>
      <c r="AJ195" s="336">
        <v>5</v>
      </c>
      <c r="AK195" s="336" t="s">
        <v>718</v>
      </c>
      <c r="AL195" s="336" t="s">
        <v>1060</v>
      </c>
      <c r="AM195" s="336">
        <v>400</v>
      </c>
      <c r="AN195" s="336" t="s">
        <v>721</v>
      </c>
      <c r="AO195" s="336" t="s">
        <v>1072</v>
      </c>
      <c r="AP195" s="336">
        <v>100</v>
      </c>
      <c r="AQ195" s="340" t="s">
        <v>594</v>
      </c>
      <c r="AR195" s="340">
        <v>700</v>
      </c>
      <c r="AS195" s="340">
        <v>20</v>
      </c>
      <c r="AT195" s="340" t="s">
        <v>1040</v>
      </c>
      <c r="AU195" s="340" t="s">
        <v>1033</v>
      </c>
    </row>
    <row r="196" spans="1:47" s="335" customFormat="1" ht="27.6" x14ac:dyDescent="0.3">
      <c r="A196" s="343">
        <v>70</v>
      </c>
      <c r="B196" s="336" t="s">
        <v>530</v>
      </c>
      <c r="C196" s="336" t="s">
        <v>485</v>
      </c>
      <c r="D196" s="336" t="s">
        <v>531</v>
      </c>
      <c r="E196" s="336" t="s">
        <v>595</v>
      </c>
      <c r="F196" s="336" t="s">
        <v>578</v>
      </c>
      <c r="G196" s="336">
        <v>1.1299999999999999</v>
      </c>
      <c r="H196" s="336">
        <v>59</v>
      </c>
      <c r="I196" s="336" t="s">
        <v>592</v>
      </c>
      <c r="J196" s="336" t="s">
        <v>595</v>
      </c>
      <c r="K196" s="336" t="s">
        <v>637</v>
      </c>
      <c r="L196" s="336" t="s">
        <v>642</v>
      </c>
      <c r="M196" s="336" t="s">
        <v>595</v>
      </c>
      <c r="N196" s="336" t="s">
        <v>681</v>
      </c>
      <c r="O196" s="336">
        <v>21</v>
      </c>
      <c r="P196" s="336" t="s">
        <v>595</v>
      </c>
      <c r="Q196" s="336">
        <v>1000</v>
      </c>
      <c r="R196" s="336">
        <v>260</v>
      </c>
      <c r="S196" s="336">
        <v>700</v>
      </c>
      <c r="T196" s="336">
        <v>25</v>
      </c>
      <c r="U196" s="336">
        <v>900</v>
      </c>
      <c r="V196" s="336">
        <v>20</v>
      </c>
      <c r="W196" s="336" t="s">
        <v>709</v>
      </c>
      <c r="X196" s="336">
        <v>3</v>
      </c>
      <c r="Y196" s="336" t="s">
        <v>595</v>
      </c>
      <c r="Z196" s="336" t="s">
        <v>826</v>
      </c>
      <c r="AA196" s="336" t="s">
        <v>827</v>
      </c>
      <c r="AB196" s="336" t="s">
        <v>811</v>
      </c>
      <c r="AC196" s="336" t="s">
        <v>804</v>
      </c>
      <c r="AD196" s="336" t="s">
        <v>828</v>
      </c>
      <c r="AE196" s="336">
        <v>150</v>
      </c>
      <c r="AF196" s="336" t="s">
        <v>595</v>
      </c>
      <c r="AG196" s="336" t="s">
        <v>715</v>
      </c>
      <c r="AH196" s="336" t="s">
        <v>717</v>
      </c>
      <c r="AI196" s="336">
        <v>14</v>
      </c>
      <c r="AJ196" s="336">
        <v>5</v>
      </c>
      <c r="AK196" s="336" t="s">
        <v>718</v>
      </c>
      <c r="AL196" s="336" t="s">
        <v>1060</v>
      </c>
      <c r="AM196" s="336">
        <v>400</v>
      </c>
      <c r="AN196" s="336" t="s">
        <v>721</v>
      </c>
      <c r="AO196" s="336" t="s">
        <v>1072</v>
      </c>
      <c r="AP196" s="336">
        <v>100</v>
      </c>
      <c r="AQ196" s="336" t="s">
        <v>595</v>
      </c>
      <c r="AR196" s="336">
        <v>650</v>
      </c>
      <c r="AS196" s="336">
        <v>20</v>
      </c>
      <c r="AT196" s="336" t="s">
        <v>1040</v>
      </c>
      <c r="AU196" s="336" t="s">
        <v>1033</v>
      </c>
    </row>
    <row r="197" spans="1:47" s="335" customFormat="1" ht="27.6" x14ac:dyDescent="0.3">
      <c r="A197" s="343" t="s">
        <v>596</v>
      </c>
      <c r="B197" s="338"/>
      <c r="C197" s="338"/>
      <c r="D197" s="338"/>
      <c r="E197" s="338"/>
      <c r="F197" s="338"/>
      <c r="G197" s="338"/>
      <c r="H197" s="338"/>
      <c r="I197" s="338"/>
      <c r="J197" s="338"/>
      <c r="K197" s="338"/>
      <c r="L197" s="338"/>
      <c r="M197" s="338"/>
      <c r="N197" s="338"/>
      <c r="O197" s="338"/>
      <c r="P197" s="338"/>
      <c r="Q197" s="338"/>
      <c r="R197" s="338"/>
      <c r="S197" s="338"/>
      <c r="T197" s="338"/>
      <c r="U197" s="338"/>
      <c r="V197" s="338"/>
      <c r="W197" s="338"/>
      <c r="X197" s="338"/>
      <c r="Y197" s="338"/>
      <c r="Z197" s="338"/>
      <c r="AA197" s="338"/>
      <c r="AB197" s="338"/>
      <c r="AC197" s="338"/>
      <c r="AD197" s="338"/>
      <c r="AE197" s="338"/>
      <c r="AF197" s="343" t="s">
        <v>596</v>
      </c>
      <c r="AG197" s="343"/>
      <c r="AH197" s="343"/>
      <c r="AI197" s="343"/>
      <c r="AJ197" s="343"/>
      <c r="AK197" s="343"/>
      <c r="AL197" s="343"/>
      <c r="AM197" s="343"/>
      <c r="AN197" s="343"/>
      <c r="AO197" s="343"/>
      <c r="AP197" s="343"/>
      <c r="AQ197" s="342" t="s">
        <v>596</v>
      </c>
      <c r="AR197" s="342"/>
      <c r="AS197" s="342"/>
      <c r="AT197" s="342"/>
      <c r="AU197" s="342"/>
    </row>
    <row r="198" spans="1:47" s="335" customFormat="1" ht="41.4" x14ac:dyDescent="0.3">
      <c r="A198" s="336" t="s">
        <v>643</v>
      </c>
      <c r="B198" s="336">
        <v>50</v>
      </c>
      <c r="C198" s="336">
        <v>50</v>
      </c>
      <c r="D198" s="336">
        <v>50</v>
      </c>
      <c r="E198" s="338"/>
      <c r="F198" s="338"/>
      <c r="G198" s="338"/>
      <c r="H198" s="336">
        <v>1</v>
      </c>
      <c r="I198" s="336" t="s">
        <v>592</v>
      </c>
      <c r="J198" s="339"/>
      <c r="K198" s="338"/>
      <c r="L198" s="336" t="s">
        <v>644</v>
      </c>
      <c r="M198" s="338"/>
      <c r="N198" s="344" t="s">
        <v>1095</v>
      </c>
      <c r="O198" s="336">
        <v>28</v>
      </c>
      <c r="P198" s="336" t="s">
        <v>597</v>
      </c>
      <c r="Q198" s="336">
        <v>1200</v>
      </c>
      <c r="R198" s="336">
        <v>40</v>
      </c>
      <c r="S198" s="336">
        <v>700</v>
      </c>
      <c r="T198" s="336">
        <v>26</v>
      </c>
      <c r="U198" s="336">
        <v>1000</v>
      </c>
      <c r="V198" s="336">
        <v>29</v>
      </c>
      <c r="W198" s="336" t="s">
        <v>731</v>
      </c>
      <c r="X198" s="336">
        <v>3</v>
      </c>
      <c r="Y198" s="336" t="s">
        <v>597</v>
      </c>
      <c r="Z198" s="336" t="s">
        <v>1075</v>
      </c>
      <c r="AA198" s="336" t="s">
        <v>1076</v>
      </c>
      <c r="AB198" s="336" t="s">
        <v>829</v>
      </c>
      <c r="AC198" s="336" t="s">
        <v>823</v>
      </c>
      <c r="AD198" s="336" t="s">
        <v>797</v>
      </c>
      <c r="AE198" s="336">
        <v>220</v>
      </c>
      <c r="AF198" s="336" t="s">
        <v>643</v>
      </c>
      <c r="AG198" s="336" t="s">
        <v>725</v>
      </c>
      <c r="AH198" s="336" t="s">
        <v>726</v>
      </c>
      <c r="AI198" s="336">
        <v>18</v>
      </c>
      <c r="AJ198" s="336">
        <v>6</v>
      </c>
      <c r="AK198" s="336" t="s">
        <v>727</v>
      </c>
      <c r="AL198" s="336" t="s">
        <v>1060</v>
      </c>
      <c r="AM198" s="336">
        <v>600</v>
      </c>
      <c r="AN198" s="336" t="s">
        <v>728</v>
      </c>
      <c r="AO198" s="336" t="s">
        <v>1073</v>
      </c>
      <c r="AP198" s="336" t="s">
        <v>729</v>
      </c>
      <c r="AQ198" s="337" t="s">
        <v>643</v>
      </c>
      <c r="AR198" s="336" t="s">
        <v>703</v>
      </c>
      <c r="AS198" s="336">
        <v>20</v>
      </c>
      <c r="AT198" s="336" t="s">
        <v>1061</v>
      </c>
      <c r="AU198" s="336" t="s">
        <v>1033</v>
      </c>
    </row>
    <row r="199" spans="1:47" s="335" customFormat="1" ht="41.4" x14ac:dyDescent="0.3">
      <c r="A199" s="336" t="s">
        <v>645</v>
      </c>
      <c r="B199" s="336">
        <v>250</v>
      </c>
      <c r="C199" s="336">
        <v>250</v>
      </c>
      <c r="D199" s="336">
        <v>250</v>
      </c>
      <c r="E199" s="338"/>
      <c r="F199" s="338"/>
      <c r="G199" s="338"/>
      <c r="H199" s="336">
        <v>10</v>
      </c>
      <c r="I199" s="336" t="s">
        <v>592</v>
      </c>
      <c r="J199" s="339"/>
      <c r="K199" s="338"/>
      <c r="L199" s="336" t="s">
        <v>646</v>
      </c>
      <c r="M199" s="338"/>
      <c r="N199" s="336" t="s">
        <v>682</v>
      </c>
      <c r="O199" s="336">
        <v>28</v>
      </c>
      <c r="P199" s="336" t="s">
        <v>598</v>
      </c>
      <c r="Q199" s="336">
        <v>1200</v>
      </c>
      <c r="R199" s="336">
        <v>40</v>
      </c>
      <c r="S199" s="336">
        <v>700</v>
      </c>
      <c r="T199" s="336">
        <v>28</v>
      </c>
      <c r="U199" s="336">
        <v>1000</v>
      </c>
      <c r="V199" s="336">
        <v>29</v>
      </c>
      <c r="W199" s="336" t="s">
        <v>731</v>
      </c>
      <c r="X199" s="336">
        <v>3</v>
      </c>
      <c r="Y199" s="336" t="s">
        <v>598</v>
      </c>
      <c r="Z199" s="336" t="s">
        <v>1075</v>
      </c>
      <c r="AA199" s="336" t="s">
        <v>1076</v>
      </c>
      <c r="AB199" s="336" t="s">
        <v>829</v>
      </c>
      <c r="AC199" s="336" t="s">
        <v>823</v>
      </c>
      <c r="AD199" s="336" t="s">
        <v>797</v>
      </c>
      <c r="AE199" s="336">
        <v>220</v>
      </c>
      <c r="AF199" s="336" t="s">
        <v>645</v>
      </c>
      <c r="AG199" s="336" t="s">
        <v>725</v>
      </c>
      <c r="AH199" s="336" t="s">
        <v>726</v>
      </c>
      <c r="AI199" s="336">
        <v>18</v>
      </c>
      <c r="AJ199" s="336">
        <v>6</v>
      </c>
      <c r="AK199" s="336" t="s">
        <v>727</v>
      </c>
      <c r="AL199" s="336" t="s">
        <v>1060</v>
      </c>
      <c r="AM199" s="336">
        <v>600</v>
      </c>
      <c r="AN199" s="336" t="s">
        <v>728</v>
      </c>
      <c r="AO199" s="336" t="s">
        <v>1073</v>
      </c>
      <c r="AP199" s="336" t="s">
        <v>729</v>
      </c>
      <c r="AQ199" s="341" t="s">
        <v>645</v>
      </c>
      <c r="AR199" s="340" t="s">
        <v>703</v>
      </c>
      <c r="AS199" s="340">
        <v>20</v>
      </c>
      <c r="AT199" s="340" t="s">
        <v>1061</v>
      </c>
      <c r="AU199" s="340" t="s">
        <v>1033</v>
      </c>
    </row>
    <row r="200" spans="1:47" s="335" customFormat="1" ht="41.4" x14ac:dyDescent="0.3">
      <c r="A200" s="336" t="s">
        <v>647</v>
      </c>
      <c r="B200" s="336">
        <v>450</v>
      </c>
      <c r="C200" s="336">
        <v>450</v>
      </c>
      <c r="D200" s="336">
        <v>450</v>
      </c>
      <c r="E200" s="338"/>
      <c r="F200" s="338"/>
      <c r="G200" s="338"/>
      <c r="H200" s="336">
        <v>31</v>
      </c>
      <c r="I200" s="336" t="s">
        <v>592</v>
      </c>
      <c r="J200" s="339"/>
      <c r="K200" s="338"/>
      <c r="L200" s="336">
        <v>15</v>
      </c>
      <c r="M200" s="338"/>
      <c r="N200" s="336" t="s">
        <v>683</v>
      </c>
      <c r="O200" s="336">
        <v>28</v>
      </c>
      <c r="P200" s="336" t="s">
        <v>599</v>
      </c>
      <c r="Q200" s="336">
        <v>1200</v>
      </c>
      <c r="R200" s="336">
        <v>40</v>
      </c>
      <c r="S200" s="336">
        <v>700</v>
      </c>
      <c r="T200" s="336">
        <v>30</v>
      </c>
      <c r="U200" s="336">
        <v>1000</v>
      </c>
      <c r="V200" s="336">
        <v>29</v>
      </c>
      <c r="W200" s="336" t="s">
        <v>731</v>
      </c>
      <c r="X200" s="336">
        <v>3</v>
      </c>
      <c r="Y200" s="336" t="s">
        <v>599</v>
      </c>
      <c r="Z200" s="336" t="s">
        <v>1075</v>
      </c>
      <c r="AA200" s="336" t="s">
        <v>1076</v>
      </c>
      <c r="AB200" s="336" t="s">
        <v>829</v>
      </c>
      <c r="AC200" s="336" t="s">
        <v>823</v>
      </c>
      <c r="AD200" s="336" t="s">
        <v>797</v>
      </c>
      <c r="AE200" s="336">
        <v>220</v>
      </c>
      <c r="AF200" s="336" t="s">
        <v>647</v>
      </c>
      <c r="AG200" s="336" t="s">
        <v>725</v>
      </c>
      <c r="AH200" s="336" t="s">
        <v>726</v>
      </c>
      <c r="AI200" s="336">
        <v>18</v>
      </c>
      <c r="AJ200" s="336">
        <v>6</v>
      </c>
      <c r="AK200" s="336" t="s">
        <v>727</v>
      </c>
      <c r="AL200" s="336" t="s">
        <v>1060</v>
      </c>
      <c r="AM200" s="336">
        <v>600</v>
      </c>
      <c r="AN200" s="336" t="s">
        <v>728</v>
      </c>
      <c r="AO200" s="336" t="s">
        <v>1073</v>
      </c>
      <c r="AP200" s="336" t="s">
        <v>729</v>
      </c>
      <c r="AQ200" s="337" t="s">
        <v>647</v>
      </c>
      <c r="AR200" s="336" t="s">
        <v>704</v>
      </c>
      <c r="AS200" s="336">
        <v>20</v>
      </c>
      <c r="AT200" s="336" t="s">
        <v>1061</v>
      </c>
      <c r="AU200" s="336" t="s">
        <v>1033</v>
      </c>
    </row>
    <row r="201" spans="1:47" s="335" customFormat="1" ht="41.4" x14ac:dyDescent="0.3">
      <c r="A201" s="343" t="s">
        <v>600</v>
      </c>
      <c r="B201" s="338"/>
      <c r="C201" s="338"/>
      <c r="D201" s="338"/>
      <c r="E201" s="338"/>
      <c r="F201" s="338"/>
      <c r="G201" s="338"/>
      <c r="H201" s="338"/>
      <c r="I201" s="338"/>
      <c r="J201" s="338"/>
      <c r="K201" s="338"/>
      <c r="L201" s="338"/>
      <c r="M201" s="338"/>
      <c r="N201" s="338"/>
      <c r="O201" s="338"/>
      <c r="P201" s="338"/>
      <c r="Q201" s="338"/>
      <c r="R201" s="338"/>
      <c r="S201" s="338"/>
      <c r="T201" s="338"/>
      <c r="U201" s="338"/>
      <c r="V201" s="338"/>
      <c r="W201" s="338"/>
      <c r="X201" s="338"/>
      <c r="Y201" s="338"/>
      <c r="Z201" s="338"/>
      <c r="AA201" s="338"/>
      <c r="AB201" s="338"/>
      <c r="AC201" s="338"/>
      <c r="AD201" s="338"/>
      <c r="AE201" s="338"/>
      <c r="AF201" s="343" t="s">
        <v>600</v>
      </c>
      <c r="AG201" s="343"/>
      <c r="AH201" s="343"/>
      <c r="AI201" s="343"/>
      <c r="AJ201" s="343"/>
      <c r="AK201" s="343"/>
      <c r="AL201" s="343"/>
      <c r="AM201" s="343"/>
      <c r="AN201" s="343"/>
      <c r="AO201" s="343"/>
      <c r="AP201" s="343"/>
      <c r="AQ201" s="342" t="s">
        <v>600</v>
      </c>
      <c r="AR201" s="342"/>
      <c r="AS201" s="342"/>
      <c r="AT201" s="342"/>
      <c r="AU201" s="342"/>
    </row>
    <row r="202" spans="1:47" s="335" customFormat="1" ht="55.2" x14ac:dyDescent="0.3">
      <c r="A202" s="336" t="s">
        <v>692</v>
      </c>
      <c r="B202" s="336">
        <v>500</v>
      </c>
      <c r="C202" s="336">
        <v>500</v>
      </c>
      <c r="D202" s="336">
        <v>500</v>
      </c>
      <c r="E202" s="338"/>
      <c r="F202" s="338"/>
      <c r="G202" s="338"/>
      <c r="H202" s="336">
        <v>19</v>
      </c>
      <c r="I202" s="336" t="s">
        <v>592</v>
      </c>
      <c r="J202" s="339"/>
      <c r="K202" s="338"/>
      <c r="L202" s="336">
        <v>10</v>
      </c>
      <c r="M202" s="338"/>
      <c r="N202" s="336" t="s">
        <v>684</v>
      </c>
      <c r="O202" s="336">
        <v>29</v>
      </c>
      <c r="P202" s="336" t="s">
        <v>692</v>
      </c>
      <c r="Q202" s="336">
        <v>1300</v>
      </c>
      <c r="R202" s="336">
        <v>0</v>
      </c>
      <c r="S202" s="336">
        <v>700</v>
      </c>
      <c r="T202" s="336">
        <v>35</v>
      </c>
      <c r="U202" s="336">
        <v>1300</v>
      </c>
      <c r="V202" s="336">
        <v>45</v>
      </c>
      <c r="W202" s="336" t="s">
        <v>728</v>
      </c>
      <c r="X202" s="336">
        <v>3</v>
      </c>
      <c r="Y202" s="336" t="s">
        <v>692</v>
      </c>
      <c r="Z202" s="336" t="s">
        <v>830</v>
      </c>
      <c r="AA202" s="336" t="s">
        <v>832</v>
      </c>
      <c r="AB202" s="336" t="s">
        <v>834</v>
      </c>
      <c r="AC202" s="336" t="s">
        <v>800</v>
      </c>
      <c r="AD202" s="336" t="s">
        <v>835</v>
      </c>
      <c r="AE202" s="336">
        <v>250</v>
      </c>
      <c r="AF202" s="336" t="s">
        <v>692</v>
      </c>
      <c r="AG202" s="336" t="s">
        <v>725</v>
      </c>
      <c r="AH202" s="336" t="s">
        <v>730</v>
      </c>
      <c r="AI202" s="336">
        <v>17</v>
      </c>
      <c r="AJ202" s="336">
        <v>7</v>
      </c>
      <c r="AK202" s="336" t="s">
        <v>731</v>
      </c>
      <c r="AL202" s="336" t="s">
        <v>1074</v>
      </c>
      <c r="AM202" s="336">
        <v>500</v>
      </c>
      <c r="AN202" s="336" t="s">
        <v>732</v>
      </c>
      <c r="AO202" s="336" t="s">
        <v>1056</v>
      </c>
      <c r="AP202" s="336" t="s">
        <v>733</v>
      </c>
      <c r="AQ202" s="337" t="s">
        <v>692</v>
      </c>
      <c r="AR202" s="336" t="s">
        <v>705</v>
      </c>
      <c r="AS202" s="336">
        <v>20</v>
      </c>
      <c r="AT202" s="336" t="s">
        <v>1035</v>
      </c>
      <c r="AU202" s="336" t="s">
        <v>1033</v>
      </c>
    </row>
    <row r="203" spans="1:47" s="335" customFormat="1" ht="55.2" x14ac:dyDescent="0.3">
      <c r="A203" s="336" t="s">
        <v>693</v>
      </c>
      <c r="B203" s="336">
        <v>500</v>
      </c>
      <c r="C203" s="336">
        <v>500</v>
      </c>
      <c r="D203" s="336">
        <v>500</v>
      </c>
      <c r="E203" s="338"/>
      <c r="F203" s="338"/>
      <c r="G203" s="338"/>
      <c r="H203" s="336">
        <v>19</v>
      </c>
      <c r="I203" s="336" t="s">
        <v>592</v>
      </c>
      <c r="J203" s="339"/>
      <c r="K203" s="338"/>
      <c r="L203" s="336">
        <v>10</v>
      </c>
      <c r="M203" s="338"/>
      <c r="N203" s="336" t="s">
        <v>684</v>
      </c>
      <c r="O203" s="336">
        <v>29</v>
      </c>
      <c r="P203" s="336" t="s">
        <v>693</v>
      </c>
      <c r="Q203" s="336">
        <v>1300</v>
      </c>
      <c r="R203" s="336">
        <v>0</v>
      </c>
      <c r="S203" s="336">
        <v>700</v>
      </c>
      <c r="T203" s="336">
        <v>35</v>
      </c>
      <c r="U203" s="336">
        <v>1300</v>
      </c>
      <c r="V203" s="336">
        <v>45</v>
      </c>
      <c r="W203" s="336" t="s">
        <v>728</v>
      </c>
      <c r="X203" s="336">
        <v>3</v>
      </c>
      <c r="Y203" s="336" t="s">
        <v>693</v>
      </c>
      <c r="Z203" s="336" t="s">
        <v>831</v>
      </c>
      <c r="AA203" s="336" t="s">
        <v>833</v>
      </c>
      <c r="AB203" s="336" t="s">
        <v>834</v>
      </c>
      <c r="AC203" s="336" t="s">
        <v>800</v>
      </c>
      <c r="AD203" s="336" t="s">
        <v>835</v>
      </c>
      <c r="AE203" s="336">
        <v>250</v>
      </c>
      <c r="AF203" s="336" t="s">
        <v>693</v>
      </c>
      <c r="AG203" s="336" t="s">
        <v>725</v>
      </c>
      <c r="AH203" s="336" t="s">
        <v>730</v>
      </c>
      <c r="AI203" s="336">
        <v>17</v>
      </c>
      <c r="AJ203" s="336">
        <v>7</v>
      </c>
      <c r="AK203" s="336" t="s">
        <v>731</v>
      </c>
      <c r="AL203" s="336" t="s">
        <v>1074</v>
      </c>
      <c r="AM203" s="336">
        <v>500</v>
      </c>
      <c r="AN203" s="336" t="s">
        <v>732</v>
      </c>
      <c r="AO203" s="336" t="s">
        <v>1056</v>
      </c>
      <c r="AP203" s="336" t="s">
        <v>733</v>
      </c>
      <c r="AQ203" s="341" t="s">
        <v>693</v>
      </c>
      <c r="AR203" s="340" t="s">
        <v>705</v>
      </c>
      <c r="AS203" s="340">
        <v>20</v>
      </c>
      <c r="AT203" s="340" t="s">
        <v>1035</v>
      </c>
      <c r="AU203" s="340" t="s">
        <v>1033</v>
      </c>
    </row>
    <row r="204" spans="1:47" s="335" customFormat="1" ht="27.6" x14ac:dyDescent="0.3">
      <c r="A204" s="336" t="s">
        <v>694</v>
      </c>
      <c r="B204" s="336">
        <v>500</v>
      </c>
      <c r="C204" s="336">
        <v>500</v>
      </c>
      <c r="D204" s="336">
        <v>500</v>
      </c>
      <c r="E204" s="338"/>
      <c r="F204" s="338"/>
      <c r="G204" s="338"/>
      <c r="H204" s="336">
        <v>13</v>
      </c>
      <c r="I204" s="336" t="s">
        <v>592</v>
      </c>
      <c r="J204" s="339"/>
      <c r="K204" s="338"/>
      <c r="L204" s="336">
        <v>10</v>
      </c>
      <c r="M204" s="338"/>
      <c r="N204" s="336" t="s">
        <v>684</v>
      </c>
      <c r="O204" s="336">
        <v>29</v>
      </c>
      <c r="P204" s="336" t="s">
        <v>694</v>
      </c>
      <c r="Q204" s="336">
        <v>1300</v>
      </c>
      <c r="R204" s="336">
        <v>0</v>
      </c>
      <c r="S204" s="336">
        <v>700</v>
      </c>
      <c r="T204" s="336">
        <v>42</v>
      </c>
      <c r="U204" s="336">
        <v>1300</v>
      </c>
      <c r="V204" s="336">
        <v>45</v>
      </c>
      <c r="W204" s="336" t="s">
        <v>728</v>
      </c>
      <c r="X204" s="336">
        <v>3</v>
      </c>
      <c r="Y204" s="336" t="s">
        <v>694</v>
      </c>
      <c r="Z204" s="336"/>
      <c r="AA204" s="336"/>
      <c r="AB204" s="336" t="s">
        <v>834</v>
      </c>
      <c r="AC204" s="336" t="s">
        <v>800</v>
      </c>
      <c r="AD204" s="336" t="s">
        <v>797</v>
      </c>
      <c r="AE204" s="336">
        <v>250</v>
      </c>
      <c r="AF204" s="336" t="s">
        <v>694</v>
      </c>
      <c r="AG204" s="336" t="s">
        <v>725</v>
      </c>
      <c r="AH204" s="336" t="s">
        <v>730</v>
      </c>
      <c r="AI204" s="336">
        <v>17</v>
      </c>
      <c r="AJ204" s="336">
        <v>7</v>
      </c>
      <c r="AK204" s="336" t="s">
        <v>731</v>
      </c>
      <c r="AL204" s="336" t="s">
        <v>1074</v>
      </c>
      <c r="AM204" s="336">
        <v>500</v>
      </c>
      <c r="AN204" s="336" t="s">
        <v>732</v>
      </c>
      <c r="AO204" s="336" t="s">
        <v>1056</v>
      </c>
      <c r="AP204" s="336" t="s">
        <v>733</v>
      </c>
      <c r="AQ204" s="337" t="s">
        <v>694</v>
      </c>
      <c r="AR204" s="336" t="s">
        <v>705</v>
      </c>
      <c r="AS204" s="336">
        <v>20</v>
      </c>
      <c r="AT204" s="336" t="s">
        <v>1035</v>
      </c>
      <c r="AU204" s="336" t="s">
        <v>1033</v>
      </c>
    </row>
  </sheetData>
  <hyperlinks>
    <hyperlink ref="A1" r:id="rId1" xr:uid="{9E3169D9-47EF-46CD-894D-D373D5D1070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Z59"/>
  <sheetViews>
    <sheetView topLeftCell="A13" zoomScale="60" zoomScaleNormal="60" workbookViewId="0">
      <selection activeCell="CA15" sqref="CA15:CG15"/>
    </sheetView>
  </sheetViews>
  <sheetFormatPr defaultColWidth="8.77734375" defaultRowHeight="13.8" x14ac:dyDescent="0.3"/>
  <cols>
    <col min="1" max="16384" width="8.77734375" style="308"/>
  </cols>
  <sheetData>
    <row r="1" spans="1:130" x14ac:dyDescent="0.3">
      <c r="A1" s="356" t="s">
        <v>568</v>
      </c>
      <c r="BV1" s="357" t="s">
        <v>939</v>
      </c>
    </row>
    <row r="2" spans="1:130" ht="27.6" x14ac:dyDescent="0.3">
      <c r="A2" s="308" t="s">
        <v>3</v>
      </c>
      <c r="K2" s="308" t="s">
        <v>4</v>
      </c>
    </row>
    <row r="3" spans="1:130" ht="14.4" thickBot="1" x14ac:dyDescent="0.35">
      <c r="K3" s="498" t="s">
        <v>569</v>
      </c>
      <c r="L3" s="498" t="s">
        <v>570</v>
      </c>
      <c r="M3" s="513" t="s">
        <v>571</v>
      </c>
      <c r="N3" s="514"/>
      <c r="O3" s="514"/>
      <c r="P3" s="515"/>
      <c r="Q3" s="498" t="s">
        <v>572</v>
      </c>
      <c r="X3" s="521" t="s">
        <v>987</v>
      </c>
      <c r="Y3" s="513" t="s">
        <v>988</v>
      </c>
      <c r="Z3" s="514"/>
      <c r="AA3" s="514"/>
      <c r="AB3" s="515"/>
      <c r="AC3" s="513" t="s">
        <v>989</v>
      </c>
      <c r="AD3" s="514"/>
      <c r="AE3" s="514"/>
      <c r="AF3" s="515"/>
    </row>
    <row r="4" spans="1:130" ht="15.45" customHeight="1" thickBot="1" x14ac:dyDescent="0.35">
      <c r="K4" s="500"/>
      <c r="L4" s="500"/>
      <c r="M4" s="516"/>
      <c r="N4" s="517"/>
      <c r="O4" s="517"/>
      <c r="P4" s="518"/>
      <c r="Q4" s="500"/>
      <c r="S4" s="308" t="s">
        <v>648</v>
      </c>
      <c r="X4" s="522"/>
      <c r="Y4" s="516"/>
      <c r="Z4" s="517"/>
      <c r="AA4" s="517"/>
      <c r="AB4" s="518"/>
      <c r="AC4" s="516"/>
      <c r="AD4" s="517"/>
      <c r="AE4" s="517"/>
      <c r="AF4" s="518"/>
      <c r="AQ4" s="316"/>
      <c r="AR4" s="247"/>
      <c r="AS4" s="247"/>
      <c r="AT4" s="247"/>
      <c r="AU4" s="247"/>
      <c r="AV4" s="247"/>
      <c r="AW4" s="316"/>
      <c r="AX4" s="316"/>
      <c r="AY4" s="316"/>
      <c r="AZ4" s="316"/>
      <c r="BA4" s="316"/>
      <c r="BB4" s="316"/>
      <c r="BC4" s="316"/>
      <c r="BD4" s="316"/>
      <c r="BE4" s="316"/>
      <c r="BF4" s="316"/>
      <c r="BG4" s="316"/>
      <c r="BH4" s="316"/>
      <c r="BI4" s="316"/>
      <c r="BJ4" s="316"/>
      <c r="BK4" s="316"/>
      <c r="BL4" s="316"/>
      <c r="BM4" s="316"/>
      <c r="BN4" s="316"/>
      <c r="BU4" s="328" t="s">
        <v>685</v>
      </c>
      <c r="BV4" s="248" t="s">
        <v>861</v>
      </c>
      <c r="BW4" s="248" t="s">
        <v>863</v>
      </c>
      <c r="BX4" s="248" t="s">
        <v>865</v>
      </c>
      <c r="BY4" s="326" t="s">
        <v>981</v>
      </c>
      <c r="CK4" s="321"/>
      <c r="CL4" s="322"/>
      <c r="CM4" s="322"/>
      <c r="CN4" s="322"/>
      <c r="CO4" s="322"/>
      <c r="CP4" s="322"/>
      <c r="CQ4" s="322"/>
      <c r="CR4" s="322"/>
      <c r="CS4" s="322"/>
      <c r="CT4" s="322"/>
      <c r="CU4" s="322"/>
      <c r="CV4" s="322"/>
    </row>
    <row r="5" spans="1:130" ht="52.5" customHeight="1" thickBot="1" x14ac:dyDescent="0.35">
      <c r="K5" s="500"/>
      <c r="L5" s="500"/>
      <c r="M5" s="501" t="s">
        <v>445</v>
      </c>
      <c r="N5" s="503"/>
      <c r="O5" s="501" t="s">
        <v>573</v>
      </c>
      <c r="P5" s="503"/>
      <c r="Q5" s="500"/>
      <c r="S5" s="250" t="s">
        <v>603</v>
      </c>
      <c r="T5" s="250" t="s">
        <v>605</v>
      </c>
      <c r="U5" s="513" t="s">
        <v>607</v>
      </c>
      <c r="V5" s="515"/>
      <c r="X5" s="522"/>
      <c r="Y5" s="513" t="s">
        <v>445</v>
      </c>
      <c r="Z5" s="515"/>
      <c r="AA5" s="513" t="s">
        <v>573</v>
      </c>
      <c r="AB5" s="515"/>
      <c r="AC5" s="513" t="s">
        <v>445</v>
      </c>
      <c r="AD5" s="515"/>
      <c r="AE5" s="513" t="s">
        <v>573</v>
      </c>
      <c r="AF5" s="515"/>
      <c r="AQ5" s="247"/>
      <c r="AR5" s="251"/>
      <c r="AS5" s="251"/>
      <c r="AT5" s="251"/>
      <c r="AU5" s="251"/>
      <c r="AV5" s="251"/>
      <c r="AW5" s="252"/>
      <c r="AX5" s="316"/>
      <c r="AY5" s="247"/>
      <c r="AZ5" s="247"/>
      <c r="BA5" s="247"/>
      <c r="BB5" s="247"/>
      <c r="BC5" s="252"/>
      <c r="BD5" s="247"/>
      <c r="BE5" s="253"/>
      <c r="BF5" s="252"/>
      <c r="BG5" s="247"/>
      <c r="BH5" s="252"/>
      <c r="BI5" s="247"/>
      <c r="BJ5" s="316"/>
      <c r="BK5" s="316"/>
      <c r="BL5" s="316"/>
      <c r="BM5" s="316"/>
      <c r="BN5" s="316"/>
      <c r="BU5" s="333"/>
      <c r="BV5" s="254" t="s">
        <v>862</v>
      </c>
      <c r="BW5" s="254" t="s">
        <v>864</v>
      </c>
      <c r="BX5" s="254" t="s">
        <v>866</v>
      </c>
      <c r="BY5" s="334"/>
      <c r="BZ5" s="328" t="s">
        <v>569</v>
      </c>
      <c r="CA5" s="248" t="s">
        <v>888</v>
      </c>
      <c r="CB5" s="330" t="s">
        <v>889</v>
      </c>
      <c r="CC5" s="331"/>
      <c r="CD5" s="332"/>
      <c r="CE5" s="330" t="s">
        <v>890</v>
      </c>
      <c r="CF5" s="331"/>
      <c r="CG5" s="332"/>
      <c r="CK5" s="321"/>
      <c r="CL5" s="321"/>
      <c r="CM5" s="321"/>
      <c r="CN5" s="321"/>
      <c r="CO5" s="321"/>
      <c r="CP5" s="321"/>
      <c r="CQ5" s="321"/>
      <c r="CR5" s="321"/>
      <c r="CS5" s="321"/>
      <c r="CT5" s="321"/>
      <c r="CU5" s="321"/>
      <c r="CV5" s="321"/>
      <c r="CX5" s="556" t="s">
        <v>569</v>
      </c>
      <c r="CY5" s="551" t="s">
        <v>982</v>
      </c>
      <c r="CZ5" s="551" t="s">
        <v>947</v>
      </c>
      <c r="DA5" s="551" t="s">
        <v>983</v>
      </c>
      <c r="DB5" s="551" t="s">
        <v>948</v>
      </c>
      <c r="DC5" s="551" t="s">
        <v>984</v>
      </c>
      <c r="DD5" s="551" t="s">
        <v>949</v>
      </c>
      <c r="DE5" s="248" t="s">
        <v>950</v>
      </c>
      <c r="DF5" s="248" t="s">
        <v>952</v>
      </c>
      <c r="DG5" s="551" t="s">
        <v>953</v>
      </c>
      <c r="DH5" s="551" t="s">
        <v>985</v>
      </c>
      <c r="DI5" s="551" t="s">
        <v>986</v>
      </c>
      <c r="DJ5" s="248" t="s">
        <v>954</v>
      </c>
      <c r="DK5" s="249" t="s">
        <v>955</v>
      </c>
      <c r="DM5" s="556" t="s">
        <v>569</v>
      </c>
      <c r="DN5" s="551" t="s">
        <v>965</v>
      </c>
      <c r="DO5" s="248" t="s">
        <v>966</v>
      </c>
      <c r="DP5" s="551" t="s">
        <v>967</v>
      </c>
      <c r="DQ5" s="248" t="s">
        <v>737</v>
      </c>
      <c r="DR5" s="248" t="s">
        <v>968</v>
      </c>
      <c r="DS5" s="248" t="s">
        <v>888</v>
      </c>
      <c r="DT5" s="248" t="s">
        <v>8</v>
      </c>
      <c r="DU5" s="248" t="s">
        <v>969</v>
      </c>
      <c r="DV5" s="248" t="s">
        <v>970</v>
      </c>
      <c r="DW5" s="248" t="s">
        <v>971</v>
      </c>
      <c r="DX5" s="248" t="s">
        <v>972</v>
      </c>
      <c r="DY5" s="248" t="s">
        <v>736</v>
      </c>
      <c r="DZ5" s="249" t="s">
        <v>973</v>
      </c>
    </row>
    <row r="6" spans="1:130" ht="124.8" thickBot="1" x14ac:dyDescent="0.35">
      <c r="A6" s="498" t="s">
        <v>455</v>
      </c>
      <c r="B6" s="256" t="s">
        <v>456</v>
      </c>
      <c r="C6" s="256" t="s">
        <v>456</v>
      </c>
      <c r="D6" s="256" t="s">
        <v>456</v>
      </c>
      <c r="E6" s="257" t="s">
        <v>460</v>
      </c>
      <c r="F6" s="257" t="s">
        <v>460</v>
      </c>
      <c r="G6" s="257" t="s">
        <v>460</v>
      </c>
      <c r="K6" s="500"/>
      <c r="L6" s="500"/>
      <c r="M6" s="511" t="s">
        <v>574</v>
      </c>
      <c r="N6" s="511" t="s">
        <v>575</v>
      </c>
      <c r="O6" s="511" t="s">
        <v>574</v>
      </c>
      <c r="P6" s="511" t="s">
        <v>575</v>
      </c>
      <c r="Q6" s="500"/>
      <c r="S6" s="258" t="s">
        <v>604</v>
      </c>
      <c r="T6" s="259" t="s">
        <v>606</v>
      </c>
      <c r="U6" s="519" t="s">
        <v>608</v>
      </c>
      <c r="V6" s="520"/>
      <c r="X6" s="522"/>
      <c r="Y6" s="525"/>
      <c r="Z6" s="526"/>
      <c r="AA6" s="525"/>
      <c r="AB6" s="526"/>
      <c r="AC6" s="525"/>
      <c r="AD6" s="526"/>
      <c r="AE6" s="525"/>
      <c r="AF6" s="526"/>
      <c r="AQ6" s="260" t="s">
        <v>685</v>
      </c>
      <c r="AR6" s="261" t="s">
        <v>990</v>
      </c>
      <c r="AS6" s="261" t="s">
        <v>991</v>
      </c>
      <c r="AT6" s="261" t="s">
        <v>992</v>
      </c>
      <c r="AU6" s="261" t="s">
        <v>993</v>
      </c>
      <c r="AV6" s="261" t="s">
        <v>994</v>
      </c>
      <c r="AW6" s="261" t="s">
        <v>980</v>
      </c>
      <c r="AX6" s="317"/>
      <c r="AY6" s="260" t="s">
        <v>569</v>
      </c>
      <c r="AZ6" s="260" t="s">
        <v>995</v>
      </c>
      <c r="BA6" s="260" t="s">
        <v>996</v>
      </c>
      <c r="BB6" s="260" t="s">
        <v>997</v>
      </c>
      <c r="BC6" s="261" t="s">
        <v>976</v>
      </c>
      <c r="BD6" s="260" t="s">
        <v>998</v>
      </c>
      <c r="BE6" s="261" t="s">
        <v>977</v>
      </c>
      <c r="BF6" s="261" t="s">
        <v>978</v>
      </c>
      <c r="BG6" s="260" t="s">
        <v>999</v>
      </c>
      <c r="BH6" s="261" t="s">
        <v>979</v>
      </c>
      <c r="BI6" s="260" t="s">
        <v>1000</v>
      </c>
      <c r="BJ6" s="262" t="s">
        <v>569</v>
      </c>
      <c r="BK6" s="262" t="s">
        <v>698</v>
      </c>
      <c r="BL6" s="262" t="s">
        <v>699</v>
      </c>
      <c r="BM6" s="262" t="s">
        <v>700</v>
      </c>
      <c r="BN6" s="262" t="s">
        <v>701</v>
      </c>
      <c r="BP6" s="537" t="s">
        <v>845</v>
      </c>
      <c r="BQ6" s="263" t="s">
        <v>846</v>
      </c>
      <c r="BU6" s="329"/>
      <c r="BV6" s="254" t="s">
        <v>686</v>
      </c>
      <c r="BW6" s="254" t="s">
        <v>686</v>
      </c>
      <c r="BX6" s="254" t="s">
        <v>686</v>
      </c>
      <c r="BY6" s="327"/>
      <c r="BZ6" s="329"/>
      <c r="CA6" s="254" t="s">
        <v>686</v>
      </c>
      <c r="CB6" s="248" t="s">
        <v>1001</v>
      </c>
      <c r="CC6" s="248" t="s">
        <v>1002</v>
      </c>
      <c r="CD6" s="248" t="s">
        <v>1003</v>
      </c>
      <c r="CE6" s="248" t="s">
        <v>891</v>
      </c>
      <c r="CF6" s="248" t="s">
        <v>892</v>
      </c>
      <c r="CG6" s="249" t="s">
        <v>893</v>
      </c>
      <c r="CK6" s="319" t="s">
        <v>685</v>
      </c>
      <c r="CL6" s="320" t="s">
        <v>1082</v>
      </c>
      <c r="CM6" s="320" t="s">
        <v>1083</v>
      </c>
      <c r="CN6" s="320" t="s">
        <v>1084</v>
      </c>
      <c r="CO6" s="320" t="s">
        <v>1085</v>
      </c>
      <c r="CP6" s="320" t="s">
        <v>1086</v>
      </c>
      <c r="CQ6" s="320" t="s">
        <v>1087</v>
      </c>
      <c r="CR6" s="320" t="s">
        <v>1088</v>
      </c>
      <c r="CS6" s="320" t="s">
        <v>1092</v>
      </c>
      <c r="CT6" s="320" t="s">
        <v>1089</v>
      </c>
      <c r="CU6" s="320" t="s">
        <v>1090</v>
      </c>
      <c r="CV6" s="320" t="s">
        <v>1091</v>
      </c>
      <c r="CX6" s="557"/>
      <c r="CY6" s="552"/>
      <c r="CZ6" s="552"/>
      <c r="DA6" s="552"/>
      <c r="DB6" s="552"/>
      <c r="DC6" s="552"/>
      <c r="DD6" s="552"/>
      <c r="DE6" s="254" t="s">
        <v>951</v>
      </c>
      <c r="DF6" s="254" t="s">
        <v>951</v>
      </c>
      <c r="DG6" s="552"/>
      <c r="DH6" s="552"/>
      <c r="DI6" s="552"/>
      <c r="DJ6" s="254" t="s">
        <v>951</v>
      </c>
      <c r="DK6" s="255" t="s">
        <v>951</v>
      </c>
      <c r="DM6" s="557"/>
      <c r="DN6" s="552"/>
      <c r="DO6" s="254" t="s">
        <v>686</v>
      </c>
      <c r="DP6" s="552"/>
      <c r="DQ6" s="254" t="s">
        <v>686</v>
      </c>
      <c r="DR6" s="254" t="s">
        <v>686</v>
      </c>
      <c r="DS6" s="254" t="s">
        <v>686</v>
      </c>
      <c r="DT6" s="254" t="s">
        <v>686</v>
      </c>
      <c r="DU6" s="254" t="s">
        <v>686</v>
      </c>
      <c r="DV6" s="254" t="s">
        <v>686</v>
      </c>
      <c r="DW6" s="254" t="s">
        <v>686</v>
      </c>
      <c r="DX6" s="254" t="s">
        <v>686</v>
      </c>
      <c r="DY6" s="254" t="s">
        <v>686</v>
      </c>
      <c r="DZ6" s="255" t="s">
        <v>686</v>
      </c>
    </row>
    <row r="7" spans="1:130" ht="55.8" thickBot="1" x14ac:dyDescent="0.35">
      <c r="A7" s="499"/>
      <c r="B7" s="264" t="s">
        <v>457</v>
      </c>
      <c r="C7" s="264" t="s">
        <v>458</v>
      </c>
      <c r="D7" s="264" t="s">
        <v>459</v>
      </c>
      <c r="E7" s="265" t="s">
        <v>457</v>
      </c>
      <c r="F7" s="265" t="s">
        <v>458</v>
      </c>
      <c r="G7" s="265" t="s">
        <v>459</v>
      </c>
      <c r="K7" s="499"/>
      <c r="L7" s="499"/>
      <c r="M7" s="512"/>
      <c r="N7" s="512"/>
      <c r="O7" s="512"/>
      <c r="P7" s="512"/>
      <c r="Q7" s="499"/>
      <c r="S7" s="266"/>
      <c r="T7" s="267"/>
      <c r="U7" s="268" t="s">
        <v>445</v>
      </c>
      <c r="V7" s="268" t="s">
        <v>573</v>
      </c>
      <c r="X7" s="523"/>
      <c r="Y7" s="516"/>
      <c r="Z7" s="518"/>
      <c r="AA7" s="516"/>
      <c r="AB7" s="518"/>
      <c r="AC7" s="516"/>
      <c r="AD7" s="518"/>
      <c r="AE7" s="516"/>
      <c r="AF7" s="518"/>
      <c r="AH7" s="269" t="s">
        <v>685</v>
      </c>
      <c r="AI7" s="270" t="s">
        <v>695</v>
      </c>
      <c r="AJ7" s="270" t="s">
        <v>696</v>
      </c>
      <c r="AK7" s="270" t="s">
        <v>697</v>
      </c>
      <c r="AL7" s="250" t="s">
        <v>749</v>
      </c>
      <c r="AM7" s="250" t="s">
        <v>750</v>
      </c>
      <c r="AN7" s="250" t="s">
        <v>1004</v>
      </c>
      <c r="AO7" s="250" t="s">
        <v>1005</v>
      </c>
      <c r="AP7" s="250" t="s">
        <v>1006</v>
      </c>
      <c r="AQ7" s="516" t="s">
        <v>752</v>
      </c>
      <c r="AR7" s="517"/>
      <c r="AS7" s="517"/>
      <c r="AT7" s="517"/>
      <c r="AU7" s="517"/>
      <c r="AV7" s="517"/>
      <c r="AW7" s="518"/>
      <c r="AY7" s="516" t="s">
        <v>445</v>
      </c>
      <c r="AZ7" s="517"/>
      <c r="BA7" s="517"/>
      <c r="BB7" s="517"/>
      <c r="BC7" s="517"/>
      <c r="BD7" s="517"/>
      <c r="BE7" s="517"/>
      <c r="BF7" s="517"/>
      <c r="BG7" s="517"/>
      <c r="BH7" s="517"/>
      <c r="BI7" s="518"/>
      <c r="BJ7" s="530" t="s">
        <v>445</v>
      </c>
      <c r="BK7" s="531"/>
      <c r="BL7" s="531"/>
      <c r="BM7" s="531"/>
      <c r="BN7" s="532"/>
      <c r="BP7" s="538"/>
      <c r="BQ7" s="271" t="s">
        <v>847</v>
      </c>
      <c r="BU7" s="272" t="s">
        <v>867</v>
      </c>
      <c r="BV7" s="273"/>
      <c r="BW7" s="273"/>
      <c r="BX7" s="273"/>
      <c r="BY7" s="274"/>
      <c r="BZ7" s="546" t="s">
        <v>867</v>
      </c>
      <c r="CA7" s="547"/>
      <c r="CB7" s="547"/>
      <c r="CC7" s="547"/>
      <c r="CD7" s="547"/>
      <c r="CE7" s="547"/>
      <c r="CF7" s="547"/>
      <c r="CG7" s="548"/>
      <c r="CK7" s="553" t="s">
        <v>867</v>
      </c>
      <c r="CL7" s="554"/>
      <c r="CM7" s="554"/>
      <c r="CN7" s="554"/>
      <c r="CO7" s="554"/>
      <c r="CP7" s="554"/>
      <c r="CQ7" s="554"/>
      <c r="CR7" s="554"/>
      <c r="CS7" s="554"/>
      <c r="CT7" s="554"/>
      <c r="CU7" s="554"/>
      <c r="CV7" s="555"/>
      <c r="CX7" s="546" t="s">
        <v>867</v>
      </c>
      <c r="CY7" s="547"/>
      <c r="CZ7" s="547"/>
      <c r="DA7" s="547"/>
      <c r="DB7" s="547"/>
      <c r="DC7" s="547"/>
      <c r="DD7" s="547"/>
      <c r="DE7" s="547"/>
      <c r="DF7" s="547"/>
      <c r="DG7" s="547"/>
      <c r="DH7" s="547"/>
      <c r="DI7" s="547"/>
      <c r="DJ7" s="547"/>
      <c r="DK7" s="548"/>
      <c r="DM7" s="546" t="s">
        <v>867</v>
      </c>
      <c r="DN7" s="547"/>
      <c r="DO7" s="547"/>
      <c r="DP7" s="547"/>
      <c r="DQ7" s="547"/>
      <c r="DR7" s="547"/>
      <c r="DS7" s="547"/>
      <c r="DT7" s="547"/>
      <c r="DU7" s="547"/>
      <c r="DV7" s="547"/>
      <c r="DW7" s="547"/>
      <c r="DX7" s="547"/>
      <c r="DY7" s="547"/>
      <c r="DZ7" s="548"/>
    </row>
    <row r="8" spans="1:130" ht="42" thickBot="1" x14ac:dyDescent="0.35">
      <c r="A8" s="275" t="s">
        <v>461</v>
      </c>
      <c r="B8" s="276" t="s">
        <v>462</v>
      </c>
      <c r="C8" s="276" t="s">
        <v>463</v>
      </c>
      <c r="D8" s="276" t="s">
        <v>462</v>
      </c>
      <c r="E8" s="277" t="s">
        <v>462</v>
      </c>
      <c r="F8" s="277" t="s">
        <v>464</v>
      </c>
      <c r="G8" s="277" t="s">
        <v>462</v>
      </c>
      <c r="K8" s="278" t="s">
        <v>576</v>
      </c>
      <c r="L8" s="279"/>
      <c r="M8" s="279">
        <v>1.86</v>
      </c>
      <c r="N8" s="279">
        <v>11</v>
      </c>
      <c r="O8" s="279">
        <v>1.86</v>
      </c>
      <c r="P8" s="279">
        <v>11</v>
      </c>
      <c r="Q8" s="279">
        <v>100</v>
      </c>
      <c r="S8" s="280" t="s">
        <v>609</v>
      </c>
      <c r="T8" s="279" t="s">
        <v>610</v>
      </c>
      <c r="U8" s="279" t="s">
        <v>611</v>
      </c>
      <c r="V8" s="279" t="s">
        <v>612</v>
      </c>
      <c r="X8" s="281" t="s">
        <v>609</v>
      </c>
      <c r="Y8" s="509" t="s">
        <v>649</v>
      </c>
      <c r="Z8" s="510"/>
      <c r="AA8" s="509" t="s">
        <v>650</v>
      </c>
      <c r="AB8" s="510"/>
      <c r="AC8" s="509"/>
      <c r="AD8" s="510"/>
      <c r="AE8" s="509"/>
      <c r="AF8" s="510"/>
      <c r="AH8" s="280" t="s">
        <v>576</v>
      </c>
      <c r="AI8" s="279">
        <v>300</v>
      </c>
      <c r="AJ8" s="279">
        <v>40</v>
      </c>
      <c r="AK8" s="279">
        <v>100</v>
      </c>
      <c r="AL8" s="281">
        <v>6</v>
      </c>
      <c r="AM8" s="281" t="s">
        <v>1007</v>
      </c>
      <c r="AN8" s="281" t="s">
        <v>724</v>
      </c>
      <c r="AO8" s="281" t="s">
        <v>738</v>
      </c>
      <c r="AP8" s="281" t="s">
        <v>739</v>
      </c>
      <c r="AQ8" s="281" t="s">
        <v>609</v>
      </c>
      <c r="AR8" s="281" t="s">
        <v>753</v>
      </c>
      <c r="AS8" s="281"/>
      <c r="AT8" s="281" t="s">
        <v>1008</v>
      </c>
      <c r="AU8" s="281" t="s">
        <v>1009</v>
      </c>
      <c r="AV8" s="281" t="s">
        <v>1010</v>
      </c>
      <c r="AW8" s="281" t="s">
        <v>1011</v>
      </c>
      <c r="AY8" s="280" t="s">
        <v>1012</v>
      </c>
      <c r="AZ8" s="279" t="s">
        <v>1013</v>
      </c>
      <c r="BA8" s="279" t="s">
        <v>706</v>
      </c>
      <c r="BB8" s="279">
        <v>2</v>
      </c>
      <c r="BC8" s="279" t="s">
        <v>707</v>
      </c>
      <c r="BD8" s="279" t="s">
        <v>1013</v>
      </c>
      <c r="BE8" s="279" t="s">
        <v>1014</v>
      </c>
      <c r="BF8" s="279">
        <v>65</v>
      </c>
      <c r="BG8" s="279" t="s">
        <v>1015</v>
      </c>
      <c r="BH8" s="279" t="s">
        <v>1016</v>
      </c>
      <c r="BI8" s="279" t="s">
        <v>1017</v>
      </c>
      <c r="BJ8" s="282" t="s">
        <v>576</v>
      </c>
      <c r="BK8" s="283" t="s">
        <v>1018</v>
      </c>
      <c r="BL8" s="283">
        <v>10</v>
      </c>
      <c r="BM8" s="283" t="s">
        <v>1019</v>
      </c>
      <c r="BN8" s="283" t="s">
        <v>1020</v>
      </c>
      <c r="BP8" s="539" t="s">
        <v>848</v>
      </c>
      <c r="BQ8" s="540"/>
      <c r="BU8" s="284" t="s">
        <v>868</v>
      </c>
      <c r="BV8" s="284">
        <v>300</v>
      </c>
      <c r="BW8" s="284">
        <v>36</v>
      </c>
      <c r="BX8" s="284">
        <v>90</v>
      </c>
      <c r="BY8" s="285">
        <v>6</v>
      </c>
      <c r="BZ8" s="284" t="s">
        <v>894</v>
      </c>
      <c r="CA8" s="284">
        <v>90</v>
      </c>
      <c r="CB8" s="284" t="s">
        <v>895</v>
      </c>
      <c r="CC8" s="273"/>
      <c r="CD8" s="273"/>
      <c r="CE8" s="284" t="s">
        <v>1021</v>
      </c>
      <c r="CF8" s="284" t="s">
        <v>1022</v>
      </c>
      <c r="CG8" s="285" t="s">
        <v>1023</v>
      </c>
      <c r="CK8" s="324" t="s">
        <v>868</v>
      </c>
      <c r="CL8" s="324">
        <v>375</v>
      </c>
      <c r="CM8" s="324">
        <v>5</v>
      </c>
      <c r="CN8" s="324">
        <v>3</v>
      </c>
      <c r="CO8" s="324">
        <v>6</v>
      </c>
      <c r="CP8" s="324">
        <v>25</v>
      </c>
      <c r="CQ8" s="324" t="s">
        <v>724</v>
      </c>
      <c r="CR8" s="324" t="s">
        <v>706</v>
      </c>
      <c r="CS8" s="324">
        <v>2</v>
      </c>
      <c r="CT8" s="324" t="s">
        <v>723</v>
      </c>
      <c r="CU8" s="324">
        <v>80</v>
      </c>
      <c r="CV8" s="324" t="s">
        <v>706</v>
      </c>
      <c r="CX8" s="284" t="s">
        <v>894</v>
      </c>
      <c r="CY8" s="284">
        <v>600</v>
      </c>
      <c r="CZ8" s="284" t="s">
        <v>956</v>
      </c>
      <c r="DA8" s="284">
        <v>25</v>
      </c>
      <c r="DB8" s="284" t="s">
        <v>956</v>
      </c>
      <c r="DC8" s="284" t="s">
        <v>956</v>
      </c>
      <c r="DD8" s="284" t="s">
        <v>956</v>
      </c>
      <c r="DE8" s="284" t="s">
        <v>956</v>
      </c>
      <c r="DF8" s="284" t="s">
        <v>956</v>
      </c>
      <c r="DG8" s="284" t="s">
        <v>956</v>
      </c>
      <c r="DH8" s="284" t="s">
        <v>956</v>
      </c>
      <c r="DI8" s="284" t="s">
        <v>956</v>
      </c>
      <c r="DJ8" s="284" t="s">
        <v>956</v>
      </c>
      <c r="DK8" s="285" t="s">
        <v>956</v>
      </c>
      <c r="DM8" s="284" t="s">
        <v>894</v>
      </c>
      <c r="DN8" s="284" t="s">
        <v>956</v>
      </c>
      <c r="DO8" s="284" t="s">
        <v>956</v>
      </c>
      <c r="DP8" s="284" t="s">
        <v>956</v>
      </c>
      <c r="DQ8" s="284" t="s">
        <v>956</v>
      </c>
      <c r="DR8" s="284" t="s">
        <v>713</v>
      </c>
      <c r="DS8" s="284" t="s">
        <v>956</v>
      </c>
      <c r="DT8" s="284">
        <v>40</v>
      </c>
      <c r="DU8" s="284" t="s">
        <v>956</v>
      </c>
      <c r="DV8" s="284" t="s">
        <v>956</v>
      </c>
      <c r="DW8" s="284" t="s">
        <v>956</v>
      </c>
      <c r="DX8" s="284" t="s">
        <v>956</v>
      </c>
      <c r="DY8" s="284">
        <v>45</v>
      </c>
      <c r="DZ8" s="285">
        <v>4</v>
      </c>
    </row>
    <row r="9" spans="1:130" ht="55.8" thickBot="1" x14ac:dyDescent="0.35">
      <c r="A9" s="275" t="s">
        <v>465</v>
      </c>
      <c r="B9" s="276" t="s">
        <v>462</v>
      </c>
      <c r="C9" s="276" t="s">
        <v>466</v>
      </c>
      <c r="D9" s="276" t="s">
        <v>462</v>
      </c>
      <c r="E9" s="277" t="s">
        <v>462</v>
      </c>
      <c r="F9" s="277" t="s">
        <v>467</v>
      </c>
      <c r="G9" s="277" t="s">
        <v>462</v>
      </c>
      <c r="K9" s="286" t="s">
        <v>577</v>
      </c>
      <c r="L9" s="279" t="s">
        <v>578</v>
      </c>
      <c r="M9" s="279">
        <v>2.2200000000000002</v>
      </c>
      <c r="N9" s="279">
        <v>18</v>
      </c>
      <c r="O9" s="279">
        <v>2.2200000000000002</v>
      </c>
      <c r="P9" s="279">
        <v>18</v>
      </c>
      <c r="Q9" s="279" t="s">
        <v>579</v>
      </c>
      <c r="S9" s="280" t="s">
        <v>613</v>
      </c>
      <c r="T9" s="279" t="s">
        <v>614</v>
      </c>
      <c r="U9" s="279" t="s">
        <v>615</v>
      </c>
      <c r="V9" s="279" t="s">
        <v>616</v>
      </c>
      <c r="X9" s="281" t="s">
        <v>613</v>
      </c>
      <c r="Y9" s="509" t="s">
        <v>651</v>
      </c>
      <c r="Z9" s="510"/>
      <c r="AA9" s="509" t="s">
        <v>652</v>
      </c>
      <c r="AB9" s="510"/>
      <c r="AC9" s="509"/>
      <c r="AD9" s="510"/>
      <c r="AE9" s="509"/>
      <c r="AF9" s="510"/>
      <c r="AH9" s="280" t="s">
        <v>577</v>
      </c>
      <c r="AI9" s="279">
        <v>400</v>
      </c>
      <c r="AJ9" s="279">
        <v>50</v>
      </c>
      <c r="AK9" s="279">
        <v>275</v>
      </c>
      <c r="AL9" s="281">
        <v>10</v>
      </c>
      <c r="AM9" s="281" t="s">
        <v>1024</v>
      </c>
      <c r="AN9" s="281" t="s">
        <v>741</v>
      </c>
      <c r="AO9" s="281" t="s">
        <v>711</v>
      </c>
      <c r="AP9" s="281" t="s">
        <v>710</v>
      </c>
      <c r="AQ9" s="521" t="s">
        <v>740</v>
      </c>
      <c r="AR9" s="287" t="s">
        <v>754</v>
      </c>
      <c r="AS9" s="287" t="s">
        <v>756</v>
      </c>
      <c r="AT9" s="521" t="s">
        <v>1025</v>
      </c>
      <c r="AU9" s="521" t="s">
        <v>1026</v>
      </c>
      <c r="AV9" s="521" t="s">
        <v>1027</v>
      </c>
      <c r="AW9" s="521" t="s">
        <v>1028</v>
      </c>
      <c r="AY9" s="280" t="s">
        <v>1029</v>
      </c>
      <c r="AZ9" s="279" t="s">
        <v>1030</v>
      </c>
      <c r="BA9" s="279" t="s">
        <v>708</v>
      </c>
      <c r="BB9" s="279">
        <v>4</v>
      </c>
      <c r="BC9" s="279" t="s">
        <v>707</v>
      </c>
      <c r="BD9" s="279" t="s">
        <v>1031</v>
      </c>
      <c r="BE9" s="279" t="s">
        <v>1014</v>
      </c>
      <c r="BF9" s="279">
        <v>80</v>
      </c>
      <c r="BG9" s="279" t="s">
        <v>1032</v>
      </c>
      <c r="BH9" s="279" t="s">
        <v>1033</v>
      </c>
      <c r="BI9" s="279" t="s">
        <v>1017</v>
      </c>
      <c r="BJ9" s="288" t="s">
        <v>577</v>
      </c>
      <c r="BK9" s="289" t="s">
        <v>1034</v>
      </c>
      <c r="BL9" s="289">
        <v>10</v>
      </c>
      <c r="BM9" s="289" t="s">
        <v>1020</v>
      </c>
      <c r="BN9" s="289" t="s">
        <v>1035</v>
      </c>
      <c r="BP9" s="290" t="s">
        <v>849</v>
      </c>
      <c r="BQ9" s="291">
        <v>40</v>
      </c>
      <c r="BU9" s="284" t="s">
        <v>869</v>
      </c>
      <c r="BV9" s="284">
        <v>400</v>
      </c>
      <c r="BW9" s="284">
        <v>54</v>
      </c>
      <c r="BX9" s="284">
        <v>275</v>
      </c>
      <c r="BY9" s="285">
        <v>10</v>
      </c>
      <c r="BZ9" s="284" t="s">
        <v>869</v>
      </c>
      <c r="CA9" s="284">
        <v>90</v>
      </c>
      <c r="CB9" s="284" t="s">
        <v>896</v>
      </c>
      <c r="CC9" s="284" t="s">
        <v>897</v>
      </c>
      <c r="CD9" s="284" t="s">
        <v>812</v>
      </c>
      <c r="CE9" s="284" t="s">
        <v>1036</v>
      </c>
      <c r="CF9" s="284" t="s">
        <v>1037</v>
      </c>
      <c r="CG9" s="285" t="s">
        <v>1038</v>
      </c>
      <c r="CK9" s="324" t="s">
        <v>869</v>
      </c>
      <c r="CL9" s="324">
        <v>400</v>
      </c>
      <c r="CM9" s="324">
        <v>5</v>
      </c>
      <c r="CN9" s="324">
        <v>4</v>
      </c>
      <c r="CO9" s="324">
        <v>9</v>
      </c>
      <c r="CP9" s="324">
        <v>30</v>
      </c>
      <c r="CQ9" s="324" t="s">
        <v>706</v>
      </c>
      <c r="CR9" s="324" t="s">
        <v>708</v>
      </c>
      <c r="CS9" s="324">
        <v>4</v>
      </c>
      <c r="CT9" s="324" t="s">
        <v>706</v>
      </c>
      <c r="CU9" s="324">
        <v>80</v>
      </c>
      <c r="CV9" s="324" t="s">
        <v>708</v>
      </c>
      <c r="CX9" s="284" t="s">
        <v>602</v>
      </c>
      <c r="CY9" s="284">
        <v>600</v>
      </c>
      <c r="CZ9" s="284" t="s">
        <v>956</v>
      </c>
      <c r="DA9" s="284">
        <v>38</v>
      </c>
      <c r="DB9" s="284" t="s">
        <v>956</v>
      </c>
      <c r="DC9" s="284" t="s">
        <v>956</v>
      </c>
      <c r="DD9" s="284" t="s">
        <v>956</v>
      </c>
      <c r="DE9" s="284" t="s">
        <v>956</v>
      </c>
      <c r="DF9" s="284" t="s">
        <v>956</v>
      </c>
      <c r="DG9" s="284" t="s">
        <v>956</v>
      </c>
      <c r="DH9" s="284" t="s">
        <v>956</v>
      </c>
      <c r="DI9" s="284" t="s">
        <v>956</v>
      </c>
      <c r="DJ9" s="284" t="s">
        <v>956</v>
      </c>
      <c r="DK9" s="285" t="s">
        <v>956</v>
      </c>
      <c r="DM9" s="284" t="s">
        <v>602</v>
      </c>
      <c r="DN9" s="284" t="s">
        <v>956</v>
      </c>
      <c r="DO9" s="284" t="s">
        <v>956</v>
      </c>
      <c r="DP9" s="284" t="s">
        <v>956</v>
      </c>
      <c r="DQ9" s="284" t="s">
        <v>956</v>
      </c>
      <c r="DR9" s="284" t="s">
        <v>712</v>
      </c>
      <c r="DS9" s="284" t="s">
        <v>956</v>
      </c>
      <c r="DT9" s="284">
        <v>40</v>
      </c>
      <c r="DU9" s="284" t="s">
        <v>956</v>
      </c>
      <c r="DV9" s="284" t="s">
        <v>956</v>
      </c>
      <c r="DW9" s="284" t="s">
        <v>956</v>
      </c>
      <c r="DX9" s="284" t="s">
        <v>956</v>
      </c>
      <c r="DY9" s="284">
        <v>60</v>
      </c>
      <c r="DZ9" s="285">
        <v>5</v>
      </c>
    </row>
    <row r="10" spans="1:130" ht="83.4" thickBot="1" x14ac:dyDescent="0.35">
      <c r="A10" s="275" t="s">
        <v>468</v>
      </c>
      <c r="B10" s="276" t="s">
        <v>462</v>
      </c>
      <c r="C10" s="276" t="s">
        <v>469</v>
      </c>
      <c r="D10" s="276" t="s">
        <v>462</v>
      </c>
      <c r="E10" s="277" t="s">
        <v>462</v>
      </c>
      <c r="F10" s="277" t="s">
        <v>466</v>
      </c>
      <c r="G10" s="277" t="s">
        <v>462</v>
      </c>
      <c r="K10" s="286" t="s">
        <v>580</v>
      </c>
      <c r="L10" s="279" t="s">
        <v>578</v>
      </c>
      <c r="M10" s="279">
        <v>2.2200000000000002</v>
      </c>
      <c r="N10" s="279">
        <v>20</v>
      </c>
      <c r="O10" s="279">
        <v>2.2200000000000002</v>
      </c>
      <c r="P10" s="279">
        <v>20</v>
      </c>
      <c r="Q10" s="279" t="s">
        <v>579</v>
      </c>
      <c r="S10" s="280" t="s">
        <v>617</v>
      </c>
      <c r="T10" s="279" t="s">
        <v>614</v>
      </c>
      <c r="U10" s="279" t="s">
        <v>618</v>
      </c>
      <c r="V10" s="279" t="s">
        <v>615</v>
      </c>
      <c r="X10" s="281" t="s">
        <v>617</v>
      </c>
      <c r="Y10" s="509" t="s">
        <v>653</v>
      </c>
      <c r="Z10" s="510"/>
      <c r="AA10" s="509" t="s">
        <v>654</v>
      </c>
      <c r="AB10" s="510"/>
      <c r="AC10" s="506"/>
      <c r="AD10" s="508"/>
      <c r="AE10" s="506"/>
      <c r="AF10" s="508"/>
      <c r="AH10" s="280" t="s">
        <v>580</v>
      </c>
      <c r="AI10" s="279">
        <v>400</v>
      </c>
      <c r="AJ10" s="279">
        <v>60</v>
      </c>
      <c r="AK10" s="279">
        <v>330</v>
      </c>
      <c r="AL10" s="281">
        <v>10</v>
      </c>
      <c r="AM10" s="281" t="s">
        <v>1024</v>
      </c>
      <c r="AN10" s="281" t="s">
        <v>741</v>
      </c>
      <c r="AO10" s="281" t="s">
        <v>711</v>
      </c>
      <c r="AP10" s="281" t="s">
        <v>710</v>
      </c>
      <c r="AQ10" s="523"/>
      <c r="AR10" s="280" t="s">
        <v>755</v>
      </c>
      <c r="AS10" s="280" t="s">
        <v>757</v>
      </c>
      <c r="AT10" s="523"/>
      <c r="AU10" s="523"/>
      <c r="AV10" s="523"/>
      <c r="AW10" s="523"/>
      <c r="AY10" s="280" t="s">
        <v>1039</v>
      </c>
      <c r="AZ10" s="279" t="s">
        <v>1030</v>
      </c>
      <c r="BA10" s="279" t="s">
        <v>708</v>
      </c>
      <c r="BB10" s="279">
        <v>4</v>
      </c>
      <c r="BC10" s="279" t="s">
        <v>709</v>
      </c>
      <c r="BD10" s="279" t="s">
        <v>1031</v>
      </c>
      <c r="BE10" s="279" t="s">
        <v>1040</v>
      </c>
      <c r="BF10" s="279">
        <v>80</v>
      </c>
      <c r="BG10" s="279" t="s">
        <v>1032</v>
      </c>
      <c r="BH10" s="279" t="s">
        <v>1033</v>
      </c>
      <c r="BI10" s="279" t="s">
        <v>1017</v>
      </c>
      <c r="BJ10" s="282" t="s">
        <v>580</v>
      </c>
      <c r="BK10" s="283" t="s">
        <v>1034</v>
      </c>
      <c r="BL10" s="283">
        <v>10</v>
      </c>
      <c r="BM10" s="283" t="s">
        <v>1020</v>
      </c>
      <c r="BN10" s="283" t="s">
        <v>1035</v>
      </c>
      <c r="BP10" s="290" t="s">
        <v>850</v>
      </c>
      <c r="BQ10" s="291">
        <v>40</v>
      </c>
      <c r="BU10" s="272" t="s">
        <v>752</v>
      </c>
      <c r="BV10" s="273"/>
      <c r="BW10" s="273"/>
      <c r="BX10" s="273"/>
      <c r="BY10" s="274"/>
      <c r="BZ10" s="546" t="s">
        <v>752</v>
      </c>
      <c r="CA10" s="547"/>
      <c r="CB10" s="547"/>
      <c r="CC10" s="547"/>
      <c r="CD10" s="547"/>
      <c r="CE10" s="547"/>
      <c r="CF10" s="547"/>
      <c r="CG10" s="548"/>
      <c r="CK10" s="324" t="s">
        <v>870</v>
      </c>
      <c r="CL10" s="324">
        <v>400</v>
      </c>
      <c r="CM10" s="324">
        <v>5</v>
      </c>
      <c r="CN10" s="324">
        <v>5</v>
      </c>
      <c r="CO10" s="324">
        <v>13</v>
      </c>
      <c r="CP10" s="324">
        <v>30</v>
      </c>
      <c r="CQ10" s="324" t="s">
        <v>710</v>
      </c>
      <c r="CR10" s="324" t="s">
        <v>710</v>
      </c>
      <c r="CS10" s="324">
        <v>6</v>
      </c>
      <c r="CT10" s="324" t="s">
        <v>710</v>
      </c>
      <c r="CU10" s="324">
        <v>160</v>
      </c>
      <c r="CV10" s="324" t="s">
        <v>712</v>
      </c>
      <c r="CX10" s="546" t="s">
        <v>752</v>
      </c>
      <c r="CY10" s="547"/>
      <c r="CZ10" s="547"/>
      <c r="DA10" s="547"/>
      <c r="DB10" s="547"/>
      <c r="DC10" s="547"/>
      <c r="DD10" s="547"/>
      <c r="DE10" s="547"/>
      <c r="DF10" s="547"/>
      <c r="DG10" s="547"/>
      <c r="DH10" s="547"/>
      <c r="DI10" s="547"/>
      <c r="DJ10" s="547"/>
      <c r="DK10" s="548"/>
      <c r="DM10" s="546" t="s">
        <v>752</v>
      </c>
      <c r="DN10" s="547"/>
      <c r="DO10" s="547"/>
      <c r="DP10" s="547"/>
      <c r="DQ10" s="547"/>
      <c r="DR10" s="547"/>
      <c r="DS10" s="547"/>
      <c r="DT10" s="547"/>
      <c r="DU10" s="547"/>
      <c r="DV10" s="547"/>
      <c r="DW10" s="547"/>
      <c r="DX10" s="547"/>
      <c r="DY10" s="547"/>
      <c r="DZ10" s="548"/>
    </row>
    <row r="11" spans="1:130" ht="97.2" thickBot="1" x14ac:dyDescent="0.35">
      <c r="A11" s="275" t="s">
        <v>470</v>
      </c>
      <c r="B11" s="276" t="s">
        <v>462</v>
      </c>
      <c r="C11" s="276" t="s">
        <v>471</v>
      </c>
      <c r="D11" s="276" t="s">
        <v>462</v>
      </c>
      <c r="E11" s="277" t="s">
        <v>462</v>
      </c>
      <c r="F11" s="277" t="s">
        <v>472</v>
      </c>
      <c r="G11" s="277" t="s">
        <v>462</v>
      </c>
      <c r="K11" s="278" t="s">
        <v>581</v>
      </c>
      <c r="L11" s="279" t="s">
        <v>578</v>
      </c>
      <c r="M11" s="279">
        <v>1.63</v>
      </c>
      <c r="N11" s="279">
        <v>20</v>
      </c>
      <c r="O11" s="279">
        <v>1.63</v>
      </c>
      <c r="P11" s="279">
        <v>19</v>
      </c>
      <c r="Q11" s="279" t="s">
        <v>582</v>
      </c>
      <c r="S11" s="280" t="s">
        <v>581</v>
      </c>
      <c r="T11" s="279" t="s">
        <v>614</v>
      </c>
      <c r="U11" s="279" t="s">
        <v>619</v>
      </c>
      <c r="V11" s="279" t="s">
        <v>620</v>
      </c>
      <c r="X11" s="281" t="s">
        <v>581</v>
      </c>
      <c r="Y11" s="509" t="s">
        <v>655</v>
      </c>
      <c r="Z11" s="510"/>
      <c r="AA11" s="509" t="s">
        <v>656</v>
      </c>
      <c r="AB11" s="510"/>
      <c r="AC11" s="509">
        <v>19</v>
      </c>
      <c r="AD11" s="510"/>
      <c r="AE11" s="509">
        <v>19</v>
      </c>
      <c r="AF11" s="510"/>
      <c r="AH11" s="280" t="s">
        <v>581</v>
      </c>
      <c r="AI11" s="279">
        <v>500</v>
      </c>
      <c r="AJ11" s="279">
        <v>70</v>
      </c>
      <c r="AK11" s="279">
        <v>460</v>
      </c>
      <c r="AL11" s="281">
        <v>17</v>
      </c>
      <c r="AM11" s="281">
        <v>340</v>
      </c>
      <c r="AN11" s="281">
        <v>11</v>
      </c>
      <c r="AO11" s="281" t="s">
        <v>716</v>
      </c>
      <c r="AP11" s="281" t="s">
        <v>713</v>
      </c>
      <c r="AQ11" s="521" t="s">
        <v>742</v>
      </c>
      <c r="AR11" s="287" t="s">
        <v>758</v>
      </c>
      <c r="AS11" s="287" t="s">
        <v>760</v>
      </c>
      <c r="AT11" s="521" t="s">
        <v>1025</v>
      </c>
      <c r="AU11" s="521" t="s">
        <v>1041</v>
      </c>
      <c r="AV11" s="521" t="s">
        <v>1027</v>
      </c>
      <c r="AW11" s="521" t="s">
        <v>1028</v>
      </c>
      <c r="AY11" s="280" t="s">
        <v>581</v>
      </c>
      <c r="AZ11" s="279" t="s">
        <v>710</v>
      </c>
      <c r="BA11" s="279" t="s">
        <v>711</v>
      </c>
      <c r="BB11" s="279">
        <v>6</v>
      </c>
      <c r="BC11" s="279">
        <v>2</v>
      </c>
      <c r="BD11" s="279" t="s">
        <v>710</v>
      </c>
      <c r="BE11" s="279" t="s">
        <v>1042</v>
      </c>
      <c r="BF11" s="279">
        <v>100</v>
      </c>
      <c r="BG11" s="279" t="s">
        <v>712</v>
      </c>
      <c r="BH11" s="279" t="s">
        <v>1007</v>
      </c>
      <c r="BI11" s="279">
        <v>35</v>
      </c>
      <c r="BJ11" s="288" t="s">
        <v>581</v>
      </c>
      <c r="BK11" s="289">
        <v>400</v>
      </c>
      <c r="BL11" s="289">
        <v>15</v>
      </c>
      <c r="BM11" s="289" t="s">
        <v>1043</v>
      </c>
      <c r="BN11" s="289" t="s">
        <v>1044</v>
      </c>
      <c r="BP11" s="290" t="s">
        <v>851</v>
      </c>
      <c r="BQ11" s="291">
        <v>35</v>
      </c>
      <c r="BU11" s="284" t="s">
        <v>870</v>
      </c>
      <c r="BV11" s="284">
        <v>500</v>
      </c>
      <c r="BW11" s="284">
        <v>65</v>
      </c>
      <c r="BX11" s="284">
        <v>460</v>
      </c>
      <c r="BY11" s="285">
        <v>17</v>
      </c>
      <c r="BZ11" s="284" t="s">
        <v>870</v>
      </c>
      <c r="CA11" s="284">
        <v>90</v>
      </c>
      <c r="CB11" s="284" t="s">
        <v>796</v>
      </c>
      <c r="CC11" s="284" t="s">
        <v>898</v>
      </c>
      <c r="CD11" s="284" t="s">
        <v>899</v>
      </c>
      <c r="CE11" s="284" t="s">
        <v>721</v>
      </c>
      <c r="CF11" s="284" t="s">
        <v>767</v>
      </c>
      <c r="CG11" s="285" t="s">
        <v>822</v>
      </c>
      <c r="CK11" s="324" t="s">
        <v>871</v>
      </c>
      <c r="CL11" s="324">
        <v>450</v>
      </c>
      <c r="CM11" s="324">
        <v>5</v>
      </c>
      <c r="CN11" s="324">
        <v>6</v>
      </c>
      <c r="CO11" s="324">
        <v>19</v>
      </c>
      <c r="CP11" s="324">
        <v>30</v>
      </c>
      <c r="CQ11" s="324" t="s">
        <v>711</v>
      </c>
      <c r="CR11" s="324" t="s">
        <v>711</v>
      </c>
      <c r="CS11" s="324">
        <v>8</v>
      </c>
      <c r="CT11" s="324" t="s">
        <v>711</v>
      </c>
      <c r="CU11" s="324">
        <v>200</v>
      </c>
      <c r="CV11" s="324" t="s">
        <v>716</v>
      </c>
      <c r="CX11" s="284" t="s">
        <v>870</v>
      </c>
      <c r="CY11" s="284">
        <v>600</v>
      </c>
      <c r="CZ11" s="284">
        <v>400</v>
      </c>
      <c r="DA11" s="284">
        <v>63</v>
      </c>
      <c r="DB11" s="284">
        <v>200</v>
      </c>
      <c r="DC11" s="284" t="s">
        <v>956</v>
      </c>
      <c r="DD11" s="284" t="s">
        <v>956</v>
      </c>
      <c r="DE11" s="284" t="s">
        <v>956</v>
      </c>
      <c r="DF11" s="284">
        <v>10</v>
      </c>
      <c r="DG11" s="284">
        <v>30</v>
      </c>
      <c r="DH11" s="284">
        <v>300</v>
      </c>
      <c r="DI11" s="284" t="s">
        <v>956</v>
      </c>
      <c r="DJ11" s="284" t="s">
        <v>956</v>
      </c>
      <c r="DK11" s="285" t="s">
        <v>956</v>
      </c>
      <c r="DM11" s="284" t="s">
        <v>870</v>
      </c>
      <c r="DN11" s="284" t="s">
        <v>956</v>
      </c>
      <c r="DO11" s="284">
        <v>3</v>
      </c>
      <c r="DP11" s="284" t="s">
        <v>956</v>
      </c>
      <c r="DQ11" s="284">
        <v>1</v>
      </c>
      <c r="DR11" s="284" t="s">
        <v>722</v>
      </c>
      <c r="DS11" s="284">
        <v>200</v>
      </c>
      <c r="DT11" s="284">
        <v>40</v>
      </c>
      <c r="DU11" s="284">
        <v>65</v>
      </c>
      <c r="DV11" s="284">
        <v>2</v>
      </c>
      <c r="DW11" s="284">
        <v>300</v>
      </c>
      <c r="DX11" s="284" t="s">
        <v>724</v>
      </c>
      <c r="DY11" s="284">
        <v>90</v>
      </c>
      <c r="DZ11" s="285">
        <v>7</v>
      </c>
    </row>
    <row r="12" spans="1:130" ht="55.8" thickBot="1" x14ac:dyDescent="0.35">
      <c r="A12" s="275" t="s">
        <v>473</v>
      </c>
      <c r="B12" s="276" t="s">
        <v>462</v>
      </c>
      <c r="C12" s="276" t="s">
        <v>474</v>
      </c>
      <c r="D12" s="276" t="s">
        <v>462</v>
      </c>
      <c r="E12" s="277" t="s">
        <v>462</v>
      </c>
      <c r="F12" s="277" t="s">
        <v>475</v>
      </c>
      <c r="G12" s="277" t="s">
        <v>462</v>
      </c>
      <c r="K12" s="278" t="s">
        <v>583</v>
      </c>
      <c r="L12" s="279" t="s">
        <v>578</v>
      </c>
      <c r="M12" s="279">
        <v>1.55</v>
      </c>
      <c r="N12" s="279">
        <v>25</v>
      </c>
      <c r="O12" s="279">
        <v>1.55</v>
      </c>
      <c r="P12" s="279">
        <v>25</v>
      </c>
      <c r="Q12" s="279" t="s">
        <v>582</v>
      </c>
      <c r="S12" s="280" t="s">
        <v>583</v>
      </c>
      <c r="T12" s="279" t="s">
        <v>621</v>
      </c>
      <c r="U12" s="279" t="s">
        <v>622</v>
      </c>
      <c r="V12" s="279" t="s">
        <v>623</v>
      </c>
      <c r="X12" s="281" t="s">
        <v>583</v>
      </c>
      <c r="Y12" s="509" t="s">
        <v>657</v>
      </c>
      <c r="Z12" s="510"/>
      <c r="AA12" s="509" t="s">
        <v>658</v>
      </c>
      <c r="AB12" s="510"/>
      <c r="AC12" s="509" t="s">
        <v>659</v>
      </c>
      <c r="AD12" s="510"/>
      <c r="AE12" s="509" t="s">
        <v>659</v>
      </c>
      <c r="AF12" s="510"/>
      <c r="AH12" s="280" t="s">
        <v>583</v>
      </c>
      <c r="AI12" s="279">
        <v>600</v>
      </c>
      <c r="AJ12" s="279">
        <v>100</v>
      </c>
      <c r="AK12" s="279">
        <v>500</v>
      </c>
      <c r="AL12" s="281">
        <v>20</v>
      </c>
      <c r="AM12" s="281">
        <v>440</v>
      </c>
      <c r="AN12" s="281">
        <v>15</v>
      </c>
      <c r="AO12" s="281" t="s">
        <v>718</v>
      </c>
      <c r="AP12" s="281">
        <v>1</v>
      </c>
      <c r="AQ12" s="523"/>
      <c r="AR12" s="280" t="s">
        <v>759</v>
      </c>
      <c r="AS12" s="280" t="s">
        <v>761</v>
      </c>
      <c r="AT12" s="523"/>
      <c r="AU12" s="523"/>
      <c r="AV12" s="523"/>
      <c r="AW12" s="523"/>
      <c r="AY12" s="280" t="s">
        <v>583</v>
      </c>
      <c r="AZ12" s="279" t="s">
        <v>713</v>
      </c>
      <c r="BA12" s="279" t="s">
        <v>714</v>
      </c>
      <c r="BB12" s="279">
        <v>8</v>
      </c>
      <c r="BC12" s="279">
        <v>3</v>
      </c>
      <c r="BD12" s="279" t="s">
        <v>710</v>
      </c>
      <c r="BE12" s="279" t="s">
        <v>1045</v>
      </c>
      <c r="BF12" s="279">
        <v>150</v>
      </c>
      <c r="BG12" s="279" t="s">
        <v>715</v>
      </c>
      <c r="BH12" s="279" t="s">
        <v>1046</v>
      </c>
      <c r="BI12" s="279">
        <v>40</v>
      </c>
      <c r="BJ12" s="282" t="s">
        <v>583</v>
      </c>
      <c r="BK12" s="283">
        <v>500</v>
      </c>
      <c r="BL12" s="283">
        <v>15</v>
      </c>
      <c r="BM12" s="283" t="s">
        <v>1047</v>
      </c>
      <c r="BN12" s="283" t="s">
        <v>1048</v>
      </c>
      <c r="BP12" s="290" t="s">
        <v>852</v>
      </c>
      <c r="BQ12" s="291">
        <v>30</v>
      </c>
      <c r="BU12" s="284" t="s">
        <v>871</v>
      </c>
      <c r="BV12" s="284">
        <v>600</v>
      </c>
      <c r="BW12" s="284">
        <v>76</v>
      </c>
      <c r="BX12" s="284">
        <v>500</v>
      </c>
      <c r="BY12" s="285">
        <v>22</v>
      </c>
      <c r="BZ12" s="284" t="s">
        <v>871</v>
      </c>
      <c r="CA12" s="284">
        <v>90</v>
      </c>
      <c r="CB12" s="284" t="s">
        <v>900</v>
      </c>
      <c r="CC12" s="284" t="s">
        <v>822</v>
      </c>
      <c r="CD12" s="284" t="s">
        <v>827</v>
      </c>
      <c r="CE12" s="284" t="s">
        <v>901</v>
      </c>
      <c r="CF12" s="284" t="s">
        <v>902</v>
      </c>
      <c r="CG12" s="285" t="s">
        <v>903</v>
      </c>
      <c r="CK12" s="324" t="s">
        <v>872</v>
      </c>
      <c r="CL12" s="324">
        <v>500</v>
      </c>
      <c r="CM12" s="324">
        <v>5</v>
      </c>
      <c r="CN12" s="324">
        <v>7</v>
      </c>
      <c r="CO12" s="324">
        <v>24</v>
      </c>
      <c r="CP12" s="324">
        <v>35</v>
      </c>
      <c r="CQ12" s="324" t="s">
        <v>712</v>
      </c>
      <c r="CR12" s="324" t="s">
        <v>712</v>
      </c>
      <c r="CS12" s="324">
        <v>12</v>
      </c>
      <c r="CT12" s="324">
        <v>1</v>
      </c>
      <c r="CU12" s="324">
        <v>300</v>
      </c>
      <c r="CV12" s="324" t="s">
        <v>709</v>
      </c>
      <c r="CX12" s="284" t="s">
        <v>957</v>
      </c>
      <c r="CY12" s="284">
        <v>900</v>
      </c>
      <c r="CZ12" s="284">
        <v>650</v>
      </c>
      <c r="DA12" s="284">
        <v>75</v>
      </c>
      <c r="DB12" s="284">
        <v>300</v>
      </c>
      <c r="DC12" s="284" t="s">
        <v>956</v>
      </c>
      <c r="DD12" s="284" t="s">
        <v>956</v>
      </c>
      <c r="DE12" s="284" t="s">
        <v>956</v>
      </c>
      <c r="DF12" s="284">
        <v>15</v>
      </c>
      <c r="DG12" s="284">
        <v>40</v>
      </c>
      <c r="DH12" s="284">
        <v>400</v>
      </c>
      <c r="DI12" s="284" t="s">
        <v>956</v>
      </c>
      <c r="DJ12" s="284" t="s">
        <v>956</v>
      </c>
      <c r="DK12" s="285" t="s">
        <v>956</v>
      </c>
      <c r="DM12" s="284" t="s">
        <v>957</v>
      </c>
      <c r="DN12" s="284" t="s">
        <v>956</v>
      </c>
      <c r="DO12" s="284">
        <v>6</v>
      </c>
      <c r="DP12" s="284" t="s">
        <v>956</v>
      </c>
      <c r="DQ12" s="284">
        <v>3</v>
      </c>
      <c r="DR12" s="284" t="s">
        <v>747</v>
      </c>
      <c r="DS12" s="284">
        <v>300</v>
      </c>
      <c r="DT12" s="284">
        <v>40</v>
      </c>
      <c r="DU12" s="284">
        <v>110</v>
      </c>
      <c r="DV12" s="284">
        <v>3</v>
      </c>
      <c r="DW12" s="284">
        <v>600</v>
      </c>
      <c r="DX12" s="284" t="s">
        <v>706</v>
      </c>
      <c r="DY12" s="284">
        <v>150</v>
      </c>
      <c r="DZ12" s="285">
        <v>12</v>
      </c>
    </row>
    <row r="13" spans="1:130" ht="42" thickBot="1" x14ac:dyDescent="0.35">
      <c r="A13" s="275" t="s">
        <v>476</v>
      </c>
      <c r="B13" s="276" t="s">
        <v>477</v>
      </c>
      <c r="C13" s="276" t="s">
        <v>478</v>
      </c>
      <c r="D13" s="276" t="s">
        <v>479</v>
      </c>
      <c r="E13" s="277" t="s">
        <v>480</v>
      </c>
      <c r="F13" s="277" t="s">
        <v>481</v>
      </c>
      <c r="G13" s="277" t="s">
        <v>482</v>
      </c>
      <c r="K13" s="278" t="s">
        <v>584</v>
      </c>
      <c r="L13" s="279" t="s">
        <v>578</v>
      </c>
      <c r="M13" s="279">
        <v>1.43</v>
      </c>
      <c r="N13" s="279">
        <v>33</v>
      </c>
      <c r="O13" s="279">
        <v>1.43</v>
      </c>
      <c r="P13" s="279">
        <v>32</v>
      </c>
      <c r="Q13" s="279" t="s">
        <v>585</v>
      </c>
      <c r="S13" s="280" t="s">
        <v>584</v>
      </c>
      <c r="T13" s="279" t="s">
        <v>624</v>
      </c>
      <c r="U13" s="279" t="s">
        <v>625</v>
      </c>
      <c r="V13" s="279" t="s">
        <v>626</v>
      </c>
      <c r="X13" s="281" t="s">
        <v>584</v>
      </c>
      <c r="Y13" s="509" t="s">
        <v>660</v>
      </c>
      <c r="Z13" s="510"/>
      <c r="AA13" s="509" t="s">
        <v>661</v>
      </c>
      <c r="AB13" s="510"/>
      <c r="AC13" s="509" t="s">
        <v>662</v>
      </c>
      <c r="AD13" s="510"/>
      <c r="AE13" s="509" t="s">
        <v>662</v>
      </c>
      <c r="AF13" s="510"/>
      <c r="AH13" s="280" t="s">
        <v>584</v>
      </c>
      <c r="AI13" s="279">
        <v>650</v>
      </c>
      <c r="AJ13" s="279">
        <v>130</v>
      </c>
      <c r="AK13" s="279">
        <v>500</v>
      </c>
      <c r="AL13" s="281">
        <v>22</v>
      </c>
      <c r="AM13" s="281">
        <v>440</v>
      </c>
      <c r="AN13" s="281">
        <v>15</v>
      </c>
      <c r="AO13" s="281" t="s">
        <v>718</v>
      </c>
      <c r="AP13" s="281">
        <v>1</v>
      </c>
      <c r="AQ13" s="521" t="s">
        <v>581</v>
      </c>
      <c r="AR13" s="287" t="s">
        <v>762</v>
      </c>
      <c r="AS13" s="287" t="s">
        <v>764</v>
      </c>
      <c r="AT13" s="521" t="s">
        <v>766</v>
      </c>
      <c r="AU13" s="521" t="s">
        <v>767</v>
      </c>
      <c r="AV13" s="521" t="s">
        <v>721</v>
      </c>
      <c r="AW13" s="521">
        <v>90</v>
      </c>
      <c r="AY13" s="280" t="s">
        <v>584</v>
      </c>
      <c r="AZ13" s="279" t="s">
        <v>714</v>
      </c>
      <c r="BA13" s="279" t="s">
        <v>712</v>
      </c>
      <c r="BB13" s="279">
        <v>8</v>
      </c>
      <c r="BC13" s="279">
        <v>3</v>
      </c>
      <c r="BD13" s="279" t="s">
        <v>714</v>
      </c>
      <c r="BE13" s="279" t="s">
        <v>1045</v>
      </c>
      <c r="BF13" s="279">
        <v>200</v>
      </c>
      <c r="BG13" s="279" t="s">
        <v>716</v>
      </c>
      <c r="BH13" s="279" t="s">
        <v>1046</v>
      </c>
      <c r="BI13" s="279">
        <v>55</v>
      </c>
      <c r="BJ13" s="288" t="s">
        <v>584</v>
      </c>
      <c r="BK13" s="289">
        <v>450</v>
      </c>
      <c r="BL13" s="289">
        <v>15</v>
      </c>
      <c r="BM13" s="289" t="s">
        <v>1014</v>
      </c>
      <c r="BN13" s="289" t="s">
        <v>1049</v>
      </c>
      <c r="BP13" s="541" t="s">
        <v>853</v>
      </c>
      <c r="BQ13" s="542"/>
      <c r="BU13" s="284" t="s">
        <v>872</v>
      </c>
      <c r="BV13" s="284">
        <v>700</v>
      </c>
      <c r="BW13" s="284">
        <v>100</v>
      </c>
      <c r="BX13" s="284">
        <v>500</v>
      </c>
      <c r="BY13" s="285">
        <v>21</v>
      </c>
      <c r="BZ13" s="284" t="s">
        <v>872</v>
      </c>
      <c r="CA13" s="284">
        <v>90</v>
      </c>
      <c r="CB13" s="284" t="s">
        <v>904</v>
      </c>
      <c r="CC13" s="284" t="s">
        <v>798</v>
      </c>
      <c r="CD13" s="284" t="s">
        <v>781</v>
      </c>
      <c r="CE13" s="284" t="s">
        <v>780</v>
      </c>
      <c r="CF13" s="284" t="s">
        <v>779</v>
      </c>
      <c r="CG13" s="285" t="s">
        <v>787</v>
      </c>
      <c r="CK13" s="549" t="s">
        <v>873</v>
      </c>
      <c r="CL13" s="549"/>
      <c r="CM13" s="549"/>
      <c r="CN13" s="549"/>
      <c r="CO13" s="549"/>
      <c r="CP13" s="549"/>
      <c r="CQ13" s="549"/>
      <c r="CR13" s="549"/>
      <c r="CS13" s="549"/>
      <c r="CT13" s="549"/>
      <c r="CU13" s="549"/>
      <c r="CV13" s="549"/>
      <c r="CX13" s="546" t="s">
        <v>958</v>
      </c>
      <c r="CY13" s="547"/>
      <c r="CZ13" s="547"/>
      <c r="DA13" s="547"/>
      <c r="DB13" s="547"/>
      <c r="DC13" s="547"/>
      <c r="DD13" s="547"/>
      <c r="DE13" s="547"/>
      <c r="DF13" s="547"/>
      <c r="DG13" s="547"/>
      <c r="DH13" s="547"/>
      <c r="DI13" s="547"/>
      <c r="DJ13" s="547"/>
      <c r="DK13" s="548"/>
      <c r="DM13" s="546" t="s">
        <v>958</v>
      </c>
      <c r="DN13" s="547"/>
      <c r="DO13" s="547"/>
      <c r="DP13" s="547"/>
      <c r="DQ13" s="547"/>
      <c r="DR13" s="547"/>
      <c r="DS13" s="547"/>
      <c r="DT13" s="547"/>
      <c r="DU13" s="547"/>
      <c r="DV13" s="547"/>
      <c r="DW13" s="547"/>
      <c r="DX13" s="547"/>
      <c r="DY13" s="547"/>
      <c r="DZ13" s="548"/>
    </row>
    <row r="14" spans="1:130" ht="42" thickBot="1" x14ac:dyDescent="0.35">
      <c r="A14" s="275" t="s">
        <v>483</v>
      </c>
      <c r="B14" s="276" t="s">
        <v>484</v>
      </c>
      <c r="C14" s="276" t="s">
        <v>485</v>
      </c>
      <c r="D14" s="276" t="s">
        <v>486</v>
      </c>
      <c r="E14" s="277" t="s">
        <v>487</v>
      </c>
      <c r="F14" s="277" t="s">
        <v>488</v>
      </c>
      <c r="G14" s="277" t="s">
        <v>489</v>
      </c>
      <c r="K14" s="278" t="s">
        <v>586</v>
      </c>
      <c r="L14" s="279" t="s">
        <v>578</v>
      </c>
      <c r="M14" s="279">
        <v>1.43</v>
      </c>
      <c r="N14" s="279">
        <v>40</v>
      </c>
      <c r="O14" s="279">
        <v>1.43</v>
      </c>
      <c r="P14" s="279">
        <v>40</v>
      </c>
      <c r="Q14" s="279" t="s">
        <v>585</v>
      </c>
      <c r="S14" s="280" t="s">
        <v>586</v>
      </c>
      <c r="T14" s="279" t="s">
        <v>624</v>
      </c>
      <c r="U14" s="279" t="s">
        <v>627</v>
      </c>
      <c r="V14" s="279" t="s">
        <v>628</v>
      </c>
      <c r="X14" s="281" t="s">
        <v>586</v>
      </c>
      <c r="Y14" s="509" t="s">
        <v>663</v>
      </c>
      <c r="Z14" s="510"/>
      <c r="AA14" s="509" t="s">
        <v>664</v>
      </c>
      <c r="AB14" s="510"/>
      <c r="AC14" s="509" t="s">
        <v>665</v>
      </c>
      <c r="AD14" s="510"/>
      <c r="AE14" s="509" t="s">
        <v>666</v>
      </c>
      <c r="AF14" s="510"/>
      <c r="AH14" s="292" t="s">
        <v>586</v>
      </c>
      <c r="AI14" s="292">
        <v>700</v>
      </c>
      <c r="AJ14" s="293">
        <v>170</v>
      </c>
      <c r="AK14" s="292">
        <v>500</v>
      </c>
      <c r="AL14" s="521">
        <v>22</v>
      </c>
      <c r="AM14" s="521">
        <v>700</v>
      </c>
      <c r="AN14" s="287" t="s">
        <v>743</v>
      </c>
      <c r="AO14" s="287" t="s">
        <v>745</v>
      </c>
      <c r="AP14" s="521">
        <v>2</v>
      </c>
      <c r="AQ14" s="523"/>
      <c r="AR14" s="280" t="s">
        <v>763</v>
      </c>
      <c r="AS14" s="280" t="s">
        <v>765</v>
      </c>
      <c r="AT14" s="523"/>
      <c r="AU14" s="523"/>
      <c r="AV14" s="523"/>
      <c r="AW14" s="523"/>
      <c r="AY14" s="280" t="s">
        <v>586</v>
      </c>
      <c r="AZ14" s="279" t="s">
        <v>715</v>
      </c>
      <c r="BA14" s="279" t="s">
        <v>717</v>
      </c>
      <c r="BB14" s="279">
        <v>12</v>
      </c>
      <c r="BC14" s="279">
        <v>4</v>
      </c>
      <c r="BD14" s="279" t="s">
        <v>715</v>
      </c>
      <c r="BE14" s="279" t="s">
        <v>1050</v>
      </c>
      <c r="BF14" s="279">
        <v>200</v>
      </c>
      <c r="BG14" s="279" t="s">
        <v>718</v>
      </c>
      <c r="BH14" s="279" t="s">
        <v>1046</v>
      </c>
      <c r="BI14" s="279">
        <v>60</v>
      </c>
      <c r="BJ14" s="282" t="s">
        <v>586</v>
      </c>
      <c r="BK14" s="283">
        <v>500</v>
      </c>
      <c r="BL14" s="283">
        <v>15</v>
      </c>
      <c r="BM14" s="283" t="s">
        <v>1051</v>
      </c>
      <c r="BN14" s="283" t="s">
        <v>1052</v>
      </c>
      <c r="BP14" s="290" t="s">
        <v>854</v>
      </c>
      <c r="BQ14" s="291">
        <v>100</v>
      </c>
      <c r="BU14" s="272" t="s">
        <v>873</v>
      </c>
      <c r="BV14" s="273"/>
      <c r="BW14" s="273"/>
      <c r="BX14" s="273"/>
      <c r="BY14" s="274"/>
      <c r="BZ14" s="546" t="s">
        <v>873</v>
      </c>
      <c r="CA14" s="547"/>
      <c r="CB14" s="547"/>
      <c r="CC14" s="547"/>
      <c r="CD14" s="547"/>
      <c r="CE14" s="547"/>
      <c r="CF14" s="547"/>
      <c r="CG14" s="548"/>
      <c r="CK14" s="324" t="s">
        <v>874</v>
      </c>
      <c r="CL14" s="325"/>
      <c r="CM14" s="325"/>
      <c r="CN14" s="324">
        <v>10</v>
      </c>
      <c r="CO14" s="324">
        <v>34</v>
      </c>
      <c r="CP14" s="325"/>
      <c r="CQ14" s="325"/>
      <c r="CR14" s="325"/>
      <c r="CS14" s="325"/>
      <c r="CT14" s="325"/>
      <c r="CU14" s="325"/>
      <c r="CV14" s="325"/>
      <c r="CX14" s="284" t="s">
        <v>959</v>
      </c>
      <c r="CY14" s="284">
        <v>1.7</v>
      </c>
      <c r="CZ14" s="284">
        <v>1.2</v>
      </c>
      <c r="DA14" s="284">
        <v>100</v>
      </c>
      <c r="DB14" s="284">
        <v>600</v>
      </c>
      <c r="DC14" s="284" t="s">
        <v>956</v>
      </c>
      <c r="DD14" s="284" t="s">
        <v>956</v>
      </c>
      <c r="DE14" s="284" t="s">
        <v>956</v>
      </c>
      <c r="DF14" s="284">
        <v>20</v>
      </c>
      <c r="DG14" s="284">
        <v>60</v>
      </c>
      <c r="DH14" s="284">
        <v>600</v>
      </c>
      <c r="DI14" s="284" t="s">
        <v>956</v>
      </c>
      <c r="DJ14" s="284" t="s">
        <v>956</v>
      </c>
      <c r="DK14" s="285" t="s">
        <v>956</v>
      </c>
      <c r="DM14" s="284" t="s">
        <v>959</v>
      </c>
      <c r="DN14" s="284" t="s">
        <v>956</v>
      </c>
      <c r="DO14" s="284">
        <v>11</v>
      </c>
      <c r="DP14" s="284" t="s">
        <v>956</v>
      </c>
      <c r="DQ14" s="284">
        <v>5</v>
      </c>
      <c r="DR14" s="284">
        <v>10</v>
      </c>
      <c r="DS14" s="284">
        <v>600</v>
      </c>
      <c r="DT14" s="284">
        <v>40</v>
      </c>
      <c r="DU14" s="284">
        <v>350</v>
      </c>
      <c r="DV14" s="284">
        <v>9</v>
      </c>
      <c r="DW14" s="284">
        <v>1.1000000000000001</v>
      </c>
      <c r="DX14" s="284" t="s">
        <v>711</v>
      </c>
      <c r="DY14" s="284">
        <v>280</v>
      </c>
      <c r="DZ14" s="285">
        <v>23</v>
      </c>
    </row>
    <row r="15" spans="1:130" ht="97.2" thickBot="1" x14ac:dyDescent="0.35">
      <c r="A15" s="275" t="s">
        <v>490</v>
      </c>
      <c r="B15" s="276" t="s">
        <v>491</v>
      </c>
      <c r="C15" s="276" t="s">
        <v>492</v>
      </c>
      <c r="D15" s="276" t="s">
        <v>493</v>
      </c>
      <c r="E15" s="277" t="s">
        <v>494</v>
      </c>
      <c r="F15" s="277" t="s">
        <v>495</v>
      </c>
      <c r="G15" s="277" t="s">
        <v>496</v>
      </c>
      <c r="K15" s="278" t="s">
        <v>587</v>
      </c>
      <c r="L15" s="279" t="s">
        <v>578</v>
      </c>
      <c r="M15" s="279">
        <v>1.43</v>
      </c>
      <c r="N15" s="279">
        <v>50</v>
      </c>
      <c r="O15" s="279">
        <v>1.39</v>
      </c>
      <c r="P15" s="279">
        <v>48</v>
      </c>
      <c r="Q15" s="279" t="s">
        <v>588</v>
      </c>
      <c r="S15" s="280" t="s">
        <v>587</v>
      </c>
      <c r="T15" s="279" t="s">
        <v>624</v>
      </c>
      <c r="U15" s="279" t="s">
        <v>629</v>
      </c>
      <c r="V15" s="279" t="s">
        <v>630</v>
      </c>
      <c r="X15" s="281" t="s">
        <v>587</v>
      </c>
      <c r="Y15" s="509" t="s">
        <v>667</v>
      </c>
      <c r="Z15" s="510"/>
      <c r="AA15" s="509" t="s">
        <v>668</v>
      </c>
      <c r="AB15" s="510"/>
      <c r="AC15" s="509" t="s">
        <v>669</v>
      </c>
      <c r="AD15" s="510"/>
      <c r="AE15" s="509">
        <v>26</v>
      </c>
      <c r="AF15" s="510"/>
      <c r="AH15" s="278"/>
      <c r="AI15" s="278"/>
      <c r="AJ15" s="279"/>
      <c r="AK15" s="278"/>
      <c r="AL15" s="523"/>
      <c r="AM15" s="523"/>
      <c r="AN15" s="280" t="s">
        <v>744</v>
      </c>
      <c r="AO15" s="280" t="s">
        <v>746</v>
      </c>
      <c r="AP15" s="523"/>
      <c r="AQ15" s="521" t="s">
        <v>583</v>
      </c>
      <c r="AR15" s="287" t="s">
        <v>768</v>
      </c>
      <c r="AS15" s="521" t="s">
        <v>770</v>
      </c>
      <c r="AT15" s="521" t="s">
        <v>771</v>
      </c>
      <c r="AU15" s="521" t="s">
        <v>772</v>
      </c>
      <c r="AV15" s="521" t="s">
        <v>773</v>
      </c>
      <c r="AW15" s="521">
        <v>90</v>
      </c>
      <c r="AY15" s="280" t="s">
        <v>587</v>
      </c>
      <c r="AZ15" s="279" t="s">
        <v>716</v>
      </c>
      <c r="BA15" s="279" t="s">
        <v>719</v>
      </c>
      <c r="BB15" s="279">
        <v>12</v>
      </c>
      <c r="BC15" s="279">
        <v>4</v>
      </c>
      <c r="BD15" s="279" t="s">
        <v>715</v>
      </c>
      <c r="BE15" s="279" t="s">
        <v>1050</v>
      </c>
      <c r="BF15" s="279">
        <v>300</v>
      </c>
      <c r="BG15" s="279" t="s">
        <v>709</v>
      </c>
      <c r="BH15" s="279" t="s">
        <v>1053</v>
      </c>
      <c r="BI15" s="279">
        <v>75</v>
      </c>
      <c r="BJ15" s="288" t="s">
        <v>587</v>
      </c>
      <c r="BK15" s="289">
        <v>600</v>
      </c>
      <c r="BL15" s="289">
        <v>15</v>
      </c>
      <c r="BM15" s="289" t="s">
        <v>1051</v>
      </c>
      <c r="BN15" s="289" t="s">
        <v>1054</v>
      </c>
      <c r="BP15" s="290" t="s">
        <v>855</v>
      </c>
      <c r="BQ15" s="294" t="s">
        <v>856</v>
      </c>
      <c r="BU15" s="284" t="s">
        <v>874</v>
      </c>
      <c r="BV15" s="543">
        <v>1</v>
      </c>
      <c r="BW15" s="284">
        <v>155</v>
      </c>
      <c r="BX15" s="543">
        <v>1.25</v>
      </c>
      <c r="BY15" s="543">
        <v>32</v>
      </c>
      <c r="BZ15" s="284" t="s">
        <v>905</v>
      </c>
      <c r="CA15" s="284">
        <v>120</v>
      </c>
      <c r="CB15" s="284" t="s">
        <v>906</v>
      </c>
      <c r="CC15" s="284" t="s">
        <v>907</v>
      </c>
      <c r="CD15" s="284" t="s">
        <v>908</v>
      </c>
      <c r="CE15" s="284" t="s">
        <v>909</v>
      </c>
      <c r="CF15" s="284" t="s">
        <v>910</v>
      </c>
      <c r="CG15" s="285" t="s">
        <v>911</v>
      </c>
      <c r="CK15" s="324" t="s">
        <v>875</v>
      </c>
      <c r="CL15" s="324">
        <v>600</v>
      </c>
      <c r="CM15" s="324">
        <v>5</v>
      </c>
      <c r="CN15" s="324">
        <v>12</v>
      </c>
      <c r="CO15" s="324">
        <v>50</v>
      </c>
      <c r="CP15" s="324">
        <v>65</v>
      </c>
      <c r="CQ15" s="324" t="s">
        <v>716</v>
      </c>
      <c r="CR15" s="324" t="s">
        <v>722</v>
      </c>
      <c r="CS15" s="324">
        <v>16</v>
      </c>
      <c r="CT15" s="324" t="s">
        <v>722</v>
      </c>
      <c r="CU15" s="324">
        <v>400</v>
      </c>
      <c r="CV15" s="324" t="s">
        <v>721</v>
      </c>
      <c r="CX15" s="284" t="s">
        <v>960</v>
      </c>
      <c r="CY15" s="284">
        <v>1.7</v>
      </c>
      <c r="CZ15" s="284">
        <v>1.2</v>
      </c>
      <c r="DA15" s="284">
        <v>100</v>
      </c>
      <c r="DB15" s="284">
        <v>600</v>
      </c>
      <c r="DC15" s="284" t="s">
        <v>956</v>
      </c>
      <c r="DD15" s="284" t="s">
        <v>956</v>
      </c>
      <c r="DE15" s="284" t="s">
        <v>956</v>
      </c>
      <c r="DF15" s="284">
        <v>20</v>
      </c>
      <c r="DG15" s="284">
        <v>60</v>
      </c>
      <c r="DH15" s="284">
        <v>600</v>
      </c>
      <c r="DI15" s="284" t="s">
        <v>956</v>
      </c>
      <c r="DJ15" s="284" t="s">
        <v>956</v>
      </c>
      <c r="DK15" s="285" t="s">
        <v>956</v>
      </c>
      <c r="DM15" s="284" t="s">
        <v>960</v>
      </c>
      <c r="DN15" s="284" t="s">
        <v>956</v>
      </c>
      <c r="DO15" s="284">
        <v>11</v>
      </c>
      <c r="DP15" s="284" t="s">
        <v>956</v>
      </c>
      <c r="DQ15" s="284">
        <v>5</v>
      </c>
      <c r="DR15" s="284">
        <v>10</v>
      </c>
      <c r="DS15" s="284">
        <v>600</v>
      </c>
      <c r="DT15" s="284">
        <v>40</v>
      </c>
      <c r="DU15" s="284">
        <v>350</v>
      </c>
      <c r="DV15" s="284">
        <v>9</v>
      </c>
      <c r="DW15" s="284">
        <v>1.1000000000000001</v>
      </c>
      <c r="DX15" s="284" t="s">
        <v>711</v>
      </c>
      <c r="DY15" s="284">
        <v>280</v>
      </c>
      <c r="DZ15" s="285">
        <v>23</v>
      </c>
    </row>
    <row r="16" spans="1:130" ht="97.2" thickBot="1" x14ac:dyDescent="0.35">
      <c r="A16" s="275" t="s">
        <v>497</v>
      </c>
      <c r="B16" s="276" t="s">
        <v>498</v>
      </c>
      <c r="C16" s="276" t="s">
        <v>499</v>
      </c>
      <c r="D16" s="276" t="s">
        <v>500</v>
      </c>
      <c r="E16" s="277" t="s">
        <v>501</v>
      </c>
      <c r="F16" s="277" t="s">
        <v>502</v>
      </c>
      <c r="G16" s="277" t="s">
        <v>503</v>
      </c>
      <c r="K16" s="278" t="s">
        <v>589</v>
      </c>
      <c r="L16" s="279" t="s">
        <v>578</v>
      </c>
      <c r="M16" s="279">
        <v>1.37</v>
      </c>
      <c r="N16" s="279">
        <v>65</v>
      </c>
      <c r="O16" s="279">
        <v>1.3</v>
      </c>
      <c r="P16" s="279">
        <v>60</v>
      </c>
      <c r="Q16" s="279" t="s">
        <v>588</v>
      </c>
      <c r="S16" s="280" t="s">
        <v>589</v>
      </c>
      <c r="T16" s="279" t="s">
        <v>624</v>
      </c>
      <c r="U16" s="279" t="s">
        <v>631</v>
      </c>
      <c r="V16" s="279" t="s">
        <v>632</v>
      </c>
      <c r="X16" s="281" t="s">
        <v>589</v>
      </c>
      <c r="Y16" s="509" t="s">
        <v>670</v>
      </c>
      <c r="Z16" s="510"/>
      <c r="AA16" s="509" t="s">
        <v>671</v>
      </c>
      <c r="AB16" s="510"/>
      <c r="AC16" s="509" t="s">
        <v>672</v>
      </c>
      <c r="AD16" s="510"/>
      <c r="AE16" s="509">
        <v>26</v>
      </c>
      <c r="AF16" s="510"/>
      <c r="AH16" s="501" t="s">
        <v>445</v>
      </c>
      <c r="AI16" s="502"/>
      <c r="AJ16" s="502"/>
      <c r="AK16" s="502"/>
      <c r="AL16" s="502"/>
      <c r="AM16" s="502"/>
      <c r="AN16" s="502"/>
      <c r="AO16" s="502"/>
      <c r="AP16" s="503"/>
      <c r="AQ16" s="523"/>
      <c r="AR16" s="280" t="s">
        <v>769</v>
      </c>
      <c r="AS16" s="523"/>
      <c r="AT16" s="523"/>
      <c r="AU16" s="523"/>
      <c r="AV16" s="523"/>
      <c r="AW16" s="523"/>
      <c r="AY16" s="280" t="s">
        <v>589</v>
      </c>
      <c r="AZ16" s="279" t="s">
        <v>719</v>
      </c>
      <c r="BA16" s="279" t="s">
        <v>720</v>
      </c>
      <c r="BB16" s="279">
        <v>12</v>
      </c>
      <c r="BC16" s="279">
        <v>4</v>
      </c>
      <c r="BD16" s="279" t="s">
        <v>716</v>
      </c>
      <c r="BE16" s="279" t="s">
        <v>1055</v>
      </c>
      <c r="BF16" s="279">
        <v>300</v>
      </c>
      <c r="BG16" s="279" t="s">
        <v>721</v>
      </c>
      <c r="BH16" s="279" t="s">
        <v>1056</v>
      </c>
      <c r="BI16" s="279">
        <v>95</v>
      </c>
      <c r="BJ16" s="282" t="s">
        <v>589</v>
      </c>
      <c r="BK16" s="283">
        <v>800</v>
      </c>
      <c r="BL16" s="283">
        <v>15</v>
      </c>
      <c r="BM16" s="283" t="s">
        <v>1057</v>
      </c>
      <c r="BN16" s="283" t="s">
        <v>1033</v>
      </c>
      <c r="BP16" s="290" t="s">
        <v>857</v>
      </c>
      <c r="BQ16" s="294" t="s">
        <v>858</v>
      </c>
      <c r="BU16" s="284" t="s">
        <v>875</v>
      </c>
      <c r="BV16" s="544"/>
      <c r="BW16" s="284">
        <v>225</v>
      </c>
      <c r="BX16" s="544"/>
      <c r="BY16" s="544"/>
      <c r="BZ16" s="284" t="s">
        <v>912</v>
      </c>
      <c r="CA16" s="284">
        <v>150</v>
      </c>
      <c r="CB16" s="284" t="s">
        <v>913</v>
      </c>
      <c r="CC16" s="284" t="s">
        <v>914</v>
      </c>
      <c r="CD16" s="284" t="s">
        <v>915</v>
      </c>
      <c r="CE16" s="284" t="s">
        <v>909</v>
      </c>
      <c r="CF16" s="284" t="s">
        <v>910</v>
      </c>
      <c r="CG16" s="285" t="s">
        <v>911</v>
      </c>
      <c r="CK16" s="324" t="s">
        <v>876</v>
      </c>
      <c r="CL16" s="325"/>
      <c r="CM16" s="325"/>
      <c r="CN16" s="324">
        <v>13</v>
      </c>
      <c r="CO16" s="324">
        <v>58</v>
      </c>
      <c r="CP16" s="325"/>
      <c r="CQ16" s="325"/>
      <c r="CR16" s="325"/>
      <c r="CS16" s="325"/>
      <c r="CT16" s="325"/>
      <c r="CU16" s="325"/>
      <c r="CV16" s="325"/>
      <c r="CX16" s="546" t="s">
        <v>961</v>
      </c>
      <c r="CY16" s="547"/>
      <c r="CZ16" s="547"/>
      <c r="DA16" s="547"/>
      <c r="DB16" s="547"/>
      <c r="DC16" s="547"/>
      <c r="DD16" s="547"/>
      <c r="DE16" s="547"/>
      <c r="DF16" s="547"/>
      <c r="DG16" s="547"/>
      <c r="DH16" s="547"/>
      <c r="DI16" s="547"/>
      <c r="DJ16" s="547"/>
      <c r="DK16" s="548"/>
      <c r="DM16" s="546" t="s">
        <v>961</v>
      </c>
      <c r="DN16" s="547"/>
      <c r="DO16" s="547"/>
      <c r="DP16" s="547"/>
      <c r="DQ16" s="547"/>
      <c r="DR16" s="547"/>
      <c r="DS16" s="547"/>
      <c r="DT16" s="547"/>
      <c r="DU16" s="547"/>
      <c r="DV16" s="547"/>
      <c r="DW16" s="547"/>
      <c r="DX16" s="547"/>
      <c r="DY16" s="547"/>
      <c r="DZ16" s="548"/>
    </row>
    <row r="17" spans="1:130" ht="83.4" thickBot="1" x14ac:dyDescent="0.35">
      <c r="A17" s="275" t="s">
        <v>504</v>
      </c>
      <c r="B17" s="276" t="s">
        <v>499</v>
      </c>
      <c r="C17" s="276" t="s">
        <v>505</v>
      </c>
      <c r="D17" s="276" t="s">
        <v>506</v>
      </c>
      <c r="E17" s="277" t="s">
        <v>507</v>
      </c>
      <c r="F17" s="277" t="s">
        <v>508</v>
      </c>
      <c r="G17" s="277" t="s">
        <v>509</v>
      </c>
      <c r="K17" s="278" t="s">
        <v>590</v>
      </c>
      <c r="L17" s="279" t="s">
        <v>578</v>
      </c>
      <c r="M17" s="279">
        <v>1.25</v>
      </c>
      <c r="N17" s="279">
        <v>74</v>
      </c>
      <c r="O17" s="279">
        <v>1.17</v>
      </c>
      <c r="P17" s="279">
        <v>63</v>
      </c>
      <c r="Q17" s="279" t="s">
        <v>588</v>
      </c>
      <c r="S17" s="280" t="s">
        <v>590</v>
      </c>
      <c r="T17" s="279" t="s">
        <v>624</v>
      </c>
      <c r="U17" s="279" t="s">
        <v>633</v>
      </c>
      <c r="V17" s="279" t="s">
        <v>634</v>
      </c>
      <c r="X17" s="281" t="s">
        <v>590</v>
      </c>
      <c r="Y17" s="509" t="s">
        <v>673</v>
      </c>
      <c r="Z17" s="510"/>
      <c r="AA17" s="509" t="s">
        <v>674</v>
      </c>
      <c r="AB17" s="510"/>
      <c r="AC17" s="509">
        <v>38</v>
      </c>
      <c r="AD17" s="510"/>
      <c r="AE17" s="509">
        <v>26</v>
      </c>
      <c r="AF17" s="510"/>
      <c r="AH17" s="280" t="s">
        <v>587</v>
      </c>
      <c r="AI17" s="279">
        <v>1000</v>
      </c>
      <c r="AJ17" s="279">
        <v>210</v>
      </c>
      <c r="AK17" s="279">
        <v>1250</v>
      </c>
      <c r="AL17" s="281">
        <v>32</v>
      </c>
      <c r="AM17" s="281">
        <v>700</v>
      </c>
      <c r="AN17" s="281">
        <v>25</v>
      </c>
      <c r="AO17" s="281" t="s">
        <v>727</v>
      </c>
      <c r="AP17" s="281">
        <v>2</v>
      </c>
      <c r="AQ17" s="521" t="s">
        <v>584</v>
      </c>
      <c r="AR17" s="287" t="s">
        <v>774</v>
      </c>
      <c r="AS17" s="287" t="s">
        <v>776</v>
      </c>
      <c r="AT17" s="521" t="s">
        <v>778</v>
      </c>
      <c r="AU17" s="521" t="s">
        <v>779</v>
      </c>
      <c r="AV17" s="521" t="s">
        <v>780</v>
      </c>
      <c r="AW17" s="521">
        <v>90</v>
      </c>
      <c r="AY17" s="280" t="s">
        <v>590</v>
      </c>
      <c r="AZ17" s="279" t="s">
        <v>719</v>
      </c>
      <c r="BA17" s="279" t="s">
        <v>707</v>
      </c>
      <c r="BB17" s="279">
        <v>16</v>
      </c>
      <c r="BC17" s="279">
        <v>5</v>
      </c>
      <c r="BD17" s="279" t="s">
        <v>722</v>
      </c>
      <c r="BE17" s="279" t="s">
        <v>1055</v>
      </c>
      <c r="BF17" s="279">
        <v>300</v>
      </c>
      <c r="BG17" s="279" t="s">
        <v>721</v>
      </c>
      <c r="BH17" s="279" t="s">
        <v>1056</v>
      </c>
      <c r="BI17" s="279">
        <v>100</v>
      </c>
      <c r="BJ17" s="288" t="s">
        <v>590</v>
      </c>
      <c r="BK17" s="289" t="s">
        <v>702</v>
      </c>
      <c r="BL17" s="289">
        <v>15</v>
      </c>
      <c r="BM17" s="289" t="s">
        <v>1058</v>
      </c>
      <c r="BN17" s="289" t="s">
        <v>1059</v>
      </c>
      <c r="BP17" s="290" t="s">
        <v>859</v>
      </c>
      <c r="BQ17" s="294" t="s">
        <v>860</v>
      </c>
      <c r="BU17" s="284" t="s">
        <v>876</v>
      </c>
      <c r="BV17" s="545"/>
      <c r="BW17" s="284">
        <v>260</v>
      </c>
      <c r="BX17" s="545"/>
      <c r="BY17" s="545"/>
      <c r="BZ17" s="546" t="s">
        <v>881</v>
      </c>
      <c r="CA17" s="547"/>
      <c r="CB17" s="547"/>
      <c r="CC17" s="547"/>
      <c r="CD17" s="547"/>
      <c r="CE17" s="547"/>
      <c r="CF17" s="547"/>
      <c r="CG17" s="548"/>
      <c r="CK17" s="549" t="s">
        <v>877</v>
      </c>
      <c r="CL17" s="549"/>
      <c r="CM17" s="549"/>
      <c r="CN17" s="549"/>
      <c r="CO17" s="549"/>
      <c r="CP17" s="549"/>
      <c r="CQ17" s="549"/>
      <c r="CR17" s="549"/>
      <c r="CS17" s="549"/>
      <c r="CT17" s="549"/>
      <c r="CU17" s="549"/>
      <c r="CV17" s="549"/>
      <c r="CX17" s="284" t="s">
        <v>959</v>
      </c>
      <c r="CY17" s="284">
        <v>2.8</v>
      </c>
      <c r="CZ17" s="284">
        <v>1.8</v>
      </c>
      <c r="DA17" s="284">
        <v>100</v>
      </c>
      <c r="DB17" s="284">
        <v>800</v>
      </c>
      <c r="DC17" s="284" t="s">
        <v>956</v>
      </c>
      <c r="DD17" s="284" t="s">
        <v>956</v>
      </c>
      <c r="DE17" s="284" t="s">
        <v>956</v>
      </c>
      <c r="DF17" s="284">
        <v>30</v>
      </c>
      <c r="DG17" s="284">
        <v>80</v>
      </c>
      <c r="DH17" s="284">
        <v>800</v>
      </c>
      <c r="DI17" s="284" t="s">
        <v>956</v>
      </c>
      <c r="DJ17" s="284" t="s">
        <v>956</v>
      </c>
      <c r="DK17" s="285" t="s">
        <v>956</v>
      </c>
      <c r="DM17" s="284" t="s">
        <v>959</v>
      </c>
      <c r="DN17" s="284" t="s">
        <v>956</v>
      </c>
      <c r="DO17" s="284">
        <v>17</v>
      </c>
      <c r="DP17" s="284" t="s">
        <v>956</v>
      </c>
      <c r="DQ17" s="284">
        <v>8</v>
      </c>
      <c r="DR17" s="284">
        <v>10</v>
      </c>
      <c r="DS17" s="284">
        <v>900</v>
      </c>
      <c r="DT17" s="284">
        <v>45</v>
      </c>
      <c r="DU17" s="284">
        <v>350</v>
      </c>
      <c r="DV17" s="284">
        <v>11</v>
      </c>
      <c r="DW17" s="284">
        <v>1.7</v>
      </c>
      <c r="DX17" s="284" t="s">
        <v>715</v>
      </c>
      <c r="DY17" s="284">
        <v>400</v>
      </c>
      <c r="DZ17" s="285">
        <v>34</v>
      </c>
    </row>
    <row r="18" spans="1:130" ht="42" thickBot="1" x14ac:dyDescent="0.35">
      <c r="A18" s="275" t="s">
        <v>510</v>
      </c>
      <c r="B18" s="276" t="s">
        <v>498</v>
      </c>
      <c r="C18" s="276" t="s">
        <v>511</v>
      </c>
      <c r="D18" s="276" t="s">
        <v>512</v>
      </c>
      <c r="E18" s="277" t="s">
        <v>513</v>
      </c>
      <c r="F18" s="277" t="s">
        <v>486</v>
      </c>
      <c r="G18" s="277" t="s">
        <v>514</v>
      </c>
      <c r="K18" s="278" t="s">
        <v>591</v>
      </c>
      <c r="L18" s="279" t="s">
        <v>578</v>
      </c>
      <c r="M18" s="279">
        <v>1.1299999999999999</v>
      </c>
      <c r="N18" s="279">
        <v>69</v>
      </c>
      <c r="O18" s="279">
        <v>1.1299999999999999</v>
      </c>
      <c r="P18" s="279">
        <v>60</v>
      </c>
      <c r="Q18" s="279" t="s">
        <v>592</v>
      </c>
      <c r="S18" s="280" t="s">
        <v>591</v>
      </c>
      <c r="T18" s="279" t="s">
        <v>624</v>
      </c>
      <c r="U18" s="279" t="s">
        <v>635</v>
      </c>
      <c r="V18" s="279" t="s">
        <v>636</v>
      </c>
      <c r="X18" s="281" t="s">
        <v>591</v>
      </c>
      <c r="Y18" s="509" t="s">
        <v>675</v>
      </c>
      <c r="Z18" s="510"/>
      <c r="AA18" s="509" t="s">
        <v>676</v>
      </c>
      <c r="AB18" s="510"/>
      <c r="AC18" s="509">
        <v>38</v>
      </c>
      <c r="AD18" s="510"/>
      <c r="AE18" s="509">
        <v>25</v>
      </c>
      <c r="AF18" s="510"/>
      <c r="AH18" s="280" t="s">
        <v>589</v>
      </c>
      <c r="AI18" s="279">
        <v>1000</v>
      </c>
      <c r="AJ18" s="279">
        <v>290</v>
      </c>
      <c r="AK18" s="279">
        <v>1250</v>
      </c>
      <c r="AL18" s="281">
        <v>32</v>
      </c>
      <c r="AM18" s="281">
        <v>700</v>
      </c>
      <c r="AN18" s="281">
        <v>25</v>
      </c>
      <c r="AO18" s="281" t="s">
        <v>727</v>
      </c>
      <c r="AP18" s="281">
        <v>2</v>
      </c>
      <c r="AQ18" s="523"/>
      <c r="AR18" s="280" t="s">
        <v>775</v>
      </c>
      <c r="AS18" s="280" t="s">
        <v>777</v>
      </c>
      <c r="AT18" s="523"/>
      <c r="AU18" s="523"/>
      <c r="AV18" s="523"/>
      <c r="AW18" s="523"/>
      <c r="AY18" s="280" t="s">
        <v>591</v>
      </c>
      <c r="AZ18" s="279" t="s">
        <v>722</v>
      </c>
      <c r="BA18" s="279" t="s">
        <v>718</v>
      </c>
      <c r="BB18" s="279">
        <v>16</v>
      </c>
      <c r="BC18" s="279">
        <v>5</v>
      </c>
      <c r="BD18" s="279" t="s">
        <v>722</v>
      </c>
      <c r="BE18" s="279" t="s">
        <v>1060</v>
      </c>
      <c r="BF18" s="279">
        <v>400</v>
      </c>
      <c r="BG18" s="279" t="s">
        <v>721</v>
      </c>
      <c r="BH18" s="279" t="s">
        <v>1056</v>
      </c>
      <c r="BI18" s="279">
        <v>100</v>
      </c>
      <c r="BJ18" s="282" t="s">
        <v>591</v>
      </c>
      <c r="BK18" s="283">
        <v>850</v>
      </c>
      <c r="BL18" s="283">
        <v>15</v>
      </c>
      <c r="BM18" s="283" t="s">
        <v>1061</v>
      </c>
      <c r="BN18" s="283" t="s">
        <v>1033</v>
      </c>
      <c r="BU18" s="272" t="s">
        <v>877</v>
      </c>
      <c r="BV18" s="273"/>
      <c r="BW18" s="273"/>
      <c r="BX18" s="273"/>
      <c r="BY18" s="274"/>
      <c r="BZ18" s="284" t="s">
        <v>905</v>
      </c>
      <c r="CA18" s="284">
        <v>120</v>
      </c>
      <c r="CB18" s="284" t="s">
        <v>916</v>
      </c>
      <c r="CC18" s="284" t="s">
        <v>917</v>
      </c>
      <c r="CD18" s="284" t="s">
        <v>811</v>
      </c>
      <c r="CE18" s="284" t="s">
        <v>918</v>
      </c>
      <c r="CF18" s="284" t="s">
        <v>919</v>
      </c>
      <c r="CG18" s="285" t="s">
        <v>920</v>
      </c>
      <c r="CK18" s="324" t="s">
        <v>942</v>
      </c>
      <c r="CL18" s="325"/>
      <c r="CM18" s="324">
        <v>10</v>
      </c>
      <c r="CN18" s="325"/>
      <c r="CO18" s="324">
        <v>59</v>
      </c>
      <c r="CP18" s="325"/>
      <c r="CQ18" s="325"/>
      <c r="CR18" s="325"/>
      <c r="CS18" s="325"/>
      <c r="CT18" s="324" t="s">
        <v>722</v>
      </c>
      <c r="CU18" s="325"/>
      <c r="CV18" s="325"/>
      <c r="CX18" s="284" t="s">
        <v>960</v>
      </c>
      <c r="CY18" s="284">
        <v>2.8</v>
      </c>
      <c r="CZ18" s="284">
        <v>1.8</v>
      </c>
      <c r="DA18" s="284">
        <v>100</v>
      </c>
      <c r="DB18" s="284">
        <v>800</v>
      </c>
      <c r="DC18" s="284" t="s">
        <v>956</v>
      </c>
      <c r="DD18" s="284" t="s">
        <v>956</v>
      </c>
      <c r="DE18" s="284" t="s">
        <v>956</v>
      </c>
      <c r="DF18" s="284">
        <v>30</v>
      </c>
      <c r="DG18" s="284">
        <v>80</v>
      </c>
      <c r="DH18" s="284">
        <v>800</v>
      </c>
      <c r="DI18" s="284" t="s">
        <v>956</v>
      </c>
      <c r="DJ18" s="284" t="s">
        <v>956</v>
      </c>
      <c r="DK18" s="285" t="s">
        <v>956</v>
      </c>
      <c r="DM18" s="284" t="s">
        <v>960</v>
      </c>
      <c r="DN18" s="284" t="s">
        <v>956</v>
      </c>
      <c r="DO18" s="284">
        <v>17</v>
      </c>
      <c r="DP18" s="284" t="s">
        <v>956</v>
      </c>
      <c r="DQ18" s="284">
        <v>8</v>
      </c>
      <c r="DR18" s="284">
        <v>10</v>
      </c>
      <c r="DS18" s="284">
        <v>900</v>
      </c>
      <c r="DT18" s="284">
        <v>45</v>
      </c>
      <c r="DU18" s="284">
        <v>350</v>
      </c>
      <c r="DV18" s="284">
        <v>11</v>
      </c>
      <c r="DW18" s="284">
        <v>1.7</v>
      </c>
      <c r="DX18" s="284" t="s">
        <v>715</v>
      </c>
      <c r="DY18" s="284">
        <v>400</v>
      </c>
      <c r="DZ18" s="285">
        <v>34</v>
      </c>
    </row>
    <row r="19" spans="1:130" ht="42" thickBot="1" x14ac:dyDescent="0.35">
      <c r="A19" s="275" t="s">
        <v>515</v>
      </c>
      <c r="B19" s="276" t="s">
        <v>516</v>
      </c>
      <c r="C19" s="276" t="s">
        <v>517</v>
      </c>
      <c r="D19" s="276" t="s">
        <v>518</v>
      </c>
      <c r="E19" s="277" t="s">
        <v>488</v>
      </c>
      <c r="F19" s="277" t="s">
        <v>516</v>
      </c>
      <c r="G19" s="277" t="s">
        <v>519</v>
      </c>
      <c r="K19" s="278" t="s">
        <v>593</v>
      </c>
      <c r="L19" s="279" t="s">
        <v>578</v>
      </c>
      <c r="M19" s="279">
        <v>1.1299999999999999</v>
      </c>
      <c r="N19" s="279">
        <v>68</v>
      </c>
      <c r="O19" s="279">
        <v>1.1299999999999999</v>
      </c>
      <c r="P19" s="279">
        <v>60</v>
      </c>
      <c r="Q19" s="279" t="s">
        <v>592</v>
      </c>
      <c r="S19" s="280" t="s">
        <v>593</v>
      </c>
      <c r="T19" s="279" t="s">
        <v>637</v>
      </c>
      <c r="U19" s="279" t="s">
        <v>638</v>
      </c>
      <c r="V19" s="279" t="s">
        <v>639</v>
      </c>
      <c r="X19" s="281" t="s">
        <v>593</v>
      </c>
      <c r="Y19" s="509" t="s">
        <v>677</v>
      </c>
      <c r="Z19" s="510"/>
      <c r="AA19" s="509" t="s">
        <v>667</v>
      </c>
      <c r="AB19" s="510"/>
      <c r="AC19" s="509">
        <v>38</v>
      </c>
      <c r="AD19" s="510"/>
      <c r="AE19" s="509">
        <v>25</v>
      </c>
      <c r="AF19" s="510"/>
      <c r="AH19" s="280" t="s">
        <v>590</v>
      </c>
      <c r="AI19" s="279">
        <v>1000</v>
      </c>
      <c r="AJ19" s="279">
        <v>350</v>
      </c>
      <c r="AK19" s="279">
        <v>1250</v>
      </c>
      <c r="AL19" s="281">
        <v>32</v>
      </c>
      <c r="AM19" s="281">
        <v>890</v>
      </c>
      <c r="AN19" s="281">
        <v>35</v>
      </c>
      <c r="AO19" s="281" t="s">
        <v>747</v>
      </c>
      <c r="AP19" s="281">
        <v>3</v>
      </c>
      <c r="AQ19" s="521" t="s">
        <v>586</v>
      </c>
      <c r="AR19" s="521" t="s">
        <v>781</v>
      </c>
      <c r="AS19" s="521" t="s">
        <v>782</v>
      </c>
      <c r="AT19" s="287" t="s">
        <v>783</v>
      </c>
      <c r="AU19" s="287" t="s">
        <v>785</v>
      </c>
      <c r="AV19" s="521" t="s">
        <v>780</v>
      </c>
      <c r="AW19" s="521">
        <v>120</v>
      </c>
      <c r="AY19" s="280" t="s">
        <v>593</v>
      </c>
      <c r="AZ19" s="279" t="s">
        <v>716</v>
      </c>
      <c r="BA19" s="279" t="s">
        <v>719</v>
      </c>
      <c r="BB19" s="279">
        <v>16</v>
      </c>
      <c r="BC19" s="279">
        <v>5</v>
      </c>
      <c r="BD19" s="279" t="s">
        <v>722</v>
      </c>
      <c r="BE19" s="279" t="s">
        <v>1060</v>
      </c>
      <c r="BF19" s="279">
        <v>400</v>
      </c>
      <c r="BG19" s="279" t="s">
        <v>721</v>
      </c>
      <c r="BH19" s="279" t="s">
        <v>1056</v>
      </c>
      <c r="BI19" s="279">
        <v>100</v>
      </c>
      <c r="BJ19" s="288" t="s">
        <v>593</v>
      </c>
      <c r="BK19" s="289">
        <v>900</v>
      </c>
      <c r="BL19" s="289">
        <v>15</v>
      </c>
      <c r="BM19" s="289" t="s">
        <v>1061</v>
      </c>
      <c r="BN19" s="289" t="s">
        <v>1033</v>
      </c>
      <c r="BU19" s="284" t="s">
        <v>878</v>
      </c>
      <c r="BV19" s="284">
        <v>700</v>
      </c>
      <c r="BW19" s="543">
        <v>205</v>
      </c>
      <c r="BX19" s="543">
        <v>700</v>
      </c>
      <c r="BY19" s="543">
        <v>34</v>
      </c>
      <c r="BZ19" s="284" t="s">
        <v>912</v>
      </c>
      <c r="CA19" s="284">
        <v>150</v>
      </c>
      <c r="CB19" s="284" t="s">
        <v>921</v>
      </c>
      <c r="CC19" s="284" t="s">
        <v>922</v>
      </c>
      <c r="CD19" s="284" t="s">
        <v>923</v>
      </c>
      <c r="CE19" s="284" t="s">
        <v>918</v>
      </c>
      <c r="CF19" s="284" t="s">
        <v>919</v>
      </c>
      <c r="CG19" s="285" t="s">
        <v>920</v>
      </c>
      <c r="CK19" s="324" t="s">
        <v>943</v>
      </c>
      <c r="CL19" s="324">
        <v>600</v>
      </c>
      <c r="CM19" s="324">
        <v>10</v>
      </c>
      <c r="CN19" s="324">
        <v>12</v>
      </c>
      <c r="CO19" s="325"/>
      <c r="CP19" s="324">
        <v>70</v>
      </c>
      <c r="CQ19" s="324" t="s">
        <v>716</v>
      </c>
      <c r="CR19" s="324" t="s">
        <v>722</v>
      </c>
      <c r="CS19" s="324">
        <v>16</v>
      </c>
      <c r="CT19" s="550" t="s">
        <v>707</v>
      </c>
      <c r="CU19" s="324">
        <v>400</v>
      </c>
      <c r="CV19" s="324" t="s">
        <v>721</v>
      </c>
      <c r="CX19" s="546" t="s">
        <v>962</v>
      </c>
      <c r="CY19" s="547"/>
      <c r="CZ19" s="547"/>
      <c r="DA19" s="547"/>
      <c r="DB19" s="547"/>
      <c r="DC19" s="547"/>
      <c r="DD19" s="547"/>
      <c r="DE19" s="547"/>
      <c r="DF19" s="547"/>
      <c r="DG19" s="547"/>
      <c r="DH19" s="547"/>
      <c r="DI19" s="547"/>
      <c r="DJ19" s="547"/>
      <c r="DK19" s="548"/>
      <c r="DM19" s="546" t="s">
        <v>962</v>
      </c>
      <c r="DN19" s="547"/>
      <c r="DO19" s="547"/>
      <c r="DP19" s="547"/>
      <c r="DQ19" s="547"/>
      <c r="DR19" s="547"/>
      <c r="DS19" s="547"/>
      <c r="DT19" s="547"/>
      <c r="DU19" s="547"/>
      <c r="DV19" s="547"/>
      <c r="DW19" s="547"/>
      <c r="DX19" s="547"/>
      <c r="DY19" s="547"/>
      <c r="DZ19" s="548"/>
    </row>
    <row r="20" spans="1:130" ht="42" thickBot="1" x14ac:dyDescent="0.35">
      <c r="A20" s="275" t="s">
        <v>520</v>
      </c>
      <c r="B20" s="276" t="s">
        <v>521</v>
      </c>
      <c r="C20" s="276" t="s">
        <v>522</v>
      </c>
      <c r="D20" s="276" t="s">
        <v>523</v>
      </c>
      <c r="E20" s="277" t="s">
        <v>524</v>
      </c>
      <c r="F20" s="277" t="s">
        <v>495</v>
      </c>
      <c r="G20" s="277" t="s">
        <v>525</v>
      </c>
      <c r="K20" s="278" t="s">
        <v>594</v>
      </c>
      <c r="L20" s="279" t="s">
        <v>578</v>
      </c>
      <c r="M20" s="279">
        <v>1.1299999999999999</v>
      </c>
      <c r="N20" s="279">
        <v>70</v>
      </c>
      <c r="O20" s="279">
        <v>1.1299999999999999</v>
      </c>
      <c r="P20" s="279">
        <v>62</v>
      </c>
      <c r="Q20" s="279" t="s">
        <v>592</v>
      </c>
      <c r="S20" s="280" t="s">
        <v>594</v>
      </c>
      <c r="T20" s="279" t="s">
        <v>637</v>
      </c>
      <c r="U20" s="279" t="s">
        <v>638</v>
      </c>
      <c r="V20" s="279" t="s">
        <v>640</v>
      </c>
      <c r="X20" s="281" t="s">
        <v>594</v>
      </c>
      <c r="Y20" s="509" t="s">
        <v>678</v>
      </c>
      <c r="Z20" s="510"/>
      <c r="AA20" s="509" t="s">
        <v>679</v>
      </c>
      <c r="AB20" s="510"/>
      <c r="AC20" s="509">
        <v>30</v>
      </c>
      <c r="AD20" s="510"/>
      <c r="AE20" s="509">
        <v>21</v>
      </c>
      <c r="AF20" s="510"/>
      <c r="AH20" s="280" t="s">
        <v>591</v>
      </c>
      <c r="AI20" s="279">
        <v>800</v>
      </c>
      <c r="AJ20" s="279">
        <v>340</v>
      </c>
      <c r="AK20" s="279">
        <v>700</v>
      </c>
      <c r="AL20" s="281">
        <v>34</v>
      </c>
      <c r="AM20" s="281">
        <v>900</v>
      </c>
      <c r="AN20" s="281">
        <v>35</v>
      </c>
      <c r="AO20" s="281" t="s">
        <v>748</v>
      </c>
      <c r="AP20" s="281">
        <v>4</v>
      </c>
      <c r="AQ20" s="523"/>
      <c r="AR20" s="523"/>
      <c r="AS20" s="523"/>
      <c r="AT20" s="280" t="s">
        <v>784</v>
      </c>
      <c r="AU20" s="280" t="s">
        <v>786</v>
      </c>
      <c r="AV20" s="523"/>
      <c r="AW20" s="523"/>
      <c r="AY20" s="280" t="s">
        <v>594</v>
      </c>
      <c r="AZ20" s="279" t="s">
        <v>716</v>
      </c>
      <c r="BA20" s="279" t="s">
        <v>719</v>
      </c>
      <c r="BB20" s="279">
        <v>16</v>
      </c>
      <c r="BC20" s="279">
        <v>5</v>
      </c>
      <c r="BD20" s="279" t="s">
        <v>707</v>
      </c>
      <c r="BE20" s="279" t="s">
        <v>1060</v>
      </c>
      <c r="BF20" s="279">
        <v>400</v>
      </c>
      <c r="BG20" s="279" t="s">
        <v>721</v>
      </c>
      <c r="BH20" s="279" t="s">
        <v>1056</v>
      </c>
      <c r="BI20" s="279">
        <v>100</v>
      </c>
      <c r="BJ20" s="282" t="s">
        <v>594</v>
      </c>
      <c r="BK20" s="283">
        <v>850</v>
      </c>
      <c r="BL20" s="283">
        <v>20</v>
      </c>
      <c r="BM20" s="283" t="s">
        <v>1061</v>
      </c>
      <c r="BN20" s="283" t="s">
        <v>1033</v>
      </c>
      <c r="BU20" s="284" t="s">
        <v>879</v>
      </c>
      <c r="BV20" s="543">
        <v>1</v>
      </c>
      <c r="BW20" s="544"/>
      <c r="BX20" s="544"/>
      <c r="BY20" s="545"/>
      <c r="BZ20" s="546" t="s">
        <v>924</v>
      </c>
      <c r="CA20" s="547"/>
      <c r="CB20" s="547"/>
      <c r="CC20" s="547"/>
      <c r="CD20" s="547"/>
      <c r="CE20" s="547"/>
      <c r="CF20" s="547"/>
      <c r="CG20" s="548"/>
      <c r="CK20" s="324" t="s">
        <v>944</v>
      </c>
      <c r="CL20" s="325"/>
      <c r="CM20" s="324">
        <v>15</v>
      </c>
      <c r="CN20" s="325"/>
      <c r="CO20" s="325"/>
      <c r="CP20" s="325"/>
      <c r="CQ20" s="325"/>
      <c r="CR20" s="325"/>
      <c r="CS20" s="325"/>
      <c r="CT20" s="550"/>
      <c r="CU20" s="325"/>
      <c r="CV20" s="325"/>
      <c r="CX20" s="284" t="s">
        <v>445</v>
      </c>
      <c r="CY20" s="284">
        <v>3</v>
      </c>
      <c r="CZ20" s="284">
        <v>2</v>
      </c>
      <c r="DA20" s="284">
        <v>100</v>
      </c>
      <c r="DB20" s="284">
        <v>1</v>
      </c>
      <c r="DC20" s="284" t="s">
        <v>956</v>
      </c>
      <c r="DD20" s="284" t="s">
        <v>956</v>
      </c>
      <c r="DE20" s="284" t="s">
        <v>956</v>
      </c>
      <c r="DF20" s="284">
        <v>35</v>
      </c>
      <c r="DG20" s="284">
        <v>100</v>
      </c>
      <c r="DH20" s="284">
        <v>1</v>
      </c>
      <c r="DI20" s="284" t="s">
        <v>956</v>
      </c>
      <c r="DJ20" s="284" t="s">
        <v>956</v>
      </c>
      <c r="DK20" s="285" t="s">
        <v>956</v>
      </c>
      <c r="DM20" s="284" t="s">
        <v>445</v>
      </c>
      <c r="DN20" s="284" t="s">
        <v>956</v>
      </c>
      <c r="DO20" s="284">
        <v>20</v>
      </c>
      <c r="DP20" s="284" t="s">
        <v>956</v>
      </c>
      <c r="DQ20" s="284">
        <v>10</v>
      </c>
      <c r="DR20" s="284">
        <v>10</v>
      </c>
      <c r="DS20" s="284">
        <v>1.1000000000000001</v>
      </c>
      <c r="DT20" s="284">
        <v>45</v>
      </c>
      <c r="DU20" s="284">
        <v>350</v>
      </c>
      <c r="DV20" s="284">
        <v>11</v>
      </c>
      <c r="DW20" s="284">
        <v>2</v>
      </c>
      <c r="DX20" s="284" t="s">
        <v>715</v>
      </c>
      <c r="DY20" s="284">
        <v>400</v>
      </c>
      <c r="DZ20" s="285">
        <v>40</v>
      </c>
    </row>
    <row r="21" spans="1:130" ht="42" thickBot="1" x14ac:dyDescent="0.35">
      <c r="A21" s="275" t="s">
        <v>526</v>
      </c>
      <c r="B21" s="276" t="s">
        <v>527</v>
      </c>
      <c r="C21" s="276" t="s">
        <v>528</v>
      </c>
      <c r="D21" s="276" t="s">
        <v>529</v>
      </c>
      <c r="E21" s="277" t="s">
        <v>530</v>
      </c>
      <c r="F21" s="277" t="s">
        <v>485</v>
      </c>
      <c r="G21" s="277" t="s">
        <v>531</v>
      </c>
      <c r="K21" s="278" t="s">
        <v>595</v>
      </c>
      <c r="L21" s="279" t="s">
        <v>578</v>
      </c>
      <c r="M21" s="279">
        <v>1.1299999999999999</v>
      </c>
      <c r="N21" s="279">
        <v>68</v>
      </c>
      <c r="O21" s="279">
        <v>1.1299999999999999</v>
      </c>
      <c r="P21" s="279">
        <v>59</v>
      </c>
      <c r="Q21" s="279" t="s">
        <v>592</v>
      </c>
      <c r="S21" s="280" t="s">
        <v>595</v>
      </c>
      <c r="T21" s="279" t="s">
        <v>637</v>
      </c>
      <c r="U21" s="279" t="s">
        <v>641</v>
      </c>
      <c r="V21" s="279" t="s">
        <v>642</v>
      </c>
      <c r="X21" s="281" t="s">
        <v>595</v>
      </c>
      <c r="Y21" s="509" t="s">
        <v>680</v>
      </c>
      <c r="Z21" s="510"/>
      <c r="AA21" s="509" t="s">
        <v>681</v>
      </c>
      <c r="AB21" s="510"/>
      <c r="AC21" s="509">
        <v>30</v>
      </c>
      <c r="AD21" s="510"/>
      <c r="AE21" s="509">
        <v>21</v>
      </c>
      <c r="AF21" s="510"/>
      <c r="AH21" s="280" t="s">
        <v>593</v>
      </c>
      <c r="AI21" s="279">
        <v>800</v>
      </c>
      <c r="AJ21" s="279">
        <v>370</v>
      </c>
      <c r="AK21" s="279">
        <v>700</v>
      </c>
      <c r="AL21" s="281">
        <v>34</v>
      </c>
      <c r="AM21" s="281">
        <v>900</v>
      </c>
      <c r="AN21" s="281">
        <v>35</v>
      </c>
      <c r="AO21" s="281" t="s">
        <v>748</v>
      </c>
      <c r="AP21" s="281">
        <v>4</v>
      </c>
      <c r="AQ21" s="501" t="s">
        <v>445</v>
      </c>
      <c r="AR21" s="502"/>
      <c r="AS21" s="502"/>
      <c r="AT21" s="502"/>
      <c r="AU21" s="502"/>
      <c r="AV21" s="502"/>
      <c r="AW21" s="503"/>
      <c r="AY21" s="280" t="s">
        <v>595</v>
      </c>
      <c r="AZ21" s="279" t="s">
        <v>717</v>
      </c>
      <c r="BA21" s="279" t="s">
        <v>722</v>
      </c>
      <c r="BB21" s="279">
        <v>16</v>
      </c>
      <c r="BC21" s="279">
        <v>5</v>
      </c>
      <c r="BD21" s="279" t="s">
        <v>707</v>
      </c>
      <c r="BE21" s="279" t="s">
        <v>1060</v>
      </c>
      <c r="BF21" s="279">
        <v>400</v>
      </c>
      <c r="BG21" s="279" t="s">
        <v>721</v>
      </c>
      <c r="BH21" s="279" t="s">
        <v>1056</v>
      </c>
      <c r="BI21" s="279">
        <v>100</v>
      </c>
      <c r="BJ21" s="288" t="s">
        <v>595</v>
      </c>
      <c r="BK21" s="289">
        <v>800</v>
      </c>
      <c r="BL21" s="289">
        <v>20</v>
      </c>
      <c r="BM21" s="289" t="s">
        <v>1061</v>
      </c>
      <c r="BN21" s="289" t="s">
        <v>1033</v>
      </c>
      <c r="BU21" s="284" t="s">
        <v>880</v>
      </c>
      <c r="BV21" s="545"/>
      <c r="BW21" s="545"/>
      <c r="BX21" s="545"/>
      <c r="BY21" s="285">
        <v>33</v>
      </c>
      <c r="BZ21" s="284" t="s">
        <v>925</v>
      </c>
      <c r="CA21" s="284">
        <v>150</v>
      </c>
      <c r="CB21" s="284" t="s">
        <v>926</v>
      </c>
      <c r="CC21" s="284" t="s">
        <v>927</v>
      </c>
      <c r="CD21" s="284" t="s">
        <v>928</v>
      </c>
      <c r="CE21" s="284" t="s">
        <v>828</v>
      </c>
      <c r="CF21" s="284" t="s">
        <v>804</v>
      </c>
      <c r="CG21" s="285" t="s">
        <v>811</v>
      </c>
      <c r="CK21" s="549" t="s">
        <v>881</v>
      </c>
      <c r="CL21" s="549"/>
      <c r="CM21" s="549"/>
      <c r="CN21" s="549"/>
      <c r="CO21" s="549"/>
      <c r="CP21" s="549"/>
      <c r="CQ21" s="549"/>
      <c r="CR21" s="549"/>
      <c r="CS21" s="549"/>
      <c r="CT21" s="549"/>
      <c r="CU21" s="549"/>
      <c r="CV21" s="549"/>
      <c r="CX21" s="284" t="s">
        <v>573</v>
      </c>
      <c r="CY21" s="284">
        <v>3</v>
      </c>
      <c r="CZ21" s="284">
        <v>2</v>
      </c>
      <c r="DA21" s="284">
        <v>100</v>
      </c>
      <c r="DB21" s="284">
        <v>1</v>
      </c>
      <c r="DC21" s="284" t="s">
        <v>956</v>
      </c>
      <c r="DD21" s="284" t="s">
        <v>956</v>
      </c>
      <c r="DE21" s="284" t="s">
        <v>956</v>
      </c>
      <c r="DF21" s="284">
        <v>35</v>
      </c>
      <c r="DG21" s="284">
        <v>100</v>
      </c>
      <c r="DH21" s="284">
        <v>1</v>
      </c>
      <c r="DI21" s="284" t="s">
        <v>956</v>
      </c>
      <c r="DJ21" s="284" t="s">
        <v>956</v>
      </c>
      <c r="DK21" s="285" t="s">
        <v>956</v>
      </c>
      <c r="DM21" s="284" t="s">
        <v>573</v>
      </c>
      <c r="DN21" s="284" t="s">
        <v>956</v>
      </c>
      <c r="DO21" s="284">
        <v>20</v>
      </c>
      <c r="DP21" s="284" t="s">
        <v>956</v>
      </c>
      <c r="DQ21" s="284">
        <v>10</v>
      </c>
      <c r="DR21" s="284">
        <v>10</v>
      </c>
      <c r="DS21" s="284">
        <v>1.1000000000000001</v>
      </c>
      <c r="DT21" s="284">
        <v>45</v>
      </c>
      <c r="DU21" s="284">
        <v>350</v>
      </c>
      <c r="DV21" s="284">
        <v>11</v>
      </c>
      <c r="DW21" s="284">
        <v>2</v>
      </c>
      <c r="DX21" s="284" t="s">
        <v>715</v>
      </c>
      <c r="DY21" s="284">
        <v>400</v>
      </c>
      <c r="DZ21" s="285">
        <v>40</v>
      </c>
    </row>
    <row r="22" spans="1:130" ht="42" thickBot="1" x14ac:dyDescent="0.35">
      <c r="A22" s="492" t="s">
        <v>532</v>
      </c>
      <c r="B22" s="493"/>
      <c r="C22" s="493"/>
      <c r="D22" s="494"/>
      <c r="E22" s="495">
        <v>50</v>
      </c>
      <c r="F22" s="496"/>
      <c r="G22" s="497"/>
      <c r="K22" s="506" t="s">
        <v>597</v>
      </c>
      <c r="L22" s="507"/>
      <c r="M22" s="508"/>
      <c r="N22" s="295">
        <v>1</v>
      </c>
      <c r="O22" s="296"/>
      <c r="P22" s="509" t="s">
        <v>592</v>
      </c>
      <c r="Q22" s="510"/>
      <c r="S22" s="498" t="s">
        <v>596</v>
      </c>
      <c r="T22" s="521" t="s">
        <v>624</v>
      </c>
      <c r="U22" s="279" t="s">
        <v>643</v>
      </c>
      <c r="V22" s="279" t="s">
        <v>644</v>
      </c>
      <c r="X22" s="281" t="s">
        <v>597</v>
      </c>
      <c r="Y22" s="509"/>
      <c r="Z22" s="510"/>
      <c r="AA22" s="524">
        <v>44476</v>
      </c>
      <c r="AB22" s="510"/>
      <c r="AC22" s="509"/>
      <c r="AD22" s="510"/>
      <c r="AE22" s="509">
        <v>28</v>
      </c>
      <c r="AF22" s="510"/>
      <c r="AH22" s="280" t="s">
        <v>594</v>
      </c>
      <c r="AI22" s="279">
        <v>800</v>
      </c>
      <c r="AJ22" s="279">
        <v>350</v>
      </c>
      <c r="AK22" s="279">
        <v>700</v>
      </c>
      <c r="AL22" s="281">
        <v>34</v>
      </c>
      <c r="AM22" s="281">
        <v>900</v>
      </c>
      <c r="AN22" s="281">
        <v>30</v>
      </c>
      <c r="AO22" s="281" t="s">
        <v>748</v>
      </c>
      <c r="AP22" s="281">
        <v>4</v>
      </c>
      <c r="AQ22" s="281" t="s">
        <v>587</v>
      </c>
      <c r="AR22" s="281" t="s">
        <v>787</v>
      </c>
      <c r="AS22" s="281" t="s">
        <v>788</v>
      </c>
      <c r="AT22" s="281" t="s">
        <v>789</v>
      </c>
      <c r="AU22" s="281" t="s">
        <v>790</v>
      </c>
      <c r="AV22" s="281" t="s">
        <v>791</v>
      </c>
      <c r="AW22" s="281">
        <v>120</v>
      </c>
      <c r="AY22" s="501" t="s">
        <v>573</v>
      </c>
      <c r="AZ22" s="502"/>
      <c r="BA22" s="502"/>
      <c r="BB22" s="502"/>
      <c r="BC22" s="502"/>
      <c r="BD22" s="502"/>
      <c r="BE22" s="502"/>
      <c r="BF22" s="502"/>
      <c r="BG22" s="502"/>
      <c r="BH22" s="502"/>
      <c r="BI22" s="503"/>
      <c r="BJ22" s="527" t="s">
        <v>573</v>
      </c>
      <c r="BK22" s="528"/>
      <c r="BL22" s="528"/>
      <c r="BM22" s="528"/>
      <c r="BN22" s="529"/>
      <c r="BU22" s="272" t="s">
        <v>881</v>
      </c>
      <c r="BV22" s="273"/>
      <c r="BW22" s="273"/>
      <c r="BX22" s="273"/>
      <c r="BY22" s="274"/>
      <c r="BZ22" s="284" t="s">
        <v>929</v>
      </c>
      <c r="CA22" s="284">
        <v>150</v>
      </c>
      <c r="CB22" s="284" t="s">
        <v>930</v>
      </c>
      <c r="CC22" s="284" t="s">
        <v>931</v>
      </c>
      <c r="CD22" s="284" t="s">
        <v>932</v>
      </c>
      <c r="CE22" s="284" t="s">
        <v>933</v>
      </c>
      <c r="CF22" s="284" t="s">
        <v>934</v>
      </c>
      <c r="CG22" s="285" t="s">
        <v>935</v>
      </c>
      <c r="CK22" s="324" t="s">
        <v>874</v>
      </c>
      <c r="CL22" s="325"/>
      <c r="CM22" s="325"/>
      <c r="CN22" s="324">
        <v>11</v>
      </c>
      <c r="CO22" s="324">
        <v>35</v>
      </c>
      <c r="CP22" s="325"/>
      <c r="CQ22" s="325"/>
      <c r="CR22" s="325"/>
      <c r="CS22" s="325"/>
      <c r="CT22" s="325"/>
      <c r="CU22" s="325"/>
      <c r="CV22" s="325"/>
      <c r="CX22" s="546" t="s">
        <v>963</v>
      </c>
      <c r="CY22" s="547"/>
      <c r="CZ22" s="547"/>
      <c r="DA22" s="547"/>
      <c r="DB22" s="547"/>
      <c r="DC22" s="547"/>
      <c r="DD22" s="547"/>
      <c r="DE22" s="547"/>
      <c r="DF22" s="547"/>
      <c r="DG22" s="547"/>
      <c r="DH22" s="547"/>
      <c r="DI22" s="547"/>
      <c r="DJ22" s="547"/>
      <c r="DK22" s="548"/>
      <c r="DM22" s="546" t="s">
        <v>963</v>
      </c>
      <c r="DN22" s="547"/>
      <c r="DO22" s="547"/>
      <c r="DP22" s="547"/>
      <c r="DQ22" s="547"/>
      <c r="DR22" s="547"/>
      <c r="DS22" s="547"/>
      <c r="DT22" s="547"/>
      <c r="DU22" s="547"/>
      <c r="DV22" s="547"/>
      <c r="DW22" s="547"/>
      <c r="DX22" s="547"/>
      <c r="DY22" s="547"/>
      <c r="DZ22" s="548"/>
    </row>
    <row r="23" spans="1:130" ht="69.599999999999994" thickBot="1" x14ac:dyDescent="0.35">
      <c r="A23" s="492" t="s">
        <v>533</v>
      </c>
      <c r="B23" s="493"/>
      <c r="C23" s="493"/>
      <c r="D23" s="494"/>
      <c r="E23" s="495">
        <v>250</v>
      </c>
      <c r="F23" s="496"/>
      <c r="G23" s="497"/>
      <c r="K23" s="506" t="s">
        <v>598</v>
      </c>
      <c r="L23" s="507"/>
      <c r="M23" s="508"/>
      <c r="N23" s="295">
        <v>10</v>
      </c>
      <c r="O23" s="296"/>
      <c r="P23" s="509" t="s">
        <v>592</v>
      </c>
      <c r="Q23" s="510"/>
      <c r="S23" s="500"/>
      <c r="T23" s="522"/>
      <c r="U23" s="279" t="s">
        <v>645</v>
      </c>
      <c r="V23" s="279" t="s">
        <v>646</v>
      </c>
      <c r="X23" s="281" t="s">
        <v>598</v>
      </c>
      <c r="Y23" s="509"/>
      <c r="Z23" s="510"/>
      <c r="AA23" s="509" t="s">
        <v>682</v>
      </c>
      <c r="AB23" s="510"/>
      <c r="AC23" s="509"/>
      <c r="AD23" s="510"/>
      <c r="AE23" s="509">
        <v>28</v>
      </c>
      <c r="AF23" s="510"/>
      <c r="AH23" s="280" t="s">
        <v>595</v>
      </c>
      <c r="AI23" s="279">
        <v>1000</v>
      </c>
      <c r="AJ23" s="279">
        <v>320</v>
      </c>
      <c r="AK23" s="279">
        <v>700</v>
      </c>
      <c r="AL23" s="281">
        <v>33</v>
      </c>
      <c r="AM23" s="281">
        <v>900</v>
      </c>
      <c r="AN23" s="281">
        <v>30</v>
      </c>
      <c r="AO23" s="281" t="s">
        <v>748</v>
      </c>
      <c r="AP23" s="281">
        <v>4</v>
      </c>
      <c r="AQ23" s="281" t="s">
        <v>589</v>
      </c>
      <c r="AR23" s="281" t="s">
        <v>792</v>
      </c>
      <c r="AS23" s="281" t="s">
        <v>793</v>
      </c>
      <c r="AT23" s="281">
        <v>18</v>
      </c>
      <c r="AU23" s="281">
        <v>9</v>
      </c>
      <c r="AV23" s="281" t="s">
        <v>794</v>
      </c>
      <c r="AW23" s="281">
        <v>120</v>
      </c>
      <c r="AY23" s="280" t="s">
        <v>1012</v>
      </c>
      <c r="AZ23" s="279" t="s">
        <v>723</v>
      </c>
      <c r="BA23" s="279" t="s">
        <v>1031</v>
      </c>
      <c r="BB23" s="279">
        <v>2</v>
      </c>
      <c r="BC23" s="279" t="s">
        <v>707</v>
      </c>
      <c r="BD23" s="279" t="s">
        <v>1013</v>
      </c>
      <c r="BE23" s="279" t="s">
        <v>1014</v>
      </c>
      <c r="BF23" s="279">
        <v>65</v>
      </c>
      <c r="BG23" s="279" t="s">
        <v>1015</v>
      </c>
      <c r="BH23" s="279" t="s">
        <v>1016</v>
      </c>
      <c r="BI23" s="279" t="s">
        <v>1017</v>
      </c>
      <c r="BJ23" s="288" t="s">
        <v>1012</v>
      </c>
      <c r="BK23" s="289" t="s">
        <v>1018</v>
      </c>
      <c r="BL23" s="289">
        <v>10</v>
      </c>
      <c r="BM23" s="289" t="s">
        <v>1019</v>
      </c>
      <c r="BN23" s="289" t="s">
        <v>1020</v>
      </c>
      <c r="BU23" s="284" t="s">
        <v>882</v>
      </c>
      <c r="BV23" s="543">
        <v>1</v>
      </c>
      <c r="BW23" s="543">
        <v>160</v>
      </c>
      <c r="BX23" s="543">
        <v>1.25</v>
      </c>
      <c r="BY23" s="543">
        <v>26</v>
      </c>
      <c r="BZ23" s="546" t="s">
        <v>936</v>
      </c>
      <c r="CA23" s="547"/>
      <c r="CB23" s="547"/>
      <c r="CC23" s="547"/>
      <c r="CD23" s="547"/>
      <c r="CE23" s="547"/>
      <c r="CF23" s="547"/>
      <c r="CG23" s="548"/>
      <c r="CK23" s="324" t="s">
        <v>875</v>
      </c>
      <c r="CL23" s="324">
        <v>600</v>
      </c>
      <c r="CM23" s="324">
        <v>5</v>
      </c>
      <c r="CN23" s="324">
        <v>12</v>
      </c>
      <c r="CO23" s="324">
        <v>49</v>
      </c>
      <c r="CP23" s="324">
        <v>65</v>
      </c>
      <c r="CQ23" s="324" t="s">
        <v>717</v>
      </c>
      <c r="CR23" s="324">
        <v>1</v>
      </c>
      <c r="CS23" s="324">
        <v>16</v>
      </c>
      <c r="CT23" s="324" t="s">
        <v>716</v>
      </c>
      <c r="CU23" s="324">
        <v>400</v>
      </c>
      <c r="CV23" s="324" t="s">
        <v>721</v>
      </c>
      <c r="CX23" s="284" t="s">
        <v>445</v>
      </c>
      <c r="CY23" s="284">
        <v>3</v>
      </c>
      <c r="CZ23" s="284">
        <v>2</v>
      </c>
      <c r="DA23" s="284">
        <v>100</v>
      </c>
      <c r="DB23" s="284">
        <v>1</v>
      </c>
      <c r="DC23" s="284" t="s">
        <v>956</v>
      </c>
      <c r="DD23" s="284" t="s">
        <v>956</v>
      </c>
      <c r="DE23" s="284" t="s">
        <v>956</v>
      </c>
      <c r="DF23" s="284">
        <v>35</v>
      </c>
      <c r="DG23" s="284">
        <v>100</v>
      </c>
      <c r="DH23" s="284">
        <v>1</v>
      </c>
      <c r="DI23" s="284" t="s">
        <v>956</v>
      </c>
      <c r="DJ23" s="284" t="s">
        <v>956</v>
      </c>
      <c r="DK23" s="285" t="s">
        <v>956</v>
      </c>
      <c r="DM23" s="297" t="s">
        <v>445</v>
      </c>
      <c r="DN23" s="297" t="s">
        <v>956</v>
      </c>
      <c r="DO23" s="297">
        <v>20</v>
      </c>
      <c r="DP23" s="297" t="s">
        <v>956</v>
      </c>
      <c r="DQ23" s="297">
        <v>10</v>
      </c>
      <c r="DR23" s="297">
        <v>10</v>
      </c>
      <c r="DS23" s="297">
        <v>1.1000000000000001</v>
      </c>
      <c r="DT23" s="297">
        <v>45</v>
      </c>
      <c r="DU23" s="297">
        <v>350</v>
      </c>
      <c r="DV23" s="297">
        <v>11</v>
      </c>
      <c r="DW23" s="297">
        <v>2</v>
      </c>
      <c r="DX23" s="297" t="s">
        <v>715</v>
      </c>
      <c r="DY23" s="297">
        <v>400</v>
      </c>
      <c r="DZ23" s="298">
        <v>40</v>
      </c>
    </row>
    <row r="24" spans="1:130" ht="42" thickBot="1" x14ac:dyDescent="0.35">
      <c r="A24" s="492" t="s">
        <v>534</v>
      </c>
      <c r="B24" s="493"/>
      <c r="C24" s="493"/>
      <c r="D24" s="494"/>
      <c r="E24" s="495">
        <v>450</v>
      </c>
      <c r="F24" s="496"/>
      <c r="G24" s="497"/>
      <c r="K24" s="506" t="s">
        <v>599</v>
      </c>
      <c r="L24" s="507"/>
      <c r="M24" s="508"/>
      <c r="N24" s="295">
        <v>31</v>
      </c>
      <c r="O24" s="296"/>
      <c r="P24" s="509" t="s">
        <v>592</v>
      </c>
      <c r="Q24" s="510"/>
      <c r="S24" s="499"/>
      <c r="T24" s="523"/>
      <c r="U24" s="279" t="s">
        <v>647</v>
      </c>
      <c r="V24" s="279">
        <v>15</v>
      </c>
      <c r="X24" s="281" t="s">
        <v>599</v>
      </c>
      <c r="Y24" s="509"/>
      <c r="Z24" s="510"/>
      <c r="AA24" s="509" t="s">
        <v>683</v>
      </c>
      <c r="AB24" s="510"/>
      <c r="AC24" s="509"/>
      <c r="AD24" s="510"/>
      <c r="AE24" s="509">
        <v>28</v>
      </c>
      <c r="AF24" s="510"/>
      <c r="AH24" s="501" t="s">
        <v>687</v>
      </c>
      <c r="AI24" s="502"/>
      <c r="AJ24" s="502"/>
      <c r="AK24" s="502"/>
      <c r="AL24" s="502"/>
      <c r="AM24" s="502"/>
      <c r="AN24" s="502"/>
      <c r="AO24" s="502"/>
      <c r="AP24" s="503"/>
      <c r="AQ24" s="281" t="s">
        <v>590</v>
      </c>
      <c r="AR24" s="281" t="s">
        <v>795</v>
      </c>
      <c r="AS24" s="281" t="s">
        <v>796</v>
      </c>
      <c r="AT24" s="281">
        <v>20</v>
      </c>
      <c r="AU24" s="281">
        <v>10</v>
      </c>
      <c r="AV24" s="281" t="s">
        <v>797</v>
      </c>
      <c r="AW24" s="281">
        <v>150</v>
      </c>
      <c r="AY24" s="280" t="s">
        <v>1029</v>
      </c>
      <c r="AZ24" s="279" t="s">
        <v>724</v>
      </c>
      <c r="BA24" s="279" t="s">
        <v>1015</v>
      </c>
      <c r="BB24" s="279">
        <v>4</v>
      </c>
      <c r="BC24" s="279" t="s">
        <v>707</v>
      </c>
      <c r="BD24" s="279" t="s">
        <v>1031</v>
      </c>
      <c r="BE24" s="279" t="s">
        <v>1014</v>
      </c>
      <c r="BF24" s="279">
        <v>80</v>
      </c>
      <c r="BG24" s="279" t="s">
        <v>1032</v>
      </c>
      <c r="BH24" s="279" t="s">
        <v>1033</v>
      </c>
      <c r="BI24" s="279" t="s">
        <v>1017</v>
      </c>
      <c r="BJ24" s="282" t="s">
        <v>1029</v>
      </c>
      <c r="BK24" s="283" t="s">
        <v>1034</v>
      </c>
      <c r="BL24" s="283">
        <v>10</v>
      </c>
      <c r="BM24" s="283" t="s">
        <v>1020</v>
      </c>
      <c r="BN24" s="283" t="s">
        <v>1035</v>
      </c>
      <c r="BU24" s="284" t="s">
        <v>874</v>
      </c>
      <c r="BV24" s="544"/>
      <c r="BW24" s="545"/>
      <c r="BX24" s="544"/>
      <c r="BY24" s="544"/>
      <c r="BZ24" s="284" t="s">
        <v>445</v>
      </c>
      <c r="CA24" s="273"/>
      <c r="CB24" s="273"/>
      <c r="CC24" s="273"/>
      <c r="CD24" s="273"/>
      <c r="CE24" s="284" t="s">
        <v>933</v>
      </c>
      <c r="CF24" s="284" t="s">
        <v>934</v>
      </c>
      <c r="CG24" s="285" t="s">
        <v>935</v>
      </c>
      <c r="CK24" s="324" t="s">
        <v>876</v>
      </c>
      <c r="CL24" s="325"/>
      <c r="CM24" s="325"/>
      <c r="CN24" s="324">
        <v>12</v>
      </c>
      <c r="CO24" s="324">
        <v>50</v>
      </c>
      <c r="CP24" s="325"/>
      <c r="CQ24" s="325"/>
      <c r="CR24" s="325"/>
      <c r="CS24" s="325"/>
      <c r="CT24" s="325"/>
      <c r="CU24" s="325"/>
      <c r="CV24" s="325"/>
      <c r="CX24" s="297" t="s">
        <v>573</v>
      </c>
      <c r="CY24" s="297">
        <v>3</v>
      </c>
      <c r="CZ24" s="297">
        <v>2</v>
      </c>
      <c r="DA24" s="297">
        <v>100</v>
      </c>
      <c r="DB24" s="297">
        <v>1</v>
      </c>
      <c r="DC24" s="297" t="s">
        <v>956</v>
      </c>
      <c r="DD24" s="297" t="s">
        <v>956</v>
      </c>
      <c r="DE24" s="297" t="s">
        <v>956</v>
      </c>
      <c r="DF24" s="297">
        <v>35</v>
      </c>
      <c r="DG24" s="297">
        <v>100</v>
      </c>
      <c r="DH24" s="297">
        <v>1</v>
      </c>
      <c r="DI24" s="297" t="s">
        <v>956</v>
      </c>
      <c r="DJ24" s="297" t="s">
        <v>956</v>
      </c>
      <c r="DK24" s="298" t="s">
        <v>956</v>
      </c>
      <c r="DM24" s="299" t="s">
        <v>573</v>
      </c>
      <c r="DN24" s="299" t="s">
        <v>956</v>
      </c>
      <c r="DO24" s="299">
        <v>20</v>
      </c>
      <c r="DP24" s="299" t="s">
        <v>956</v>
      </c>
      <c r="DQ24" s="299">
        <v>10</v>
      </c>
      <c r="DR24" s="299">
        <v>10</v>
      </c>
      <c r="DS24" s="299" t="s">
        <v>974</v>
      </c>
      <c r="DT24" s="299">
        <v>45</v>
      </c>
      <c r="DU24" s="299">
        <v>350</v>
      </c>
      <c r="DV24" s="299">
        <v>11</v>
      </c>
      <c r="DW24" s="299">
        <v>2</v>
      </c>
      <c r="DX24" s="299" t="s">
        <v>715</v>
      </c>
      <c r="DY24" s="299">
        <v>400</v>
      </c>
      <c r="DZ24" s="300">
        <v>40</v>
      </c>
    </row>
    <row r="25" spans="1:130" ht="42" thickBot="1" x14ac:dyDescent="0.35">
      <c r="A25" s="492" t="s">
        <v>535</v>
      </c>
      <c r="B25" s="493"/>
      <c r="C25" s="493"/>
      <c r="D25" s="494"/>
      <c r="E25" s="495">
        <v>500</v>
      </c>
      <c r="F25" s="496"/>
      <c r="G25" s="497"/>
      <c r="K25" s="506" t="s">
        <v>601</v>
      </c>
      <c r="L25" s="507"/>
      <c r="M25" s="508"/>
      <c r="N25" s="295">
        <v>19</v>
      </c>
      <c r="O25" s="296"/>
      <c r="P25" s="509" t="s">
        <v>592</v>
      </c>
      <c r="Q25" s="510"/>
      <c r="S25" s="501" t="s">
        <v>600</v>
      </c>
      <c r="T25" s="502"/>
      <c r="U25" s="503"/>
      <c r="V25" s="279">
        <v>10</v>
      </c>
      <c r="X25" s="301" t="s">
        <v>600</v>
      </c>
      <c r="Y25" s="509"/>
      <c r="Z25" s="510"/>
      <c r="AA25" s="509" t="s">
        <v>684</v>
      </c>
      <c r="AB25" s="510"/>
      <c r="AC25" s="509"/>
      <c r="AD25" s="510"/>
      <c r="AE25" s="509">
        <v>29</v>
      </c>
      <c r="AF25" s="510"/>
      <c r="AH25" s="280" t="s">
        <v>587</v>
      </c>
      <c r="AI25" s="521">
        <v>1000</v>
      </c>
      <c r="AJ25" s="279">
        <v>210</v>
      </c>
      <c r="AK25" s="279">
        <v>1250</v>
      </c>
      <c r="AL25" s="281">
        <v>26</v>
      </c>
      <c r="AM25" s="281">
        <v>700</v>
      </c>
      <c r="AN25" s="281">
        <v>21</v>
      </c>
      <c r="AO25" s="281" t="s">
        <v>720</v>
      </c>
      <c r="AP25" s="281">
        <v>2</v>
      </c>
      <c r="AQ25" s="281" t="s">
        <v>591</v>
      </c>
      <c r="AR25" s="281" t="s">
        <v>798</v>
      </c>
      <c r="AS25" s="281" t="s">
        <v>799</v>
      </c>
      <c r="AT25" s="281">
        <v>20</v>
      </c>
      <c r="AU25" s="281">
        <v>10</v>
      </c>
      <c r="AV25" s="281" t="s">
        <v>797</v>
      </c>
      <c r="AW25" s="281">
        <v>150</v>
      </c>
      <c r="AY25" s="280" t="s">
        <v>1039</v>
      </c>
      <c r="AZ25" s="279" t="s">
        <v>724</v>
      </c>
      <c r="BA25" s="279" t="s">
        <v>1015</v>
      </c>
      <c r="BB25" s="279">
        <v>4</v>
      </c>
      <c r="BC25" s="279" t="s">
        <v>709</v>
      </c>
      <c r="BD25" s="279" t="s">
        <v>1031</v>
      </c>
      <c r="BE25" s="279" t="s">
        <v>1040</v>
      </c>
      <c r="BF25" s="279">
        <v>80</v>
      </c>
      <c r="BG25" s="279" t="s">
        <v>1032</v>
      </c>
      <c r="BH25" s="279" t="s">
        <v>1033</v>
      </c>
      <c r="BI25" s="279" t="s">
        <v>1017</v>
      </c>
      <c r="BJ25" s="288" t="s">
        <v>1039</v>
      </c>
      <c r="BK25" s="289" t="s">
        <v>1034</v>
      </c>
      <c r="BL25" s="289">
        <v>10</v>
      </c>
      <c r="BM25" s="289" t="s">
        <v>1020</v>
      </c>
      <c r="BN25" s="289" t="s">
        <v>1035</v>
      </c>
      <c r="BU25" s="284" t="s">
        <v>875</v>
      </c>
      <c r="BV25" s="544"/>
      <c r="BW25" s="284">
        <v>220</v>
      </c>
      <c r="BX25" s="544"/>
      <c r="BY25" s="544"/>
      <c r="BZ25" s="284" t="s">
        <v>573</v>
      </c>
      <c r="CA25" s="273"/>
      <c r="CB25" s="284" t="s">
        <v>937</v>
      </c>
      <c r="CC25" s="284" t="s">
        <v>938</v>
      </c>
      <c r="CD25" s="284" t="s">
        <v>787</v>
      </c>
      <c r="CE25" s="284" t="s">
        <v>933</v>
      </c>
      <c r="CF25" s="284" t="s">
        <v>934</v>
      </c>
      <c r="CG25" s="285" t="s">
        <v>935</v>
      </c>
      <c r="CK25" s="549" t="s">
        <v>883</v>
      </c>
      <c r="CL25" s="549"/>
      <c r="CM25" s="549"/>
      <c r="CN25" s="549"/>
      <c r="CO25" s="549"/>
      <c r="CP25" s="549"/>
      <c r="CQ25" s="549"/>
      <c r="CR25" s="549"/>
      <c r="CS25" s="549"/>
      <c r="CT25" s="549"/>
      <c r="CU25" s="549"/>
      <c r="CV25" s="549"/>
      <c r="CX25" s="302" t="s">
        <v>596</v>
      </c>
      <c r="CY25" s="299">
        <v>3</v>
      </c>
      <c r="CZ25" s="299">
        <v>2</v>
      </c>
      <c r="DA25" s="299">
        <v>100</v>
      </c>
      <c r="DB25" s="299">
        <v>1</v>
      </c>
      <c r="DC25" s="299" t="s">
        <v>956</v>
      </c>
      <c r="DD25" s="299" t="s">
        <v>956</v>
      </c>
      <c r="DE25" s="299" t="s">
        <v>956</v>
      </c>
      <c r="DF25" s="299">
        <v>35</v>
      </c>
      <c r="DG25" s="299">
        <v>100</v>
      </c>
      <c r="DH25" s="299">
        <v>1</v>
      </c>
      <c r="DI25" s="299" t="s">
        <v>956</v>
      </c>
      <c r="DJ25" s="299" t="s">
        <v>956</v>
      </c>
      <c r="DK25" s="300" t="s">
        <v>956</v>
      </c>
      <c r="DM25" s="302" t="s">
        <v>596</v>
      </c>
      <c r="DN25" s="299" t="s">
        <v>956</v>
      </c>
      <c r="DO25" s="299">
        <v>20</v>
      </c>
      <c r="DP25" s="299" t="s">
        <v>956</v>
      </c>
      <c r="DQ25" s="299">
        <v>10</v>
      </c>
      <c r="DR25" s="299">
        <v>10</v>
      </c>
      <c r="DS25" s="299">
        <v>1.1000000000000001</v>
      </c>
      <c r="DT25" s="299">
        <v>45</v>
      </c>
      <c r="DU25" s="299">
        <v>350</v>
      </c>
      <c r="DV25" s="299">
        <v>11</v>
      </c>
      <c r="DW25" s="299">
        <v>2</v>
      </c>
      <c r="DX25" s="299" t="s">
        <v>715</v>
      </c>
      <c r="DY25" s="299">
        <v>400</v>
      </c>
      <c r="DZ25" s="300">
        <v>40</v>
      </c>
    </row>
    <row r="26" spans="1:130" ht="55.8" thickBot="1" x14ac:dyDescent="0.35">
      <c r="K26" s="506" t="s">
        <v>602</v>
      </c>
      <c r="L26" s="507"/>
      <c r="M26" s="508"/>
      <c r="N26" s="295">
        <v>13</v>
      </c>
      <c r="O26" s="296"/>
      <c r="P26" s="509" t="s">
        <v>592</v>
      </c>
      <c r="Q26" s="510"/>
      <c r="AH26" s="280" t="s">
        <v>688</v>
      </c>
      <c r="AI26" s="523"/>
      <c r="AJ26" s="279">
        <v>210</v>
      </c>
      <c r="AK26" s="279">
        <v>1250</v>
      </c>
      <c r="AL26" s="281">
        <v>26</v>
      </c>
      <c r="AM26" s="281">
        <v>700</v>
      </c>
      <c r="AN26" s="281">
        <v>21</v>
      </c>
      <c r="AO26" s="281" t="s">
        <v>720</v>
      </c>
      <c r="AP26" s="281">
        <v>2</v>
      </c>
      <c r="AQ26" s="281" t="s">
        <v>593</v>
      </c>
      <c r="AR26" s="281" t="s">
        <v>798</v>
      </c>
      <c r="AS26" s="281" t="s">
        <v>799</v>
      </c>
      <c r="AT26" s="281">
        <v>20</v>
      </c>
      <c r="AU26" s="281">
        <v>10</v>
      </c>
      <c r="AV26" s="281" t="s">
        <v>797</v>
      </c>
      <c r="AW26" s="281">
        <v>150</v>
      </c>
      <c r="AY26" s="280" t="s">
        <v>581</v>
      </c>
      <c r="AZ26" s="279" t="s">
        <v>710</v>
      </c>
      <c r="BA26" s="279" t="s">
        <v>710</v>
      </c>
      <c r="BB26" s="279">
        <v>6</v>
      </c>
      <c r="BC26" s="279">
        <v>2</v>
      </c>
      <c r="BD26" s="279" t="s">
        <v>710</v>
      </c>
      <c r="BE26" s="279" t="s">
        <v>1042</v>
      </c>
      <c r="BF26" s="279">
        <v>100</v>
      </c>
      <c r="BG26" s="279" t="s">
        <v>712</v>
      </c>
      <c r="BH26" s="279" t="s">
        <v>1007</v>
      </c>
      <c r="BI26" s="279">
        <v>35</v>
      </c>
      <c r="BJ26" s="282" t="s">
        <v>581</v>
      </c>
      <c r="BK26" s="283">
        <v>350</v>
      </c>
      <c r="BL26" s="283">
        <v>15</v>
      </c>
      <c r="BM26" s="283" t="s">
        <v>1043</v>
      </c>
      <c r="BN26" s="283" t="s">
        <v>1044</v>
      </c>
      <c r="BU26" s="284" t="s">
        <v>876</v>
      </c>
      <c r="BV26" s="545"/>
      <c r="BW26" s="284">
        <v>240</v>
      </c>
      <c r="BX26" s="545"/>
      <c r="BY26" s="545"/>
      <c r="BZ26" s="272" t="s">
        <v>596</v>
      </c>
      <c r="CA26" s="284">
        <v>200</v>
      </c>
      <c r="CB26" s="284" t="s">
        <v>1062</v>
      </c>
      <c r="CC26" s="284" t="s">
        <v>1063</v>
      </c>
      <c r="CD26" s="284" t="s">
        <v>1064</v>
      </c>
      <c r="CE26" s="273"/>
      <c r="CF26" s="273"/>
      <c r="CG26" s="274"/>
      <c r="CK26" s="324" t="s">
        <v>942</v>
      </c>
      <c r="CL26" s="550">
        <v>500</v>
      </c>
      <c r="CM26" s="324">
        <v>10</v>
      </c>
      <c r="CN26" s="325"/>
      <c r="CO26" s="324">
        <v>51</v>
      </c>
      <c r="CP26" s="550">
        <v>70</v>
      </c>
      <c r="CQ26" s="324" t="s">
        <v>716</v>
      </c>
      <c r="CR26" s="325"/>
      <c r="CS26" s="325"/>
      <c r="CT26" s="324" t="s">
        <v>722</v>
      </c>
      <c r="CU26" s="325"/>
      <c r="CV26" s="325"/>
      <c r="CX26" s="302" t="s">
        <v>964</v>
      </c>
      <c r="CY26" s="299">
        <v>3</v>
      </c>
      <c r="CZ26" s="299">
        <v>2</v>
      </c>
      <c r="DA26" s="299">
        <v>100</v>
      </c>
      <c r="DB26" s="299">
        <v>1</v>
      </c>
      <c r="DC26" s="299" t="s">
        <v>956</v>
      </c>
      <c r="DD26" s="299" t="s">
        <v>956</v>
      </c>
      <c r="DE26" s="299" t="s">
        <v>956</v>
      </c>
      <c r="DF26" s="299">
        <v>35</v>
      </c>
      <c r="DG26" s="299">
        <v>100</v>
      </c>
      <c r="DH26" s="299">
        <v>1</v>
      </c>
      <c r="DI26" s="299" t="s">
        <v>956</v>
      </c>
      <c r="DJ26" s="299" t="s">
        <v>956</v>
      </c>
      <c r="DK26" s="300" t="s">
        <v>956</v>
      </c>
      <c r="DM26" s="302" t="s">
        <v>964</v>
      </c>
      <c r="DN26" s="299" t="s">
        <v>956</v>
      </c>
      <c r="DO26" s="299">
        <v>20</v>
      </c>
      <c r="DP26" s="299" t="s">
        <v>956</v>
      </c>
      <c r="DQ26" s="299">
        <v>10</v>
      </c>
      <c r="DR26" s="299">
        <v>10</v>
      </c>
      <c r="DS26" s="299">
        <v>1.1000000000000001</v>
      </c>
      <c r="DT26" s="299">
        <v>45</v>
      </c>
      <c r="DU26" s="299">
        <v>350</v>
      </c>
      <c r="DV26" s="299">
        <v>11</v>
      </c>
      <c r="DW26" s="299">
        <v>2</v>
      </c>
      <c r="DX26" s="299" t="s">
        <v>715</v>
      </c>
      <c r="DY26" s="299">
        <v>400</v>
      </c>
      <c r="DZ26" s="300">
        <v>40</v>
      </c>
    </row>
    <row r="27" spans="1:130" ht="42" thickBot="1" x14ac:dyDescent="0.35">
      <c r="A27" s="498" t="s">
        <v>536</v>
      </c>
      <c r="B27" s="501" t="s">
        <v>537</v>
      </c>
      <c r="C27" s="502"/>
      <c r="D27" s="503"/>
      <c r="E27" s="501" t="s">
        <v>538</v>
      </c>
      <c r="F27" s="502"/>
      <c r="G27" s="503"/>
      <c r="H27" s="501" t="s">
        <v>539</v>
      </c>
      <c r="I27" s="502"/>
      <c r="J27" s="503"/>
      <c r="AH27" s="280" t="s">
        <v>589</v>
      </c>
      <c r="AI27" s="521">
        <v>1000</v>
      </c>
      <c r="AJ27" s="279">
        <v>280</v>
      </c>
      <c r="AK27" s="279">
        <v>1250</v>
      </c>
      <c r="AL27" s="281">
        <v>26</v>
      </c>
      <c r="AM27" s="281">
        <v>700</v>
      </c>
      <c r="AN27" s="281">
        <v>21</v>
      </c>
      <c r="AO27" s="281" t="s">
        <v>720</v>
      </c>
      <c r="AP27" s="281">
        <v>2</v>
      </c>
      <c r="AQ27" s="281" t="s">
        <v>594</v>
      </c>
      <c r="AR27" s="281" t="s">
        <v>798</v>
      </c>
      <c r="AS27" s="281" t="s">
        <v>799</v>
      </c>
      <c r="AT27" s="281">
        <v>20</v>
      </c>
      <c r="AU27" s="281">
        <v>10</v>
      </c>
      <c r="AV27" s="281" t="s">
        <v>797</v>
      </c>
      <c r="AW27" s="281">
        <v>150</v>
      </c>
      <c r="AY27" s="280" t="s">
        <v>583</v>
      </c>
      <c r="AZ27" s="279" t="s">
        <v>713</v>
      </c>
      <c r="BA27" s="279" t="s">
        <v>714</v>
      </c>
      <c r="BB27" s="279">
        <v>8</v>
      </c>
      <c r="BC27" s="279">
        <v>3</v>
      </c>
      <c r="BD27" s="279" t="s">
        <v>710</v>
      </c>
      <c r="BE27" s="279" t="s">
        <v>1045</v>
      </c>
      <c r="BF27" s="279">
        <v>150</v>
      </c>
      <c r="BG27" s="279" t="s">
        <v>715</v>
      </c>
      <c r="BH27" s="279" t="s">
        <v>1046</v>
      </c>
      <c r="BI27" s="279">
        <v>40</v>
      </c>
      <c r="BJ27" s="288" t="s">
        <v>583</v>
      </c>
      <c r="BK27" s="289">
        <v>400</v>
      </c>
      <c r="BL27" s="289">
        <v>15</v>
      </c>
      <c r="BM27" s="289" t="s">
        <v>1047</v>
      </c>
      <c r="BN27" s="289" t="s">
        <v>1048</v>
      </c>
      <c r="BU27" s="272" t="s">
        <v>883</v>
      </c>
      <c r="BV27" s="273"/>
      <c r="BW27" s="273"/>
      <c r="BX27" s="273"/>
      <c r="BY27" s="274"/>
      <c r="BZ27" s="303" t="s">
        <v>600</v>
      </c>
      <c r="CA27" s="297">
        <v>200</v>
      </c>
      <c r="CB27" s="304"/>
      <c r="CC27" s="304"/>
      <c r="CD27" s="304"/>
      <c r="CE27" s="304"/>
      <c r="CF27" s="304"/>
      <c r="CG27" s="305"/>
      <c r="CK27" s="324" t="s">
        <v>943</v>
      </c>
      <c r="CL27" s="550"/>
      <c r="CM27" s="324">
        <v>10</v>
      </c>
      <c r="CN27" s="324">
        <v>12</v>
      </c>
      <c r="CO27" s="325"/>
      <c r="CP27" s="550"/>
      <c r="CQ27" s="324" t="s">
        <v>717</v>
      </c>
      <c r="CR27" s="324" t="s">
        <v>717</v>
      </c>
      <c r="CS27" s="324">
        <v>14</v>
      </c>
      <c r="CT27" s="550" t="s">
        <v>718</v>
      </c>
      <c r="CU27" s="324">
        <v>400</v>
      </c>
      <c r="CV27" s="324" t="s">
        <v>721</v>
      </c>
    </row>
    <row r="28" spans="1:130" ht="55.8" thickBot="1" x14ac:dyDescent="0.35">
      <c r="A28" s="500"/>
      <c r="B28" s="498" t="s">
        <v>1065</v>
      </c>
      <c r="C28" s="306" t="s">
        <v>540</v>
      </c>
      <c r="D28" s="498" t="s">
        <v>1066</v>
      </c>
      <c r="E28" s="498" t="s">
        <v>1067</v>
      </c>
      <c r="F28" s="306" t="s">
        <v>540</v>
      </c>
      <c r="G28" s="498" t="s">
        <v>1068</v>
      </c>
      <c r="H28" s="498" t="s">
        <v>1069</v>
      </c>
      <c r="I28" s="306" t="s">
        <v>540</v>
      </c>
      <c r="J28" s="498" t="s">
        <v>1070</v>
      </c>
      <c r="AH28" s="280" t="s">
        <v>689</v>
      </c>
      <c r="AI28" s="523"/>
      <c r="AJ28" s="279">
        <v>280</v>
      </c>
      <c r="AK28" s="279">
        <v>1250</v>
      </c>
      <c r="AL28" s="281">
        <v>26</v>
      </c>
      <c r="AM28" s="281">
        <v>700</v>
      </c>
      <c r="AN28" s="281">
        <v>21</v>
      </c>
      <c r="AO28" s="281" t="s">
        <v>720</v>
      </c>
      <c r="AP28" s="281">
        <v>2</v>
      </c>
      <c r="AQ28" s="281" t="s">
        <v>595</v>
      </c>
      <c r="AR28" s="281" t="s">
        <v>800</v>
      </c>
      <c r="AS28" s="281" t="s">
        <v>801</v>
      </c>
      <c r="AT28" s="281">
        <v>18</v>
      </c>
      <c r="AU28" s="281" t="s">
        <v>802</v>
      </c>
      <c r="AV28" s="281" t="s">
        <v>794</v>
      </c>
      <c r="AW28" s="281">
        <v>150</v>
      </c>
      <c r="AY28" s="280" t="s">
        <v>584</v>
      </c>
      <c r="AZ28" s="279" t="s">
        <v>714</v>
      </c>
      <c r="BA28" s="279" t="s">
        <v>712</v>
      </c>
      <c r="BB28" s="279">
        <v>8</v>
      </c>
      <c r="BC28" s="279">
        <v>3</v>
      </c>
      <c r="BD28" s="279" t="s">
        <v>714</v>
      </c>
      <c r="BE28" s="279" t="s">
        <v>1045</v>
      </c>
      <c r="BF28" s="279">
        <v>200</v>
      </c>
      <c r="BG28" s="279" t="s">
        <v>716</v>
      </c>
      <c r="BH28" s="279" t="s">
        <v>1046</v>
      </c>
      <c r="BI28" s="279">
        <v>55</v>
      </c>
      <c r="BJ28" s="282" t="s">
        <v>584</v>
      </c>
      <c r="BK28" s="283">
        <v>400</v>
      </c>
      <c r="BL28" s="283">
        <v>15</v>
      </c>
      <c r="BM28" s="283" t="s">
        <v>1014</v>
      </c>
      <c r="BN28" s="283" t="s">
        <v>1049</v>
      </c>
      <c r="BU28" s="284" t="s">
        <v>878</v>
      </c>
      <c r="BV28" s="284">
        <v>700</v>
      </c>
      <c r="BW28" s="543">
        <v>205</v>
      </c>
      <c r="BX28" s="543">
        <v>700</v>
      </c>
      <c r="BY28" s="543">
        <v>26</v>
      </c>
      <c r="CK28" s="324" t="s">
        <v>880</v>
      </c>
      <c r="CL28" s="324">
        <v>600</v>
      </c>
      <c r="CM28" s="324">
        <v>15</v>
      </c>
      <c r="CN28" s="325"/>
      <c r="CO28" s="325"/>
      <c r="CP28" s="324">
        <v>70</v>
      </c>
      <c r="CQ28" s="324" t="s">
        <v>717</v>
      </c>
      <c r="CR28" s="325"/>
      <c r="CS28" s="325"/>
      <c r="CT28" s="550"/>
      <c r="CU28" s="325"/>
      <c r="CV28" s="325"/>
    </row>
    <row r="29" spans="1:130" ht="42" thickBot="1" x14ac:dyDescent="0.35">
      <c r="A29" s="499"/>
      <c r="B29" s="499"/>
      <c r="C29" s="307" t="s">
        <v>541</v>
      </c>
      <c r="D29" s="499"/>
      <c r="E29" s="499"/>
      <c r="F29" s="307" t="s">
        <v>542</v>
      </c>
      <c r="G29" s="499"/>
      <c r="H29" s="499"/>
      <c r="I29" s="307" t="s">
        <v>543</v>
      </c>
      <c r="J29" s="499"/>
      <c r="AH29" s="280" t="s">
        <v>690</v>
      </c>
      <c r="AI29" s="279">
        <v>1000</v>
      </c>
      <c r="AJ29" s="279">
        <v>300</v>
      </c>
      <c r="AK29" s="279">
        <v>1250</v>
      </c>
      <c r="AL29" s="281">
        <v>26</v>
      </c>
      <c r="AM29" s="281">
        <v>890</v>
      </c>
      <c r="AN29" s="281">
        <v>24</v>
      </c>
      <c r="AO29" s="281" t="s">
        <v>720</v>
      </c>
      <c r="AP29" s="281">
        <v>3</v>
      </c>
      <c r="AQ29" s="501" t="s">
        <v>687</v>
      </c>
      <c r="AR29" s="502"/>
      <c r="AS29" s="502"/>
      <c r="AT29" s="502"/>
      <c r="AU29" s="502"/>
      <c r="AV29" s="502"/>
      <c r="AW29" s="503"/>
      <c r="AY29" s="280" t="s">
        <v>586</v>
      </c>
      <c r="AZ29" s="279" t="s">
        <v>712</v>
      </c>
      <c r="BA29" s="279" t="s">
        <v>715</v>
      </c>
      <c r="BB29" s="279">
        <v>12</v>
      </c>
      <c r="BC29" s="279">
        <v>4</v>
      </c>
      <c r="BD29" s="279" t="s">
        <v>715</v>
      </c>
      <c r="BE29" s="279" t="s">
        <v>1050</v>
      </c>
      <c r="BF29" s="279">
        <v>200</v>
      </c>
      <c r="BG29" s="279" t="s">
        <v>718</v>
      </c>
      <c r="BH29" s="279" t="s">
        <v>1046</v>
      </c>
      <c r="BI29" s="279">
        <v>60</v>
      </c>
      <c r="BJ29" s="288" t="s">
        <v>586</v>
      </c>
      <c r="BK29" s="289">
        <v>500</v>
      </c>
      <c r="BL29" s="289">
        <v>15</v>
      </c>
      <c r="BM29" s="289" t="s">
        <v>1051</v>
      </c>
      <c r="BN29" s="289" t="s">
        <v>1052</v>
      </c>
      <c r="BU29" s="284" t="s">
        <v>879</v>
      </c>
      <c r="BV29" s="543">
        <v>1</v>
      </c>
      <c r="BW29" s="544"/>
      <c r="BX29" s="544"/>
      <c r="BY29" s="545"/>
      <c r="CK29" s="323" t="s">
        <v>885</v>
      </c>
      <c r="CL29" s="324">
        <v>800</v>
      </c>
      <c r="CM29" s="324">
        <v>5</v>
      </c>
      <c r="CN29" s="324">
        <v>12</v>
      </c>
      <c r="CO29" s="324">
        <v>51</v>
      </c>
      <c r="CP29" s="324">
        <v>80</v>
      </c>
      <c r="CQ29" s="324" t="s">
        <v>719</v>
      </c>
      <c r="CR29" s="324" t="s">
        <v>719</v>
      </c>
      <c r="CS29" s="324">
        <v>18</v>
      </c>
      <c r="CT29" s="324" t="s">
        <v>727</v>
      </c>
      <c r="CU29" s="324">
        <v>600</v>
      </c>
      <c r="CV29" s="324" t="s">
        <v>728</v>
      </c>
    </row>
    <row r="30" spans="1:130" ht="55.8" thickBot="1" x14ac:dyDescent="0.35">
      <c r="A30" s="266" t="s">
        <v>1071</v>
      </c>
      <c r="B30" s="279" t="s">
        <v>544</v>
      </c>
      <c r="C30" s="279" t="s">
        <v>544</v>
      </c>
      <c r="D30" s="279" t="s">
        <v>544</v>
      </c>
      <c r="E30" s="279" t="s">
        <v>545</v>
      </c>
      <c r="F30" s="279" t="s">
        <v>545</v>
      </c>
      <c r="G30" s="279" t="s">
        <v>545</v>
      </c>
      <c r="H30" s="279" t="s">
        <v>546</v>
      </c>
      <c r="I30" s="279" t="s">
        <v>546</v>
      </c>
      <c r="J30" s="279" t="s">
        <v>546</v>
      </c>
      <c r="AH30" s="280" t="s">
        <v>591</v>
      </c>
      <c r="AI30" s="279">
        <v>800</v>
      </c>
      <c r="AJ30" s="279">
        <v>270</v>
      </c>
      <c r="AK30" s="279">
        <v>700</v>
      </c>
      <c r="AL30" s="281">
        <v>26</v>
      </c>
      <c r="AM30" s="281">
        <v>900</v>
      </c>
      <c r="AN30" s="281">
        <v>25</v>
      </c>
      <c r="AO30" s="281" t="s">
        <v>709</v>
      </c>
      <c r="AP30" s="281">
        <v>3</v>
      </c>
      <c r="AQ30" s="281" t="s">
        <v>587</v>
      </c>
      <c r="AR30" s="281" t="s">
        <v>803</v>
      </c>
      <c r="AS30" s="281" t="s">
        <v>804</v>
      </c>
      <c r="AT30" s="281" t="s">
        <v>805</v>
      </c>
      <c r="AU30" s="281" t="s">
        <v>806</v>
      </c>
      <c r="AV30" s="281" t="s">
        <v>807</v>
      </c>
      <c r="AW30" s="281">
        <v>120</v>
      </c>
      <c r="AY30" s="280" t="s">
        <v>587</v>
      </c>
      <c r="AZ30" s="279" t="s">
        <v>717</v>
      </c>
      <c r="BA30" s="279" t="s">
        <v>722</v>
      </c>
      <c r="BB30" s="279">
        <v>12</v>
      </c>
      <c r="BC30" s="279">
        <v>4</v>
      </c>
      <c r="BD30" s="279" t="s">
        <v>715</v>
      </c>
      <c r="BE30" s="279" t="s">
        <v>1050</v>
      </c>
      <c r="BF30" s="279">
        <v>300</v>
      </c>
      <c r="BG30" s="279" t="s">
        <v>709</v>
      </c>
      <c r="BH30" s="279" t="s">
        <v>1053</v>
      </c>
      <c r="BI30" s="279">
        <v>75</v>
      </c>
      <c r="BJ30" s="282" t="s">
        <v>587</v>
      </c>
      <c r="BK30" s="283">
        <v>600</v>
      </c>
      <c r="BL30" s="283">
        <v>15</v>
      </c>
      <c r="BM30" s="283" t="s">
        <v>1051</v>
      </c>
      <c r="BN30" s="283" t="s">
        <v>1054</v>
      </c>
      <c r="BU30" s="284" t="s">
        <v>884</v>
      </c>
      <c r="BV30" s="545"/>
      <c r="BW30" s="545"/>
      <c r="BX30" s="545"/>
      <c r="BY30" s="285">
        <v>25</v>
      </c>
      <c r="CK30" s="323" t="s">
        <v>945</v>
      </c>
      <c r="CL30" s="324">
        <v>850</v>
      </c>
      <c r="CM30" s="324">
        <v>5</v>
      </c>
      <c r="CN30" s="324">
        <v>18</v>
      </c>
      <c r="CO30" s="324">
        <v>51</v>
      </c>
      <c r="CP30" s="324">
        <v>95</v>
      </c>
      <c r="CQ30" s="324" t="s">
        <v>718</v>
      </c>
      <c r="CR30" s="324" t="s">
        <v>720</v>
      </c>
      <c r="CS30" s="324">
        <v>17</v>
      </c>
      <c r="CT30" s="324">
        <v>2</v>
      </c>
      <c r="CU30" s="324">
        <v>500</v>
      </c>
      <c r="CV30" s="324" t="s">
        <v>732</v>
      </c>
    </row>
    <row r="31" spans="1:130" ht="42" thickBot="1" x14ac:dyDescent="0.35">
      <c r="A31" s="258" t="s">
        <v>547</v>
      </c>
      <c r="B31" s="504" t="s">
        <v>549</v>
      </c>
      <c r="C31" s="504" t="s">
        <v>550</v>
      </c>
      <c r="D31" s="504" t="s">
        <v>551</v>
      </c>
      <c r="E31" s="504" t="s">
        <v>552</v>
      </c>
      <c r="F31" s="504" t="s">
        <v>553</v>
      </c>
      <c r="G31" s="504" t="s">
        <v>554</v>
      </c>
      <c r="H31" s="504" t="s">
        <v>555</v>
      </c>
      <c r="I31" s="504" t="s">
        <v>556</v>
      </c>
      <c r="J31" s="504" t="s">
        <v>557</v>
      </c>
      <c r="AH31" s="280" t="s">
        <v>593</v>
      </c>
      <c r="AI31" s="279">
        <v>800</v>
      </c>
      <c r="AJ31" s="279">
        <v>290</v>
      </c>
      <c r="AK31" s="279">
        <v>700</v>
      </c>
      <c r="AL31" s="281">
        <v>26</v>
      </c>
      <c r="AM31" s="281">
        <v>900</v>
      </c>
      <c r="AN31" s="281">
        <v>25</v>
      </c>
      <c r="AO31" s="281" t="s">
        <v>709</v>
      </c>
      <c r="AP31" s="281">
        <v>3</v>
      </c>
      <c r="AQ31" s="287" t="s">
        <v>587</v>
      </c>
      <c r="AR31" s="521" t="s">
        <v>809</v>
      </c>
      <c r="AS31" s="521" t="s">
        <v>810</v>
      </c>
      <c r="AT31" s="521"/>
      <c r="AU31" s="521"/>
      <c r="AV31" s="521"/>
      <c r="AW31" s="521"/>
      <c r="AY31" s="280" t="s">
        <v>589</v>
      </c>
      <c r="AZ31" s="279" t="s">
        <v>722</v>
      </c>
      <c r="BA31" s="279" t="s">
        <v>719</v>
      </c>
      <c r="BB31" s="279">
        <v>12</v>
      </c>
      <c r="BC31" s="279">
        <v>4</v>
      </c>
      <c r="BD31" s="279" t="s">
        <v>717</v>
      </c>
      <c r="BE31" s="279" t="s">
        <v>1055</v>
      </c>
      <c r="BF31" s="279">
        <v>400</v>
      </c>
      <c r="BG31" s="279" t="s">
        <v>721</v>
      </c>
      <c r="BH31" s="279" t="s">
        <v>1034</v>
      </c>
      <c r="BI31" s="279">
        <v>95</v>
      </c>
      <c r="BJ31" s="288" t="s">
        <v>589</v>
      </c>
      <c r="BK31" s="289">
        <v>700</v>
      </c>
      <c r="BL31" s="289">
        <v>15</v>
      </c>
      <c r="BM31" s="289" t="s">
        <v>1040</v>
      </c>
      <c r="BN31" s="289" t="s">
        <v>1033</v>
      </c>
      <c r="BU31" s="272" t="s">
        <v>885</v>
      </c>
      <c r="BV31" s="273"/>
      <c r="BW31" s="273"/>
      <c r="BX31" s="273"/>
      <c r="BY31" s="274"/>
    </row>
    <row r="32" spans="1:130" ht="28.2" thickBot="1" x14ac:dyDescent="0.35">
      <c r="A32" s="267" t="s">
        <v>548</v>
      </c>
      <c r="B32" s="505"/>
      <c r="C32" s="505"/>
      <c r="D32" s="505"/>
      <c r="E32" s="505"/>
      <c r="F32" s="505"/>
      <c r="G32" s="505"/>
      <c r="H32" s="505"/>
      <c r="I32" s="505"/>
      <c r="J32" s="505"/>
      <c r="AH32" s="280" t="s">
        <v>594</v>
      </c>
      <c r="AI32" s="521">
        <v>900</v>
      </c>
      <c r="AJ32" s="279">
        <v>290</v>
      </c>
      <c r="AK32" s="279">
        <v>700</v>
      </c>
      <c r="AL32" s="281">
        <v>26</v>
      </c>
      <c r="AM32" s="281">
        <v>900</v>
      </c>
      <c r="AN32" s="281">
        <v>20</v>
      </c>
      <c r="AO32" s="281" t="s">
        <v>709</v>
      </c>
      <c r="AP32" s="281">
        <v>3</v>
      </c>
      <c r="AQ32" s="280" t="s">
        <v>808</v>
      </c>
      <c r="AR32" s="523"/>
      <c r="AS32" s="523"/>
      <c r="AT32" s="523"/>
      <c r="AU32" s="523"/>
      <c r="AV32" s="523"/>
      <c r="AW32" s="523"/>
      <c r="AY32" s="280" t="s">
        <v>590</v>
      </c>
      <c r="AZ32" s="279" t="s">
        <v>716</v>
      </c>
      <c r="BA32" s="279" t="s">
        <v>719</v>
      </c>
      <c r="BB32" s="279">
        <v>14</v>
      </c>
      <c r="BC32" s="279">
        <v>5</v>
      </c>
      <c r="BD32" s="279" t="s">
        <v>716</v>
      </c>
      <c r="BE32" s="279" t="s">
        <v>1055</v>
      </c>
      <c r="BF32" s="279">
        <v>400</v>
      </c>
      <c r="BG32" s="279" t="s">
        <v>721</v>
      </c>
      <c r="BH32" s="279" t="s">
        <v>1072</v>
      </c>
      <c r="BI32" s="279">
        <v>100</v>
      </c>
      <c r="BJ32" s="282" t="s">
        <v>590</v>
      </c>
      <c r="BK32" s="283">
        <v>650</v>
      </c>
      <c r="BL32" s="283">
        <v>15</v>
      </c>
      <c r="BM32" s="283" t="s">
        <v>1040</v>
      </c>
      <c r="BN32" s="283" t="s">
        <v>1059</v>
      </c>
      <c r="BU32" s="284" t="s">
        <v>643</v>
      </c>
      <c r="BV32" s="543">
        <v>1</v>
      </c>
      <c r="BW32" s="543">
        <v>205</v>
      </c>
      <c r="BX32" s="543">
        <v>700</v>
      </c>
      <c r="BY32" s="285">
        <v>26</v>
      </c>
    </row>
    <row r="33" spans="1:118" ht="55.8" thickBot="1" x14ac:dyDescent="0.35">
      <c r="A33" s="258" t="s">
        <v>558</v>
      </c>
      <c r="B33" s="504" t="s">
        <v>559</v>
      </c>
      <c r="C33" s="504" t="s">
        <v>560</v>
      </c>
      <c r="D33" s="504" t="s">
        <v>561</v>
      </c>
      <c r="E33" s="504" t="s">
        <v>562</v>
      </c>
      <c r="F33" s="504" t="s">
        <v>563</v>
      </c>
      <c r="G33" s="504" t="s">
        <v>564</v>
      </c>
      <c r="H33" s="504" t="s">
        <v>565</v>
      </c>
      <c r="I33" s="504" t="s">
        <v>566</v>
      </c>
      <c r="J33" s="504" t="s">
        <v>567</v>
      </c>
      <c r="AH33" s="280" t="s">
        <v>691</v>
      </c>
      <c r="AI33" s="523"/>
      <c r="AJ33" s="279">
        <v>290</v>
      </c>
      <c r="AK33" s="279">
        <v>700</v>
      </c>
      <c r="AL33" s="281">
        <v>26</v>
      </c>
      <c r="AM33" s="281">
        <v>900</v>
      </c>
      <c r="AN33" s="281">
        <v>20</v>
      </c>
      <c r="AO33" s="281" t="s">
        <v>709</v>
      </c>
      <c r="AP33" s="281">
        <v>3</v>
      </c>
      <c r="AQ33" s="281" t="s">
        <v>589</v>
      </c>
      <c r="AR33" s="281" t="s">
        <v>811</v>
      </c>
      <c r="AS33" s="281" t="s">
        <v>812</v>
      </c>
      <c r="AT33" s="281" t="s">
        <v>813</v>
      </c>
      <c r="AU33" s="281" t="s">
        <v>814</v>
      </c>
      <c r="AV33" s="281" t="s">
        <v>772</v>
      </c>
      <c r="AW33" s="281">
        <v>120</v>
      </c>
      <c r="AY33" s="280" t="s">
        <v>591</v>
      </c>
      <c r="AZ33" s="279" t="s">
        <v>717</v>
      </c>
      <c r="BA33" s="279" t="s">
        <v>716</v>
      </c>
      <c r="BB33" s="279">
        <v>14</v>
      </c>
      <c r="BC33" s="279">
        <v>5</v>
      </c>
      <c r="BD33" s="279" t="s">
        <v>722</v>
      </c>
      <c r="BE33" s="279" t="s">
        <v>1060</v>
      </c>
      <c r="BF33" s="279">
        <v>400</v>
      </c>
      <c r="BG33" s="279" t="s">
        <v>721</v>
      </c>
      <c r="BH33" s="279" t="s">
        <v>1072</v>
      </c>
      <c r="BI33" s="279">
        <v>100</v>
      </c>
      <c r="BJ33" s="288" t="s">
        <v>591</v>
      </c>
      <c r="BK33" s="289">
        <v>650</v>
      </c>
      <c r="BL33" s="289">
        <v>15</v>
      </c>
      <c r="BM33" s="289" t="s">
        <v>1040</v>
      </c>
      <c r="BN33" s="289" t="s">
        <v>1033</v>
      </c>
      <c r="BU33" s="284" t="s">
        <v>645</v>
      </c>
      <c r="BV33" s="544"/>
      <c r="BW33" s="544"/>
      <c r="BX33" s="544"/>
      <c r="BY33" s="285">
        <v>28</v>
      </c>
    </row>
    <row r="34" spans="1:118" ht="28.2" thickBot="1" x14ac:dyDescent="0.35">
      <c r="A34" s="267" t="s">
        <v>548</v>
      </c>
      <c r="B34" s="505"/>
      <c r="C34" s="505"/>
      <c r="D34" s="505"/>
      <c r="E34" s="505"/>
      <c r="F34" s="505"/>
      <c r="G34" s="505"/>
      <c r="H34" s="505"/>
      <c r="I34" s="505"/>
      <c r="J34" s="505"/>
      <c r="AH34" s="280" t="s">
        <v>595</v>
      </c>
      <c r="AI34" s="279">
        <v>1000</v>
      </c>
      <c r="AJ34" s="279">
        <v>260</v>
      </c>
      <c r="AK34" s="279">
        <v>700</v>
      </c>
      <c r="AL34" s="281">
        <v>25</v>
      </c>
      <c r="AM34" s="281">
        <v>900</v>
      </c>
      <c r="AN34" s="281">
        <v>20</v>
      </c>
      <c r="AO34" s="281" t="s">
        <v>709</v>
      </c>
      <c r="AP34" s="281">
        <v>3</v>
      </c>
      <c r="AQ34" s="287" t="s">
        <v>589</v>
      </c>
      <c r="AR34" s="521" t="s">
        <v>816</v>
      </c>
      <c r="AS34" s="521" t="s">
        <v>817</v>
      </c>
      <c r="AT34" s="521"/>
      <c r="AU34" s="521"/>
      <c r="AV34" s="521"/>
      <c r="AW34" s="521"/>
      <c r="AY34" s="280" t="s">
        <v>593</v>
      </c>
      <c r="AZ34" s="279" t="s">
        <v>715</v>
      </c>
      <c r="BA34" s="279" t="s">
        <v>716</v>
      </c>
      <c r="BB34" s="279">
        <v>14</v>
      </c>
      <c r="BC34" s="279">
        <v>5</v>
      </c>
      <c r="BD34" s="279" t="s">
        <v>722</v>
      </c>
      <c r="BE34" s="279" t="s">
        <v>1060</v>
      </c>
      <c r="BF34" s="279">
        <v>400</v>
      </c>
      <c r="BG34" s="279" t="s">
        <v>721</v>
      </c>
      <c r="BH34" s="279" t="s">
        <v>1072</v>
      </c>
      <c r="BI34" s="279">
        <v>100</v>
      </c>
      <c r="BJ34" s="282" t="s">
        <v>593</v>
      </c>
      <c r="BK34" s="283">
        <v>700</v>
      </c>
      <c r="BL34" s="283">
        <v>15</v>
      </c>
      <c r="BM34" s="283" t="s">
        <v>1040</v>
      </c>
      <c r="BN34" s="283" t="s">
        <v>1033</v>
      </c>
      <c r="BU34" s="284" t="s">
        <v>647</v>
      </c>
      <c r="BV34" s="545"/>
      <c r="BW34" s="545"/>
      <c r="BX34" s="545"/>
      <c r="BY34" s="285">
        <v>30</v>
      </c>
    </row>
    <row r="35" spans="1:118" ht="409.6" thickBot="1" x14ac:dyDescent="0.35">
      <c r="AH35" s="501" t="s">
        <v>596</v>
      </c>
      <c r="AI35" s="502"/>
      <c r="AJ35" s="502"/>
      <c r="AK35" s="503"/>
      <c r="AL35" s="502"/>
      <c r="AM35" s="502"/>
      <c r="AN35" s="502"/>
      <c r="AO35" s="502"/>
      <c r="AP35" s="503"/>
      <c r="AQ35" s="280" t="s">
        <v>815</v>
      </c>
      <c r="AR35" s="523"/>
      <c r="AS35" s="523"/>
      <c r="AT35" s="523"/>
      <c r="AU35" s="523"/>
      <c r="AV35" s="523"/>
      <c r="AW35" s="523"/>
      <c r="AY35" s="280" t="s">
        <v>594</v>
      </c>
      <c r="AZ35" s="279" t="s">
        <v>715</v>
      </c>
      <c r="BA35" s="279" t="s">
        <v>716</v>
      </c>
      <c r="BB35" s="279">
        <v>14</v>
      </c>
      <c r="BC35" s="279">
        <v>5</v>
      </c>
      <c r="BD35" s="279" t="s">
        <v>718</v>
      </c>
      <c r="BE35" s="279" t="s">
        <v>1060</v>
      </c>
      <c r="BF35" s="279">
        <v>400</v>
      </c>
      <c r="BG35" s="279" t="s">
        <v>721</v>
      </c>
      <c r="BH35" s="279" t="s">
        <v>1072</v>
      </c>
      <c r="BI35" s="279">
        <v>100</v>
      </c>
      <c r="BJ35" s="288" t="s">
        <v>594</v>
      </c>
      <c r="BK35" s="289">
        <v>700</v>
      </c>
      <c r="BL35" s="289">
        <v>20</v>
      </c>
      <c r="BM35" s="289" t="s">
        <v>1040</v>
      </c>
      <c r="BN35" s="289" t="s">
        <v>1033</v>
      </c>
      <c r="BU35" s="272" t="s">
        <v>886</v>
      </c>
      <c r="BV35" s="284">
        <v>1</v>
      </c>
      <c r="BW35" s="284">
        <v>250</v>
      </c>
      <c r="BX35" s="284">
        <v>700</v>
      </c>
      <c r="BY35" s="274"/>
      <c r="CM35" s="308" t="s">
        <v>946</v>
      </c>
      <c r="DN35" s="308" t="s">
        <v>975</v>
      </c>
    </row>
    <row r="36" spans="1:118" ht="42" thickBot="1" x14ac:dyDescent="0.35">
      <c r="AH36" s="280" t="s">
        <v>597</v>
      </c>
      <c r="AI36" s="521">
        <v>1200</v>
      </c>
      <c r="AJ36" s="279">
        <v>40</v>
      </c>
      <c r="AK36" s="279">
        <v>700</v>
      </c>
      <c r="AL36" s="281">
        <v>26</v>
      </c>
      <c r="AM36" s="281">
        <v>1000</v>
      </c>
      <c r="AN36" s="281">
        <v>29</v>
      </c>
      <c r="AO36" s="281" t="s">
        <v>731</v>
      </c>
      <c r="AP36" s="281">
        <v>3</v>
      </c>
      <c r="AQ36" s="281" t="s">
        <v>690</v>
      </c>
      <c r="AR36" s="281" t="s">
        <v>818</v>
      </c>
      <c r="AS36" s="281" t="s">
        <v>819</v>
      </c>
      <c r="AT36" s="281" t="s">
        <v>813</v>
      </c>
      <c r="AU36" s="281" t="s">
        <v>814</v>
      </c>
      <c r="AV36" s="281" t="s">
        <v>772</v>
      </c>
      <c r="AW36" s="281">
        <v>150</v>
      </c>
      <c r="AY36" s="280" t="s">
        <v>595</v>
      </c>
      <c r="AZ36" s="279" t="s">
        <v>715</v>
      </c>
      <c r="BA36" s="279" t="s">
        <v>717</v>
      </c>
      <c r="BB36" s="279">
        <v>14</v>
      </c>
      <c r="BC36" s="279">
        <v>5</v>
      </c>
      <c r="BD36" s="279" t="s">
        <v>718</v>
      </c>
      <c r="BE36" s="279" t="s">
        <v>1060</v>
      </c>
      <c r="BF36" s="279">
        <v>400</v>
      </c>
      <c r="BG36" s="279" t="s">
        <v>721</v>
      </c>
      <c r="BH36" s="279" t="s">
        <v>1072</v>
      </c>
      <c r="BI36" s="279">
        <v>100</v>
      </c>
      <c r="BJ36" s="282" t="s">
        <v>595</v>
      </c>
      <c r="BK36" s="283">
        <v>650</v>
      </c>
      <c r="BL36" s="283">
        <v>20</v>
      </c>
      <c r="BM36" s="283" t="s">
        <v>1040</v>
      </c>
      <c r="BN36" s="283" t="s">
        <v>1033</v>
      </c>
      <c r="BU36" s="284" t="s">
        <v>601</v>
      </c>
      <c r="BV36" s="273"/>
      <c r="BW36" s="273"/>
      <c r="BX36" s="273"/>
      <c r="BY36" s="285">
        <v>35</v>
      </c>
    </row>
    <row r="37" spans="1:118" ht="42" thickBot="1" x14ac:dyDescent="0.35">
      <c r="AH37" s="280" t="s">
        <v>598</v>
      </c>
      <c r="AI37" s="522"/>
      <c r="AJ37" s="279">
        <v>40</v>
      </c>
      <c r="AK37" s="279">
        <v>700</v>
      </c>
      <c r="AL37" s="281">
        <v>28</v>
      </c>
      <c r="AM37" s="281">
        <v>1000</v>
      </c>
      <c r="AN37" s="281">
        <v>29</v>
      </c>
      <c r="AO37" s="281" t="s">
        <v>731</v>
      </c>
      <c r="AP37" s="281">
        <v>3</v>
      </c>
      <c r="AQ37" s="281" t="s">
        <v>591</v>
      </c>
      <c r="AR37" s="281" t="s">
        <v>820</v>
      </c>
      <c r="AS37" s="281" t="s">
        <v>821</v>
      </c>
      <c r="AT37" s="281" t="s">
        <v>813</v>
      </c>
      <c r="AU37" s="281" t="s">
        <v>822</v>
      </c>
      <c r="AV37" s="281" t="s">
        <v>772</v>
      </c>
      <c r="AW37" s="281">
        <v>150</v>
      </c>
      <c r="AY37" s="501" t="s">
        <v>596</v>
      </c>
      <c r="AZ37" s="502"/>
      <c r="BA37" s="502"/>
      <c r="BB37" s="502"/>
      <c r="BC37" s="502"/>
      <c r="BD37" s="502"/>
      <c r="BE37" s="502"/>
      <c r="BF37" s="502"/>
      <c r="BG37" s="502"/>
      <c r="BH37" s="502"/>
      <c r="BI37" s="503"/>
      <c r="BJ37" s="527" t="s">
        <v>596</v>
      </c>
      <c r="BK37" s="528"/>
      <c r="BL37" s="528"/>
      <c r="BM37" s="528"/>
      <c r="BN37" s="529"/>
      <c r="BU37" s="297" t="s">
        <v>887</v>
      </c>
      <c r="BV37" s="304"/>
      <c r="BW37" s="304"/>
      <c r="BX37" s="304"/>
      <c r="BY37" s="298">
        <v>42</v>
      </c>
    </row>
    <row r="38" spans="1:118" ht="42" thickBot="1" x14ac:dyDescent="0.35">
      <c r="AH38" s="280" t="s">
        <v>599</v>
      </c>
      <c r="AI38" s="523"/>
      <c r="AJ38" s="279">
        <v>40</v>
      </c>
      <c r="AK38" s="279">
        <v>700</v>
      </c>
      <c r="AL38" s="281">
        <v>30</v>
      </c>
      <c r="AM38" s="281">
        <v>1000</v>
      </c>
      <c r="AN38" s="281">
        <v>29</v>
      </c>
      <c r="AO38" s="281" t="s">
        <v>731</v>
      </c>
      <c r="AP38" s="281">
        <v>3</v>
      </c>
      <c r="AQ38" s="281" t="s">
        <v>593</v>
      </c>
      <c r="AR38" s="281" t="s">
        <v>820</v>
      </c>
      <c r="AS38" s="281" t="s">
        <v>821</v>
      </c>
      <c r="AT38" s="281" t="s">
        <v>813</v>
      </c>
      <c r="AU38" s="281" t="s">
        <v>822</v>
      </c>
      <c r="AV38" s="281" t="s">
        <v>772</v>
      </c>
      <c r="AW38" s="281">
        <v>150</v>
      </c>
      <c r="AY38" s="280" t="s">
        <v>643</v>
      </c>
      <c r="AZ38" s="279" t="s">
        <v>725</v>
      </c>
      <c r="BA38" s="279" t="s">
        <v>726</v>
      </c>
      <c r="BB38" s="279">
        <v>18</v>
      </c>
      <c r="BC38" s="279">
        <v>6</v>
      </c>
      <c r="BD38" s="279" t="s">
        <v>727</v>
      </c>
      <c r="BE38" s="279" t="s">
        <v>1060</v>
      </c>
      <c r="BF38" s="279">
        <v>600</v>
      </c>
      <c r="BG38" s="279" t="s">
        <v>728</v>
      </c>
      <c r="BH38" s="279" t="s">
        <v>1073</v>
      </c>
      <c r="BI38" s="279" t="s">
        <v>729</v>
      </c>
      <c r="BJ38" s="309" t="s">
        <v>643</v>
      </c>
      <c r="BK38" s="283" t="s">
        <v>703</v>
      </c>
      <c r="BL38" s="283">
        <v>20</v>
      </c>
      <c r="BM38" s="283" t="s">
        <v>1061</v>
      </c>
      <c r="BN38" s="283" t="s">
        <v>1033</v>
      </c>
    </row>
    <row r="39" spans="1:118" ht="28.2" thickBot="1" x14ac:dyDescent="0.35">
      <c r="AH39" s="501" t="s">
        <v>600</v>
      </c>
      <c r="AI39" s="502"/>
      <c r="AJ39" s="502"/>
      <c r="AK39" s="503"/>
      <c r="AL39" s="502"/>
      <c r="AM39" s="502"/>
      <c r="AN39" s="502"/>
      <c r="AO39" s="502"/>
      <c r="AP39" s="503"/>
      <c r="AQ39" s="281" t="s">
        <v>594</v>
      </c>
      <c r="AR39" s="281" t="s">
        <v>823</v>
      </c>
      <c r="AS39" s="281" t="s">
        <v>824</v>
      </c>
      <c r="AT39" s="281" t="s">
        <v>813</v>
      </c>
      <c r="AU39" s="281" t="s">
        <v>814</v>
      </c>
      <c r="AV39" s="281" t="s">
        <v>772</v>
      </c>
      <c r="AW39" s="281">
        <v>150</v>
      </c>
      <c r="AY39" s="280" t="s">
        <v>645</v>
      </c>
      <c r="AZ39" s="279" t="s">
        <v>725</v>
      </c>
      <c r="BA39" s="279" t="s">
        <v>726</v>
      </c>
      <c r="BB39" s="279">
        <v>18</v>
      </c>
      <c r="BC39" s="279">
        <v>6</v>
      </c>
      <c r="BD39" s="279" t="s">
        <v>727</v>
      </c>
      <c r="BE39" s="279" t="s">
        <v>1060</v>
      </c>
      <c r="BF39" s="279">
        <v>600</v>
      </c>
      <c r="BG39" s="279" t="s">
        <v>728</v>
      </c>
      <c r="BH39" s="279" t="s">
        <v>1073</v>
      </c>
      <c r="BI39" s="279" t="s">
        <v>729</v>
      </c>
      <c r="BJ39" s="310" t="s">
        <v>645</v>
      </c>
      <c r="BK39" s="289" t="s">
        <v>703</v>
      </c>
      <c r="BL39" s="289">
        <v>20</v>
      </c>
      <c r="BM39" s="289" t="s">
        <v>1061</v>
      </c>
      <c r="BN39" s="289" t="s">
        <v>1033</v>
      </c>
    </row>
    <row r="40" spans="1:118" ht="28.2" thickBot="1" x14ac:dyDescent="0.35">
      <c r="AH40" s="280" t="s">
        <v>692</v>
      </c>
      <c r="AI40" s="521">
        <v>1300</v>
      </c>
      <c r="AJ40" s="279">
        <v>0</v>
      </c>
      <c r="AK40" s="279">
        <v>700</v>
      </c>
      <c r="AL40" s="281">
        <v>35</v>
      </c>
      <c r="AM40" s="281">
        <v>1300</v>
      </c>
      <c r="AN40" s="281">
        <v>45</v>
      </c>
      <c r="AO40" s="281" t="s">
        <v>728</v>
      </c>
      <c r="AP40" s="281">
        <v>3</v>
      </c>
      <c r="AQ40" s="287" t="s">
        <v>825</v>
      </c>
      <c r="AR40" s="521" t="s">
        <v>820</v>
      </c>
      <c r="AS40" s="521" t="s">
        <v>821</v>
      </c>
      <c r="AT40" s="521"/>
      <c r="AU40" s="521"/>
      <c r="AV40" s="521"/>
      <c r="AW40" s="521"/>
      <c r="AY40" s="280" t="s">
        <v>647</v>
      </c>
      <c r="AZ40" s="279" t="s">
        <v>725</v>
      </c>
      <c r="BA40" s="279" t="s">
        <v>726</v>
      </c>
      <c r="BB40" s="279">
        <v>18</v>
      </c>
      <c r="BC40" s="279">
        <v>6</v>
      </c>
      <c r="BD40" s="279" t="s">
        <v>727</v>
      </c>
      <c r="BE40" s="279" t="s">
        <v>1060</v>
      </c>
      <c r="BF40" s="279">
        <v>600</v>
      </c>
      <c r="BG40" s="279" t="s">
        <v>728</v>
      </c>
      <c r="BH40" s="279" t="s">
        <v>1073</v>
      </c>
      <c r="BI40" s="279" t="s">
        <v>729</v>
      </c>
      <c r="BJ40" s="309" t="s">
        <v>647</v>
      </c>
      <c r="BK40" s="283" t="s">
        <v>704</v>
      </c>
      <c r="BL40" s="283">
        <v>20</v>
      </c>
      <c r="BM40" s="283" t="s">
        <v>1061</v>
      </c>
      <c r="BN40" s="283" t="s">
        <v>1033</v>
      </c>
    </row>
    <row r="41" spans="1:118" ht="28.2" thickBot="1" x14ac:dyDescent="0.35">
      <c r="AH41" s="280" t="s">
        <v>693</v>
      </c>
      <c r="AI41" s="522"/>
      <c r="AJ41" s="279">
        <v>0</v>
      </c>
      <c r="AK41" s="279">
        <v>700</v>
      </c>
      <c r="AL41" s="281">
        <v>35</v>
      </c>
      <c r="AM41" s="281">
        <v>1300</v>
      </c>
      <c r="AN41" s="281">
        <v>45</v>
      </c>
      <c r="AO41" s="281" t="s">
        <v>728</v>
      </c>
      <c r="AP41" s="281">
        <v>3</v>
      </c>
      <c r="AQ41" s="280" t="s">
        <v>808</v>
      </c>
      <c r="AR41" s="523"/>
      <c r="AS41" s="523"/>
      <c r="AT41" s="523"/>
      <c r="AU41" s="523"/>
      <c r="AV41" s="523"/>
      <c r="AW41" s="523"/>
      <c r="AY41" s="501" t="s">
        <v>600</v>
      </c>
      <c r="AZ41" s="502"/>
      <c r="BA41" s="502"/>
      <c r="BB41" s="502"/>
      <c r="BC41" s="502"/>
      <c r="BD41" s="502"/>
      <c r="BE41" s="502"/>
      <c r="BF41" s="502"/>
      <c r="BG41" s="502"/>
      <c r="BH41" s="502"/>
      <c r="BI41" s="503"/>
      <c r="BJ41" s="527" t="s">
        <v>600</v>
      </c>
      <c r="BK41" s="528"/>
      <c r="BL41" s="528"/>
      <c r="BM41" s="528"/>
      <c r="BN41" s="529"/>
    </row>
    <row r="42" spans="1:118" ht="28.2" thickBot="1" x14ac:dyDescent="0.35">
      <c r="AH42" s="280" t="s">
        <v>694</v>
      </c>
      <c r="AI42" s="523"/>
      <c r="AJ42" s="279">
        <v>0</v>
      </c>
      <c r="AK42" s="279">
        <v>700</v>
      </c>
      <c r="AL42" s="281">
        <v>42</v>
      </c>
      <c r="AM42" s="281">
        <v>1300</v>
      </c>
      <c r="AN42" s="281">
        <v>45</v>
      </c>
      <c r="AO42" s="281" t="s">
        <v>728</v>
      </c>
      <c r="AP42" s="281">
        <v>3</v>
      </c>
      <c r="AQ42" s="281" t="s">
        <v>595</v>
      </c>
      <c r="AR42" s="281" t="s">
        <v>826</v>
      </c>
      <c r="AS42" s="281" t="s">
        <v>827</v>
      </c>
      <c r="AT42" s="281" t="s">
        <v>811</v>
      </c>
      <c r="AU42" s="281" t="s">
        <v>804</v>
      </c>
      <c r="AV42" s="281" t="s">
        <v>828</v>
      </c>
      <c r="AW42" s="281">
        <v>150</v>
      </c>
      <c r="AY42" s="280" t="s">
        <v>692</v>
      </c>
      <c r="AZ42" s="279" t="s">
        <v>725</v>
      </c>
      <c r="BA42" s="279" t="s">
        <v>730</v>
      </c>
      <c r="BB42" s="279">
        <v>17</v>
      </c>
      <c r="BC42" s="279">
        <v>7</v>
      </c>
      <c r="BD42" s="279" t="s">
        <v>731</v>
      </c>
      <c r="BE42" s="279" t="s">
        <v>1074</v>
      </c>
      <c r="BF42" s="279">
        <v>500</v>
      </c>
      <c r="BG42" s="279" t="s">
        <v>732</v>
      </c>
      <c r="BH42" s="279" t="s">
        <v>1056</v>
      </c>
      <c r="BI42" s="279" t="s">
        <v>733</v>
      </c>
      <c r="BJ42" s="309" t="s">
        <v>692</v>
      </c>
      <c r="BK42" s="283" t="s">
        <v>705</v>
      </c>
      <c r="BL42" s="283">
        <v>20</v>
      </c>
      <c r="BM42" s="283" t="s">
        <v>1035</v>
      </c>
      <c r="BN42" s="283" t="s">
        <v>1033</v>
      </c>
    </row>
    <row r="43" spans="1:118" ht="28.2" thickBot="1" x14ac:dyDescent="0.35">
      <c r="AQ43" s="501" t="s">
        <v>596</v>
      </c>
      <c r="AR43" s="502"/>
      <c r="AS43" s="502"/>
      <c r="AT43" s="502"/>
      <c r="AU43" s="502"/>
      <c r="AV43" s="502"/>
      <c r="AW43" s="503"/>
      <c r="AY43" s="280" t="s">
        <v>693</v>
      </c>
      <c r="AZ43" s="279" t="s">
        <v>725</v>
      </c>
      <c r="BA43" s="279" t="s">
        <v>730</v>
      </c>
      <c r="BB43" s="279">
        <v>17</v>
      </c>
      <c r="BC43" s="279">
        <v>7</v>
      </c>
      <c r="BD43" s="279" t="s">
        <v>731</v>
      </c>
      <c r="BE43" s="279" t="s">
        <v>1074</v>
      </c>
      <c r="BF43" s="279">
        <v>500</v>
      </c>
      <c r="BG43" s="279" t="s">
        <v>732</v>
      </c>
      <c r="BH43" s="279" t="s">
        <v>1056</v>
      </c>
      <c r="BI43" s="279" t="s">
        <v>733</v>
      </c>
      <c r="BJ43" s="310" t="s">
        <v>693</v>
      </c>
      <c r="BK43" s="289" t="s">
        <v>705</v>
      </c>
      <c r="BL43" s="289">
        <v>20</v>
      </c>
      <c r="BM43" s="289" t="s">
        <v>1035</v>
      </c>
      <c r="BN43" s="289" t="s">
        <v>1033</v>
      </c>
    </row>
    <row r="44" spans="1:118" ht="42" thickBot="1" x14ac:dyDescent="0.35">
      <c r="AL44" s="535" t="s">
        <v>751</v>
      </c>
      <c r="AM44" s="535"/>
      <c r="AN44" s="535"/>
      <c r="AO44" s="535"/>
      <c r="AP44" s="535"/>
      <c r="AQ44" s="281" t="s">
        <v>597</v>
      </c>
      <c r="AR44" s="281" t="s">
        <v>1075</v>
      </c>
      <c r="AS44" s="281" t="s">
        <v>1076</v>
      </c>
      <c r="AT44" s="281" t="s">
        <v>829</v>
      </c>
      <c r="AU44" s="281" t="s">
        <v>823</v>
      </c>
      <c r="AV44" s="281" t="s">
        <v>797</v>
      </c>
      <c r="AW44" s="281">
        <v>220</v>
      </c>
      <c r="AY44" s="280" t="s">
        <v>694</v>
      </c>
      <c r="AZ44" s="279" t="s">
        <v>725</v>
      </c>
      <c r="BA44" s="279" t="s">
        <v>730</v>
      </c>
      <c r="BB44" s="279">
        <v>17</v>
      </c>
      <c r="BC44" s="279">
        <v>7</v>
      </c>
      <c r="BD44" s="279" t="s">
        <v>731</v>
      </c>
      <c r="BE44" s="279" t="s">
        <v>1074</v>
      </c>
      <c r="BF44" s="279">
        <v>500</v>
      </c>
      <c r="BG44" s="279" t="s">
        <v>732</v>
      </c>
      <c r="BH44" s="279" t="s">
        <v>1056</v>
      </c>
      <c r="BI44" s="279" t="s">
        <v>733</v>
      </c>
      <c r="BJ44" s="309" t="s">
        <v>694</v>
      </c>
      <c r="BK44" s="283" t="s">
        <v>705</v>
      </c>
      <c r="BL44" s="283">
        <v>20</v>
      </c>
      <c r="BM44" s="283" t="s">
        <v>1035</v>
      </c>
      <c r="BN44" s="283" t="s">
        <v>1033</v>
      </c>
    </row>
    <row r="45" spans="1:118" ht="41.4" x14ac:dyDescent="0.3">
      <c r="AQ45" s="281" t="s">
        <v>598</v>
      </c>
      <c r="AR45" s="281" t="s">
        <v>1075</v>
      </c>
      <c r="AS45" s="281" t="s">
        <v>1076</v>
      </c>
      <c r="AT45" s="281" t="s">
        <v>829</v>
      </c>
      <c r="AU45" s="281" t="s">
        <v>823</v>
      </c>
      <c r="AV45" s="281" t="s">
        <v>797</v>
      </c>
      <c r="AW45" s="281">
        <v>220</v>
      </c>
    </row>
    <row r="46" spans="1:118" ht="41.4" x14ac:dyDescent="0.3">
      <c r="AQ46" s="281" t="s">
        <v>599</v>
      </c>
      <c r="AR46" s="281" t="s">
        <v>1075</v>
      </c>
      <c r="AS46" s="281" t="s">
        <v>1076</v>
      </c>
      <c r="AT46" s="281" t="s">
        <v>829</v>
      </c>
      <c r="AU46" s="281" t="s">
        <v>823</v>
      </c>
      <c r="AV46" s="281" t="s">
        <v>797</v>
      </c>
      <c r="AW46" s="281">
        <v>220</v>
      </c>
    </row>
    <row r="47" spans="1:118" x14ac:dyDescent="0.3">
      <c r="AQ47" s="501" t="s">
        <v>600</v>
      </c>
      <c r="AR47" s="502"/>
      <c r="AS47" s="502"/>
      <c r="AT47" s="502"/>
      <c r="AU47" s="502"/>
      <c r="AV47" s="502"/>
      <c r="AW47" s="503"/>
    </row>
    <row r="48" spans="1:118" ht="55.2" x14ac:dyDescent="0.3">
      <c r="AQ48" s="281" t="s">
        <v>692</v>
      </c>
      <c r="AR48" s="287" t="s">
        <v>830</v>
      </c>
      <c r="AS48" s="287" t="s">
        <v>832</v>
      </c>
      <c r="AT48" s="281" t="s">
        <v>834</v>
      </c>
      <c r="AU48" s="281" t="s">
        <v>800</v>
      </c>
      <c r="AV48" s="281" t="s">
        <v>835</v>
      </c>
      <c r="AW48" s="281">
        <v>250</v>
      </c>
    </row>
    <row r="49" spans="43:78" ht="409.6" x14ac:dyDescent="0.3">
      <c r="AQ49" s="281" t="s">
        <v>693</v>
      </c>
      <c r="AR49" s="311" t="s">
        <v>831</v>
      </c>
      <c r="AS49" s="311" t="s">
        <v>833</v>
      </c>
      <c r="AT49" s="281" t="s">
        <v>834</v>
      </c>
      <c r="AU49" s="281" t="s">
        <v>800</v>
      </c>
      <c r="AV49" s="281" t="s">
        <v>835</v>
      </c>
      <c r="AW49" s="281">
        <v>250</v>
      </c>
      <c r="AY49" s="533" t="s">
        <v>734</v>
      </c>
      <c r="AZ49" s="533"/>
      <c r="BA49" s="533"/>
      <c r="BB49" s="533"/>
      <c r="BC49" s="533"/>
      <c r="BD49" s="533"/>
      <c r="BE49" s="533"/>
      <c r="BF49" s="533"/>
      <c r="BG49" s="533"/>
      <c r="BH49" s="533"/>
      <c r="BI49" s="533"/>
      <c r="BJ49" s="534" t="s">
        <v>735</v>
      </c>
      <c r="BK49" s="534"/>
      <c r="BL49" s="534"/>
      <c r="BM49" s="534"/>
      <c r="BN49" s="534"/>
      <c r="BP49" s="313" t="s">
        <v>1077</v>
      </c>
      <c r="BY49" s="308" t="s">
        <v>940</v>
      </c>
    </row>
    <row r="50" spans="43:78" ht="409.6" x14ac:dyDescent="0.3">
      <c r="AQ50" s="281" t="s">
        <v>694</v>
      </c>
      <c r="AR50" s="280"/>
      <c r="AS50" s="280"/>
      <c r="AT50" s="281" t="s">
        <v>834</v>
      </c>
      <c r="AU50" s="281" t="s">
        <v>800</v>
      </c>
      <c r="AV50" s="281" t="s">
        <v>797</v>
      </c>
      <c r="AW50" s="281">
        <v>250</v>
      </c>
      <c r="BP50" s="313" t="s">
        <v>837</v>
      </c>
      <c r="BZ50" s="308" t="s">
        <v>941</v>
      </c>
    </row>
    <row r="51" spans="43:78" ht="207" x14ac:dyDescent="0.3">
      <c r="BP51" s="313" t="s">
        <v>838</v>
      </c>
    </row>
    <row r="52" spans="43:78" ht="289.8" x14ac:dyDescent="0.3">
      <c r="AQ52" s="536" t="s">
        <v>836</v>
      </c>
      <c r="AR52" s="536"/>
      <c r="AS52" s="536"/>
      <c r="AT52" s="536"/>
      <c r="AU52" s="536"/>
      <c r="AV52" s="536"/>
      <c r="AW52" s="536"/>
      <c r="BP52" s="313" t="s">
        <v>839</v>
      </c>
    </row>
    <row r="53" spans="43:78" ht="82.8" x14ac:dyDescent="0.3">
      <c r="BP53" s="314" t="s">
        <v>840</v>
      </c>
    </row>
    <row r="54" spans="43:78" ht="138" x14ac:dyDescent="0.3">
      <c r="BP54" s="315" t="s">
        <v>1078</v>
      </c>
    </row>
    <row r="55" spans="43:78" ht="124.2" x14ac:dyDescent="0.3">
      <c r="BP55" s="318" t="s">
        <v>841</v>
      </c>
    </row>
    <row r="56" spans="43:78" ht="138" x14ac:dyDescent="0.3">
      <c r="BP56" s="318" t="s">
        <v>842</v>
      </c>
    </row>
    <row r="57" spans="43:78" ht="82.8" x14ac:dyDescent="0.3">
      <c r="BP57" s="318" t="s">
        <v>843</v>
      </c>
    </row>
    <row r="58" spans="43:78" ht="124.2" x14ac:dyDescent="0.3">
      <c r="BP58" s="318" t="s">
        <v>844</v>
      </c>
    </row>
    <row r="59" spans="43:78" ht="193.2" x14ac:dyDescent="0.3">
      <c r="BP59" s="313" t="s">
        <v>1079</v>
      </c>
    </row>
  </sheetData>
  <mergeCells count="282">
    <mergeCell ref="DG5:DG6"/>
    <mergeCell ref="DM16:DZ16"/>
    <mergeCell ref="DM19:DZ19"/>
    <mergeCell ref="DM22:DZ22"/>
    <mergeCell ref="DM5:DM6"/>
    <mergeCell ref="DN5:DN6"/>
    <mergeCell ref="DP5:DP6"/>
    <mergeCell ref="DM7:DZ7"/>
    <mergeCell ref="DM10:DZ10"/>
    <mergeCell ref="DM13:DZ13"/>
    <mergeCell ref="CK25:CV25"/>
    <mergeCell ref="CL26:CL27"/>
    <mergeCell ref="CP26:CP27"/>
    <mergeCell ref="CT27:CT28"/>
    <mergeCell ref="DH5:DH6"/>
    <mergeCell ref="DI5:DI6"/>
    <mergeCell ref="CK7:CV7"/>
    <mergeCell ref="CK13:CV13"/>
    <mergeCell ref="CK17:CV17"/>
    <mergeCell ref="CT19:CT20"/>
    <mergeCell ref="CK21:CV21"/>
    <mergeCell ref="CX7:DK7"/>
    <mergeCell ref="CX10:DK10"/>
    <mergeCell ref="CX13:DK13"/>
    <mergeCell ref="CX16:DK16"/>
    <mergeCell ref="CX19:DK19"/>
    <mergeCell ref="CX22:DK22"/>
    <mergeCell ref="CX5:CX6"/>
    <mergeCell ref="CY5:CY6"/>
    <mergeCell ref="CZ5:CZ6"/>
    <mergeCell ref="DA5:DA6"/>
    <mergeCell ref="DB5:DB6"/>
    <mergeCell ref="DC5:DC6"/>
    <mergeCell ref="DD5:DD6"/>
    <mergeCell ref="BV32:BV34"/>
    <mergeCell ref="BW32:BW34"/>
    <mergeCell ref="BX32:BX34"/>
    <mergeCell ref="BZ7:CG7"/>
    <mergeCell ref="BZ10:CG10"/>
    <mergeCell ref="BZ14:CG14"/>
    <mergeCell ref="BZ17:CG17"/>
    <mergeCell ref="BV23:BV26"/>
    <mergeCell ref="BW23:BW24"/>
    <mergeCell ref="BX23:BX26"/>
    <mergeCell ref="BY23:BY26"/>
    <mergeCell ref="BW28:BW30"/>
    <mergeCell ref="BX28:BX30"/>
    <mergeCell ref="BY28:BY29"/>
    <mergeCell ref="BV29:BV30"/>
    <mergeCell ref="BV15:BV17"/>
    <mergeCell ref="BX15:BX17"/>
    <mergeCell ref="BY15:BY17"/>
    <mergeCell ref="BW19:BW21"/>
    <mergeCell ref="BX19:BX21"/>
    <mergeCell ref="BY19:BY20"/>
    <mergeCell ref="BV20:BV21"/>
    <mergeCell ref="BZ20:CG20"/>
    <mergeCell ref="BZ23:CG23"/>
    <mergeCell ref="AQ47:AW47"/>
    <mergeCell ref="AQ52:AW52"/>
    <mergeCell ref="BP6:BP7"/>
    <mergeCell ref="BP8:BQ8"/>
    <mergeCell ref="BP13:BQ13"/>
    <mergeCell ref="AR40:AR41"/>
    <mergeCell ref="AS40:AS41"/>
    <mergeCell ref="AT40:AT41"/>
    <mergeCell ref="AU40:AU41"/>
    <mergeCell ref="AV40:AV41"/>
    <mergeCell ref="AW40:AW41"/>
    <mergeCell ref="AR34:AR35"/>
    <mergeCell ref="AS34:AS35"/>
    <mergeCell ref="AT34:AT35"/>
    <mergeCell ref="AU34:AU35"/>
    <mergeCell ref="AV34:AV35"/>
    <mergeCell ref="AW34:AW35"/>
    <mergeCell ref="AQ29:AW29"/>
    <mergeCell ref="AR31:AR32"/>
    <mergeCell ref="AS31:AS32"/>
    <mergeCell ref="AT31:AT32"/>
    <mergeCell ref="AU31:AU32"/>
    <mergeCell ref="AV31:AV32"/>
    <mergeCell ref="AU17:AU18"/>
    <mergeCell ref="AV17:AV18"/>
    <mergeCell ref="AW17:AW18"/>
    <mergeCell ref="AQ19:AQ20"/>
    <mergeCell ref="AR19:AR20"/>
    <mergeCell ref="AS19:AS20"/>
    <mergeCell ref="AV19:AV20"/>
    <mergeCell ref="AW19:AW20"/>
    <mergeCell ref="AQ43:AW43"/>
    <mergeCell ref="AL44:AP44"/>
    <mergeCell ref="AQ11:AQ12"/>
    <mergeCell ref="AQ13:AQ14"/>
    <mergeCell ref="AQ17:AQ18"/>
    <mergeCell ref="AQ21:AW21"/>
    <mergeCell ref="AY41:BI41"/>
    <mergeCell ref="AY49:BI49"/>
    <mergeCell ref="BJ49:BN49"/>
    <mergeCell ref="AL14:AL15"/>
    <mergeCell ref="AM14:AM15"/>
    <mergeCell ref="AP14:AP15"/>
    <mergeCell ref="AL35:AP35"/>
    <mergeCell ref="AL39:AP39"/>
    <mergeCell ref="AH16:AP16"/>
    <mergeCell ref="AH24:AP24"/>
    <mergeCell ref="AI32:AI33"/>
    <mergeCell ref="AH35:AK35"/>
    <mergeCell ref="AI36:AI38"/>
    <mergeCell ref="AH39:AK39"/>
    <mergeCell ref="AT13:AT14"/>
    <mergeCell ref="AU13:AU14"/>
    <mergeCell ref="AV13:AV14"/>
    <mergeCell ref="AW13:AW14"/>
    <mergeCell ref="AQ15:AQ16"/>
    <mergeCell ref="AI40:AI42"/>
    <mergeCell ref="AY7:BI7"/>
    <mergeCell ref="AY22:BI22"/>
    <mergeCell ref="AY37:BI37"/>
    <mergeCell ref="BJ37:BN37"/>
    <mergeCell ref="BJ41:BN41"/>
    <mergeCell ref="BJ7:BN7"/>
    <mergeCell ref="BJ22:BN22"/>
    <mergeCell ref="AT11:AT12"/>
    <mergeCell ref="AU11:AU12"/>
    <mergeCell ref="AV11:AV12"/>
    <mergeCell ref="AW11:AW12"/>
    <mergeCell ref="AQ7:AW7"/>
    <mergeCell ref="AQ9:AQ10"/>
    <mergeCell ref="AT9:AT10"/>
    <mergeCell ref="AU9:AU10"/>
    <mergeCell ref="AV9:AV10"/>
    <mergeCell ref="AW9:AW10"/>
    <mergeCell ref="AS15:AS16"/>
    <mergeCell ref="AT15:AT16"/>
    <mergeCell ref="AU15:AU16"/>
    <mergeCell ref="AV15:AV16"/>
    <mergeCell ref="AW15:AW16"/>
    <mergeCell ref="AW31:AW32"/>
    <mergeCell ref="AT17:AT18"/>
    <mergeCell ref="AI27:AI28"/>
    <mergeCell ref="Y25:Z25"/>
    <mergeCell ref="AA25:AB25"/>
    <mergeCell ref="AC25:AD25"/>
    <mergeCell ref="AE25:AF25"/>
    <mergeCell ref="AI25:AI26"/>
    <mergeCell ref="AE22:AF22"/>
    <mergeCell ref="Y23:Z23"/>
    <mergeCell ref="AA23:AB23"/>
    <mergeCell ref="AC23:AD23"/>
    <mergeCell ref="AE23:AF23"/>
    <mergeCell ref="Y24:Z24"/>
    <mergeCell ref="AA24:AB24"/>
    <mergeCell ref="AC24:AD24"/>
    <mergeCell ref="AE24:AF24"/>
    <mergeCell ref="AE20:AF20"/>
    <mergeCell ref="Y21:Z21"/>
    <mergeCell ref="AA21:AB21"/>
    <mergeCell ref="AC21:AD21"/>
    <mergeCell ref="AE21:AF21"/>
    <mergeCell ref="Y18:Z18"/>
    <mergeCell ref="AA18:AB18"/>
    <mergeCell ref="AC18:AD18"/>
    <mergeCell ref="AE18:AF18"/>
    <mergeCell ref="Y19:Z19"/>
    <mergeCell ref="AA19:AB19"/>
    <mergeCell ref="AC19:AD19"/>
    <mergeCell ref="AE19:AF19"/>
    <mergeCell ref="AE16:AF16"/>
    <mergeCell ref="Y17:Z17"/>
    <mergeCell ref="AA17:AB17"/>
    <mergeCell ref="AC17:AD17"/>
    <mergeCell ref="AE17:AF17"/>
    <mergeCell ref="Y14:Z14"/>
    <mergeCell ref="AA14:AB14"/>
    <mergeCell ref="AC14:AD14"/>
    <mergeCell ref="AE14:AF14"/>
    <mergeCell ref="Y15:Z15"/>
    <mergeCell ref="AA15:AB15"/>
    <mergeCell ref="AC15:AD15"/>
    <mergeCell ref="AE15:AF15"/>
    <mergeCell ref="AE12:AF12"/>
    <mergeCell ref="Y13:Z13"/>
    <mergeCell ref="AA13:AB13"/>
    <mergeCell ref="AC13:AD13"/>
    <mergeCell ref="AE13:AF13"/>
    <mergeCell ref="Y10:Z10"/>
    <mergeCell ref="AA10:AB10"/>
    <mergeCell ref="AC10:AD10"/>
    <mergeCell ref="AE10:AF10"/>
    <mergeCell ref="Y11:Z11"/>
    <mergeCell ref="AA11:AB11"/>
    <mergeCell ref="AC11:AD11"/>
    <mergeCell ref="AE11:AF11"/>
    <mergeCell ref="AE8:AF8"/>
    <mergeCell ref="Y9:Z9"/>
    <mergeCell ref="AA9:AB9"/>
    <mergeCell ref="AC9:AD9"/>
    <mergeCell ref="AE9:AF9"/>
    <mergeCell ref="Y3:AB4"/>
    <mergeCell ref="AC3:AF4"/>
    <mergeCell ref="Y5:Z7"/>
    <mergeCell ref="AA5:AB7"/>
    <mergeCell ref="AC5:AD7"/>
    <mergeCell ref="AE5:AF7"/>
    <mergeCell ref="U5:V5"/>
    <mergeCell ref="U6:V6"/>
    <mergeCell ref="S22:S24"/>
    <mergeCell ref="T22:T24"/>
    <mergeCell ref="S25:U25"/>
    <mergeCell ref="X3:X7"/>
    <mergeCell ref="Y22:Z22"/>
    <mergeCell ref="AA22:AB22"/>
    <mergeCell ref="AC22:AD22"/>
    <mergeCell ref="Y8:Z8"/>
    <mergeCell ref="AA8:AB8"/>
    <mergeCell ref="AC8:AD8"/>
    <mergeCell ref="Y12:Z12"/>
    <mergeCell ref="AA12:AB12"/>
    <mergeCell ref="AC12:AD12"/>
    <mergeCell ref="Y16:Z16"/>
    <mergeCell ref="AA16:AB16"/>
    <mergeCell ref="AC16:AD16"/>
    <mergeCell ref="Y20:Z20"/>
    <mergeCell ref="AA20:AB20"/>
    <mergeCell ref="AC20:AD20"/>
    <mergeCell ref="K26:M26"/>
    <mergeCell ref="P26:Q26"/>
    <mergeCell ref="K23:M23"/>
    <mergeCell ref="P23:Q23"/>
    <mergeCell ref="K24:M24"/>
    <mergeCell ref="P24:Q24"/>
    <mergeCell ref="O6:O7"/>
    <mergeCell ref="P6:P7"/>
    <mergeCell ref="K22:M22"/>
    <mergeCell ref="P22:Q22"/>
    <mergeCell ref="K3:K7"/>
    <mergeCell ref="L3:L7"/>
    <mergeCell ref="M3:P4"/>
    <mergeCell ref="Q3:Q7"/>
    <mergeCell ref="M5:N5"/>
    <mergeCell ref="O5:P5"/>
    <mergeCell ref="M6:M7"/>
    <mergeCell ref="N6:N7"/>
    <mergeCell ref="K25:M25"/>
    <mergeCell ref="P25:Q25"/>
    <mergeCell ref="H31:H32"/>
    <mergeCell ref="I31:I32"/>
    <mergeCell ref="J31:J32"/>
    <mergeCell ref="B33:B34"/>
    <mergeCell ref="C33:C34"/>
    <mergeCell ref="D33:D34"/>
    <mergeCell ref="E33:E34"/>
    <mergeCell ref="F33:F34"/>
    <mergeCell ref="G33:G34"/>
    <mergeCell ref="H33:H34"/>
    <mergeCell ref="B31:B32"/>
    <mergeCell ref="C31:C32"/>
    <mergeCell ref="D31:D32"/>
    <mergeCell ref="E31:E32"/>
    <mergeCell ref="F31:F32"/>
    <mergeCell ref="G31:G32"/>
    <mergeCell ref="I33:I34"/>
    <mergeCell ref="J33:J34"/>
    <mergeCell ref="A27:A29"/>
    <mergeCell ref="B27:D27"/>
    <mergeCell ref="E27:G27"/>
    <mergeCell ref="H27:J27"/>
    <mergeCell ref="B28:B29"/>
    <mergeCell ref="D28:D29"/>
    <mergeCell ref="E28:E29"/>
    <mergeCell ref="G28:G29"/>
    <mergeCell ref="H28:H29"/>
    <mergeCell ref="J28:J29"/>
    <mergeCell ref="A25:D25"/>
    <mergeCell ref="E25:G25"/>
    <mergeCell ref="A6:A7"/>
    <mergeCell ref="A22:D22"/>
    <mergeCell ref="E22:G22"/>
    <mergeCell ref="A23:D23"/>
    <mergeCell ref="E23:G23"/>
    <mergeCell ref="A24:D24"/>
    <mergeCell ref="E24:G24"/>
  </mergeCells>
  <hyperlinks>
    <hyperlink ref="A1" r:id="rId1" xr:uid="{00000000-0004-0000-05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tint="0.39997558519241921"/>
  </sheetPr>
  <dimension ref="A1:AJ218"/>
  <sheetViews>
    <sheetView topLeftCell="A4" zoomScale="80" zoomScaleNormal="80" workbookViewId="0">
      <selection activeCell="A125" sqref="A125:G132"/>
    </sheetView>
  </sheetViews>
  <sheetFormatPr defaultColWidth="9.21875" defaultRowHeight="14.4" x14ac:dyDescent="0.3"/>
  <cols>
    <col min="1" max="1" width="9.21875" style="3"/>
    <col min="2" max="2" width="27.5546875" style="11" customWidth="1"/>
    <col min="3" max="3" width="9.21875" style="11"/>
    <col min="4" max="4" width="10.664062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2453.8000000000002</v>
      </c>
      <c r="C6" s="119">
        <f>SUM(G12:G21)</f>
        <v>2377.915</v>
      </c>
      <c r="D6" s="119">
        <f t="shared" ref="D6:V6" si="0">SUM(H12:H21)</f>
        <v>1920.7598999999998</v>
      </c>
      <c r="E6" s="119">
        <f t="shared" si="0"/>
        <v>78.350999999999999</v>
      </c>
      <c r="F6" s="120">
        <f t="shared" si="0"/>
        <v>32.6252</v>
      </c>
      <c r="G6" s="120">
        <f t="shared" si="0"/>
        <v>109.98419999999999</v>
      </c>
      <c r="H6" s="120">
        <f t="shared" si="0"/>
        <v>28.081</v>
      </c>
      <c r="I6" s="120">
        <f t="shared" si="0"/>
        <v>25.887999999999998</v>
      </c>
      <c r="J6" s="120">
        <f t="shared" si="0"/>
        <v>53.969000000000001</v>
      </c>
      <c r="K6" s="107">
        <f t="shared" si="0"/>
        <v>355.05489999999998</v>
      </c>
      <c r="L6" s="120">
        <f t="shared" si="0"/>
        <v>14.821300000000001</v>
      </c>
      <c r="M6" s="107">
        <f t="shared" si="0"/>
        <v>187.76500000000001</v>
      </c>
      <c r="N6" s="120">
        <f t="shared" si="0"/>
        <v>1073.171</v>
      </c>
      <c r="O6" s="120">
        <f t="shared" si="0"/>
        <v>1507.2339999999999</v>
      </c>
      <c r="P6" s="120">
        <f t="shared" si="0"/>
        <v>15.976800000000001</v>
      </c>
      <c r="Q6" s="120">
        <f t="shared" si="0"/>
        <v>4018.4350000000004</v>
      </c>
      <c r="R6" s="120">
        <f t="shared" si="0"/>
        <v>3216.152</v>
      </c>
      <c r="S6" s="120">
        <f t="shared" si="0"/>
        <v>7255.4649999999992</v>
      </c>
      <c r="T6" s="120">
        <f t="shared" si="0"/>
        <v>152.01999999999998</v>
      </c>
      <c r="U6" s="120">
        <f t="shared" si="0"/>
        <v>1.9664699999999999</v>
      </c>
      <c r="V6" s="120">
        <f t="shared" si="0"/>
        <v>134.82980000000001</v>
      </c>
    </row>
    <row r="7" spans="1:36" customFormat="1" ht="57.6" x14ac:dyDescent="0.3">
      <c r="A7" s="30" t="s">
        <v>368</v>
      </c>
      <c r="B7" s="30"/>
      <c r="C7" s="118">
        <f>C6/C4*100</f>
        <v>101.18787234042553</v>
      </c>
      <c r="D7" s="118">
        <f t="shared" ref="D7:V7" si="1">D6/D4*100</f>
        <v>128.05065999999999</v>
      </c>
      <c r="E7" s="118">
        <f t="shared" si="1"/>
        <v>190.51914893617021</v>
      </c>
      <c r="F7" s="118">
        <f t="shared" si="1"/>
        <v>42.717119476268408</v>
      </c>
      <c r="G7" s="118">
        <f t="shared" si="1"/>
        <v>93.6035744680851</v>
      </c>
      <c r="H7" s="118">
        <f t="shared" si="1"/>
        <v>86.035404255319165</v>
      </c>
      <c r="I7" s="118">
        <f t="shared" si="1"/>
        <v>79.316425531914888</v>
      </c>
      <c r="J7" s="118">
        <f t="shared" si="1"/>
        <v>82.675914893617033</v>
      </c>
      <c r="K7" s="118">
        <f t="shared" si="1"/>
        <v>109.88159381044487</v>
      </c>
      <c r="L7" s="118">
        <f t="shared" si="1"/>
        <v>59.285200000000003</v>
      </c>
      <c r="M7" s="118">
        <f t="shared" si="1"/>
        <v>125.17666666666668</v>
      </c>
      <c r="N7" s="118">
        <f t="shared" si="1"/>
        <v>134.14637500000001</v>
      </c>
      <c r="O7" s="118">
        <f t="shared" si="1"/>
        <v>215.31914285714288</v>
      </c>
      <c r="P7" s="118">
        <f t="shared" si="1"/>
        <v>79.884</v>
      </c>
      <c r="Q7" s="118">
        <f t="shared" si="1"/>
        <v>267.89566666666673</v>
      </c>
      <c r="R7" s="118">
        <f t="shared" si="1"/>
        <v>160.80760000000001</v>
      </c>
      <c r="S7" s="118">
        <f t="shared" si="1"/>
        <v>1036.4949999999999</v>
      </c>
      <c r="T7" s="118">
        <f t="shared" si="1"/>
        <v>50.673333333333325</v>
      </c>
      <c r="U7" s="118">
        <f t="shared" si="1"/>
        <v>178.76999999999998</v>
      </c>
      <c r="V7" s="118">
        <f t="shared" si="1"/>
        <v>134.82980000000001</v>
      </c>
      <c r="W7" s="197" t="s">
        <v>428</v>
      </c>
      <c r="X7" s="196">
        <f>N6/O6</f>
        <v>0.7120135294187897</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2453.8000000000002</v>
      </c>
      <c r="G11" s="180">
        <f t="shared" ref="G11:Z11" si="2">SUM(G12:G21)</f>
        <v>2377.915</v>
      </c>
      <c r="H11" s="180">
        <f t="shared" si="2"/>
        <v>1920.7598999999998</v>
      </c>
      <c r="I11" s="180">
        <f t="shared" si="2"/>
        <v>78.350999999999999</v>
      </c>
      <c r="J11" s="180">
        <f t="shared" si="2"/>
        <v>32.6252</v>
      </c>
      <c r="K11" s="180">
        <f t="shared" si="2"/>
        <v>109.98419999999999</v>
      </c>
      <c r="L11" s="180">
        <f t="shared" si="2"/>
        <v>28.081</v>
      </c>
      <c r="M11" s="180">
        <f t="shared" si="2"/>
        <v>25.887999999999998</v>
      </c>
      <c r="N11" s="180">
        <f t="shared" si="2"/>
        <v>53.969000000000001</v>
      </c>
      <c r="O11" s="180">
        <f t="shared" si="2"/>
        <v>355.05489999999998</v>
      </c>
      <c r="P11" s="180">
        <f t="shared" si="2"/>
        <v>14.821300000000001</v>
      </c>
      <c r="Q11" s="180">
        <f t="shared" si="2"/>
        <v>187.76500000000001</v>
      </c>
      <c r="R11" s="180">
        <f t="shared" si="2"/>
        <v>1073.171</v>
      </c>
      <c r="S11" s="180">
        <f t="shared" si="2"/>
        <v>1507.2339999999999</v>
      </c>
      <c r="T11" s="180">
        <f t="shared" si="2"/>
        <v>15.976800000000001</v>
      </c>
      <c r="U11" s="180">
        <f t="shared" si="2"/>
        <v>4018.4350000000004</v>
      </c>
      <c r="V11" s="180">
        <f t="shared" si="2"/>
        <v>3216.152</v>
      </c>
      <c r="W11" s="180">
        <f t="shared" si="2"/>
        <v>7255.4649999999992</v>
      </c>
      <c r="X11" s="180">
        <f t="shared" si="2"/>
        <v>152.01999999999998</v>
      </c>
      <c r="Y11" s="180">
        <f t="shared" si="2"/>
        <v>1.9664699999999999</v>
      </c>
      <c r="Z11" s="180">
        <f t="shared" si="2"/>
        <v>134.82980000000001</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345</v>
      </c>
      <c r="F12" s="86">
        <f t="shared" ref="F12:K12" si="3">F28</f>
        <v>336.8</v>
      </c>
      <c r="G12" s="86">
        <f t="shared" si="3"/>
        <v>487.80000000000007</v>
      </c>
      <c r="H12" s="86">
        <f t="shared" si="3"/>
        <v>225.11</v>
      </c>
      <c r="I12" s="86">
        <f t="shared" si="3"/>
        <v>27.612000000000002</v>
      </c>
      <c r="J12" s="86">
        <f t="shared" si="3"/>
        <v>6.8532000000000011</v>
      </c>
      <c r="K12" s="86">
        <f t="shared" si="3"/>
        <v>34.465199999999996</v>
      </c>
      <c r="L12" s="86">
        <f t="shared" ref="L12:Z12" si="4">L28</f>
        <v>4.6559999999999997</v>
      </c>
      <c r="M12" s="86">
        <f t="shared" si="4"/>
        <v>5.7770000000000001</v>
      </c>
      <c r="N12" s="86">
        <f t="shared" si="4"/>
        <v>10.433</v>
      </c>
      <c r="O12" s="86">
        <f t="shared" si="4"/>
        <v>68.509799999999998</v>
      </c>
      <c r="P12" s="86">
        <f t="shared" si="4"/>
        <v>0.71140000000000003</v>
      </c>
      <c r="Q12" s="86">
        <f t="shared" si="4"/>
        <v>0</v>
      </c>
      <c r="R12" s="86">
        <f t="shared" si="4"/>
        <v>87.961999999999989</v>
      </c>
      <c r="S12" s="86">
        <f t="shared" si="4"/>
        <v>321.86</v>
      </c>
      <c r="T12" s="86">
        <f t="shared" si="4"/>
        <v>2.8553999999999999</v>
      </c>
      <c r="U12" s="86">
        <f t="shared" si="4"/>
        <v>14.160000000000002</v>
      </c>
      <c r="V12" s="86">
        <f t="shared" si="4"/>
        <v>255.93199999999999</v>
      </c>
      <c r="W12" s="86">
        <f t="shared" si="4"/>
        <v>915.17</v>
      </c>
      <c r="X12" s="86">
        <f t="shared" si="4"/>
        <v>12</v>
      </c>
      <c r="Y12" s="86">
        <f t="shared" si="4"/>
        <v>0.65454000000000001</v>
      </c>
      <c r="Z12" s="86">
        <f t="shared" si="4"/>
        <v>4.54</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130</v>
      </c>
      <c r="F13" s="86">
        <f t="shared" ref="F13:K13" si="5">F48</f>
        <v>130</v>
      </c>
      <c r="G13" s="86">
        <f t="shared" si="5"/>
        <v>254.6</v>
      </c>
      <c r="H13" s="86">
        <f t="shared" si="5"/>
        <v>77.800000000000011</v>
      </c>
      <c r="I13" s="86">
        <f t="shared" si="5"/>
        <v>5.31</v>
      </c>
      <c r="J13" s="86">
        <f t="shared" si="5"/>
        <v>0.98</v>
      </c>
      <c r="K13" s="86">
        <f t="shared" si="5"/>
        <v>6.2899999999999991</v>
      </c>
      <c r="L13" s="86">
        <f t="shared" ref="L13:Z13" si="6">L48</f>
        <v>3.9600000000000004</v>
      </c>
      <c r="M13" s="86">
        <f t="shared" si="6"/>
        <v>6.08</v>
      </c>
      <c r="N13" s="86">
        <f t="shared" si="6"/>
        <v>10.040000000000001</v>
      </c>
      <c r="O13" s="86">
        <f t="shared" si="6"/>
        <v>36.68</v>
      </c>
      <c r="P13" s="86">
        <f t="shared" si="6"/>
        <v>0</v>
      </c>
      <c r="Q13" s="86">
        <f t="shared" si="6"/>
        <v>61.4</v>
      </c>
      <c r="R13" s="86">
        <f t="shared" si="6"/>
        <v>164</v>
      </c>
      <c r="S13" s="86">
        <f t="shared" si="6"/>
        <v>141.5</v>
      </c>
      <c r="T13" s="86">
        <f t="shared" si="6"/>
        <v>0.39</v>
      </c>
      <c r="U13" s="86">
        <f t="shared" si="6"/>
        <v>342</v>
      </c>
      <c r="V13" s="86">
        <f t="shared" si="6"/>
        <v>0</v>
      </c>
      <c r="W13" s="86">
        <f t="shared" si="6"/>
        <v>20.2</v>
      </c>
      <c r="X13" s="86">
        <f t="shared" si="6"/>
        <v>45</v>
      </c>
      <c r="Y13" s="86">
        <f t="shared" si="6"/>
        <v>5.0999999999999997E-2</v>
      </c>
      <c r="Z13" s="86">
        <f t="shared" si="6"/>
        <v>0.9</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841.5</v>
      </c>
      <c r="F14" s="86">
        <f t="shared" ref="F14:K14" si="7">F68</f>
        <v>785.2</v>
      </c>
      <c r="G14" s="86">
        <f t="shared" si="7"/>
        <v>554.73500000000001</v>
      </c>
      <c r="H14" s="86">
        <f t="shared" si="7"/>
        <v>656.90869999999995</v>
      </c>
      <c r="I14" s="86">
        <f t="shared" si="7"/>
        <v>13.429000000000002</v>
      </c>
      <c r="J14" s="86">
        <f t="shared" si="7"/>
        <v>10.7151</v>
      </c>
      <c r="K14" s="86">
        <f t="shared" si="7"/>
        <v>24.144099999999998</v>
      </c>
      <c r="L14" s="86">
        <f t="shared" ref="L14:Z14" si="8">L68</f>
        <v>4.2949999999999999</v>
      </c>
      <c r="M14" s="86">
        <f t="shared" si="8"/>
        <v>3.4770000000000003</v>
      </c>
      <c r="N14" s="86">
        <f t="shared" si="8"/>
        <v>7.7720000000000002</v>
      </c>
      <c r="O14" s="86">
        <f t="shared" si="8"/>
        <v>89.255599999999987</v>
      </c>
      <c r="P14" s="86">
        <f t="shared" si="8"/>
        <v>6.0377000000000001</v>
      </c>
      <c r="Q14" s="86">
        <f t="shared" si="8"/>
        <v>14.455</v>
      </c>
      <c r="R14" s="86">
        <f t="shared" si="8"/>
        <v>207.63899999999998</v>
      </c>
      <c r="S14" s="86">
        <f t="shared" si="8"/>
        <v>315.17899999999997</v>
      </c>
      <c r="T14" s="86">
        <f t="shared" si="8"/>
        <v>5.1615000000000002</v>
      </c>
      <c r="U14" s="86">
        <f t="shared" si="8"/>
        <v>1390.8520000000001</v>
      </c>
      <c r="V14" s="86">
        <f t="shared" si="8"/>
        <v>1192.9659999999999</v>
      </c>
      <c r="W14" s="86">
        <f t="shared" si="8"/>
        <v>2391.9249999999997</v>
      </c>
      <c r="X14" s="86">
        <f t="shared" si="8"/>
        <v>5.54</v>
      </c>
      <c r="Y14" s="86">
        <f t="shared" si="8"/>
        <v>0.46711999999999998</v>
      </c>
      <c r="Z14" s="86">
        <f t="shared" si="8"/>
        <v>54.599400000000003</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224</v>
      </c>
      <c r="F15" s="86">
        <f t="shared" ref="F15:K15" si="9">F88</f>
        <v>207.20000000000002</v>
      </c>
      <c r="G15" s="86">
        <f t="shared" si="9"/>
        <v>189.60000000000002</v>
      </c>
      <c r="H15" s="86">
        <f t="shared" si="9"/>
        <v>164.99200000000002</v>
      </c>
      <c r="I15" s="86">
        <f t="shared" si="9"/>
        <v>7.8319999999999999</v>
      </c>
      <c r="J15" s="86">
        <f t="shared" si="9"/>
        <v>0.30959999999999999</v>
      </c>
      <c r="K15" s="86">
        <f t="shared" si="9"/>
        <v>7.1495999999999995</v>
      </c>
      <c r="L15" s="86">
        <f t="shared" ref="L15:Z15" si="10">L88</f>
        <v>5.9840000000000009</v>
      </c>
      <c r="M15" s="86">
        <f t="shared" si="10"/>
        <v>0</v>
      </c>
      <c r="N15" s="86">
        <f t="shared" si="10"/>
        <v>5.9840000000000009</v>
      </c>
      <c r="O15" s="86">
        <f t="shared" si="10"/>
        <v>27.155200000000004</v>
      </c>
      <c r="P15" s="86">
        <f t="shared" si="10"/>
        <v>1.1352</v>
      </c>
      <c r="Q15" s="86">
        <f t="shared" si="10"/>
        <v>21.6</v>
      </c>
      <c r="R15" s="86">
        <f t="shared" si="10"/>
        <v>209.40800000000002</v>
      </c>
      <c r="S15" s="86">
        <f t="shared" si="10"/>
        <v>154.99200000000002</v>
      </c>
      <c r="T15" s="86">
        <f t="shared" si="10"/>
        <v>0.78</v>
      </c>
      <c r="U15" s="86">
        <f t="shared" si="10"/>
        <v>281.85599999999999</v>
      </c>
      <c r="V15" s="86">
        <f t="shared" si="10"/>
        <v>360.16800000000001</v>
      </c>
      <c r="W15" s="86">
        <f t="shared" si="10"/>
        <v>1022.5600000000001</v>
      </c>
      <c r="X15" s="86">
        <f t="shared" si="10"/>
        <v>36</v>
      </c>
      <c r="Y15" s="86">
        <f t="shared" si="10"/>
        <v>0.11712</v>
      </c>
      <c r="Z15" s="86">
        <f t="shared" si="10"/>
        <v>8.9760000000000009</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928</v>
      </c>
      <c r="F16" s="86">
        <f t="shared" ref="F16:K16" si="11">F108</f>
        <v>864.59999999999991</v>
      </c>
      <c r="G16" s="86">
        <f t="shared" si="11"/>
        <v>636.57999999999993</v>
      </c>
      <c r="H16" s="86">
        <f t="shared" si="11"/>
        <v>718.14919999999995</v>
      </c>
      <c r="I16" s="86">
        <f t="shared" si="11"/>
        <v>18.857999999999997</v>
      </c>
      <c r="J16" s="86">
        <f t="shared" si="11"/>
        <v>12.787299999999998</v>
      </c>
      <c r="K16" s="86">
        <f t="shared" si="11"/>
        <v>31.645299999999999</v>
      </c>
      <c r="L16" s="86">
        <f t="shared" ref="L16:Z16" si="12">L108</f>
        <v>5.226</v>
      </c>
      <c r="M16" s="86">
        <f t="shared" si="12"/>
        <v>4.4740000000000002</v>
      </c>
      <c r="N16" s="86">
        <f t="shared" si="12"/>
        <v>9.6999999999999993</v>
      </c>
      <c r="O16" s="86">
        <f t="shared" si="12"/>
        <v>96.774299999999982</v>
      </c>
      <c r="P16" s="86">
        <f t="shared" si="12"/>
        <v>6.9369999999999994</v>
      </c>
      <c r="Q16" s="86">
        <f t="shared" si="12"/>
        <v>28.91</v>
      </c>
      <c r="R16" s="86">
        <f t="shared" si="12"/>
        <v>240.16199999999998</v>
      </c>
      <c r="S16" s="86">
        <f t="shared" si="12"/>
        <v>432.20299999999997</v>
      </c>
      <c r="T16" s="86">
        <f t="shared" si="12"/>
        <v>6.3999000000000006</v>
      </c>
      <c r="U16" s="86">
        <f t="shared" si="12"/>
        <v>1647.5670000000002</v>
      </c>
      <c r="V16" s="86">
        <f t="shared" si="12"/>
        <v>1407.086</v>
      </c>
      <c r="W16" s="86">
        <f t="shared" si="12"/>
        <v>2885.41</v>
      </c>
      <c r="X16" s="86">
        <f t="shared" si="12"/>
        <v>8.48</v>
      </c>
      <c r="Y16" s="86">
        <f t="shared" si="12"/>
        <v>0.62568999999999997</v>
      </c>
      <c r="Z16" s="86">
        <f t="shared" si="12"/>
        <v>64.914400000000001</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130</v>
      </c>
      <c r="F17" s="86">
        <f t="shared" ref="F17:K17" si="13">F128</f>
        <v>130</v>
      </c>
      <c r="G17" s="86">
        <f t="shared" si="13"/>
        <v>254.6</v>
      </c>
      <c r="H17" s="86">
        <f t="shared" si="13"/>
        <v>77.800000000000011</v>
      </c>
      <c r="I17" s="86">
        <f t="shared" si="13"/>
        <v>5.31</v>
      </c>
      <c r="J17" s="86">
        <f t="shared" si="13"/>
        <v>0.98</v>
      </c>
      <c r="K17" s="86">
        <f t="shared" si="13"/>
        <v>6.2899999999999991</v>
      </c>
      <c r="L17" s="86">
        <f t="shared" ref="L17:Z17" si="14">L128</f>
        <v>3.9600000000000004</v>
      </c>
      <c r="M17" s="86">
        <f t="shared" si="14"/>
        <v>6.08</v>
      </c>
      <c r="N17" s="86">
        <f t="shared" si="14"/>
        <v>10.040000000000001</v>
      </c>
      <c r="O17" s="86">
        <f t="shared" si="14"/>
        <v>36.68</v>
      </c>
      <c r="P17" s="86">
        <f t="shared" si="14"/>
        <v>0</v>
      </c>
      <c r="Q17" s="86">
        <f t="shared" si="14"/>
        <v>61.4</v>
      </c>
      <c r="R17" s="86">
        <f t="shared" si="14"/>
        <v>164</v>
      </c>
      <c r="S17" s="86">
        <f t="shared" si="14"/>
        <v>141.5</v>
      </c>
      <c r="T17" s="86">
        <f t="shared" si="14"/>
        <v>0.39</v>
      </c>
      <c r="U17" s="86">
        <f t="shared" si="14"/>
        <v>342</v>
      </c>
      <c r="V17" s="86">
        <f t="shared" si="14"/>
        <v>0</v>
      </c>
      <c r="W17" s="86">
        <f t="shared" si="14"/>
        <v>20.2</v>
      </c>
      <c r="X17" s="86">
        <f t="shared" si="14"/>
        <v>45</v>
      </c>
      <c r="Y17" s="86">
        <f t="shared" si="14"/>
        <v>5.0999999999999997E-2</v>
      </c>
      <c r="Z17" s="86">
        <f t="shared" si="14"/>
        <v>0.9</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K18" si="15">F148</f>
        <v>0</v>
      </c>
      <c r="G18" s="86">
        <f t="shared" si="15"/>
        <v>0</v>
      </c>
      <c r="H18" s="86">
        <f t="shared" si="15"/>
        <v>0</v>
      </c>
      <c r="I18" s="86">
        <f t="shared" si="15"/>
        <v>0</v>
      </c>
      <c r="J18" s="86">
        <f t="shared" si="15"/>
        <v>0</v>
      </c>
      <c r="K18" s="86">
        <f t="shared" si="15"/>
        <v>0</v>
      </c>
      <c r="L18" s="86">
        <f t="shared" ref="L18:Z18" si="16">L148</f>
        <v>0</v>
      </c>
      <c r="M18" s="86">
        <f t="shared" si="16"/>
        <v>0</v>
      </c>
      <c r="N18" s="86">
        <f t="shared" si="16"/>
        <v>0</v>
      </c>
      <c r="O18" s="86">
        <f t="shared" si="16"/>
        <v>0</v>
      </c>
      <c r="P18" s="86">
        <f t="shared" si="16"/>
        <v>0</v>
      </c>
      <c r="Q18" s="86">
        <f t="shared" si="16"/>
        <v>0</v>
      </c>
      <c r="R18" s="86">
        <f t="shared" si="16"/>
        <v>0</v>
      </c>
      <c r="S18" s="86">
        <f t="shared" si="16"/>
        <v>0</v>
      </c>
      <c r="T18" s="86">
        <f t="shared" si="16"/>
        <v>0</v>
      </c>
      <c r="U18" s="86">
        <f t="shared" si="16"/>
        <v>0</v>
      </c>
      <c r="V18" s="86">
        <f t="shared" si="16"/>
        <v>0</v>
      </c>
      <c r="W18" s="86">
        <f t="shared" si="16"/>
        <v>0</v>
      </c>
      <c r="X18" s="86">
        <f t="shared" si="16"/>
        <v>0</v>
      </c>
      <c r="Y18" s="86">
        <f t="shared" si="16"/>
        <v>0</v>
      </c>
      <c r="Z18" s="86">
        <f t="shared" si="16"/>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K19" si="17">F168</f>
        <v>0</v>
      </c>
      <c r="G19" s="86">
        <f t="shared" si="17"/>
        <v>0</v>
      </c>
      <c r="H19" s="86">
        <f t="shared" si="17"/>
        <v>0</v>
      </c>
      <c r="I19" s="86">
        <f t="shared" si="17"/>
        <v>0</v>
      </c>
      <c r="J19" s="86">
        <f t="shared" si="17"/>
        <v>0</v>
      </c>
      <c r="K19" s="86">
        <f t="shared" si="17"/>
        <v>0</v>
      </c>
      <c r="L19" s="86">
        <f t="shared" ref="L19:Z19" si="18">L168</f>
        <v>0</v>
      </c>
      <c r="M19" s="86">
        <f t="shared" si="18"/>
        <v>0</v>
      </c>
      <c r="N19" s="86">
        <f t="shared" si="18"/>
        <v>0</v>
      </c>
      <c r="O19" s="86">
        <f t="shared" si="18"/>
        <v>0</v>
      </c>
      <c r="P19" s="86">
        <f t="shared" si="18"/>
        <v>0</v>
      </c>
      <c r="Q19" s="86">
        <f t="shared" si="18"/>
        <v>0</v>
      </c>
      <c r="R19" s="86">
        <f t="shared" si="18"/>
        <v>0</v>
      </c>
      <c r="S19" s="86">
        <f t="shared" si="18"/>
        <v>0</v>
      </c>
      <c r="T19" s="86">
        <f t="shared" si="18"/>
        <v>0</v>
      </c>
      <c r="U19" s="86">
        <f t="shared" si="18"/>
        <v>0</v>
      </c>
      <c r="V19" s="86">
        <f t="shared" si="18"/>
        <v>0</v>
      </c>
      <c r="W19" s="86">
        <f t="shared" si="18"/>
        <v>0</v>
      </c>
      <c r="X19" s="86">
        <f t="shared" si="18"/>
        <v>0</v>
      </c>
      <c r="Y19" s="86">
        <f t="shared" si="18"/>
        <v>0</v>
      </c>
      <c r="Z19" s="86">
        <f t="shared" si="18"/>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K20" si="19">F188</f>
        <v>0</v>
      </c>
      <c r="G20" s="86">
        <f t="shared" si="19"/>
        <v>0</v>
      </c>
      <c r="H20" s="86">
        <f t="shared" si="19"/>
        <v>0</v>
      </c>
      <c r="I20" s="86">
        <f t="shared" si="19"/>
        <v>0</v>
      </c>
      <c r="J20" s="86">
        <f t="shared" si="19"/>
        <v>0</v>
      </c>
      <c r="K20" s="86">
        <f t="shared" si="19"/>
        <v>0</v>
      </c>
      <c r="L20" s="86">
        <f t="shared" ref="L20:Z20" si="20">L188</f>
        <v>0</v>
      </c>
      <c r="M20" s="86">
        <f t="shared" si="20"/>
        <v>0</v>
      </c>
      <c r="N20" s="86">
        <f t="shared" si="20"/>
        <v>0</v>
      </c>
      <c r="O20" s="86">
        <f t="shared" si="20"/>
        <v>0</v>
      </c>
      <c r="P20" s="86">
        <f t="shared" si="20"/>
        <v>0</v>
      </c>
      <c r="Q20" s="86">
        <f t="shared" si="20"/>
        <v>0</v>
      </c>
      <c r="R20" s="86">
        <f t="shared" si="20"/>
        <v>0</v>
      </c>
      <c r="S20" s="86">
        <f t="shared" si="20"/>
        <v>0</v>
      </c>
      <c r="T20" s="86">
        <f t="shared" si="20"/>
        <v>0</v>
      </c>
      <c r="U20" s="86">
        <f t="shared" si="20"/>
        <v>0</v>
      </c>
      <c r="V20" s="86">
        <f t="shared" si="20"/>
        <v>0</v>
      </c>
      <c r="W20" s="86">
        <f t="shared" si="20"/>
        <v>0</v>
      </c>
      <c r="X20" s="86">
        <f t="shared" si="20"/>
        <v>0</v>
      </c>
      <c r="Y20" s="86">
        <f t="shared" si="20"/>
        <v>0</v>
      </c>
      <c r="Z20" s="86">
        <f t="shared" si="20"/>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K21" si="21">F208</f>
        <v>0</v>
      </c>
      <c r="G21" s="86">
        <f t="shared" si="21"/>
        <v>0</v>
      </c>
      <c r="H21" s="86">
        <f t="shared" si="21"/>
        <v>0</v>
      </c>
      <c r="I21" s="86">
        <f t="shared" si="21"/>
        <v>0</v>
      </c>
      <c r="J21" s="86">
        <f t="shared" si="21"/>
        <v>0</v>
      </c>
      <c r="K21" s="86">
        <f t="shared" si="21"/>
        <v>0</v>
      </c>
      <c r="L21" s="86">
        <f t="shared" ref="L21:Z21" si="22">L208</f>
        <v>0</v>
      </c>
      <c r="M21" s="86">
        <f t="shared" si="22"/>
        <v>0</v>
      </c>
      <c r="N21" s="86">
        <f t="shared" si="22"/>
        <v>0</v>
      </c>
      <c r="O21" s="86">
        <f t="shared" si="22"/>
        <v>0</v>
      </c>
      <c r="P21" s="86">
        <f t="shared" si="22"/>
        <v>0</v>
      </c>
      <c r="Q21" s="86">
        <f t="shared" si="22"/>
        <v>0</v>
      </c>
      <c r="R21" s="86">
        <f t="shared" si="22"/>
        <v>0</v>
      </c>
      <c r="S21" s="86">
        <f t="shared" si="22"/>
        <v>0</v>
      </c>
      <c r="T21" s="86">
        <f t="shared" si="22"/>
        <v>0</v>
      </c>
      <c r="U21" s="86">
        <f t="shared" si="22"/>
        <v>0</v>
      </c>
      <c r="V21" s="86">
        <f t="shared" si="22"/>
        <v>0</v>
      </c>
      <c r="W21" s="86">
        <f t="shared" si="22"/>
        <v>0</v>
      </c>
      <c r="X21" s="86">
        <f t="shared" si="22"/>
        <v>0</v>
      </c>
      <c r="Y21" s="86">
        <f t="shared" si="22"/>
        <v>0</v>
      </c>
      <c r="Z21" s="86">
        <f t="shared" si="2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345</v>
      </c>
      <c r="F28" s="123">
        <f t="shared" ref="F28:Z28" si="23">SUM(F31:F38)</f>
        <v>336.8</v>
      </c>
      <c r="G28" s="123">
        <f t="shared" si="23"/>
        <v>487.80000000000007</v>
      </c>
      <c r="H28" s="123">
        <f t="shared" si="23"/>
        <v>225.11</v>
      </c>
      <c r="I28" s="123">
        <f t="shared" si="23"/>
        <v>27.612000000000002</v>
      </c>
      <c r="J28" s="123">
        <f t="shared" si="23"/>
        <v>6.8532000000000011</v>
      </c>
      <c r="K28" s="123">
        <f t="shared" si="23"/>
        <v>34.465199999999996</v>
      </c>
      <c r="L28" s="123">
        <f t="shared" si="23"/>
        <v>4.6559999999999997</v>
      </c>
      <c r="M28" s="123">
        <f t="shared" si="23"/>
        <v>5.7770000000000001</v>
      </c>
      <c r="N28" s="123">
        <f t="shared" si="23"/>
        <v>10.433</v>
      </c>
      <c r="O28" s="123">
        <f t="shared" si="23"/>
        <v>68.509799999999998</v>
      </c>
      <c r="P28" s="123">
        <f t="shared" si="23"/>
        <v>0.71140000000000003</v>
      </c>
      <c r="Q28" s="123">
        <f t="shared" si="23"/>
        <v>0</v>
      </c>
      <c r="R28" s="123">
        <f t="shared" si="23"/>
        <v>87.961999999999989</v>
      </c>
      <c r="S28" s="123">
        <f t="shared" si="23"/>
        <v>321.86</v>
      </c>
      <c r="T28" s="123">
        <f t="shared" si="23"/>
        <v>2.8553999999999999</v>
      </c>
      <c r="U28" s="123">
        <f t="shared" si="23"/>
        <v>14.160000000000002</v>
      </c>
      <c r="V28" s="123">
        <f t="shared" si="23"/>
        <v>255.93199999999999</v>
      </c>
      <c r="W28" s="123">
        <f t="shared" si="23"/>
        <v>915.17</v>
      </c>
      <c r="X28" s="123">
        <f t="shared" si="23"/>
        <v>12</v>
      </c>
      <c r="Y28" s="123">
        <f t="shared" si="23"/>
        <v>0.65454000000000001</v>
      </c>
      <c r="Z28" s="123">
        <f t="shared" si="23"/>
        <v>4.54</v>
      </c>
    </row>
    <row r="29" spans="1:36" s="167" customFormat="1" ht="15.6" x14ac:dyDescent="0.3">
      <c r="A29" s="165"/>
      <c r="B29" s="165" t="s">
        <v>382</v>
      </c>
      <c r="C29" s="165"/>
      <c r="D29" s="165"/>
      <c r="E29" s="166"/>
      <c r="F29" s="166"/>
      <c r="G29" s="166">
        <f>G28/G27*100</f>
        <v>103.78723404255321</v>
      </c>
      <c r="H29" s="166"/>
      <c r="I29" s="166"/>
      <c r="J29" s="166"/>
      <c r="K29" s="166">
        <f>K28/K27*100</f>
        <v>146.66042553191488</v>
      </c>
      <c r="L29" s="166"/>
      <c r="M29" s="166"/>
      <c r="N29" s="166">
        <f>N28/N27*100</f>
        <v>53.274893617021291</v>
      </c>
      <c r="O29" s="166">
        <f>O28/O27*100</f>
        <v>70.674197292069636</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2</v>
      </c>
      <c r="B31" s="10" t="str">
        <f>VLOOKUP($A31,'Một số món ăn '!$A$1:$AA$3821,2,FALSE)</f>
        <v>Cháo tôm thịt</v>
      </c>
      <c r="C31" s="407">
        <v>1</v>
      </c>
      <c r="D31" s="96" t="str">
        <f>VLOOKUP($A31,'Một số món ăn '!$A$1:$AA$3821,3,FALSE)</f>
        <v xml:space="preserve"> chén</v>
      </c>
      <c r="E31" s="10">
        <f>VLOOKUP($A31,'Một số món ăn '!$A$1:$AA$3821,4,FALSE)*$C31</f>
        <v>345</v>
      </c>
      <c r="F31" s="10">
        <f>VLOOKUP($A31,'Một số món ăn '!$A$1:$AA$3821,5,FALSE)*$C31</f>
        <v>336.8</v>
      </c>
      <c r="G31" s="10">
        <f>VLOOKUP($A31,'Một số món ăn '!$A$1:$AA$3821,7,FALSE)*$C31</f>
        <v>487.80000000000007</v>
      </c>
      <c r="H31" s="10">
        <f>VLOOKUP($A31,'Một số món ăn '!$A$1:$AA$3821,8,FALSE)*$C31</f>
        <v>225.11</v>
      </c>
      <c r="I31" s="10">
        <f>VLOOKUP($A31,'Một số món ăn '!$A$1:$AA$3821,9,FALSE)*$C31</f>
        <v>27.612000000000002</v>
      </c>
      <c r="J31" s="10">
        <f>VLOOKUP($A31,'Một số món ăn '!$A$1:$AA$3821,10,FALSE)*$C31</f>
        <v>6.8532000000000011</v>
      </c>
      <c r="K31" s="10">
        <f>VLOOKUP($A31,'Một số món ăn '!$A$1:$AA$3821,11,FALSE)*$C31</f>
        <v>34.465199999999996</v>
      </c>
      <c r="L31" s="10">
        <f>VLOOKUP($A31,'Một số món ăn '!$A$1:$AA$3821,12,FALSE)*$C31</f>
        <v>4.6559999999999997</v>
      </c>
      <c r="M31" s="10">
        <f>VLOOKUP($A31,'Một số món ăn '!$A$1:$AA$3821,13,FALSE)*$C31</f>
        <v>5.7770000000000001</v>
      </c>
      <c r="N31" s="10">
        <f>VLOOKUP($A31,'Một số món ăn '!$A$1:$AA$3821,14,FALSE)*$C31</f>
        <v>10.433</v>
      </c>
      <c r="O31" s="10">
        <f>VLOOKUP($A31,'Một số món ăn '!$A$1:$AA$3821,15,FALSE)*$C31</f>
        <v>68.509799999999998</v>
      </c>
      <c r="P31" s="10">
        <f>VLOOKUP($A31,'Một số món ăn '!$A$1:$AA$3821,16,FALSE)*$C31</f>
        <v>0.71140000000000003</v>
      </c>
      <c r="Q31" s="10">
        <f>VLOOKUP($A31,'Một số món ăn '!$A$1:$AA$3821,17,FALSE)*$C31</f>
        <v>0</v>
      </c>
      <c r="R31" s="10">
        <f>VLOOKUP($A31,'Một số món ăn '!$A$1:$AA$3821,18,FALSE)*$C31</f>
        <v>87.961999999999989</v>
      </c>
      <c r="S31" s="10">
        <f>VLOOKUP($A31,'Một số món ăn '!$A$1:$AA$3821,19,FALSE)*$C31</f>
        <v>321.86</v>
      </c>
      <c r="T31" s="10">
        <f>VLOOKUP($A31,'Một số món ăn '!$A$1:$AA$3821,20,FALSE)*$C31</f>
        <v>2.8553999999999999</v>
      </c>
      <c r="U31" s="10">
        <f>VLOOKUP($A31,'Một số món ăn '!$A$1:$AA$3821,21,FALSE)*$C31</f>
        <v>14.160000000000002</v>
      </c>
      <c r="V31" s="10">
        <f>VLOOKUP($A31,'Một số món ăn '!$A$1:$AA$3821,22,FALSE)*$C31</f>
        <v>255.93199999999999</v>
      </c>
      <c r="W31" s="10">
        <f>VLOOKUP($A31,'Một số món ăn '!$A$1:$AA$3821,23,FALSE)*$C31</f>
        <v>915.17</v>
      </c>
      <c r="X31" s="10">
        <f>VLOOKUP($A31,'Một số món ăn '!$A$1:$AA$3821,24,FALSE)*$C31</f>
        <v>12</v>
      </c>
      <c r="Y31" s="10">
        <f>VLOOKUP($A31,'Một số món ăn '!$A$1:$AA$3821,25,FALSE)*$C31</f>
        <v>0.65454000000000001</v>
      </c>
      <c r="Z31" s="10">
        <f>VLOOKUP($A31,'Một số món ăn '!$A$1:$AA$3821,26,FALSE)*$C31</f>
        <v>4.54</v>
      </c>
    </row>
    <row r="32" spans="1:36" x14ac:dyDescent="0.3">
      <c r="A32" s="198" t="s">
        <v>338</v>
      </c>
      <c r="B32" s="10" t="str">
        <f>VLOOKUP($A32,'Một số món ăn '!$A$1:$AA$3821,2,FALSE)</f>
        <v>Chọn món</v>
      </c>
      <c r="C32" s="407">
        <v>0</v>
      </c>
      <c r="D32" s="96" t="str">
        <f>VLOOKUP($A32,'Một số món ăn '!$A$1:$AA$3821,3,FALSE)</f>
        <v>chọn lượng</v>
      </c>
      <c r="E32" s="10">
        <f>VLOOKUP($A32,'Một số món ăn '!$A$1:$AA$3821,4,FALSE)*$C32</f>
        <v>0</v>
      </c>
      <c r="F32" s="10">
        <f>VLOOKUP($A32,'Một số món ăn '!$A$1:$AA$3821,5,FALSE)*$C32</f>
        <v>0</v>
      </c>
      <c r="G32" s="10">
        <f>VLOOKUP($A32,'Một số món ăn '!$A$1:$AA$3821,7,FALSE)*$C32</f>
        <v>0</v>
      </c>
      <c r="H32" s="10">
        <f>VLOOKUP($A32,'Một số món ăn '!$A$1:$AA$3821,8,FALSE)*$C32</f>
        <v>0</v>
      </c>
      <c r="I32" s="10">
        <f>VLOOKUP($A32,'Một số món ăn '!$A$1:$AA$3821,9,FALSE)*$C32</f>
        <v>0</v>
      </c>
      <c r="J32" s="10">
        <f>VLOOKUP($A32,'Một số món ăn '!$A$1:$AA$3821,10,FALSE)*$C32</f>
        <v>0</v>
      </c>
      <c r="K32" s="10">
        <f>VLOOKUP($A32,'Một số món ăn '!$A$1:$AA$3821,11,FALSE)*$C32</f>
        <v>0</v>
      </c>
      <c r="L32" s="10">
        <f>VLOOKUP($A32,'Một số món ăn '!$A$1:$AA$3821,12,FALSE)*$C32</f>
        <v>0</v>
      </c>
      <c r="M32" s="10">
        <f>VLOOKUP($A32,'Một số món ăn '!$A$1:$AA$3821,13,FALSE)*$C32</f>
        <v>0</v>
      </c>
      <c r="N32" s="10">
        <f>VLOOKUP($A32,'Một số món ăn '!$A$1:$AA$3821,14,FALSE)*$C32</f>
        <v>0</v>
      </c>
      <c r="O32" s="10">
        <f>VLOOKUP($A32,'Một số món ăn '!$A$1:$AA$3821,15,FALSE)*$C32</f>
        <v>0</v>
      </c>
      <c r="P32" s="10">
        <f>VLOOKUP($A32,'Một số món ăn '!$A$1:$AA$3821,16,FALSE)*$C32</f>
        <v>0</v>
      </c>
      <c r="Q32" s="10">
        <f>VLOOKUP($A32,'Một số món ăn '!$A$1:$AA$3821,17,FALSE)*$C32</f>
        <v>0</v>
      </c>
      <c r="R32" s="10">
        <f>VLOOKUP($A32,'Một số món ăn '!$A$1:$AA$3821,18,FALSE)*$C32</f>
        <v>0</v>
      </c>
      <c r="S32" s="10">
        <f>VLOOKUP($A32,'Một số món ăn '!$A$1:$AA$3821,19,FALSE)*$C32</f>
        <v>0</v>
      </c>
      <c r="T32" s="10">
        <f>VLOOKUP($A32,'Một số món ăn '!$A$1:$AA$3821,20,FALSE)*$C32</f>
        <v>0</v>
      </c>
      <c r="U32" s="10">
        <f>VLOOKUP($A32,'Một số món ăn '!$A$1:$AA$3821,21,FALSE)*$C32</f>
        <v>0</v>
      </c>
      <c r="V32" s="10">
        <f>VLOOKUP($A32,'Một số món ăn '!$A$1:$AA$3821,22,FALSE)*$C32</f>
        <v>0</v>
      </c>
      <c r="W32" s="10">
        <f>VLOOKUP($A32,'Một số món ăn '!$A$1:$AA$3821,23,FALSE)*$C32</f>
        <v>0</v>
      </c>
      <c r="X32" s="10">
        <f>VLOOKUP($A32,'Một số món ăn '!$A$1:$AA$3821,24,FALSE)*$C32</f>
        <v>0</v>
      </c>
      <c r="Y32" s="10">
        <f>VLOOKUP($A32,'Một số món ăn '!$A$1:$AA$3821,25,FALSE)*$C32</f>
        <v>0</v>
      </c>
      <c r="Z32" s="10">
        <f>VLOOKUP($A32,'Một số món ăn '!$A$1:$AA$3821,26,FALSE)*$C32</f>
        <v>0</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130</v>
      </c>
      <c r="F48" s="123">
        <f t="shared" ref="F48:Z48" si="24">SUM(F51:F58)</f>
        <v>130</v>
      </c>
      <c r="G48" s="123">
        <f t="shared" si="24"/>
        <v>254.6</v>
      </c>
      <c r="H48" s="123">
        <f t="shared" si="24"/>
        <v>77.800000000000011</v>
      </c>
      <c r="I48" s="123">
        <f t="shared" si="24"/>
        <v>5.31</v>
      </c>
      <c r="J48" s="123">
        <f t="shared" si="24"/>
        <v>0.98</v>
      </c>
      <c r="K48" s="123">
        <f t="shared" si="24"/>
        <v>6.2899999999999991</v>
      </c>
      <c r="L48" s="123">
        <f t="shared" si="24"/>
        <v>3.9600000000000004</v>
      </c>
      <c r="M48" s="123">
        <f t="shared" si="24"/>
        <v>6.08</v>
      </c>
      <c r="N48" s="123">
        <f t="shared" si="24"/>
        <v>10.040000000000001</v>
      </c>
      <c r="O48" s="123">
        <f t="shared" si="24"/>
        <v>36.68</v>
      </c>
      <c r="P48" s="123">
        <f t="shared" si="24"/>
        <v>0</v>
      </c>
      <c r="Q48" s="123">
        <f t="shared" si="24"/>
        <v>61.4</v>
      </c>
      <c r="R48" s="123">
        <f t="shared" si="24"/>
        <v>164</v>
      </c>
      <c r="S48" s="123">
        <f t="shared" si="24"/>
        <v>141.5</v>
      </c>
      <c r="T48" s="123">
        <f t="shared" si="24"/>
        <v>0.39</v>
      </c>
      <c r="U48" s="123">
        <f t="shared" si="24"/>
        <v>342</v>
      </c>
      <c r="V48" s="123">
        <f t="shared" si="24"/>
        <v>0</v>
      </c>
      <c r="W48" s="123">
        <f t="shared" si="24"/>
        <v>20.2</v>
      </c>
      <c r="X48" s="123">
        <f t="shared" si="24"/>
        <v>45</v>
      </c>
      <c r="Y48" s="123">
        <f t="shared" si="24"/>
        <v>5.0999999999999997E-2</v>
      </c>
      <c r="Z48" s="123">
        <f t="shared" si="24"/>
        <v>0.9</v>
      </c>
    </row>
    <row r="49" spans="1:26" s="167" customFormat="1" ht="15.6" x14ac:dyDescent="0.3">
      <c r="A49" s="165"/>
      <c r="B49" s="165" t="s">
        <v>382</v>
      </c>
      <c r="C49" s="165"/>
      <c r="D49" s="165"/>
      <c r="E49" s="166"/>
      <c r="F49" s="166"/>
      <c r="G49" s="166">
        <f>G48/G47*100</f>
        <v>108.3404255319149</v>
      </c>
      <c r="H49" s="166"/>
      <c r="I49" s="166"/>
      <c r="J49" s="166"/>
      <c r="K49" s="166">
        <f>K48/K47*100</f>
        <v>53.531914893617014</v>
      </c>
      <c r="L49" s="166"/>
      <c r="M49" s="166"/>
      <c r="N49" s="166">
        <f>N48/N47*100</f>
        <v>153.80425531914895</v>
      </c>
      <c r="O49" s="166">
        <f>O48/O47*100</f>
        <v>113.51644100580272</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20</v>
      </c>
      <c r="B51" s="10" t="str">
        <f>VLOOKUP($A51,'Một số món ăn '!$A$1:$AA$3821,2,FALSE)</f>
        <v>Sữa tươi</v>
      </c>
      <c r="C51" s="408">
        <v>0.5</v>
      </c>
      <c r="D51" s="96" t="str">
        <f>VLOOKUP($A51,'Một số món ăn '!$A$1:$AA$3821,3,FALSE)</f>
        <v>bịch</v>
      </c>
      <c r="E51" s="10">
        <f>VLOOKUP($A51,'Một số món ăn '!$A$1:$AA$3821,4,FALSE)*$C51</f>
        <v>110</v>
      </c>
      <c r="F51" s="10">
        <f>VLOOKUP($A51,'Một số món ăn '!$A$1:$AA$3821,5,FALSE)*$C51</f>
        <v>110</v>
      </c>
      <c r="G51" s="10">
        <f>VLOOKUP($A51,'Một số món ăn '!$A$1:$AA$3821,7,FALSE)*$C51</f>
        <v>146</v>
      </c>
      <c r="H51" s="10">
        <f>VLOOKUP($A51,'Một số món ăn '!$A$1:$AA$3821,8,FALSE)*$C51</f>
        <v>77.400000000000006</v>
      </c>
      <c r="I51" s="10">
        <f>VLOOKUP($A51,'Một số món ăn '!$A$1:$AA$3821,9,FALSE)*$C51</f>
        <v>5.31</v>
      </c>
      <c r="J51" s="10">
        <f>VLOOKUP($A51,'Một số món ăn '!$A$1:$AA$3821,10,FALSE)*$C51</f>
        <v>0</v>
      </c>
      <c r="K51" s="10">
        <f>VLOOKUP($A51,'Một số món ăn '!$A$1:$AA$3821,11,FALSE)*$C51</f>
        <v>5.31</v>
      </c>
      <c r="L51" s="10">
        <f>VLOOKUP($A51,'Một số món ăn '!$A$1:$AA$3821,12,FALSE)*$C51</f>
        <v>3.9600000000000004</v>
      </c>
      <c r="M51" s="10">
        <f>VLOOKUP($A51,'Một số món ăn '!$A$1:$AA$3821,13,FALSE)*$C51</f>
        <v>0</v>
      </c>
      <c r="N51" s="10">
        <f>VLOOKUP($A51,'Một số món ăn '!$A$1:$AA$3821,14,FALSE)*$C51</f>
        <v>3.9600000000000004</v>
      </c>
      <c r="O51" s="10">
        <f>VLOOKUP($A51,'Một số món ăn '!$A$1:$AA$3821,15,FALSE)*$C51</f>
        <v>24.18</v>
      </c>
      <c r="P51" s="10">
        <f>VLOOKUP($A51,'Một số món ăn '!$A$1:$AA$3821,16,FALSE)*$C51</f>
        <v>0</v>
      </c>
      <c r="Q51" s="10">
        <f>VLOOKUP($A51,'Một số món ăn '!$A$1:$AA$3821,17,FALSE)*$C51</f>
        <v>27</v>
      </c>
      <c r="R51" s="10">
        <f>VLOOKUP($A51,'Một số món ăn '!$A$1:$AA$3821,18,FALSE)*$C51</f>
        <v>108</v>
      </c>
      <c r="S51" s="10">
        <f>VLOOKUP($A51,'Một số món ăn '!$A$1:$AA$3821,19,FALSE)*$C51</f>
        <v>85.5</v>
      </c>
      <c r="T51" s="10">
        <f>VLOOKUP($A51,'Một số món ăn '!$A$1:$AA$3821,20,FALSE)*$C51</f>
        <v>0.09</v>
      </c>
      <c r="U51" s="10">
        <f>VLOOKUP($A51,'Một số món ăn '!$A$1:$AA$3821,21,FALSE)*$C51</f>
        <v>342</v>
      </c>
      <c r="V51" s="10">
        <f>VLOOKUP($A51,'Một số món ăn '!$A$1:$AA$3821,22,FALSE)*$C51</f>
        <v>0</v>
      </c>
      <c r="W51" s="10">
        <f>VLOOKUP($A51,'Một số món ăn '!$A$1:$AA$3821,23,FALSE)*$C51</f>
        <v>19.8</v>
      </c>
      <c r="X51" s="10">
        <f>VLOOKUP($A51,'Một số món ăn '!$A$1:$AA$3821,24,FALSE)*$C51</f>
        <v>45</v>
      </c>
      <c r="Y51" s="10">
        <f>VLOOKUP($A51,'Một số món ăn '!$A$1:$AA$3821,25,FALSE)*$C51</f>
        <v>4.4999999999999998E-2</v>
      </c>
      <c r="Z51" s="10">
        <f>VLOOKUP($A51,'Một số món ăn '!$A$1:$AA$3821,26,FALSE)*$C51</f>
        <v>0.9</v>
      </c>
    </row>
    <row r="52" spans="1:26" x14ac:dyDescent="0.3">
      <c r="A52" s="172">
        <v>50</v>
      </c>
      <c r="B52" s="10" t="str">
        <f>VLOOKUP($A52,'Một số món ăn '!$A$1:$AA$3821,2,FALSE)</f>
        <v>Bánh thỏi socola</v>
      </c>
      <c r="C52" s="408">
        <v>1</v>
      </c>
      <c r="D52" s="96" t="str">
        <f>VLOOKUP($A52,'Một số món ăn '!$A$1:$AA$3821,3,FALSE)</f>
        <v>cái</v>
      </c>
      <c r="E52" s="10">
        <f>VLOOKUP($A52,'Một số món ăn '!$A$1:$AA$3821,4,FALSE)*$C52</f>
        <v>20</v>
      </c>
      <c r="F52" s="10">
        <f>VLOOKUP($A52,'Một số món ăn '!$A$1:$AA$3821,5,FALSE)*$C52</f>
        <v>20</v>
      </c>
      <c r="G52" s="10">
        <f>VLOOKUP($A52,'Một số món ăn '!$A$1:$AA$3821,7,FALSE)*$C52</f>
        <v>108.6</v>
      </c>
      <c r="H52" s="10">
        <f>VLOOKUP($A52,'Một số món ăn '!$A$1:$AA$3821,8,FALSE)*$C52</f>
        <v>0.4</v>
      </c>
      <c r="I52" s="10">
        <f>VLOOKUP($A52,'Một số món ăn '!$A$1:$AA$3821,9,FALSE)*$C52</f>
        <v>0</v>
      </c>
      <c r="J52" s="10">
        <f>VLOOKUP($A52,'Một số món ăn '!$A$1:$AA$3821,10,FALSE)*$C52</f>
        <v>0.98</v>
      </c>
      <c r="K52" s="10">
        <f>VLOOKUP($A52,'Một số món ăn '!$A$1:$AA$3821,11,FALSE)*$C52</f>
        <v>0.98</v>
      </c>
      <c r="L52" s="10">
        <f>VLOOKUP($A52,'Một số món ăn '!$A$1:$AA$3821,12,FALSE)*$C52</f>
        <v>0</v>
      </c>
      <c r="M52" s="10">
        <f>VLOOKUP($A52,'Một số món ăn '!$A$1:$AA$3821,13,FALSE)*$C52</f>
        <v>6.08</v>
      </c>
      <c r="N52" s="10">
        <f>VLOOKUP($A52,'Một số món ăn '!$A$1:$AA$3821,14,FALSE)*$C52</f>
        <v>6.08</v>
      </c>
      <c r="O52" s="10">
        <f>VLOOKUP($A52,'Một số món ăn '!$A$1:$AA$3821,15,FALSE)*$C52</f>
        <v>12.5</v>
      </c>
      <c r="P52" s="10">
        <f>VLOOKUP($A52,'Một số món ăn '!$A$1:$AA$3821,16,FALSE)*$C52</f>
        <v>0</v>
      </c>
      <c r="Q52" s="10">
        <f>VLOOKUP($A52,'Một số món ăn '!$A$1:$AA$3821,17,FALSE)*$C52</f>
        <v>34.4</v>
      </c>
      <c r="R52" s="10">
        <f>VLOOKUP($A52,'Một số món ăn '!$A$1:$AA$3821,18,FALSE)*$C52</f>
        <v>56</v>
      </c>
      <c r="S52" s="10">
        <f>VLOOKUP($A52,'Một số món ăn '!$A$1:$AA$3821,19,FALSE)*$C52</f>
        <v>56</v>
      </c>
      <c r="T52" s="10">
        <f>VLOOKUP($A52,'Một số món ăn '!$A$1:$AA$3821,20,FALSE)*$C52</f>
        <v>0.3</v>
      </c>
      <c r="U52" s="10">
        <f>VLOOKUP($A52,'Một số món ăn '!$A$1:$AA$3821,21,FALSE)*$C52</f>
        <v>0</v>
      </c>
      <c r="V52" s="10">
        <f>VLOOKUP($A52,'Một số món ăn '!$A$1:$AA$3821,22,FALSE)*$C52</f>
        <v>0</v>
      </c>
      <c r="W52" s="10">
        <f>VLOOKUP($A52,'Một số món ăn '!$A$1:$AA$3821,23,FALSE)*$C52</f>
        <v>0.4</v>
      </c>
      <c r="X52" s="10">
        <f>VLOOKUP($A52,'Một số món ăn '!$A$1:$AA$3821,24,FALSE)*$C52</f>
        <v>0</v>
      </c>
      <c r="Y52" s="10">
        <f>VLOOKUP($A52,'Một số món ăn '!$A$1:$AA$3821,25,FALSE)*$C52</f>
        <v>6.0000000000000001E-3</v>
      </c>
      <c r="Z52" s="10">
        <f>VLOOKUP($A52,'Một số món ăn '!$A$1:$AA$3821,26,FALSE)*$C52</f>
        <v>0</v>
      </c>
    </row>
    <row r="53" spans="1:26" x14ac:dyDescent="0.3">
      <c r="A53" s="172" t="s">
        <v>338</v>
      </c>
      <c r="B53" s="10" t="str">
        <f>VLOOKUP($A53,'Một số món ăn '!$A$1:$AA$3821,2,FALSE)</f>
        <v>Chọn món</v>
      </c>
      <c r="C53" s="408">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408">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408">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408">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408">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408">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841.5</v>
      </c>
      <c r="F68" s="123">
        <f t="shared" ref="F68:Z68" si="25">SUM(F71:F78)</f>
        <v>785.2</v>
      </c>
      <c r="G68" s="123">
        <f t="shared" si="25"/>
        <v>554.73500000000001</v>
      </c>
      <c r="H68" s="123">
        <f t="shared" si="25"/>
        <v>656.90869999999995</v>
      </c>
      <c r="I68" s="123">
        <f t="shared" si="25"/>
        <v>13.429000000000002</v>
      </c>
      <c r="J68" s="123">
        <f t="shared" si="25"/>
        <v>10.7151</v>
      </c>
      <c r="K68" s="123">
        <f t="shared" si="25"/>
        <v>24.144099999999998</v>
      </c>
      <c r="L68" s="123">
        <f t="shared" si="25"/>
        <v>4.2949999999999999</v>
      </c>
      <c r="M68" s="123">
        <f t="shared" si="25"/>
        <v>3.4770000000000003</v>
      </c>
      <c r="N68" s="123">
        <f t="shared" si="25"/>
        <v>7.7720000000000002</v>
      </c>
      <c r="O68" s="123">
        <f t="shared" si="25"/>
        <v>89.255599999999987</v>
      </c>
      <c r="P68" s="123">
        <f t="shared" si="25"/>
        <v>6.0377000000000001</v>
      </c>
      <c r="Q68" s="123">
        <f t="shared" si="25"/>
        <v>14.455</v>
      </c>
      <c r="R68" s="123">
        <f t="shared" si="25"/>
        <v>207.63899999999998</v>
      </c>
      <c r="S68" s="123">
        <f t="shared" si="25"/>
        <v>315.17899999999997</v>
      </c>
      <c r="T68" s="123">
        <f t="shared" si="25"/>
        <v>5.1615000000000002</v>
      </c>
      <c r="U68" s="123">
        <f t="shared" si="25"/>
        <v>1390.8520000000001</v>
      </c>
      <c r="V68" s="123">
        <f t="shared" si="25"/>
        <v>1192.9659999999999</v>
      </c>
      <c r="W68" s="123">
        <f t="shared" si="25"/>
        <v>2391.9249999999997</v>
      </c>
      <c r="X68" s="123">
        <f t="shared" si="25"/>
        <v>5.54</v>
      </c>
      <c r="Y68" s="123">
        <f t="shared" si="25"/>
        <v>0.46711999999999998</v>
      </c>
      <c r="Z68" s="123">
        <f t="shared" si="25"/>
        <v>54.599400000000003</v>
      </c>
    </row>
    <row r="69" spans="1:26" s="167" customFormat="1" ht="15.6" x14ac:dyDescent="0.3">
      <c r="A69" s="165"/>
      <c r="B69" s="165" t="s">
        <v>382</v>
      </c>
      <c r="C69" s="165"/>
      <c r="D69" s="165"/>
      <c r="E69" s="166"/>
      <c r="F69" s="166"/>
      <c r="G69" s="166">
        <f>G68/G67*100</f>
        <v>118.02872340425532</v>
      </c>
      <c r="H69" s="166"/>
      <c r="I69" s="166"/>
      <c r="J69" s="166"/>
      <c r="K69" s="166">
        <f>K68/K67*100</f>
        <v>102.74085106382978</v>
      </c>
      <c r="L69" s="166"/>
      <c r="M69" s="166"/>
      <c r="N69" s="166">
        <f>N68/N67*100</f>
        <v>59.530212765957458</v>
      </c>
      <c r="O69" s="166">
        <f>O68/O67*100</f>
        <v>138.11311411992261</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407">
        <v>1.5</v>
      </c>
      <c r="D71" s="96" t="str">
        <f>VLOOKUP($A71,'Một số món ăn '!$A$1:$AA$3821,3,FALSE)</f>
        <v>chén</v>
      </c>
      <c r="E71" s="10">
        <f>VLOOKUP($A71,'Một số món ăn '!$A$1:$AA$3821,4,FALSE)*$C71</f>
        <v>270</v>
      </c>
      <c r="F71" s="10">
        <f>VLOOKUP($A71,'Một số món ăn '!$A$1:$AA$3821,5,FALSE)*$C71</f>
        <v>269.10000000000002</v>
      </c>
      <c r="G71" s="10">
        <f>VLOOKUP($A71,'Một số món ăn '!$A$1:$AA$3821,7,FALSE)*$C71</f>
        <v>309.60000000000002</v>
      </c>
      <c r="H71" s="10">
        <f>VLOOKUP($A71,'Một số món ăn '!$A$1:$AA$3821,8,FALSE)*$C71</f>
        <v>192.47399999999999</v>
      </c>
      <c r="I71" s="10">
        <f>VLOOKUP($A71,'Một số món ăn '!$A$1:$AA$3821,9,FALSE)*$C71</f>
        <v>0</v>
      </c>
      <c r="J71" s="10">
        <f>VLOOKUP($A71,'Một số món ăn '!$A$1:$AA$3821,10,FALSE)*$C71</f>
        <v>7.0388999999999999</v>
      </c>
      <c r="K71" s="10">
        <f>VLOOKUP($A71,'Một số món ăn '!$A$1:$AA$3821,11,FALSE)*$C71</f>
        <v>7.0388999999999999</v>
      </c>
      <c r="L71" s="10">
        <f>VLOOKUP($A71,'Một số món ăn '!$A$1:$AA$3821,12,FALSE)*$C71</f>
        <v>0</v>
      </c>
      <c r="M71" s="10">
        <f>VLOOKUP($A71,'Một số món ăn '!$A$1:$AA$3821,13,FALSE)*$C71</f>
        <v>0.89100000000000001</v>
      </c>
      <c r="N71" s="10">
        <f>VLOOKUP($A71,'Một số món ăn '!$A$1:$AA$3821,14,FALSE)*$C71</f>
        <v>0.89100000000000001</v>
      </c>
      <c r="O71" s="10">
        <f>VLOOKUP($A71,'Một số món ăn '!$A$1:$AA$3821,15,FALSE)*$C71</f>
        <v>67.894199999999998</v>
      </c>
      <c r="P71" s="10">
        <f>VLOOKUP($A71,'Một số món ăn '!$A$1:$AA$3821,16,FALSE)*$C71</f>
        <v>0.35639999999999999</v>
      </c>
      <c r="Q71" s="10">
        <f>VLOOKUP($A71,'Một số món ăn '!$A$1:$AA$3821,17,FALSE)*$C71</f>
        <v>0</v>
      </c>
      <c r="R71" s="10">
        <f>VLOOKUP($A71,'Một số món ăn '!$A$1:$AA$3821,18,FALSE)*$C71</f>
        <v>26.73</v>
      </c>
      <c r="S71" s="10">
        <f>VLOOKUP($A71,'Một số món ăn '!$A$1:$AA$3821,19,FALSE)*$C71</f>
        <v>92.663999999999987</v>
      </c>
      <c r="T71" s="10">
        <f>VLOOKUP($A71,'Một số món ăn '!$A$1:$AA$3821,20,FALSE)*$C71</f>
        <v>1.1583000000000001</v>
      </c>
      <c r="U71" s="10">
        <f>VLOOKUP($A71,'Một số món ăn '!$A$1:$AA$3821,21,FALSE)*$C71</f>
        <v>4.4550000000000001</v>
      </c>
      <c r="V71" s="10">
        <f>VLOOKUP($A71,'Một số món ăn '!$A$1:$AA$3821,22,FALSE)*$C71</f>
        <v>214.73099999999999</v>
      </c>
      <c r="W71" s="10">
        <f>VLOOKUP($A71,'Một số món ăn '!$A$1:$AA$3821,23,FALSE)*$C71</f>
        <v>0</v>
      </c>
      <c r="X71" s="10">
        <f>VLOOKUP($A71,'Một số món ăn '!$A$1:$AA$3821,24,FALSE)*$C71</f>
        <v>0</v>
      </c>
      <c r="Y71" s="10">
        <f>VLOOKUP($A71,'Một số món ăn '!$A$1:$AA$3821,25,FALSE)*$C71</f>
        <v>8.9099999999999999E-2</v>
      </c>
      <c r="Z71" s="10">
        <f>VLOOKUP($A71,'Một số món ăn '!$A$1:$AA$3821,26,FALSE)*$C71</f>
        <v>0</v>
      </c>
    </row>
    <row r="72" spans="1:26" x14ac:dyDescent="0.3">
      <c r="A72" s="172">
        <v>10</v>
      </c>
      <c r="B72" s="10" t="str">
        <f>VLOOKUP($A72,'Một số món ăn '!$A$1:$AA$3821,2,FALSE)</f>
        <v xml:space="preserve">Đậu cô ve xào thịt bò </v>
      </c>
      <c r="C72" s="407">
        <v>0.5</v>
      </c>
      <c r="D72" s="96" t="str">
        <f>VLOOKUP($A72,'Một số món ăn '!$A$1:$AA$3821,3,FALSE)</f>
        <v>đĩa nhỏ</v>
      </c>
      <c r="E72" s="10">
        <f>VLOOKUP($A72,'Một số món ăn '!$A$1:$AA$3821,4,FALSE)*$C72</f>
        <v>86.5</v>
      </c>
      <c r="F72" s="10">
        <f>VLOOKUP($A72,'Một số món ăn '!$A$1:$AA$3821,5,FALSE)*$C72</f>
        <v>79.400000000000006</v>
      </c>
      <c r="G72" s="10">
        <f>VLOOKUP($A72,'Một số món ăn '!$A$1:$AA$3821,7,FALSE)*$C72</f>
        <v>81.844999999999999</v>
      </c>
      <c r="H72" s="10">
        <f>VLOOKUP($A72,'Một số món ăn '!$A$1:$AA$3821,8,FALSE)*$C72</f>
        <v>61.240499999999997</v>
      </c>
      <c r="I72" s="10">
        <f>VLOOKUP($A72,'Một số món ăn '!$A$1:$AA$3821,9,FALSE)*$C72</f>
        <v>5.4289999999999994</v>
      </c>
      <c r="J72" s="10">
        <f>VLOOKUP($A72,'Một số món ăn '!$A$1:$AA$3821,10,FALSE)*$C72</f>
        <v>2.0722</v>
      </c>
      <c r="K72" s="10">
        <f>VLOOKUP($A72,'Một số món ăn '!$A$1:$AA$3821,11,FALSE)*$C72</f>
        <v>7.5011999999999999</v>
      </c>
      <c r="L72" s="10">
        <f>VLOOKUP($A72,'Một số món ăn '!$A$1:$AA$3821,12,FALSE)*$C72</f>
        <v>0.93099999999999994</v>
      </c>
      <c r="M72" s="10">
        <f>VLOOKUP($A72,'Một số món ăn '!$A$1:$AA$3821,13,FALSE)*$C72</f>
        <v>0.997</v>
      </c>
      <c r="N72" s="10">
        <f>VLOOKUP($A72,'Một số món ăn '!$A$1:$AA$3821,14,FALSE)*$C72</f>
        <v>1.9279999999999999</v>
      </c>
      <c r="O72" s="10">
        <f>VLOOKUP($A72,'Một số món ăn '!$A$1:$AA$3821,15,FALSE)*$C72</f>
        <v>7.5186999999999991</v>
      </c>
      <c r="P72" s="10">
        <f>VLOOKUP($A72,'Một số món ăn '!$A$1:$AA$3821,16,FALSE)*$C72</f>
        <v>0.89929999999999999</v>
      </c>
      <c r="Q72" s="10">
        <f>VLOOKUP($A72,'Một số món ăn '!$A$1:$AA$3821,17,FALSE)*$C72</f>
        <v>14.455</v>
      </c>
      <c r="R72" s="10">
        <f>VLOOKUP($A72,'Một số món ăn '!$A$1:$AA$3821,18,FALSE)*$C72</f>
        <v>32.522999999999996</v>
      </c>
      <c r="S72" s="10">
        <f>VLOOKUP($A72,'Một số món ăn '!$A$1:$AA$3821,19,FALSE)*$C72</f>
        <v>117.02399999999999</v>
      </c>
      <c r="T72" s="10">
        <f>VLOOKUP($A72,'Một số món ăn '!$A$1:$AA$3821,20,FALSE)*$C72</f>
        <v>1.2384000000000002</v>
      </c>
      <c r="U72" s="10">
        <f>VLOOKUP($A72,'Một số món ăn '!$A$1:$AA$3821,21,FALSE)*$C72</f>
        <v>256.71500000000003</v>
      </c>
      <c r="V72" s="10">
        <f>VLOOKUP($A72,'Một số món ăn '!$A$1:$AA$3821,22,FALSE)*$C72</f>
        <v>214.12000000000003</v>
      </c>
      <c r="W72" s="10">
        <f>VLOOKUP($A72,'Một số món ăn '!$A$1:$AA$3821,23,FALSE)*$C72</f>
        <v>493.48500000000001</v>
      </c>
      <c r="X72" s="10">
        <f>VLOOKUP($A72,'Một số món ăn '!$A$1:$AA$3821,24,FALSE)*$C72</f>
        <v>2.94</v>
      </c>
      <c r="Y72" s="10">
        <f>VLOOKUP($A72,'Một số món ăn '!$A$1:$AA$3821,25,FALSE)*$C72</f>
        <v>0.15856999999999999</v>
      </c>
      <c r="Z72" s="10">
        <f>VLOOKUP($A72,'Một số món ăn '!$A$1:$AA$3821,26,FALSE)*$C72</f>
        <v>10.314999999999998</v>
      </c>
    </row>
    <row r="73" spans="1:26" x14ac:dyDescent="0.3">
      <c r="A73" s="172">
        <v>32</v>
      </c>
      <c r="B73" s="10" t="str">
        <f>VLOOKUP($A73,'Một số món ăn '!$A$1:$AA$3821,2,FALSE)</f>
        <v>Cá thu sốt cà chua</v>
      </c>
      <c r="C73" s="407">
        <v>1</v>
      </c>
      <c r="D73" s="96" t="str">
        <f>VLOOKUP($A73,'Một số món ăn '!$A$1:$AA$3821,3,FALSE)</f>
        <v>phần ăn</v>
      </c>
      <c r="E73" s="10">
        <f>VLOOKUP($A73,'Một số món ăn '!$A$1:$AA$3821,4,FALSE)*$C73</f>
        <v>155</v>
      </c>
      <c r="F73" s="10">
        <f>VLOOKUP($A73,'Một số món ăn '!$A$1:$AA$3821,5,FALSE)*$C73</f>
        <v>122.69999999999999</v>
      </c>
      <c r="G73" s="10">
        <f>VLOOKUP($A73,'Một số món ăn '!$A$1:$AA$3821,7,FALSE)*$C73</f>
        <v>98.81</v>
      </c>
      <c r="H73" s="10">
        <f>VLOOKUP($A73,'Một số món ăn '!$A$1:$AA$3821,8,FALSE)*$C73</f>
        <v>106.06620000000001</v>
      </c>
      <c r="I73" s="10">
        <f>VLOOKUP($A73,'Một số món ăn '!$A$1:$AA$3821,9,FALSE)*$C73</f>
        <v>4.8740000000000006</v>
      </c>
      <c r="J73" s="10">
        <f>VLOOKUP($A73,'Một số món ăn '!$A$1:$AA$3821,10,FALSE)*$C73</f>
        <v>1.0496000000000001</v>
      </c>
      <c r="K73" s="10">
        <f>VLOOKUP($A73,'Một số món ăn '!$A$1:$AA$3821,11,FALSE)*$C73</f>
        <v>5.9236000000000004</v>
      </c>
      <c r="L73" s="10">
        <f>VLOOKUP($A73,'Một số món ăn '!$A$1:$AA$3821,12,FALSE)*$C73</f>
        <v>2.6779999999999999</v>
      </c>
      <c r="M73" s="10">
        <f>VLOOKUP($A73,'Một số món ăn '!$A$1:$AA$3821,13,FALSE)*$C73</f>
        <v>0.37</v>
      </c>
      <c r="N73" s="10">
        <f>VLOOKUP($A73,'Một số món ăn '!$A$1:$AA$3821,14,FALSE)*$C73</f>
        <v>3.048</v>
      </c>
      <c r="O73" s="10">
        <f>VLOOKUP($A73,'Một số món ăn '!$A$1:$AA$3821,15,FALSE)*$C73</f>
        <v>5.7752999999999997</v>
      </c>
      <c r="P73" s="10">
        <f>VLOOKUP($A73,'Một số món ăn '!$A$1:$AA$3821,16,FALSE)*$C73</f>
        <v>2.7518000000000002</v>
      </c>
      <c r="Q73" s="10">
        <f>VLOOKUP($A73,'Một số món ăn '!$A$1:$AA$3821,17,FALSE)*$C73</f>
        <v>0</v>
      </c>
      <c r="R73" s="10">
        <f>VLOOKUP($A73,'Một số món ăn '!$A$1:$AA$3821,18,FALSE)*$C73</f>
        <v>76.839999999999989</v>
      </c>
      <c r="S73" s="10">
        <f>VLOOKUP($A73,'Một số món ăn '!$A$1:$AA$3821,19,FALSE)*$C73</f>
        <v>57.719000000000001</v>
      </c>
      <c r="T73" s="10">
        <f>VLOOKUP($A73,'Một số món ăn '!$A$1:$AA$3821,20,FALSE)*$C73</f>
        <v>1.8628</v>
      </c>
      <c r="U73" s="10">
        <f>VLOOKUP($A73,'Một số món ăn '!$A$1:$AA$3821,21,FALSE)*$C73</f>
        <v>531.94399999999996</v>
      </c>
      <c r="V73" s="10">
        <f>VLOOKUP($A73,'Một số món ăn '!$A$1:$AA$3821,22,FALSE)*$C73</f>
        <v>420.30100000000004</v>
      </c>
      <c r="W73" s="10">
        <f>VLOOKUP($A73,'Một số món ăn '!$A$1:$AA$3821,23,FALSE)*$C73</f>
        <v>953.31999999999994</v>
      </c>
      <c r="X73" s="10">
        <f>VLOOKUP($A73,'Một số món ăn '!$A$1:$AA$3821,24,FALSE)*$C73</f>
        <v>2.6</v>
      </c>
      <c r="Y73" s="10">
        <f>VLOOKUP($A73,'Một số món ăn '!$A$1:$AA$3821,25,FALSE)*$C73</f>
        <v>7.4550000000000005E-2</v>
      </c>
      <c r="Z73" s="10">
        <f>VLOOKUP($A73,'Một số món ăn '!$A$1:$AA$3821,26,FALSE)*$C73</f>
        <v>34.380400000000002</v>
      </c>
    </row>
    <row r="74" spans="1:26" x14ac:dyDescent="0.3">
      <c r="A74" s="172">
        <v>41</v>
      </c>
      <c r="B74" s="10" t="str">
        <f>VLOOKUP($A74,'Một số món ăn '!$A$1:$AA$3821,2,FALSE)</f>
        <v>Canh bí đỏ thịt băm</v>
      </c>
      <c r="C74" s="407">
        <v>1</v>
      </c>
      <c r="D74" s="96" t="str">
        <f>VLOOKUP($A74,'Một số món ăn '!$A$1:$AA$3821,3,FALSE)</f>
        <v>chén</v>
      </c>
      <c r="E74" s="10">
        <f>VLOOKUP($A74,'Một số món ăn '!$A$1:$AA$3821,4,FALSE)*$C74</f>
        <v>330</v>
      </c>
      <c r="F74" s="10">
        <f>VLOOKUP($A74,'Một số món ăn '!$A$1:$AA$3821,5,FALSE)*$C74</f>
        <v>314</v>
      </c>
      <c r="G74" s="10">
        <f>VLOOKUP($A74,'Một số món ăn '!$A$1:$AA$3821,7,FALSE)*$C74</f>
        <v>64.47999999999999</v>
      </c>
      <c r="H74" s="10">
        <f>VLOOKUP($A74,'Một số món ăn '!$A$1:$AA$3821,8,FALSE)*$C74</f>
        <v>297.12799999999993</v>
      </c>
      <c r="I74" s="10">
        <f>VLOOKUP($A74,'Một số món ăn '!$A$1:$AA$3821,9,FALSE)*$C74</f>
        <v>3.1260000000000003</v>
      </c>
      <c r="J74" s="10">
        <f>VLOOKUP($A74,'Một số món ăn '!$A$1:$AA$3821,10,FALSE)*$C74</f>
        <v>0.5544</v>
      </c>
      <c r="K74" s="10">
        <f>VLOOKUP($A74,'Một số món ăn '!$A$1:$AA$3821,11,FALSE)*$C74</f>
        <v>3.6804000000000001</v>
      </c>
      <c r="L74" s="10">
        <f>VLOOKUP($A74,'Một số món ăn '!$A$1:$AA$3821,12,FALSE)*$C74</f>
        <v>0.68600000000000005</v>
      </c>
      <c r="M74" s="10">
        <f>VLOOKUP($A74,'Một số món ăn '!$A$1:$AA$3821,13,FALSE)*$C74</f>
        <v>1.2190000000000001</v>
      </c>
      <c r="N74" s="10">
        <f>VLOOKUP($A74,'Một số món ăn '!$A$1:$AA$3821,14,FALSE)*$C74</f>
        <v>1.905</v>
      </c>
      <c r="O74" s="10">
        <f>VLOOKUP($A74,'Một số món ăn '!$A$1:$AA$3821,15,FALSE)*$C74</f>
        <v>8.0673999999999992</v>
      </c>
      <c r="P74" s="10">
        <f>VLOOKUP($A74,'Một số món ăn '!$A$1:$AA$3821,16,FALSE)*$C74</f>
        <v>2.0301999999999998</v>
      </c>
      <c r="Q74" s="10">
        <f>VLOOKUP($A74,'Một số món ăn '!$A$1:$AA$3821,17,FALSE)*$C74</f>
        <v>0</v>
      </c>
      <c r="R74" s="10">
        <f>VLOOKUP($A74,'Một số món ăn '!$A$1:$AA$3821,18,FALSE)*$C74</f>
        <v>71.545999999999992</v>
      </c>
      <c r="S74" s="10">
        <f>VLOOKUP($A74,'Một số món ăn '!$A$1:$AA$3821,19,FALSE)*$C74</f>
        <v>47.772000000000006</v>
      </c>
      <c r="T74" s="10">
        <f>VLOOKUP($A74,'Một số món ăn '!$A$1:$AA$3821,20,FALSE)*$C74</f>
        <v>0.90200000000000002</v>
      </c>
      <c r="U74" s="10">
        <f>VLOOKUP($A74,'Một số món ăn '!$A$1:$AA$3821,21,FALSE)*$C74</f>
        <v>597.73800000000006</v>
      </c>
      <c r="V74" s="10">
        <f>VLOOKUP($A74,'Một số món ăn '!$A$1:$AA$3821,22,FALSE)*$C74</f>
        <v>343.81399999999996</v>
      </c>
      <c r="W74" s="10">
        <f>VLOOKUP($A74,'Một số món ăn '!$A$1:$AA$3821,23,FALSE)*$C74</f>
        <v>945.12</v>
      </c>
      <c r="X74" s="10">
        <f>VLOOKUP($A74,'Một số món ăn '!$A$1:$AA$3821,24,FALSE)*$C74</f>
        <v>0</v>
      </c>
      <c r="Y74" s="10">
        <f>VLOOKUP($A74,'Một số món ăn '!$A$1:$AA$3821,25,FALSE)*$C74</f>
        <v>0.1449</v>
      </c>
      <c r="Z74" s="10">
        <f>VLOOKUP($A74,'Một số món ăn '!$A$1:$AA$3821,26,FALSE)*$C74</f>
        <v>9.9039999999999999</v>
      </c>
    </row>
    <row r="75" spans="1:26" x14ac:dyDescent="0.3">
      <c r="A75" s="198" t="s">
        <v>338</v>
      </c>
      <c r="B75" s="10" t="str">
        <f>VLOOKUP($A75,'Một số món ăn '!$A$1:$AA$3821,2,FALSE)</f>
        <v>Chọn món</v>
      </c>
      <c r="C75" s="407">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407">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407">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407">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224</v>
      </c>
      <c r="F88" s="123">
        <f t="shared" ref="F88:Z88" si="26">SUM(F91:F98)</f>
        <v>207.20000000000002</v>
      </c>
      <c r="G88" s="123">
        <f t="shared" si="26"/>
        <v>189.60000000000002</v>
      </c>
      <c r="H88" s="123">
        <f t="shared" si="26"/>
        <v>164.99200000000002</v>
      </c>
      <c r="I88" s="123">
        <f t="shared" si="26"/>
        <v>7.8319999999999999</v>
      </c>
      <c r="J88" s="123">
        <f t="shared" si="26"/>
        <v>0.30959999999999999</v>
      </c>
      <c r="K88" s="123">
        <f t="shared" si="26"/>
        <v>7.1495999999999995</v>
      </c>
      <c r="L88" s="123">
        <f t="shared" si="26"/>
        <v>5.9840000000000009</v>
      </c>
      <c r="M88" s="123">
        <f t="shared" si="26"/>
        <v>0</v>
      </c>
      <c r="N88" s="123">
        <f t="shared" si="26"/>
        <v>5.9840000000000009</v>
      </c>
      <c r="O88" s="123">
        <f t="shared" si="26"/>
        <v>27.155200000000004</v>
      </c>
      <c r="P88" s="123">
        <f t="shared" si="26"/>
        <v>1.1352</v>
      </c>
      <c r="Q88" s="123">
        <f t="shared" si="26"/>
        <v>21.6</v>
      </c>
      <c r="R88" s="123">
        <f t="shared" si="26"/>
        <v>209.40800000000002</v>
      </c>
      <c r="S88" s="123">
        <f t="shared" si="26"/>
        <v>154.99200000000002</v>
      </c>
      <c r="T88" s="123">
        <f t="shared" si="26"/>
        <v>0.78</v>
      </c>
      <c r="U88" s="123">
        <f t="shared" si="26"/>
        <v>281.85599999999999</v>
      </c>
      <c r="V88" s="123">
        <f t="shared" si="26"/>
        <v>360.16800000000001</v>
      </c>
      <c r="W88" s="123">
        <f t="shared" si="26"/>
        <v>1022.5600000000001</v>
      </c>
      <c r="X88" s="123">
        <f t="shared" si="26"/>
        <v>36</v>
      </c>
      <c r="Y88" s="123">
        <f t="shared" si="26"/>
        <v>0.11712</v>
      </c>
      <c r="Z88" s="123">
        <f t="shared" si="26"/>
        <v>8.9760000000000009</v>
      </c>
    </row>
    <row r="89" spans="1:26" s="167" customFormat="1" ht="15.6" x14ac:dyDescent="0.3">
      <c r="A89" s="165"/>
      <c r="B89" s="165" t="s">
        <v>382</v>
      </c>
      <c r="C89" s="165"/>
      <c r="D89" s="165"/>
      <c r="E89" s="166"/>
      <c r="F89" s="166"/>
      <c r="G89" s="166">
        <f>G88/G87*100</f>
        <v>80.680851063829792</v>
      </c>
      <c r="H89" s="166"/>
      <c r="I89" s="166"/>
      <c r="J89" s="166"/>
      <c r="K89" s="166">
        <f>K88/K87*100</f>
        <v>60.847659574468082</v>
      </c>
      <c r="L89" s="166"/>
      <c r="M89" s="166"/>
      <c r="N89" s="166">
        <f>N88/N87*100</f>
        <v>91.669787234042573</v>
      </c>
      <c r="O89" s="166">
        <f>O88/O87*100</f>
        <v>84.039303675048373</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49</v>
      </c>
      <c r="B91" s="10" t="str">
        <f>VLOOKUP($A91,'Một số món ăn '!$A$1:$AA$3821,2,FALSE)</f>
        <v>Sữa bí đỏ</v>
      </c>
      <c r="C91" s="408">
        <v>0.8</v>
      </c>
      <c r="D91" s="96" t="str">
        <f>VLOOKUP($A91,'Một số món ăn '!$A$1:$AA$3821,3,FALSE)</f>
        <v>ly</v>
      </c>
      <c r="E91" s="10">
        <f>VLOOKUP($A91,'Một số món ăn '!$A$1:$AA$3821,4,FALSE)*$C91</f>
        <v>224</v>
      </c>
      <c r="F91" s="10">
        <f>VLOOKUP($A91,'Một số món ăn '!$A$1:$AA$3821,5,FALSE)*$C91</f>
        <v>207.20000000000002</v>
      </c>
      <c r="G91" s="10">
        <f>VLOOKUP($A91,'Một số món ăn '!$A$1:$AA$3821,7,FALSE)*$C91</f>
        <v>189.60000000000002</v>
      </c>
      <c r="H91" s="10">
        <f>VLOOKUP($A91,'Một số món ăn '!$A$1:$AA$3821,8,FALSE)*$C91</f>
        <v>164.99200000000002</v>
      </c>
      <c r="I91" s="10">
        <f>VLOOKUP($A91,'Một số món ăn '!$A$1:$AA$3821,9,FALSE)*$C91</f>
        <v>7.8319999999999999</v>
      </c>
      <c r="J91" s="10">
        <f>VLOOKUP($A91,'Một số món ăn '!$A$1:$AA$3821,10,FALSE)*$C91</f>
        <v>0.30959999999999999</v>
      </c>
      <c r="K91" s="10">
        <f>VLOOKUP($A91,'Một số món ăn '!$A$1:$AA$3821,11,FALSE)*$C91</f>
        <v>7.1495999999999995</v>
      </c>
      <c r="L91" s="10">
        <f>VLOOKUP($A91,'Một số món ăn '!$A$1:$AA$3821,12,FALSE)*$C91</f>
        <v>5.9840000000000009</v>
      </c>
      <c r="M91" s="10">
        <f>VLOOKUP($A91,'Một số món ăn '!$A$1:$AA$3821,13,FALSE)*$C91</f>
        <v>0</v>
      </c>
      <c r="N91" s="10">
        <f>VLOOKUP($A91,'Một số món ăn '!$A$1:$AA$3821,14,FALSE)*$C91</f>
        <v>5.9840000000000009</v>
      </c>
      <c r="O91" s="10">
        <f>VLOOKUP($A91,'Một số món ăn '!$A$1:$AA$3821,15,FALSE)*$C91</f>
        <v>27.155200000000004</v>
      </c>
      <c r="P91" s="10">
        <f>VLOOKUP($A91,'Một số món ăn '!$A$1:$AA$3821,16,FALSE)*$C91</f>
        <v>1.1352</v>
      </c>
      <c r="Q91" s="10">
        <f>VLOOKUP($A91,'Một số món ăn '!$A$1:$AA$3821,17,FALSE)*$C91</f>
        <v>21.6</v>
      </c>
      <c r="R91" s="10">
        <f>VLOOKUP($A91,'Một số món ăn '!$A$1:$AA$3821,18,FALSE)*$C91</f>
        <v>209.40800000000002</v>
      </c>
      <c r="S91" s="10">
        <f>VLOOKUP($A91,'Một số món ăn '!$A$1:$AA$3821,19,FALSE)*$C91</f>
        <v>154.99200000000002</v>
      </c>
      <c r="T91" s="10">
        <f>VLOOKUP($A91,'Một số món ăn '!$A$1:$AA$3821,20,FALSE)*$C91</f>
        <v>0.78</v>
      </c>
      <c r="U91" s="10">
        <f>VLOOKUP($A91,'Một số món ăn '!$A$1:$AA$3821,21,FALSE)*$C91</f>
        <v>281.85599999999999</v>
      </c>
      <c r="V91" s="10">
        <f>VLOOKUP($A91,'Một số món ăn '!$A$1:$AA$3821,22,FALSE)*$C91</f>
        <v>360.16800000000001</v>
      </c>
      <c r="W91" s="10">
        <f>VLOOKUP($A91,'Một số món ăn '!$A$1:$AA$3821,23,FALSE)*$C91</f>
        <v>1022.5600000000001</v>
      </c>
      <c r="X91" s="10">
        <f>VLOOKUP($A91,'Một số món ăn '!$A$1:$AA$3821,24,FALSE)*$C91</f>
        <v>36</v>
      </c>
      <c r="Y91" s="10">
        <f>VLOOKUP($A91,'Một số món ăn '!$A$1:$AA$3821,25,FALSE)*$C91</f>
        <v>0.11712</v>
      </c>
      <c r="Z91" s="10">
        <f>VLOOKUP($A91,'Một số món ăn '!$A$1:$AA$3821,26,FALSE)*$C91</f>
        <v>8.9760000000000009</v>
      </c>
    </row>
    <row r="92" spans="1:26" x14ac:dyDescent="0.3">
      <c r="A92" s="172" t="s">
        <v>338</v>
      </c>
      <c r="B92" s="10" t="str">
        <f>VLOOKUP($A92,'Một số món ăn '!$A$1:$AA$3821,2,FALSE)</f>
        <v>Chọn món</v>
      </c>
      <c r="C92" s="408">
        <v>0</v>
      </c>
      <c r="D92" s="96" t="str">
        <f>VLOOKUP($A92,'Một số món ăn '!$A$1:$AA$3821,3,FALSE)</f>
        <v>chọn lượng</v>
      </c>
      <c r="E92" s="10">
        <f>VLOOKUP($A92,'Một số món ăn '!$A$1:$AA$3821,4,FALSE)*$C92</f>
        <v>0</v>
      </c>
      <c r="F92" s="10">
        <f>VLOOKUP($A92,'Một số món ăn '!$A$1:$AA$3821,5,FALSE)*$C92</f>
        <v>0</v>
      </c>
      <c r="G92" s="10">
        <f>VLOOKUP($A92,'Một số món ăn '!$A$1:$AA$3821,7,FALSE)*$C92</f>
        <v>0</v>
      </c>
      <c r="H92" s="10">
        <f>VLOOKUP($A92,'Một số món ăn '!$A$1:$AA$3821,8,FALSE)*$C92</f>
        <v>0</v>
      </c>
      <c r="I92" s="10">
        <f>VLOOKUP($A92,'Một số món ăn '!$A$1:$AA$3821,9,FALSE)*$C92</f>
        <v>0</v>
      </c>
      <c r="J92" s="10">
        <f>VLOOKUP($A92,'Một số món ăn '!$A$1:$AA$3821,10,FALSE)*$C92</f>
        <v>0</v>
      </c>
      <c r="K92" s="10">
        <f>VLOOKUP($A92,'Một số món ăn '!$A$1:$AA$3821,11,FALSE)*$C92</f>
        <v>0</v>
      </c>
      <c r="L92" s="10">
        <f>VLOOKUP($A92,'Một số món ăn '!$A$1:$AA$3821,12,FALSE)*$C92</f>
        <v>0</v>
      </c>
      <c r="M92" s="10">
        <f>VLOOKUP($A92,'Một số món ăn '!$A$1:$AA$3821,13,FALSE)*$C92</f>
        <v>0</v>
      </c>
      <c r="N92" s="10">
        <f>VLOOKUP($A92,'Một số món ăn '!$A$1:$AA$3821,14,FALSE)*$C92</f>
        <v>0</v>
      </c>
      <c r="O92" s="10">
        <f>VLOOKUP($A92,'Một số món ăn '!$A$1:$AA$3821,15,FALSE)*$C92</f>
        <v>0</v>
      </c>
      <c r="P92" s="10">
        <f>VLOOKUP($A92,'Một số món ăn '!$A$1:$AA$3821,16,FALSE)*$C92</f>
        <v>0</v>
      </c>
      <c r="Q92" s="10">
        <f>VLOOKUP($A92,'Một số món ăn '!$A$1:$AA$3821,17,FALSE)*$C92</f>
        <v>0</v>
      </c>
      <c r="R92" s="10">
        <f>VLOOKUP($A92,'Một số món ăn '!$A$1:$AA$3821,18,FALSE)*$C92</f>
        <v>0</v>
      </c>
      <c r="S92" s="10">
        <f>VLOOKUP($A92,'Một số món ăn '!$A$1:$AA$3821,19,FALSE)*$C92</f>
        <v>0</v>
      </c>
      <c r="T92" s="10">
        <f>VLOOKUP($A92,'Một số món ăn '!$A$1:$AA$3821,20,FALSE)*$C92</f>
        <v>0</v>
      </c>
      <c r="U92" s="10">
        <f>VLOOKUP($A92,'Một số món ăn '!$A$1:$AA$3821,21,FALSE)*$C92</f>
        <v>0</v>
      </c>
      <c r="V92" s="10">
        <f>VLOOKUP($A92,'Một số món ăn '!$A$1:$AA$3821,22,FALSE)*$C92</f>
        <v>0</v>
      </c>
      <c r="W92" s="10">
        <f>VLOOKUP($A92,'Một số món ăn '!$A$1:$AA$3821,23,FALSE)*$C92</f>
        <v>0</v>
      </c>
      <c r="X92" s="10">
        <f>VLOOKUP($A92,'Một số món ăn '!$A$1:$AA$3821,24,FALSE)*$C92</f>
        <v>0</v>
      </c>
      <c r="Y92" s="10">
        <f>VLOOKUP($A92,'Một số món ăn '!$A$1:$AA$3821,25,FALSE)*$C92</f>
        <v>0</v>
      </c>
      <c r="Z92" s="10">
        <f>VLOOKUP($A92,'Một số món ăn '!$A$1:$AA$3821,26,FALSE)*$C92</f>
        <v>0</v>
      </c>
    </row>
    <row r="93" spans="1:26" x14ac:dyDescent="0.3">
      <c r="A93" s="172" t="s">
        <v>338</v>
      </c>
      <c r="B93" s="10" t="str">
        <f>VLOOKUP($A93,'Một số món ăn '!$A$1:$AA$3821,2,FALSE)</f>
        <v>Chọn món</v>
      </c>
      <c r="C93" s="408">
        <v>0</v>
      </c>
      <c r="D93" s="96" t="str">
        <f>VLOOKUP($A93,'Một số món ăn '!$A$1:$AA$3821,3,FALSE)</f>
        <v>chọn lượng</v>
      </c>
      <c r="E93" s="10">
        <f>VLOOKUP($A93,'Một số món ăn '!$A$1:$AA$3821,4,FALSE)*$C93</f>
        <v>0</v>
      </c>
      <c r="F93" s="10">
        <f>VLOOKUP($A93,'Một số món ăn '!$A$1:$AA$3821,5,FALSE)*$C93</f>
        <v>0</v>
      </c>
      <c r="G93" s="10">
        <f>VLOOKUP($A93,'Một số món ăn '!$A$1:$AA$3821,7,FALSE)*$C93</f>
        <v>0</v>
      </c>
      <c r="H93" s="10">
        <f>VLOOKUP($A93,'Một số món ăn '!$A$1:$AA$3821,8,FALSE)*$C93</f>
        <v>0</v>
      </c>
      <c r="I93" s="10">
        <f>VLOOKUP($A93,'Một số món ăn '!$A$1:$AA$3821,9,FALSE)*$C93</f>
        <v>0</v>
      </c>
      <c r="J93" s="10">
        <f>VLOOKUP($A93,'Một số món ăn '!$A$1:$AA$3821,10,FALSE)*$C93</f>
        <v>0</v>
      </c>
      <c r="K93" s="10">
        <f>VLOOKUP($A93,'Một số món ăn '!$A$1:$AA$3821,11,FALSE)*$C93</f>
        <v>0</v>
      </c>
      <c r="L93" s="10">
        <f>VLOOKUP($A93,'Một số món ăn '!$A$1:$AA$3821,12,FALSE)*$C93</f>
        <v>0</v>
      </c>
      <c r="M93" s="10">
        <f>VLOOKUP($A93,'Một số món ăn '!$A$1:$AA$3821,13,FALSE)*$C93</f>
        <v>0</v>
      </c>
      <c r="N93" s="10">
        <f>VLOOKUP($A93,'Một số món ăn '!$A$1:$AA$3821,14,FALSE)*$C93</f>
        <v>0</v>
      </c>
      <c r="O93" s="10">
        <f>VLOOKUP($A93,'Một số món ăn '!$A$1:$AA$3821,15,FALSE)*$C93</f>
        <v>0</v>
      </c>
      <c r="P93" s="10">
        <f>VLOOKUP($A93,'Một số món ăn '!$A$1:$AA$3821,16,FALSE)*$C93</f>
        <v>0</v>
      </c>
      <c r="Q93" s="10">
        <f>VLOOKUP($A93,'Một số món ăn '!$A$1:$AA$3821,17,FALSE)*$C93</f>
        <v>0</v>
      </c>
      <c r="R93" s="10">
        <f>VLOOKUP($A93,'Một số món ăn '!$A$1:$AA$3821,18,FALSE)*$C93</f>
        <v>0</v>
      </c>
      <c r="S93" s="10">
        <f>VLOOKUP($A93,'Một số món ăn '!$A$1:$AA$3821,19,FALSE)*$C93</f>
        <v>0</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408">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408">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408">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408">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408">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928</v>
      </c>
      <c r="F108" s="123">
        <f t="shared" ref="F108:Z108" si="27">SUM(F111:F118)</f>
        <v>864.59999999999991</v>
      </c>
      <c r="G108" s="123">
        <f t="shared" si="27"/>
        <v>636.57999999999993</v>
      </c>
      <c r="H108" s="123">
        <f t="shared" si="27"/>
        <v>718.14919999999995</v>
      </c>
      <c r="I108" s="123">
        <f t="shared" si="27"/>
        <v>18.857999999999997</v>
      </c>
      <c r="J108" s="123">
        <f t="shared" si="27"/>
        <v>12.787299999999998</v>
      </c>
      <c r="K108" s="123">
        <f t="shared" si="27"/>
        <v>31.645299999999999</v>
      </c>
      <c r="L108" s="123">
        <f t="shared" si="27"/>
        <v>5.226</v>
      </c>
      <c r="M108" s="123">
        <f t="shared" si="27"/>
        <v>4.4740000000000002</v>
      </c>
      <c r="N108" s="123">
        <f t="shared" si="27"/>
        <v>9.6999999999999993</v>
      </c>
      <c r="O108" s="123">
        <f t="shared" si="27"/>
        <v>96.774299999999982</v>
      </c>
      <c r="P108" s="123">
        <f t="shared" si="27"/>
        <v>6.9369999999999994</v>
      </c>
      <c r="Q108" s="123">
        <f t="shared" si="27"/>
        <v>28.91</v>
      </c>
      <c r="R108" s="123">
        <f t="shared" si="27"/>
        <v>240.16199999999998</v>
      </c>
      <c r="S108" s="123">
        <f t="shared" si="27"/>
        <v>432.20299999999997</v>
      </c>
      <c r="T108" s="123">
        <f t="shared" si="27"/>
        <v>6.3999000000000006</v>
      </c>
      <c r="U108" s="123">
        <f t="shared" si="27"/>
        <v>1647.5670000000002</v>
      </c>
      <c r="V108" s="123">
        <f t="shared" si="27"/>
        <v>1407.086</v>
      </c>
      <c r="W108" s="123">
        <f t="shared" si="27"/>
        <v>2885.41</v>
      </c>
      <c r="X108" s="123">
        <f t="shared" si="27"/>
        <v>8.48</v>
      </c>
      <c r="Y108" s="123">
        <f t="shared" si="27"/>
        <v>0.62568999999999997</v>
      </c>
      <c r="Z108" s="123">
        <f t="shared" si="27"/>
        <v>64.914400000000001</v>
      </c>
    </row>
    <row r="109" spans="1:26" s="167" customFormat="1" ht="15.6" x14ac:dyDescent="0.3">
      <c r="A109" s="165"/>
      <c r="B109" s="165" t="s">
        <v>382</v>
      </c>
      <c r="C109" s="165"/>
      <c r="D109" s="165"/>
      <c r="E109" s="166"/>
      <c r="F109" s="166"/>
      <c r="G109" s="166">
        <f>G108/G107*100</f>
        <v>90.295035460992906</v>
      </c>
      <c r="H109" s="166"/>
      <c r="I109" s="166"/>
      <c r="J109" s="166"/>
      <c r="K109" s="166">
        <f>K108/K107*100</f>
        <v>89.773900709219859</v>
      </c>
      <c r="L109" s="166"/>
      <c r="M109" s="166"/>
      <c r="N109" s="166">
        <f>N108/N107*100</f>
        <v>74.297872340425542</v>
      </c>
      <c r="O109" s="166">
        <f>O108/O107*100</f>
        <v>149.74746615087037</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408">
        <v>1.5</v>
      </c>
      <c r="D111" s="96" t="str">
        <f>VLOOKUP($A111,'Một số món ăn '!$A$1:$AA$3821,3,FALSE)</f>
        <v>chén</v>
      </c>
      <c r="E111" s="10">
        <f>VLOOKUP($A111,'Một số món ăn '!$A$1:$AA$3821,4,FALSE)*$C111</f>
        <v>270</v>
      </c>
      <c r="F111" s="10">
        <f>VLOOKUP($A111,'Một số món ăn '!$A$1:$AA$3821,5,FALSE)*$C111</f>
        <v>269.10000000000002</v>
      </c>
      <c r="G111" s="10">
        <f>VLOOKUP($A111,'Một số món ăn '!$A$1:$AA$3821,7,FALSE)*$C111</f>
        <v>309.60000000000002</v>
      </c>
      <c r="H111" s="10">
        <f>VLOOKUP($A111,'Một số món ăn '!$A$1:$AA$3821,8,FALSE)*$C111</f>
        <v>192.47399999999999</v>
      </c>
      <c r="I111" s="10">
        <f>VLOOKUP($A111,'Một số món ăn '!$A$1:$AA$3821,9,FALSE)*$C111</f>
        <v>0</v>
      </c>
      <c r="J111" s="10">
        <f>VLOOKUP($A111,'Một số món ăn '!$A$1:$AA$3821,10,FALSE)*$C111</f>
        <v>7.0388999999999999</v>
      </c>
      <c r="K111" s="10">
        <f>VLOOKUP($A111,'Một số món ăn '!$A$1:$AA$3821,11,FALSE)*$C111</f>
        <v>7.0388999999999999</v>
      </c>
      <c r="L111" s="10">
        <f>VLOOKUP($A111,'Một số món ăn '!$A$1:$AA$3821,12,FALSE)*$C111</f>
        <v>0</v>
      </c>
      <c r="M111" s="10">
        <f>VLOOKUP($A111,'Một số món ăn '!$A$1:$AA$3821,13,FALSE)*$C111</f>
        <v>0.89100000000000001</v>
      </c>
      <c r="N111" s="10">
        <f>VLOOKUP($A111,'Một số món ăn '!$A$1:$AA$3821,14,FALSE)*$C111</f>
        <v>0.89100000000000001</v>
      </c>
      <c r="O111" s="10">
        <f>VLOOKUP($A111,'Một số món ăn '!$A$1:$AA$3821,15,FALSE)*$C111</f>
        <v>67.894199999999998</v>
      </c>
      <c r="P111" s="10">
        <f>VLOOKUP($A111,'Một số món ăn '!$A$1:$AA$3821,16,FALSE)*$C111</f>
        <v>0.35639999999999999</v>
      </c>
      <c r="Q111" s="10">
        <f>VLOOKUP($A111,'Một số món ăn '!$A$1:$AA$3821,17,FALSE)*$C111</f>
        <v>0</v>
      </c>
      <c r="R111" s="10">
        <f>VLOOKUP($A111,'Một số món ăn '!$A$1:$AA$3821,18,FALSE)*$C111</f>
        <v>26.73</v>
      </c>
      <c r="S111" s="10">
        <f>VLOOKUP($A111,'Một số món ăn '!$A$1:$AA$3821,19,FALSE)*$C111</f>
        <v>92.663999999999987</v>
      </c>
      <c r="T111" s="10">
        <f>VLOOKUP($A111,'Một số món ăn '!$A$1:$AA$3821,20,FALSE)*$C111</f>
        <v>1.1583000000000001</v>
      </c>
      <c r="U111" s="10">
        <f>VLOOKUP($A111,'Một số món ăn '!$A$1:$AA$3821,21,FALSE)*$C111</f>
        <v>4.4550000000000001</v>
      </c>
      <c r="V111" s="10">
        <f>VLOOKUP($A111,'Một số món ăn '!$A$1:$AA$3821,22,FALSE)*$C111</f>
        <v>214.73099999999999</v>
      </c>
      <c r="W111" s="10">
        <f>VLOOKUP($A111,'Một số món ăn '!$A$1:$AA$3821,23,FALSE)*$C111</f>
        <v>0</v>
      </c>
      <c r="X111" s="10">
        <f>VLOOKUP($A111,'Một số món ăn '!$A$1:$AA$3821,24,FALSE)*$C111</f>
        <v>0</v>
      </c>
      <c r="Y111" s="10">
        <f>VLOOKUP($A111,'Một số món ăn '!$A$1:$AA$3821,25,FALSE)*$C111</f>
        <v>8.9099999999999999E-2</v>
      </c>
      <c r="Z111" s="10">
        <f>VLOOKUP($A111,'Một số món ăn '!$A$1:$AA$3821,26,FALSE)*$C111</f>
        <v>0</v>
      </c>
    </row>
    <row r="112" spans="1:26" x14ac:dyDescent="0.3">
      <c r="A112" s="172">
        <v>32</v>
      </c>
      <c r="B112" s="10" t="str">
        <f>VLOOKUP($A112,'Một số món ăn '!$A$1:$AA$3821,2,FALSE)</f>
        <v>Cá thu sốt cà chua</v>
      </c>
      <c r="C112" s="408">
        <v>1</v>
      </c>
      <c r="D112" s="96" t="str">
        <f>VLOOKUP($A112,'Một số món ăn '!$A$1:$AA$3821,3,FALSE)</f>
        <v>phần ăn</v>
      </c>
      <c r="E112" s="10">
        <f>VLOOKUP($A112,'Một số món ăn '!$A$1:$AA$3821,4,FALSE)*$C112</f>
        <v>155</v>
      </c>
      <c r="F112" s="10">
        <f>VLOOKUP($A112,'Một số món ăn '!$A$1:$AA$3821,5,FALSE)*$C112</f>
        <v>122.69999999999999</v>
      </c>
      <c r="G112" s="10">
        <f>VLOOKUP($A112,'Một số món ăn '!$A$1:$AA$3821,7,FALSE)*$C112</f>
        <v>98.81</v>
      </c>
      <c r="H112" s="10">
        <f>VLOOKUP($A112,'Một số món ăn '!$A$1:$AA$3821,8,FALSE)*$C112</f>
        <v>106.06620000000001</v>
      </c>
      <c r="I112" s="10">
        <f>VLOOKUP($A112,'Một số món ăn '!$A$1:$AA$3821,9,FALSE)*$C112</f>
        <v>4.8740000000000006</v>
      </c>
      <c r="J112" s="10">
        <f>VLOOKUP($A112,'Một số món ăn '!$A$1:$AA$3821,10,FALSE)*$C112</f>
        <v>1.0496000000000001</v>
      </c>
      <c r="K112" s="10">
        <f>VLOOKUP($A112,'Một số món ăn '!$A$1:$AA$3821,11,FALSE)*$C112</f>
        <v>5.9236000000000004</v>
      </c>
      <c r="L112" s="10">
        <f>VLOOKUP($A112,'Một số món ăn '!$A$1:$AA$3821,12,FALSE)*$C112</f>
        <v>2.6779999999999999</v>
      </c>
      <c r="M112" s="10">
        <f>VLOOKUP($A112,'Một số món ăn '!$A$1:$AA$3821,13,FALSE)*$C112</f>
        <v>0.37</v>
      </c>
      <c r="N112" s="10">
        <f>VLOOKUP($A112,'Một số món ăn '!$A$1:$AA$3821,14,FALSE)*$C112</f>
        <v>3.048</v>
      </c>
      <c r="O112" s="10">
        <f>VLOOKUP($A112,'Một số món ăn '!$A$1:$AA$3821,15,FALSE)*$C112</f>
        <v>5.7752999999999997</v>
      </c>
      <c r="P112" s="10">
        <f>VLOOKUP($A112,'Một số món ăn '!$A$1:$AA$3821,16,FALSE)*$C112</f>
        <v>2.7518000000000002</v>
      </c>
      <c r="Q112" s="10">
        <f>VLOOKUP($A112,'Một số món ăn '!$A$1:$AA$3821,17,FALSE)*$C112</f>
        <v>0</v>
      </c>
      <c r="R112" s="10">
        <f>VLOOKUP($A112,'Một số món ăn '!$A$1:$AA$3821,18,FALSE)*$C112</f>
        <v>76.839999999999989</v>
      </c>
      <c r="S112" s="10">
        <f>VLOOKUP($A112,'Một số món ăn '!$A$1:$AA$3821,19,FALSE)*$C112</f>
        <v>57.719000000000001</v>
      </c>
      <c r="T112" s="10">
        <f>VLOOKUP($A112,'Một số món ăn '!$A$1:$AA$3821,20,FALSE)*$C112</f>
        <v>1.8628</v>
      </c>
      <c r="U112" s="10">
        <f>VLOOKUP($A112,'Một số món ăn '!$A$1:$AA$3821,21,FALSE)*$C112</f>
        <v>531.94399999999996</v>
      </c>
      <c r="V112" s="10">
        <f>VLOOKUP($A112,'Một số món ăn '!$A$1:$AA$3821,22,FALSE)*$C112</f>
        <v>420.30100000000004</v>
      </c>
      <c r="W112" s="10">
        <f>VLOOKUP($A112,'Một số món ăn '!$A$1:$AA$3821,23,FALSE)*$C112</f>
        <v>953.31999999999994</v>
      </c>
      <c r="X112" s="10">
        <f>VLOOKUP($A112,'Một số món ăn '!$A$1:$AA$3821,24,FALSE)*$C112</f>
        <v>2.6</v>
      </c>
      <c r="Y112" s="10">
        <f>VLOOKUP($A112,'Một số món ăn '!$A$1:$AA$3821,25,FALSE)*$C112</f>
        <v>7.4550000000000005E-2</v>
      </c>
      <c r="Z112" s="10">
        <f>VLOOKUP($A112,'Một số món ăn '!$A$1:$AA$3821,26,FALSE)*$C112</f>
        <v>34.380400000000002</v>
      </c>
    </row>
    <row r="113" spans="1:26" x14ac:dyDescent="0.3">
      <c r="A113" s="172">
        <v>41</v>
      </c>
      <c r="B113" s="10" t="str">
        <f>VLOOKUP($A113,'Một số món ăn '!$A$1:$AA$3821,2,FALSE)</f>
        <v>Canh bí đỏ thịt băm</v>
      </c>
      <c r="C113" s="408">
        <v>1</v>
      </c>
      <c r="D113" s="96" t="str">
        <f>VLOOKUP($A113,'Một số món ăn '!$A$1:$AA$3821,3,FALSE)</f>
        <v>chén</v>
      </c>
      <c r="E113" s="10">
        <f>VLOOKUP($A113,'Một số món ăn '!$A$1:$AA$3821,4,FALSE)*$C113</f>
        <v>330</v>
      </c>
      <c r="F113" s="10">
        <f>VLOOKUP($A113,'Một số món ăn '!$A$1:$AA$3821,5,FALSE)*$C113</f>
        <v>314</v>
      </c>
      <c r="G113" s="10">
        <f>VLOOKUP($A113,'Một số món ăn '!$A$1:$AA$3821,7,FALSE)*$C113</f>
        <v>64.47999999999999</v>
      </c>
      <c r="H113" s="10">
        <f>VLOOKUP($A113,'Một số món ăn '!$A$1:$AA$3821,8,FALSE)*$C113</f>
        <v>297.12799999999993</v>
      </c>
      <c r="I113" s="10">
        <f>VLOOKUP($A113,'Một số món ăn '!$A$1:$AA$3821,9,FALSE)*$C113</f>
        <v>3.1260000000000003</v>
      </c>
      <c r="J113" s="10">
        <f>VLOOKUP($A113,'Một số món ăn '!$A$1:$AA$3821,10,FALSE)*$C113</f>
        <v>0.5544</v>
      </c>
      <c r="K113" s="10">
        <f>VLOOKUP($A113,'Một số món ăn '!$A$1:$AA$3821,11,FALSE)*$C113</f>
        <v>3.6804000000000001</v>
      </c>
      <c r="L113" s="10">
        <f>VLOOKUP($A113,'Một số món ăn '!$A$1:$AA$3821,12,FALSE)*$C113</f>
        <v>0.68600000000000005</v>
      </c>
      <c r="M113" s="10">
        <f>VLOOKUP($A113,'Một số món ăn '!$A$1:$AA$3821,13,FALSE)*$C113</f>
        <v>1.2190000000000001</v>
      </c>
      <c r="N113" s="10">
        <f>VLOOKUP($A113,'Một số món ăn '!$A$1:$AA$3821,14,FALSE)*$C113</f>
        <v>1.905</v>
      </c>
      <c r="O113" s="10">
        <f>VLOOKUP($A113,'Một số món ăn '!$A$1:$AA$3821,15,FALSE)*$C113</f>
        <v>8.0673999999999992</v>
      </c>
      <c r="P113" s="10">
        <f>VLOOKUP($A113,'Một số món ăn '!$A$1:$AA$3821,16,FALSE)*$C113</f>
        <v>2.0301999999999998</v>
      </c>
      <c r="Q113" s="10">
        <f>VLOOKUP($A113,'Một số món ăn '!$A$1:$AA$3821,17,FALSE)*$C113</f>
        <v>0</v>
      </c>
      <c r="R113" s="10">
        <f>VLOOKUP($A113,'Một số món ăn '!$A$1:$AA$3821,18,FALSE)*$C113</f>
        <v>71.545999999999992</v>
      </c>
      <c r="S113" s="10">
        <f>VLOOKUP($A113,'Một số món ăn '!$A$1:$AA$3821,19,FALSE)*$C113</f>
        <v>47.772000000000006</v>
      </c>
      <c r="T113" s="10">
        <f>VLOOKUP($A113,'Một số món ăn '!$A$1:$AA$3821,20,FALSE)*$C113</f>
        <v>0.90200000000000002</v>
      </c>
      <c r="U113" s="10">
        <f>VLOOKUP($A113,'Một số món ăn '!$A$1:$AA$3821,21,FALSE)*$C113</f>
        <v>597.73800000000006</v>
      </c>
      <c r="V113" s="10">
        <f>VLOOKUP($A113,'Một số món ăn '!$A$1:$AA$3821,22,FALSE)*$C113</f>
        <v>343.81399999999996</v>
      </c>
      <c r="W113" s="10">
        <f>VLOOKUP($A113,'Một số món ăn '!$A$1:$AA$3821,23,FALSE)*$C113</f>
        <v>945.12</v>
      </c>
      <c r="X113" s="10">
        <f>VLOOKUP($A113,'Một số món ăn '!$A$1:$AA$3821,24,FALSE)*$C113</f>
        <v>0</v>
      </c>
      <c r="Y113" s="10">
        <f>VLOOKUP($A113,'Một số món ăn '!$A$1:$AA$3821,25,FALSE)*$C113</f>
        <v>0.1449</v>
      </c>
      <c r="Z113" s="10">
        <f>VLOOKUP($A113,'Một số món ăn '!$A$1:$AA$3821,26,FALSE)*$C113</f>
        <v>9.9039999999999999</v>
      </c>
    </row>
    <row r="114" spans="1:26" x14ac:dyDescent="0.3">
      <c r="A114" s="172">
        <v>10</v>
      </c>
      <c r="B114" s="10" t="str">
        <f>VLOOKUP($A114,'Một số món ăn '!$A$1:$AA$3821,2,FALSE)</f>
        <v xml:space="preserve">Đậu cô ve xào thịt bò </v>
      </c>
      <c r="C114" s="408">
        <v>1</v>
      </c>
      <c r="D114" s="96" t="str">
        <f>VLOOKUP($A114,'Một số món ăn '!$A$1:$AA$3821,3,FALSE)</f>
        <v>đĩa nhỏ</v>
      </c>
      <c r="E114" s="10">
        <f>VLOOKUP($A114,'Một số món ăn '!$A$1:$AA$3821,4,FALSE)*$C114</f>
        <v>173</v>
      </c>
      <c r="F114" s="10">
        <f>VLOOKUP($A114,'Một số món ăn '!$A$1:$AA$3821,5,FALSE)*$C114</f>
        <v>158.80000000000001</v>
      </c>
      <c r="G114" s="10">
        <f>VLOOKUP($A114,'Một số món ăn '!$A$1:$AA$3821,7,FALSE)*$C114</f>
        <v>163.69</v>
      </c>
      <c r="H114" s="10">
        <f>VLOOKUP($A114,'Một số món ăn '!$A$1:$AA$3821,8,FALSE)*$C114</f>
        <v>122.48099999999999</v>
      </c>
      <c r="I114" s="10">
        <f>VLOOKUP($A114,'Một số món ăn '!$A$1:$AA$3821,9,FALSE)*$C114</f>
        <v>10.857999999999999</v>
      </c>
      <c r="J114" s="10">
        <f>VLOOKUP($A114,'Một số món ăn '!$A$1:$AA$3821,10,FALSE)*$C114</f>
        <v>4.1444000000000001</v>
      </c>
      <c r="K114" s="10">
        <f>VLOOKUP($A114,'Một số món ăn '!$A$1:$AA$3821,11,FALSE)*$C114</f>
        <v>15.0024</v>
      </c>
      <c r="L114" s="10">
        <f>VLOOKUP($A114,'Một số món ăn '!$A$1:$AA$3821,12,FALSE)*$C114</f>
        <v>1.8619999999999999</v>
      </c>
      <c r="M114" s="10">
        <f>VLOOKUP($A114,'Một số món ăn '!$A$1:$AA$3821,13,FALSE)*$C114</f>
        <v>1.994</v>
      </c>
      <c r="N114" s="10">
        <f>VLOOKUP($A114,'Một số món ăn '!$A$1:$AA$3821,14,FALSE)*$C114</f>
        <v>3.8559999999999999</v>
      </c>
      <c r="O114" s="10">
        <f>VLOOKUP($A114,'Một số món ăn '!$A$1:$AA$3821,15,FALSE)*$C114</f>
        <v>15.037399999999998</v>
      </c>
      <c r="P114" s="10">
        <f>VLOOKUP($A114,'Một số món ăn '!$A$1:$AA$3821,16,FALSE)*$C114</f>
        <v>1.7986</v>
      </c>
      <c r="Q114" s="10">
        <f>VLOOKUP($A114,'Một số món ăn '!$A$1:$AA$3821,17,FALSE)*$C114</f>
        <v>28.91</v>
      </c>
      <c r="R114" s="10">
        <f>VLOOKUP($A114,'Một số món ăn '!$A$1:$AA$3821,18,FALSE)*$C114</f>
        <v>65.045999999999992</v>
      </c>
      <c r="S114" s="10">
        <f>VLOOKUP($A114,'Một số món ăn '!$A$1:$AA$3821,19,FALSE)*$C114</f>
        <v>234.04799999999997</v>
      </c>
      <c r="T114" s="10">
        <f>VLOOKUP($A114,'Một số món ăn '!$A$1:$AA$3821,20,FALSE)*$C114</f>
        <v>2.4768000000000003</v>
      </c>
      <c r="U114" s="10">
        <f>VLOOKUP($A114,'Một số món ăn '!$A$1:$AA$3821,21,FALSE)*$C114</f>
        <v>513.43000000000006</v>
      </c>
      <c r="V114" s="10">
        <f>VLOOKUP($A114,'Một số món ăn '!$A$1:$AA$3821,22,FALSE)*$C114</f>
        <v>428.24000000000007</v>
      </c>
      <c r="W114" s="10">
        <f>VLOOKUP($A114,'Một số món ăn '!$A$1:$AA$3821,23,FALSE)*$C114</f>
        <v>986.97</v>
      </c>
      <c r="X114" s="10">
        <f>VLOOKUP($A114,'Một số món ăn '!$A$1:$AA$3821,24,FALSE)*$C114</f>
        <v>5.88</v>
      </c>
      <c r="Y114" s="10">
        <f>VLOOKUP($A114,'Một số món ăn '!$A$1:$AA$3821,25,FALSE)*$C114</f>
        <v>0.31713999999999998</v>
      </c>
      <c r="Z114" s="10">
        <f>VLOOKUP($A114,'Một số món ăn '!$A$1:$AA$3821,26,FALSE)*$C114</f>
        <v>20.629999999999995</v>
      </c>
    </row>
    <row r="115" spans="1:26" x14ac:dyDescent="0.3">
      <c r="A115" s="172" t="s">
        <v>338</v>
      </c>
      <c r="B115" s="10" t="str">
        <f>VLOOKUP($A115,'Một số món ăn '!$A$1:$AA$3821,2,FALSE)</f>
        <v>Chọn món</v>
      </c>
      <c r="C115" s="408">
        <v>0</v>
      </c>
      <c r="D115" s="96" t="str">
        <f>VLOOKUP($A115,'Một số món ăn '!$A$1:$AA$3821,3,FALSE)</f>
        <v>chọn lượng</v>
      </c>
      <c r="E115" s="10">
        <f>VLOOKUP($A115,'Một số món ăn '!$A$1:$AA$3821,4,FALSE)*$C115</f>
        <v>0</v>
      </c>
      <c r="F115" s="10">
        <f>VLOOKUP($A115,'Một số món ăn '!$A$1:$AA$3821,5,FALSE)*$C115</f>
        <v>0</v>
      </c>
      <c r="G115" s="10">
        <f>VLOOKUP($A115,'Một số món ăn '!$A$1:$AA$3821,7,FALSE)*$C115</f>
        <v>0</v>
      </c>
      <c r="H115" s="10">
        <f>VLOOKUP($A115,'Một số món ăn '!$A$1:$AA$3821,8,FALSE)*$C115</f>
        <v>0</v>
      </c>
      <c r="I115" s="10">
        <f>VLOOKUP($A115,'Một số món ăn '!$A$1:$AA$3821,9,FALSE)*$C115</f>
        <v>0</v>
      </c>
      <c r="J115" s="10">
        <f>VLOOKUP($A115,'Một số món ăn '!$A$1:$AA$3821,10,FALSE)*$C115</f>
        <v>0</v>
      </c>
      <c r="K115" s="10">
        <f>VLOOKUP($A115,'Một số món ăn '!$A$1:$AA$3821,11,FALSE)*$C115</f>
        <v>0</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0</v>
      </c>
      <c r="P115" s="10">
        <f>VLOOKUP($A115,'Một số món ăn '!$A$1:$AA$3821,16,FALSE)*$C115</f>
        <v>0</v>
      </c>
      <c r="Q115" s="10">
        <f>VLOOKUP($A115,'Một số món ăn '!$A$1:$AA$3821,17,FALSE)*$C115</f>
        <v>0</v>
      </c>
      <c r="R115" s="10">
        <f>VLOOKUP($A115,'Một số món ăn '!$A$1:$AA$3821,18,FALSE)*$C115</f>
        <v>0</v>
      </c>
      <c r="S115" s="10">
        <f>VLOOKUP($A115,'Một số món ăn '!$A$1:$AA$3821,19,FALSE)*$C115</f>
        <v>0</v>
      </c>
      <c r="T115" s="10">
        <f>VLOOKUP($A115,'Một số món ăn '!$A$1:$AA$3821,20,FALSE)*$C115</f>
        <v>0</v>
      </c>
      <c r="U115" s="10">
        <f>VLOOKUP($A115,'Một số món ăn '!$A$1:$AA$3821,21,FALSE)*$C115</f>
        <v>0</v>
      </c>
      <c r="V115" s="10">
        <f>VLOOKUP($A115,'Một số món ăn '!$A$1:$AA$3821,22,FALSE)*$C115</f>
        <v>0</v>
      </c>
      <c r="W115" s="10">
        <f>VLOOKUP($A115,'Một số món ăn '!$A$1:$AA$3821,23,FALSE)*$C115</f>
        <v>0</v>
      </c>
      <c r="X115" s="10">
        <f>VLOOKUP($A115,'Một số món ăn '!$A$1:$AA$3821,24,FALSE)*$C115</f>
        <v>0</v>
      </c>
      <c r="Y115" s="10">
        <f>VLOOKUP($A115,'Một số món ăn '!$A$1:$AA$3821,25,FALSE)*$C115</f>
        <v>0</v>
      </c>
      <c r="Z115" s="10">
        <f>VLOOKUP($A115,'Một số món ăn '!$A$1:$AA$3821,26,FALSE)*$C115</f>
        <v>0</v>
      </c>
    </row>
    <row r="116" spans="1:26" x14ac:dyDescent="0.3">
      <c r="A116" s="172" t="s">
        <v>338</v>
      </c>
      <c r="B116" s="10" t="str">
        <f>VLOOKUP($A116,'Một số món ăn '!$A$1:$AA$3821,2,FALSE)</f>
        <v>Chọn món</v>
      </c>
      <c r="C116" s="408">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408">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408">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130</v>
      </c>
      <c r="F128" s="123">
        <f t="shared" ref="F128:Z128" si="28">SUM(F131:F138)</f>
        <v>130</v>
      </c>
      <c r="G128" s="123">
        <f t="shared" si="28"/>
        <v>254.6</v>
      </c>
      <c r="H128" s="123">
        <f t="shared" si="28"/>
        <v>77.800000000000011</v>
      </c>
      <c r="I128" s="123">
        <f t="shared" si="28"/>
        <v>5.31</v>
      </c>
      <c r="J128" s="123">
        <f t="shared" si="28"/>
        <v>0.98</v>
      </c>
      <c r="K128" s="123">
        <f t="shared" si="28"/>
        <v>6.2899999999999991</v>
      </c>
      <c r="L128" s="123">
        <f t="shared" si="28"/>
        <v>3.9600000000000004</v>
      </c>
      <c r="M128" s="123">
        <f t="shared" si="28"/>
        <v>6.08</v>
      </c>
      <c r="N128" s="123">
        <f t="shared" si="28"/>
        <v>10.040000000000001</v>
      </c>
      <c r="O128" s="123">
        <f t="shared" si="28"/>
        <v>36.68</v>
      </c>
      <c r="P128" s="123">
        <f t="shared" si="28"/>
        <v>0</v>
      </c>
      <c r="Q128" s="123">
        <f t="shared" si="28"/>
        <v>61.4</v>
      </c>
      <c r="R128" s="123">
        <f t="shared" si="28"/>
        <v>164</v>
      </c>
      <c r="S128" s="123">
        <f t="shared" si="28"/>
        <v>141.5</v>
      </c>
      <c r="T128" s="123">
        <f t="shared" si="28"/>
        <v>0.39</v>
      </c>
      <c r="U128" s="123">
        <f t="shared" si="28"/>
        <v>342</v>
      </c>
      <c r="V128" s="123">
        <f t="shared" si="28"/>
        <v>0</v>
      </c>
      <c r="W128" s="123">
        <f t="shared" si="28"/>
        <v>20.2</v>
      </c>
      <c r="X128" s="123">
        <f t="shared" si="28"/>
        <v>45</v>
      </c>
      <c r="Y128" s="123">
        <f t="shared" si="28"/>
        <v>5.0999999999999997E-2</v>
      </c>
      <c r="Z128" s="123">
        <f t="shared" si="28"/>
        <v>0.9</v>
      </c>
    </row>
    <row r="129" spans="1:26" s="167" customFormat="1" ht="15.6" x14ac:dyDescent="0.3">
      <c r="A129" s="165"/>
      <c r="B129" s="165" t="s">
        <v>382</v>
      </c>
      <c r="C129" s="165"/>
      <c r="D129" s="165"/>
      <c r="E129" s="166"/>
      <c r="F129" s="166"/>
      <c r="G129" s="166">
        <f>G128/G127*100</f>
        <v>108.3404255319149</v>
      </c>
      <c r="H129" s="166"/>
      <c r="I129" s="166"/>
      <c r="J129" s="166"/>
      <c r="K129" s="166">
        <f>K128/K127*100</f>
        <v>53.531914893617014</v>
      </c>
      <c r="L129" s="166"/>
      <c r="M129" s="166"/>
      <c r="N129" s="166">
        <f>N128/N127*100</f>
        <v>153.80425531914895</v>
      </c>
      <c r="O129" s="166">
        <f>O128/O127*100</f>
        <v>113.51644100580272</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20</v>
      </c>
      <c r="B131" s="10" t="str">
        <f>VLOOKUP($A131,'Một số món ăn '!$A$1:$AA$3821,2,FALSE)</f>
        <v>Sữa tươi</v>
      </c>
      <c r="C131" s="408">
        <v>0.5</v>
      </c>
      <c r="D131" s="96" t="str">
        <f>VLOOKUP($A131,'Một số món ăn '!$A$1:$AA$3821,3,FALSE)</f>
        <v>bịch</v>
      </c>
      <c r="E131" s="10">
        <f>VLOOKUP($A131,'Một số món ăn '!$A$1:$AA$3821,4,FALSE)*$C131</f>
        <v>110</v>
      </c>
      <c r="F131" s="10">
        <f>VLOOKUP($A131,'Một số món ăn '!$A$1:$AA$3821,5,FALSE)*$C131</f>
        <v>110</v>
      </c>
      <c r="G131" s="10">
        <f>VLOOKUP($A131,'Một số món ăn '!$A$1:$AA$3821,7,FALSE)*$C131</f>
        <v>146</v>
      </c>
      <c r="H131" s="10">
        <f>VLOOKUP($A131,'Một số món ăn '!$A$1:$AA$3821,8,FALSE)*$C131</f>
        <v>77.400000000000006</v>
      </c>
      <c r="I131" s="10">
        <f>VLOOKUP($A131,'Một số món ăn '!$A$1:$AA$3821,9,FALSE)*$C131</f>
        <v>5.31</v>
      </c>
      <c r="J131" s="10">
        <f>VLOOKUP($A131,'Một số món ăn '!$A$1:$AA$3821,10,FALSE)*$C131</f>
        <v>0</v>
      </c>
      <c r="K131" s="10">
        <f>VLOOKUP($A131,'Một số món ăn '!$A$1:$AA$3821,11,FALSE)*$C131</f>
        <v>5.31</v>
      </c>
      <c r="L131" s="10">
        <f>VLOOKUP($A131,'Một số món ăn '!$A$1:$AA$3821,12,FALSE)*$C131</f>
        <v>3.9600000000000004</v>
      </c>
      <c r="M131" s="10">
        <f>VLOOKUP($A131,'Một số món ăn '!$A$1:$AA$3821,13,FALSE)*$C131</f>
        <v>0</v>
      </c>
      <c r="N131" s="10">
        <f>VLOOKUP($A131,'Một số món ăn '!$A$1:$AA$3821,14,FALSE)*$C131</f>
        <v>3.9600000000000004</v>
      </c>
      <c r="O131" s="10">
        <f>VLOOKUP($A131,'Một số món ăn '!$A$1:$AA$3821,15,FALSE)*$C131</f>
        <v>24.18</v>
      </c>
      <c r="P131" s="10">
        <f>VLOOKUP($A131,'Một số món ăn '!$A$1:$AA$3821,16,FALSE)*$C131</f>
        <v>0</v>
      </c>
      <c r="Q131" s="10">
        <f>VLOOKUP($A131,'Một số món ăn '!$A$1:$AA$3821,17,FALSE)*$C131</f>
        <v>27</v>
      </c>
      <c r="R131" s="10">
        <f>VLOOKUP($A131,'Một số món ăn '!$A$1:$AA$3821,18,FALSE)*$C131</f>
        <v>108</v>
      </c>
      <c r="S131" s="10">
        <f>VLOOKUP($A131,'Một số món ăn '!$A$1:$AA$3821,19,FALSE)*$C131</f>
        <v>85.5</v>
      </c>
      <c r="T131" s="10">
        <f>VLOOKUP($A131,'Một số món ăn '!$A$1:$AA$3821,20,FALSE)*$C131</f>
        <v>0.09</v>
      </c>
      <c r="U131" s="10">
        <f>VLOOKUP($A131,'Một số món ăn '!$A$1:$AA$3821,21,FALSE)*$C131</f>
        <v>342</v>
      </c>
      <c r="V131" s="10">
        <f>VLOOKUP($A131,'Một số món ăn '!$A$1:$AA$3821,22,FALSE)*$C131</f>
        <v>0</v>
      </c>
      <c r="W131" s="10">
        <f>VLOOKUP($A131,'Một số món ăn '!$A$1:$AA$3821,23,FALSE)*$C131</f>
        <v>19.8</v>
      </c>
      <c r="X131" s="10">
        <f>VLOOKUP($A131,'Một số món ăn '!$A$1:$AA$3821,24,FALSE)*$C131</f>
        <v>45</v>
      </c>
      <c r="Y131" s="10">
        <f>VLOOKUP($A131,'Một số món ăn '!$A$1:$AA$3821,25,FALSE)*$C131</f>
        <v>4.4999999999999998E-2</v>
      </c>
      <c r="Z131" s="10">
        <f>VLOOKUP($A131,'Một số món ăn '!$A$1:$AA$3821,26,FALSE)*$C131</f>
        <v>0.9</v>
      </c>
    </row>
    <row r="132" spans="1:26" x14ac:dyDescent="0.3">
      <c r="A132" s="172">
        <v>50</v>
      </c>
      <c r="B132" s="10" t="str">
        <f>VLOOKUP($A132,'Một số món ăn '!$A$1:$AA$3821,2,FALSE)</f>
        <v>Bánh thỏi socola</v>
      </c>
      <c r="C132" s="408">
        <v>1</v>
      </c>
      <c r="D132" s="96" t="str">
        <f>VLOOKUP($A132,'Một số món ăn '!$A$1:$AA$3821,3,FALSE)</f>
        <v>cái</v>
      </c>
      <c r="E132" s="10">
        <f>VLOOKUP($A132,'Một số món ăn '!$A$1:$AA$3821,4,FALSE)*$C132</f>
        <v>20</v>
      </c>
      <c r="F132" s="10">
        <f>VLOOKUP($A132,'Một số món ăn '!$A$1:$AA$3821,5,FALSE)*$C132</f>
        <v>20</v>
      </c>
      <c r="G132" s="10">
        <f>VLOOKUP($A132,'Một số món ăn '!$A$1:$AA$3821,7,FALSE)*$C132</f>
        <v>108.6</v>
      </c>
      <c r="H132" s="10">
        <f>VLOOKUP($A132,'Một số món ăn '!$A$1:$AA$3821,8,FALSE)*$C132</f>
        <v>0.4</v>
      </c>
      <c r="I132" s="10">
        <f>VLOOKUP($A132,'Một số món ăn '!$A$1:$AA$3821,9,FALSE)*$C132</f>
        <v>0</v>
      </c>
      <c r="J132" s="10">
        <f>VLOOKUP($A132,'Một số món ăn '!$A$1:$AA$3821,10,FALSE)*$C132</f>
        <v>0.98</v>
      </c>
      <c r="K132" s="10">
        <f>VLOOKUP($A132,'Một số món ăn '!$A$1:$AA$3821,11,FALSE)*$C132</f>
        <v>0.98</v>
      </c>
      <c r="L132" s="10">
        <f>VLOOKUP($A132,'Một số món ăn '!$A$1:$AA$3821,12,FALSE)*$C132</f>
        <v>0</v>
      </c>
      <c r="M132" s="10">
        <f>VLOOKUP($A132,'Một số món ăn '!$A$1:$AA$3821,13,FALSE)*$C132</f>
        <v>6.08</v>
      </c>
      <c r="N132" s="10">
        <f>VLOOKUP($A132,'Một số món ăn '!$A$1:$AA$3821,14,FALSE)*$C132</f>
        <v>6.08</v>
      </c>
      <c r="O132" s="10">
        <f>VLOOKUP($A132,'Một số món ăn '!$A$1:$AA$3821,15,FALSE)*$C132</f>
        <v>12.5</v>
      </c>
      <c r="P132" s="10">
        <f>VLOOKUP($A132,'Một số món ăn '!$A$1:$AA$3821,16,FALSE)*$C132</f>
        <v>0</v>
      </c>
      <c r="Q132" s="10">
        <f>VLOOKUP($A132,'Một số món ăn '!$A$1:$AA$3821,17,FALSE)*$C132</f>
        <v>34.4</v>
      </c>
      <c r="R132" s="10">
        <f>VLOOKUP($A132,'Một số món ăn '!$A$1:$AA$3821,18,FALSE)*$C132</f>
        <v>56</v>
      </c>
      <c r="S132" s="10">
        <f>VLOOKUP($A132,'Một số món ăn '!$A$1:$AA$3821,19,FALSE)*$C132</f>
        <v>56</v>
      </c>
      <c r="T132" s="10">
        <f>VLOOKUP($A132,'Một số món ăn '!$A$1:$AA$3821,20,FALSE)*$C132</f>
        <v>0.3</v>
      </c>
      <c r="U132" s="10">
        <f>VLOOKUP($A132,'Một số món ăn '!$A$1:$AA$3821,21,FALSE)*$C132</f>
        <v>0</v>
      </c>
      <c r="V132" s="10">
        <f>VLOOKUP($A132,'Một số món ăn '!$A$1:$AA$3821,22,FALSE)*$C132</f>
        <v>0</v>
      </c>
      <c r="W132" s="10">
        <f>VLOOKUP($A132,'Một số món ăn '!$A$1:$AA$3821,23,FALSE)*$C132</f>
        <v>0.4</v>
      </c>
      <c r="X132" s="10">
        <f>VLOOKUP($A132,'Một số món ăn '!$A$1:$AA$3821,24,FALSE)*$C132</f>
        <v>0</v>
      </c>
      <c r="Y132" s="10">
        <f>VLOOKUP($A132,'Một số món ăn '!$A$1:$AA$3821,25,FALSE)*$C132</f>
        <v>6.0000000000000001E-3</v>
      </c>
      <c r="Z132" s="10">
        <f>VLOOKUP($A132,'Một số món ăn '!$A$1:$AA$3821,26,FALSE)*$C132</f>
        <v>0</v>
      </c>
    </row>
    <row r="133" spans="1:26" x14ac:dyDescent="0.3">
      <c r="A133" s="172" t="s">
        <v>338</v>
      </c>
      <c r="B133" s="10" t="str">
        <f>VLOOKUP($A133,'Một số món ăn '!$A$1:$AA$3821,2,FALSE)</f>
        <v>Chọn món</v>
      </c>
      <c r="C133" s="408">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408">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408">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408">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408">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408">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29">SUM(F151:F158)</f>
        <v>0</v>
      </c>
      <c r="G148" s="123">
        <f t="shared" si="29"/>
        <v>0</v>
      </c>
      <c r="H148" s="123">
        <f t="shared" si="29"/>
        <v>0</v>
      </c>
      <c r="I148" s="123">
        <f t="shared" si="29"/>
        <v>0</v>
      </c>
      <c r="J148" s="123">
        <f t="shared" si="29"/>
        <v>0</v>
      </c>
      <c r="K148" s="123">
        <f t="shared" si="29"/>
        <v>0</v>
      </c>
      <c r="L148" s="123">
        <f t="shared" si="29"/>
        <v>0</v>
      </c>
      <c r="M148" s="123">
        <f t="shared" si="29"/>
        <v>0</v>
      </c>
      <c r="N148" s="123">
        <f t="shared" si="29"/>
        <v>0</v>
      </c>
      <c r="O148" s="123">
        <f t="shared" si="29"/>
        <v>0</v>
      </c>
      <c r="P148" s="123">
        <f t="shared" si="29"/>
        <v>0</v>
      </c>
      <c r="Q148" s="123">
        <f t="shared" si="29"/>
        <v>0</v>
      </c>
      <c r="R148" s="123">
        <f t="shared" si="29"/>
        <v>0</v>
      </c>
      <c r="S148" s="123">
        <f t="shared" si="29"/>
        <v>0</v>
      </c>
      <c r="T148" s="123">
        <f t="shared" si="29"/>
        <v>0</v>
      </c>
      <c r="U148" s="123">
        <f t="shared" si="29"/>
        <v>0</v>
      </c>
      <c r="V148" s="123">
        <f t="shared" si="29"/>
        <v>0</v>
      </c>
      <c r="W148" s="123">
        <f t="shared" si="29"/>
        <v>0</v>
      </c>
      <c r="X148" s="123">
        <f t="shared" si="29"/>
        <v>0</v>
      </c>
      <c r="Y148" s="123">
        <f t="shared" si="29"/>
        <v>0</v>
      </c>
      <c r="Z148" s="123">
        <f t="shared" si="2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173">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173">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173">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173">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173">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173">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173">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173">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30">SUM(F171:F178)</f>
        <v>0</v>
      </c>
      <c r="G168" s="123">
        <f t="shared" si="30"/>
        <v>0</v>
      </c>
      <c r="H168" s="123">
        <f t="shared" si="30"/>
        <v>0</v>
      </c>
      <c r="I168" s="123">
        <f t="shared" si="30"/>
        <v>0</v>
      </c>
      <c r="J168" s="123">
        <f t="shared" si="30"/>
        <v>0</v>
      </c>
      <c r="K168" s="123">
        <f t="shared" si="30"/>
        <v>0</v>
      </c>
      <c r="L168" s="123">
        <f t="shared" si="30"/>
        <v>0</v>
      </c>
      <c r="M168" s="123">
        <f t="shared" si="30"/>
        <v>0</v>
      </c>
      <c r="N168" s="123">
        <f t="shared" si="30"/>
        <v>0</v>
      </c>
      <c r="O168" s="123">
        <f t="shared" si="30"/>
        <v>0</v>
      </c>
      <c r="P168" s="123">
        <f t="shared" si="30"/>
        <v>0</v>
      </c>
      <c r="Q168" s="123">
        <f t="shared" si="30"/>
        <v>0</v>
      </c>
      <c r="R168" s="123">
        <f t="shared" si="30"/>
        <v>0</v>
      </c>
      <c r="S168" s="123">
        <f t="shared" si="30"/>
        <v>0</v>
      </c>
      <c r="T168" s="123">
        <f t="shared" si="30"/>
        <v>0</v>
      </c>
      <c r="U168" s="123">
        <f t="shared" si="30"/>
        <v>0</v>
      </c>
      <c r="V168" s="123">
        <f t="shared" si="30"/>
        <v>0</v>
      </c>
      <c r="W168" s="123">
        <f t="shared" si="30"/>
        <v>0</v>
      </c>
      <c r="X168" s="123">
        <f t="shared" si="30"/>
        <v>0</v>
      </c>
      <c r="Y168" s="123">
        <f t="shared" si="30"/>
        <v>0</v>
      </c>
      <c r="Z168" s="123">
        <f t="shared" si="3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31">SUM(F191:F198)</f>
        <v>0</v>
      </c>
      <c r="G188" s="123">
        <f t="shared" si="31"/>
        <v>0</v>
      </c>
      <c r="H188" s="123">
        <f t="shared" si="31"/>
        <v>0</v>
      </c>
      <c r="I188" s="123">
        <f t="shared" si="31"/>
        <v>0</v>
      </c>
      <c r="J188" s="123">
        <f t="shared" si="31"/>
        <v>0</v>
      </c>
      <c r="K188" s="123">
        <f t="shared" si="31"/>
        <v>0</v>
      </c>
      <c r="L188" s="123">
        <f t="shared" si="31"/>
        <v>0</v>
      </c>
      <c r="M188" s="123">
        <f t="shared" si="31"/>
        <v>0</v>
      </c>
      <c r="N188" s="123">
        <f t="shared" si="31"/>
        <v>0</v>
      </c>
      <c r="O188" s="123">
        <f t="shared" si="31"/>
        <v>0</v>
      </c>
      <c r="P188" s="123">
        <f t="shared" si="31"/>
        <v>0</v>
      </c>
      <c r="Q188" s="123">
        <f t="shared" si="31"/>
        <v>0</v>
      </c>
      <c r="R188" s="123">
        <f t="shared" si="31"/>
        <v>0</v>
      </c>
      <c r="S188" s="123">
        <f t="shared" si="31"/>
        <v>0</v>
      </c>
      <c r="T188" s="123">
        <f t="shared" si="31"/>
        <v>0</v>
      </c>
      <c r="U188" s="123">
        <f t="shared" si="31"/>
        <v>0</v>
      </c>
      <c r="V188" s="123">
        <f t="shared" si="31"/>
        <v>0</v>
      </c>
      <c r="W188" s="123">
        <f t="shared" si="31"/>
        <v>0</v>
      </c>
      <c r="X188" s="123">
        <f t="shared" si="31"/>
        <v>0</v>
      </c>
      <c r="Y188" s="123">
        <f t="shared" si="31"/>
        <v>0</v>
      </c>
      <c r="Z188" s="123">
        <f t="shared" si="3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32">SUM(F211:F218)</f>
        <v>0</v>
      </c>
      <c r="G208" s="123">
        <f t="shared" si="32"/>
        <v>0</v>
      </c>
      <c r="H208" s="123">
        <f t="shared" si="32"/>
        <v>0</v>
      </c>
      <c r="I208" s="123">
        <f t="shared" si="32"/>
        <v>0</v>
      </c>
      <c r="J208" s="123">
        <f t="shared" si="32"/>
        <v>0</v>
      </c>
      <c r="K208" s="123">
        <f t="shared" si="32"/>
        <v>0</v>
      </c>
      <c r="L208" s="123">
        <f t="shared" si="32"/>
        <v>0</v>
      </c>
      <c r="M208" s="123">
        <f t="shared" si="32"/>
        <v>0</v>
      </c>
      <c r="N208" s="123">
        <f t="shared" si="32"/>
        <v>0</v>
      </c>
      <c r="O208" s="123">
        <f t="shared" si="32"/>
        <v>0</v>
      </c>
      <c r="P208" s="123">
        <f t="shared" si="32"/>
        <v>0</v>
      </c>
      <c r="Q208" s="123">
        <f t="shared" si="32"/>
        <v>0</v>
      </c>
      <c r="R208" s="123">
        <f t="shared" si="32"/>
        <v>0</v>
      </c>
      <c r="S208" s="123">
        <f t="shared" si="32"/>
        <v>0</v>
      </c>
      <c r="T208" s="123">
        <f t="shared" si="32"/>
        <v>0</v>
      </c>
      <c r="U208" s="123">
        <f t="shared" si="32"/>
        <v>0</v>
      </c>
      <c r="V208" s="123">
        <f t="shared" si="32"/>
        <v>0</v>
      </c>
      <c r="W208" s="123">
        <f t="shared" si="32"/>
        <v>0</v>
      </c>
      <c r="X208" s="123">
        <f t="shared" si="32"/>
        <v>0</v>
      </c>
      <c r="Y208" s="123">
        <f t="shared" si="32"/>
        <v>0</v>
      </c>
      <c r="Z208" s="123">
        <f t="shared" si="3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tint="0.39997558519241921"/>
  </sheetPr>
  <dimension ref="A1:AJ218"/>
  <sheetViews>
    <sheetView zoomScale="80" zoomScaleNormal="80" workbookViewId="0">
      <selection activeCell="A125" sqref="A125:G132"/>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17" width="9.21875" style="3"/>
    <col min="18" max="18" width="8.88671875" style="3" bestFit="1" customWidth="1"/>
    <col min="19" max="19" width="10.21875" style="3" bestFit="1" customWidth="1"/>
    <col min="20"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2251.8500000000004</v>
      </c>
      <c r="C6" s="119">
        <f>SUM(G12:G21)</f>
        <v>2385.7999999999997</v>
      </c>
      <c r="D6" s="119">
        <f t="shared" ref="D6:V6" si="0">SUM(H12:H21)</f>
        <v>1626.9739999999995</v>
      </c>
      <c r="E6" s="119">
        <f t="shared" si="0"/>
        <v>54.519600000000004</v>
      </c>
      <c r="F6" s="120">
        <f t="shared" si="0"/>
        <v>60.510750000000002</v>
      </c>
      <c r="G6" s="120">
        <f t="shared" si="0"/>
        <v>114.41034999999999</v>
      </c>
      <c r="H6" s="120">
        <f t="shared" si="0"/>
        <v>38.374000000000002</v>
      </c>
      <c r="I6" s="120">
        <f t="shared" si="0"/>
        <v>37.407900000000005</v>
      </c>
      <c r="J6" s="120">
        <f t="shared" si="0"/>
        <v>75.781899999999993</v>
      </c>
      <c r="K6" s="107">
        <f t="shared" si="0"/>
        <v>290.9973</v>
      </c>
      <c r="L6" s="120">
        <f t="shared" si="0"/>
        <v>13.6365</v>
      </c>
      <c r="M6" s="107">
        <f t="shared" si="0"/>
        <v>73.5</v>
      </c>
      <c r="N6" s="120">
        <f t="shared" si="0"/>
        <v>814.08300000000008</v>
      </c>
      <c r="O6" s="120">
        <f t="shared" si="0"/>
        <v>1238.3169999999998</v>
      </c>
      <c r="P6" s="120">
        <f t="shared" si="0"/>
        <v>20.446350000000002</v>
      </c>
      <c r="Q6" s="120">
        <f t="shared" si="0"/>
        <v>2172.8505</v>
      </c>
      <c r="R6" s="120">
        <f t="shared" si="0"/>
        <v>1944.2455</v>
      </c>
      <c r="S6" s="120">
        <f t="shared" si="0"/>
        <v>10010.334999999999</v>
      </c>
      <c r="T6" s="120">
        <f t="shared" si="0"/>
        <v>155.44</v>
      </c>
      <c r="U6" s="120">
        <f t="shared" si="0"/>
        <v>1.2634200000000002</v>
      </c>
      <c r="V6" s="120">
        <f t="shared" si="0"/>
        <v>348.84139999999996</v>
      </c>
    </row>
    <row r="7" spans="1:36" customFormat="1" ht="57.6" x14ac:dyDescent="0.3">
      <c r="A7" s="30" t="s">
        <v>368</v>
      </c>
      <c r="B7" s="30"/>
      <c r="C7" s="118">
        <f>C6/C4*100</f>
        <v>101.52340425531914</v>
      </c>
      <c r="D7" s="118">
        <f t="shared" ref="D7:V7" si="1">D6/D4*100</f>
        <v>108.46493333333329</v>
      </c>
      <c r="E7" s="118">
        <f t="shared" si="1"/>
        <v>132.57045592705168</v>
      </c>
      <c r="F7" s="118">
        <f t="shared" si="1"/>
        <v>79.228477905073646</v>
      </c>
      <c r="G7" s="118">
        <f t="shared" si="1"/>
        <v>97.370510638297873</v>
      </c>
      <c r="H7" s="118">
        <f t="shared" si="1"/>
        <v>117.57140425531918</v>
      </c>
      <c r="I7" s="118">
        <f t="shared" si="1"/>
        <v>114.61143829787237</v>
      </c>
      <c r="J7" s="118">
        <f t="shared" si="1"/>
        <v>116.09142127659575</v>
      </c>
      <c r="K7" s="118">
        <f t="shared" si="1"/>
        <v>90.057191489361699</v>
      </c>
      <c r="L7" s="118">
        <f t="shared" si="1"/>
        <v>54.545999999999992</v>
      </c>
      <c r="M7" s="118">
        <f t="shared" si="1"/>
        <v>49</v>
      </c>
      <c r="N7" s="118">
        <f t="shared" si="1"/>
        <v>101.76037500000001</v>
      </c>
      <c r="O7" s="118">
        <f t="shared" si="1"/>
        <v>176.90242857142854</v>
      </c>
      <c r="P7" s="118">
        <f t="shared" si="1"/>
        <v>102.23175000000002</v>
      </c>
      <c r="Q7" s="118">
        <f t="shared" si="1"/>
        <v>144.85669999999999</v>
      </c>
      <c r="R7" s="118">
        <f t="shared" si="1"/>
        <v>97.212275000000005</v>
      </c>
      <c r="S7" s="118">
        <f t="shared" si="1"/>
        <v>1430.0478571428571</v>
      </c>
      <c r="T7" s="118">
        <f t="shared" si="1"/>
        <v>51.813333333333333</v>
      </c>
      <c r="U7" s="118">
        <f t="shared" si="1"/>
        <v>114.85636363636364</v>
      </c>
      <c r="V7" s="118">
        <f t="shared" si="1"/>
        <v>348.84139999999996</v>
      </c>
      <c r="W7" s="197" t="s">
        <v>428</v>
      </c>
      <c r="X7" s="196">
        <f>N6/O6</f>
        <v>0.65741082453039101</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2251.8500000000004</v>
      </c>
      <c r="G11" s="180">
        <f t="shared" ref="G11:Z11" si="2">SUM(G12:G21)</f>
        <v>2385.7999999999997</v>
      </c>
      <c r="H11" s="180">
        <f t="shared" si="2"/>
        <v>1626.9739999999995</v>
      </c>
      <c r="I11" s="180">
        <f t="shared" si="2"/>
        <v>54.519600000000004</v>
      </c>
      <c r="J11" s="180">
        <f t="shared" si="2"/>
        <v>60.510750000000002</v>
      </c>
      <c r="K11" s="180">
        <f t="shared" si="2"/>
        <v>114.41034999999999</v>
      </c>
      <c r="L11" s="180">
        <f t="shared" si="2"/>
        <v>38.374000000000002</v>
      </c>
      <c r="M11" s="180">
        <f t="shared" si="2"/>
        <v>37.407900000000005</v>
      </c>
      <c r="N11" s="180">
        <f t="shared" si="2"/>
        <v>75.781899999999993</v>
      </c>
      <c r="O11" s="180">
        <f t="shared" si="2"/>
        <v>290.9973</v>
      </c>
      <c r="P11" s="180">
        <f t="shared" si="2"/>
        <v>13.6365</v>
      </c>
      <c r="Q11" s="180">
        <f t="shared" si="2"/>
        <v>73.5</v>
      </c>
      <c r="R11" s="180">
        <f t="shared" si="2"/>
        <v>814.08300000000008</v>
      </c>
      <c r="S11" s="180">
        <f t="shared" si="2"/>
        <v>1238.3169999999998</v>
      </c>
      <c r="T11" s="180">
        <f t="shared" si="2"/>
        <v>20.446350000000002</v>
      </c>
      <c r="U11" s="180">
        <f t="shared" si="2"/>
        <v>2172.8505</v>
      </c>
      <c r="V11" s="180">
        <f t="shared" si="2"/>
        <v>1944.2455</v>
      </c>
      <c r="W11" s="180">
        <f t="shared" si="2"/>
        <v>10010.334999999999</v>
      </c>
      <c r="X11" s="180">
        <f t="shared" si="2"/>
        <v>155.44</v>
      </c>
      <c r="Y11" s="180">
        <f t="shared" si="2"/>
        <v>1.2634200000000002</v>
      </c>
      <c r="Z11" s="180">
        <f t="shared" si="2"/>
        <v>348.84139999999996</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393</v>
      </c>
      <c r="F12" s="86">
        <f t="shared" ref="F12:Z12" si="3">F28</f>
        <v>338.85</v>
      </c>
      <c r="G12" s="86">
        <f t="shared" si="3"/>
        <v>482.25000000000006</v>
      </c>
      <c r="H12" s="86">
        <f t="shared" si="3"/>
        <v>249.51699999999997</v>
      </c>
      <c r="I12" s="86">
        <f t="shared" si="3"/>
        <v>14.591999999999999</v>
      </c>
      <c r="J12" s="86">
        <f t="shared" si="3"/>
        <v>8.5826499999999974</v>
      </c>
      <c r="K12" s="86">
        <f t="shared" si="3"/>
        <v>23.174649999999996</v>
      </c>
      <c r="L12" s="86">
        <f t="shared" si="3"/>
        <v>6.2879999999999994</v>
      </c>
      <c r="M12" s="86">
        <f t="shared" si="3"/>
        <v>0.99629999999999996</v>
      </c>
      <c r="N12" s="86">
        <f t="shared" si="3"/>
        <v>7.2842999999999991</v>
      </c>
      <c r="O12" s="86">
        <f t="shared" si="3"/>
        <v>62.081799999999987</v>
      </c>
      <c r="P12" s="86">
        <f t="shared" si="3"/>
        <v>1.0635000000000001</v>
      </c>
      <c r="Q12" s="86">
        <f t="shared" si="3"/>
        <v>0</v>
      </c>
      <c r="R12" s="86">
        <f t="shared" si="3"/>
        <v>40.252999999999993</v>
      </c>
      <c r="S12" s="86">
        <f t="shared" si="3"/>
        <v>220.82699999999997</v>
      </c>
      <c r="T12" s="86">
        <f t="shared" si="3"/>
        <v>2.3551500000000001</v>
      </c>
      <c r="U12" s="86">
        <f t="shared" si="3"/>
        <v>396.59550000000002</v>
      </c>
      <c r="V12" s="86">
        <f t="shared" si="3"/>
        <v>332.09549999999996</v>
      </c>
      <c r="W12" s="86">
        <f t="shared" si="3"/>
        <v>59.209999999999994</v>
      </c>
      <c r="X12" s="86">
        <f t="shared" si="3"/>
        <v>57.6</v>
      </c>
      <c r="Y12" s="86">
        <f t="shared" si="3"/>
        <v>0.24410999999999997</v>
      </c>
      <c r="Z12" s="86">
        <f t="shared" si="3"/>
        <v>5.0033999999999992</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200</v>
      </c>
      <c r="F13" s="86">
        <f t="shared" ref="F13:Z13" si="4">F48</f>
        <v>166</v>
      </c>
      <c r="G13" s="86">
        <f t="shared" si="4"/>
        <v>238</v>
      </c>
      <c r="H13" s="86">
        <f t="shared" si="4"/>
        <v>112.88</v>
      </c>
      <c r="I13" s="86">
        <f t="shared" si="4"/>
        <v>0</v>
      </c>
      <c r="J13" s="86">
        <f t="shared" si="4"/>
        <v>1.992</v>
      </c>
      <c r="K13" s="86">
        <f t="shared" si="4"/>
        <v>1.992</v>
      </c>
      <c r="L13" s="86">
        <f t="shared" si="4"/>
        <v>0</v>
      </c>
      <c r="M13" s="86">
        <f t="shared" si="4"/>
        <v>0.33200000000000002</v>
      </c>
      <c r="N13" s="86">
        <f t="shared" si="4"/>
        <v>0.33200000000000002</v>
      </c>
      <c r="O13" s="86">
        <f t="shared" si="4"/>
        <v>47.31</v>
      </c>
      <c r="P13" s="86">
        <f t="shared" si="4"/>
        <v>2.988</v>
      </c>
      <c r="Q13" s="86">
        <f t="shared" si="4"/>
        <v>0</v>
      </c>
      <c r="R13" s="86">
        <f t="shared" si="4"/>
        <v>56.44</v>
      </c>
      <c r="S13" s="86">
        <f t="shared" si="4"/>
        <v>81.34</v>
      </c>
      <c r="T13" s="86">
        <f t="shared" si="4"/>
        <v>1.66</v>
      </c>
      <c r="U13" s="86">
        <f t="shared" si="4"/>
        <v>51.46</v>
      </c>
      <c r="V13" s="86">
        <f t="shared" si="4"/>
        <v>348.6</v>
      </c>
      <c r="W13" s="86">
        <f t="shared" si="4"/>
        <v>249</v>
      </c>
      <c r="X13" s="86">
        <f t="shared" si="4"/>
        <v>0</v>
      </c>
      <c r="Y13" s="86">
        <f t="shared" si="4"/>
        <v>8.3000000000000004E-2</v>
      </c>
      <c r="Z13" s="86">
        <f t="shared" si="4"/>
        <v>38.18</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525</v>
      </c>
      <c r="F14" s="86">
        <f t="shared" ref="F14:Z14" si="5">F68</f>
        <v>498.3</v>
      </c>
      <c r="G14" s="86">
        <f t="shared" si="5"/>
        <v>418.84999999999997</v>
      </c>
      <c r="H14" s="86">
        <f t="shared" si="5"/>
        <v>412.99499999999995</v>
      </c>
      <c r="I14" s="86">
        <f t="shared" si="5"/>
        <v>8.4716000000000005</v>
      </c>
      <c r="J14" s="86">
        <f t="shared" si="5"/>
        <v>17.719899999999999</v>
      </c>
      <c r="K14" s="86">
        <f t="shared" si="5"/>
        <v>26.191500000000001</v>
      </c>
      <c r="L14" s="86">
        <f t="shared" si="5"/>
        <v>6.3210000000000006</v>
      </c>
      <c r="M14" s="86">
        <f t="shared" si="5"/>
        <v>12.676000000000002</v>
      </c>
      <c r="N14" s="86">
        <f t="shared" si="5"/>
        <v>18.997</v>
      </c>
      <c r="O14" s="86">
        <f t="shared" si="5"/>
        <v>37.382599999999996</v>
      </c>
      <c r="P14" s="86">
        <f t="shared" si="5"/>
        <v>2.8860000000000001</v>
      </c>
      <c r="Q14" s="86">
        <f t="shared" si="5"/>
        <v>0</v>
      </c>
      <c r="R14" s="86">
        <f t="shared" si="5"/>
        <v>193.42200000000003</v>
      </c>
      <c r="S14" s="86">
        <f t="shared" si="5"/>
        <v>267.346</v>
      </c>
      <c r="T14" s="86">
        <f t="shared" si="5"/>
        <v>5.9809000000000001</v>
      </c>
      <c r="U14" s="86">
        <f t="shared" si="5"/>
        <v>516.125</v>
      </c>
      <c r="V14" s="86">
        <f t="shared" si="5"/>
        <v>492.34900000000005</v>
      </c>
      <c r="W14" s="86">
        <f t="shared" si="5"/>
        <v>4576.0399999999991</v>
      </c>
      <c r="X14" s="86">
        <f t="shared" si="5"/>
        <v>2.94</v>
      </c>
      <c r="Y14" s="86">
        <f t="shared" si="5"/>
        <v>0.30962000000000001</v>
      </c>
      <c r="Z14" s="86">
        <f t="shared" si="5"/>
        <v>133.708</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235</v>
      </c>
      <c r="F15" s="86">
        <f t="shared" ref="F15:Z15" si="6">F88</f>
        <v>226.3</v>
      </c>
      <c r="G15" s="86">
        <f t="shared" si="6"/>
        <v>208.25</v>
      </c>
      <c r="H15" s="86">
        <f t="shared" si="6"/>
        <v>45.265000000000001</v>
      </c>
      <c r="I15" s="86">
        <f t="shared" si="6"/>
        <v>7.19</v>
      </c>
      <c r="J15" s="86">
        <f t="shared" si="6"/>
        <v>0.3306</v>
      </c>
      <c r="K15" s="86">
        <f t="shared" si="6"/>
        <v>6.9006000000000007</v>
      </c>
      <c r="L15" s="86">
        <f t="shared" si="6"/>
        <v>7.31</v>
      </c>
      <c r="M15" s="86">
        <f t="shared" si="6"/>
        <v>4.5600000000000002E-2</v>
      </c>
      <c r="N15" s="86">
        <f t="shared" si="6"/>
        <v>7.3555999999999999</v>
      </c>
      <c r="O15" s="86">
        <f t="shared" si="6"/>
        <v>27.293500000000002</v>
      </c>
      <c r="P15" s="86">
        <f t="shared" si="6"/>
        <v>2.5535999999999999</v>
      </c>
      <c r="Q15" s="86">
        <f t="shared" si="6"/>
        <v>19.5</v>
      </c>
      <c r="R15" s="86">
        <f t="shared" si="6"/>
        <v>66.986000000000004</v>
      </c>
      <c r="S15" s="86">
        <f t="shared" si="6"/>
        <v>54.059999999999995</v>
      </c>
      <c r="T15" s="86">
        <f t="shared" si="6"/>
        <v>0.49050000000000005</v>
      </c>
      <c r="U15" s="86">
        <f t="shared" si="6"/>
        <v>1.1399999999999999</v>
      </c>
      <c r="V15" s="86">
        <f t="shared" si="6"/>
        <v>82.935000000000002</v>
      </c>
      <c r="W15" s="86">
        <f t="shared" si="6"/>
        <v>31.375</v>
      </c>
      <c r="X15" s="86">
        <f t="shared" si="6"/>
        <v>0</v>
      </c>
      <c r="Y15" s="86">
        <f t="shared" si="6"/>
        <v>2.6250000000000002E-2</v>
      </c>
      <c r="Z15" s="86">
        <f t="shared" si="6"/>
        <v>17.670000000000002</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835</v>
      </c>
      <c r="F16" s="86">
        <f t="shared" ref="F16:Z16" si="7">F108</f>
        <v>802.40000000000009</v>
      </c>
      <c r="G16" s="86">
        <f t="shared" si="7"/>
        <v>746.44999999999993</v>
      </c>
      <c r="H16" s="86">
        <f t="shared" si="7"/>
        <v>651.51699999999983</v>
      </c>
      <c r="I16" s="86">
        <f t="shared" si="7"/>
        <v>13.646000000000001</v>
      </c>
      <c r="J16" s="86">
        <f t="shared" si="7"/>
        <v>31.8856</v>
      </c>
      <c r="K16" s="86">
        <f t="shared" si="7"/>
        <v>45.531599999999997</v>
      </c>
      <c r="L16" s="86">
        <f t="shared" si="7"/>
        <v>10.535</v>
      </c>
      <c r="M16" s="86">
        <f t="shared" si="7"/>
        <v>23.358000000000004</v>
      </c>
      <c r="N16" s="86">
        <f t="shared" si="7"/>
        <v>33.893000000000001</v>
      </c>
      <c r="O16" s="86">
        <f t="shared" si="7"/>
        <v>68.569400000000002</v>
      </c>
      <c r="P16" s="86">
        <f t="shared" si="7"/>
        <v>4.1454000000000004</v>
      </c>
      <c r="Q16" s="86">
        <f t="shared" si="7"/>
        <v>0</v>
      </c>
      <c r="R16" s="86">
        <f t="shared" si="7"/>
        <v>240.98200000000003</v>
      </c>
      <c r="S16" s="86">
        <f t="shared" si="7"/>
        <v>443.74399999999997</v>
      </c>
      <c r="T16" s="86">
        <f t="shared" si="7"/>
        <v>9.7798000000000016</v>
      </c>
      <c r="U16" s="86">
        <f t="shared" si="7"/>
        <v>523.53</v>
      </c>
      <c r="V16" s="86">
        <f t="shared" si="7"/>
        <v>688.26600000000008</v>
      </c>
      <c r="W16" s="86">
        <f t="shared" si="7"/>
        <v>5055.1099999999997</v>
      </c>
      <c r="X16" s="86">
        <f t="shared" si="7"/>
        <v>4.9000000000000004</v>
      </c>
      <c r="Y16" s="86">
        <f t="shared" si="7"/>
        <v>0.51044</v>
      </c>
      <c r="Z16" s="86">
        <f t="shared" si="7"/>
        <v>152.47999999999999</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220</v>
      </c>
      <c r="F17" s="86">
        <f t="shared" ref="F17:Z17" si="8">F128</f>
        <v>220</v>
      </c>
      <c r="G17" s="86">
        <f t="shared" si="8"/>
        <v>292</v>
      </c>
      <c r="H17" s="86">
        <f t="shared" si="8"/>
        <v>154.80000000000001</v>
      </c>
      <c r="I17" s="86">
        <f t="shared" si="8"/>
        <v>10.62</v>
      </c>
      <c r="J17" s="86">
        <f t="shared" si="8"/>
        <v>0</v>
      </c>
      <c r="K17" s="86">
        <f t="shared" si="8"/>
        <v>10.62</v>
      </c>
      <c r="L17" s="86">
        <f t="shared" si="8"/>
        <v>7.9200000000000008</v>
      </c>
      <c r="M17" s="86">
        <f t="shared" si="8"/>
        <v>0</v>
      </c>
      <c r="N17" s="86">
        <f t="shared" si="8"/>
        <v>7.9200000000000008</v>
      </c>
      <c r="O17" s="86">
        <f t="shared" si="8"/>
        <v>48.36</v>
      </c>
      <c r="P17" s="86">
        <f t="shared" si="8"/>
        <v>0</v>
      </c>
      <c r="Q17" s="86">
        <f t="shared" si="8"/>
        <v>54</v>
      </c>
      <c r="R17" s="86">
        <f t="shared" si="8"/>
        <v>216</v>
      </c>
      <c r="S17" s="86">
        <f t="shared" si="8"/>
        <v>171</v>
      </c>
      <c r="T17" s="86">
        <f t="shared" si="8"/>
        <v>0.18</v>
      </c>
      <c r="U17" s="86">
        <f t="shared" si="8"/>
        <v>684</v>
      </c>
      <c r="V17" s="86">
        <f t="shared" si="8"/>
        <v>0</v>
      </c>
      <c r="W17" s="86">
        <f t="shared" si="8"/>
        <v>39.6</v>
      </c>
      <c r="X17" s="86">
        <f t="shared" si="8"/>
        <v>90</v>
      </c>
      <c r="Y17" s="86">
        <f t="shared" si="8"/>
        <v>0.09</v>
      </c>
      <c r="Z17" s="86">
        <f t="shared" si="8"/>
        <v>1.8</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Z18" si="9">F148</f>
        <v>0</v>
      </c>
      <c r="G18" s="86">
        <f t="shared" si="9"/>
        <v>0</v>
      </c>
      <c r="H18" s="86">
        <f t="shared" si="9"/>
        <v>0</v>
      </c>
      <c r="I18" s="86">
        <f t="shared" si="9"/>
        <v>0</v>
      </c>
      <c r="J18" s="86">
        <f t="shared" si="9"/>
        <v>0</v>
      </c>
      <c r="K18" s="86">
        <f t="shared" si="9"/>
        <v>0</v>
      </c>
      <c r="L18" s="86">
        <f t="shared" si="9"/>
        <v>0</v>
      </c>
      <c r="M18" s="86">
        <f t="shared" si="9"/>
        <v>0</v>
      </c>
      <c r="N18" s="86">
        <f t="shared" si="9"/>
        <v>0</v>
      </c>
      <c r="O18" s="86">
        <f t="shared" si="9"/>
        <v>0</v>
      </c>
      <c r="P18" s="86">
        <f t="shared" si="9"/>
        <v>0</v>
      </c>
      <c r="Q18" s="86">
        <f t="shared" si="9"/>
        <v>0</v>
      </c>
      <c r="R18" s="86">
        <f t="shared" si="9"/>
        <v>0</v>
      </c>
      <c r="S18" s="86">
        <f t="shared" si="9"/>
        <v>0</v>
      </c>
      <c r="T18" s="86">
        <f t="shared" si="9"/>
        <v>0</v>
      </c>
      <c r="U18" s="86">
        <f t="shared" si="9"/>
        <v>0</v>
      </c>
      <c r="V18" s="86">
        <f t="shared" si="9"/>
        <v>0</v>
      </c>
      <c r="W18" s="86">
        <f t="shared" si="9"/>
        <v>0</v>
      </c>
      <c r="X18" s="86">
        <f t="shared" si="9"/>
        <v>0</v>
      </c>
      <c r="Y18" s="86">
        <f t="shared" si="9"/>
        <v>0</v>
      </c>
      <c r="Z18" s="86">
        <f t="shared" si="9"/>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Z19" si="10">F168</f>
        <v>0</v>
      </c>
      <c r="G19" s="86">
        <f t="shared" si="10"/>
        <v>0</v>
      </c>
      <c r="H19" s="86">
        <f t="shared" si="10"/>
        <v>0</v>
      </c>
      <c r="I19" s="86">
        <f t="shared" si="10"/>
        <v>0</v>
      </c>
      <c r="J19" s="86">
        <f t="shared" si="10"/>
        <v>0</v>
      </c>
      <c r="K19" s="86">
        <f t="shared" si="10"/>
        <v>0</v>
      </c>
      <c r="L19" s="86">
        <f t="shared" si="10"/>
        <v>0</v>
      </c>
      <c r="M19" s="86">
        <f t="shared" si="10"/>
        <v>0</v>
      </c>
      <c r="N19" s="86">
        <f t="shared" si="10"/>
        <v>0</v>
      </c>
      <c r="O19" s="86">
        <f t="shared" si="10"/>
        <v>0</v>
      </c>
      <c r="P19" s="86">
        <f t="shared" si="10"/>
        <v>0</v>
      </c>
      <c r="Q19" s="86">
        <f t="shared" si="10"/>
        <v>0</v>
      </c>
      <c r="R19" s="86">
        <f t="shared" si="10"/>
        <v>0</v>
      </c>
      <c r="S19" s="86">
        <f t="shared" si="10"/>
        <v>0</v>
      </c>
      <c r="T19" s="86">
        <f t="shared" si="10"/>
        <v>0</v>
      </c>
      <c r="U19" s="86">
        <f t="shared" si="10"/>
        <v>0</v>
      </c>
      <c r="V19" s="86">
        <f t="shared" si="10"/>
        <v>0</v>
      </c>
      <c r="W19" s="86">
        <f t="shared" si="10"/>
        <v>0</v>
      </c>
      <c r="X19" s="86">
        <f t="shared" si="10"/>
        <v>0</v>
      </c>
      <c r="Y19" s="86">
        <f t="shared" si="10"/>
        <v>0</v>
      </c>
      <c r="Z19" s="86">
        <f t="shared" si="10"/>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Z20" si="11">F188</f>
        <v>0</v>
      </c>
      <c r="G20" s="86">
        <f t="shared" si="11"/>
        <v>0</v>
      </c>
      <c r="H20" s="86">
        <f t="shared" si="11"/>
        <v>0</v>
      </c>
      <c r="I20" s="86">
        <f t="shared" si="11"/>
        <v>0</v>
      </c>
      <c r="J20" s="86">
        <f t="shared" si="11"/>
        <v>0</v>
      </c>
      <c r="K20" s="86">
        <f t="shared" si="11"/>
        <v>0</v>
      </c>
      <c r="L20" s="86">
        <f t="shared" si="11"/>
        <v>0</v>
      </c>
      <c r="M20" s="86">
        <f t="shared" si="11"/>
        <v>0</v>
      </c>
      <c r="N20" s="86">
        <f t="shared" si="11"/>
        <v>0</v>
      </c>
      <c r="O20" s="86">
        <f t="shared" si="11"/>
        <v>0</v>
      </c>
      <c r="P20" s="86">
        <f t="shared" si="11"/>
        <v>0</v>
      </c>
      <c r="Q20" s="86">
        <f t="shared" si="11"/>
        <v>0</v>
      </c>
      <c r="R20" s="86">
        <f t="shared" si="11"/>
        <v>0</v>
      </c>
      <c r="S20" s="86">
        <f t="shared" si="11"/>
        <v>0</v>
      </c>
      <c r="T20" s="86">
        <f t="shared" si="11"/>
        <v>0</v>
      </c>
      <c r="U20" s="86">
        <f t="shared" si="11"/>
        <v>0</v>
      </c>
      <c r="V20" s="86">
        <f t="shared" si="11"/>
        <v>0</v>
      </c>
      <c r="W20" s="86">
        <f t="shared" si="11"/>
        <v>0</v>
      </c>
      <c r="X20" s="86">
        <f t="shared" si="11"/>
        <v>0</v>
      </c>
      <c r="Y20" s="86">
        <f t="shared" si="11"/>
        <v>0</v>
      </c>
      <c r="Z20" s="86">
        <f t="shared" si="11"/>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Z21" si="12">F208</f>
        <v>0</v>
      </c>
      <c r="G21" s="86">
        <f t="shared" si="12"/>
        <v>0</v>
      </c>
      <c r="H21" s="86">
        <f t="shared" si="12"/>
        <v>0</v>
      </c>
      <c r="I21" s="86">
        <f t="shared" si="12"/>
        <v>0</v>
      </c>
      <c r="J21" s="86">
        <f t="shared" si="12"/>
        <v>0</v>
      </c>
      <c r="K21" s="86">
        <f t="shared" si="12"/>
        <v>0</v>
      </c>
      <c r="L21" s="86">
        <f t="shared" si="12"/>
        <v>0</v>
      </c>
      <c r="M21" s="86">
        <f t="shared" si="12"/>
        <v>0</v>
      </c>
      <c r="N21" s="86">
        <f t="shared" si="12"/>
        <v>0</v>
      </c>
      <c r="O21" s="86">
        <f t="shared" si="12"/>
        <v>0</v>
      </c>
      <c r="P21" s="86">
        <f t="shared" si="12"/>
        <v>0</v>
      </c>
      <c r="Q21" s="86">
        <f t="shared" si="12"/>
        <v>0</v>
      </c>
      <c r="R21" s="86">
        <f t="shared" si="12"/>
        <v>0</v>
      </c>
      <c r="S21" s="86">
        <f t="shared" si="12"/>
        <v>0</v>
      </c>
      <c r="T21" s="86">
        <f t="shared" si="12"/>
        <v>0</v>
      </c>
      <c r="U21" s="86">
        <f t="shared" si="12"/>
        <v>0</v>
      </c>
      <c r="V21" s="86">
        <f t="shared" si="12"/>
        <v>0</v>
      </c>
      <c r="W21" s="86">
        <f t="shared" si="12"/>
        <v>0</v>
      </c>
      <c r="X21" s="86">
        <f t="shared" si="12"/>
        <v>0</v>
      </c>
      <c r="Y21" s="86">
        <f t="shared" si="12"/>
        <v>0</v>
      </c>
      <c r="Z21" s="86">
        <f t="shared" si="1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393</v>
      </c>
      <c r="F28" s="123">
        <f t="shared" ref="F28:Z28" si="13">SUM(F31:F38)</f>
        <v>338.85</v>
      </c>
      <c r="G28" s="123">
        <f t="shared" si="13"/>
        <v>482.25000000000006</v>
      </c>
      <c r="H28" s="123">
        <f t="shared" si="13"/>
        <v>249.51699999999997</v>
      </c>
      <c r="I28" s="123">
        <f t="shared" si="13"/>
        <v>14.591999999999999</v>
      </c>
      <c r="J28" s="123">
        <f t="shared" si="13"/>
        <v>8.5826499999999974</v>
      </c>
      <c r="K28" s="123">
        <f t="shared" si="13"/>
        <v>23.174649999999996</v>
      </c>
      <c r="L28" s="123">
        <f t="shared" si="13"/>
        <v>6.2879999999999994</v>
      </c>
      <c r="M28" s="123">
        <f t="shared" si="13"/>
        <v>0.99629999999999996</v>
      </c>
      <c r="N28" s="123">
        <f t="shared" si="13"/>
        <v>7.2842999999999991</v>
      </c>
      <c r="O28" s="123">
        <f t="shared" si="13"/>
        <v>62.081799999999987</v>
      </c>
      <c r="P28" s="123">
        <f t="shared" si="13"/>
        <v>1.0635000000000001</v>
      </c>
      <c r="Q28" s="123">
        <f t="shared" si="13"/>
        <v>0</v>
      </c>
      <c r="R28" s="123">
        <f t="shared" si="13"/>
        <v>40.252999999999993</v>
      </c>
      <c r="S28" s="123">
        <f t="shared" si="13"/>
        <v>220.82699999999997</v>
      </c>
      <c r="T28" s="123">
        <f t="shared" si="13"/>
        <v>2.3551500000000001</v>
      </c>
      <c r="U28" s="123">
        <f t="shared" si="13"/>
        <v>396.59550000000002</v>
      </c>
      <c r="V28" s="123">
        <f t="shared" si="13"/>
        <v>332.09549999999996</v>
      </c>
      <c r="W28" s="123">
        <f t="shared" si="13"/>
        <v>59.209999999999994</v>
      </c>
      <c r="X28" s="123">
        <f t="shared" si="13"/>
        <v>57.6</v>
      </c>
      <c r="Y28" s="123">
        <f t="shared" si="13"/>
        <v>0.24410999999999997</v>
      </c>
      <c r="Z28" s="123">
        <f t="shared" si="13"/>
        <v>5.0033999999999992</v>
      </c>
    </row>
    <row r="29" spans="1:36" s="167" customFormat="1" ht="15.6" x14ac:dyDescent="0.3">
      <c r="A29" s="165"/>
      <c r="B29" s="165" t="s">
        <v>382</v>
      </c>
      <c r="C29" s="165"/>
      <c r="D29" s="165"/>
      <c r="E29" s="166"/>
      <c r="F29" s="166"/>
      <c r="G29" s="166">
        <f>G28/G27*100</f>
        <v>102.60638297872342</v>
      </c>
      <c r="H29" s="166"/>
      <c r="I29" s="166"/>
      <c r="J29" s="166"/>
      <c r="K29" s="166">
        <f>K28/K27*100</f>
        <v>98.615531914893609</v>
      </c>
      <c r="L29" s="166"/>
      <c r="M29" s="166"/>
      <c r="N29" s="166">
        <f>N28/N27*100</f>
        <v>37.196425531914898</v>
      </c>
      <c r="O29" s="166">
        <f>O28/O27*100</f>
        <v>64.04312056737588</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3</v>
      </c>
      <c r="B31" s="10" t="str">
        <f>VLOOKUP($A31,'Một số món ăn '!$A$1:$AA$3821,2,FALSE)</f>
        <v>Cháo gà hành tía tô</v>
      </c>
      <c r="C31" s="407">
        <v>1</v>
      </c>
      <c r="D31" s="96" t="str">
        <f>VLOOKUP($A31,'Một số món ăn '!$A$1:$AA$3821,3,FALSE)</f>
        <v>dĩa nhỏ</v>
      </c>
      <c r="E31" s="10">
        <f>VLOOKUP($A31,'Một số món ăn '!$A$1:$AA$3821,4,FALSE)*$C31</f>
        <v>393</v>
      </c>
      <c r="F31" s="10">
        <f>VLOOKUP($A31,'Một số món ăn '!$A$1:$AA$3821,5,FALSE)*$C31</f>
        <v>338.85</v>
      </c>
      <c r="G31" s="10">
        <f>VLOOKUP($A31,'Một số món ăn '!$A$1:$AA$3821,7,FALSE)*$C31</f>
        <v>482.25000000000006</v>
      </c>
      <c r="H31" s="10">
        <f>VLOOKUP($A31,'Một số món ăn '!$A$1:$AA$3821,8,FALSE)*$C31</f>
        <v>249.51699999999997</v>
      </c>
      <c r="I31" s="10">
        <f>VLOOKUP($A31,'Một số món ăn '!$A$1:$AA$3821,9,FALSE)*$C31</f>
        <v>14.591999999999999</v>
      </c>
      <c r="J31" s="10">
        <f>VLOOKUP($A31,'Một số món ăn '!$A$1:$AA$3821,10,FALSE)*$C31</f>
        <v>8.5826499999999974</v>
      </c>
      <c r="K31" s="10">
        <f>VLOOKUP($A31,'Một số món ăn '!$A$1:$AA$3821,11,FALSE)*$C31</f>
        <v>23.174649999999996</v>
      </c>
      <c r="L31" s="10">
        <f>VLOOKUP($A31,'Một số món ăn '!$A$1:$AA$3821,12,FALSE)*$C31</f>
        <v>6.2879999999999994</v>
      </c>
      <c r="M31" s="10">
        <f>VLOOKUP($A31,'Một số món ăn '!$A$1:$AA$3821,13,FALSE)*$C31</f>
        <v>0.99629999999999996</v>
      </c>
      <c r="N31" s="10">
        <f>VLOOKUP($A31,'Một số món ăn '!$A$1:$AA$3821,14,FALSE)*$C31</f>
        <v>7.2842999999999991</v>
      </c>
      <c r="O31" s="10">
        <f>VLOOKUP($A31,'Một số món ăn '!$A$1:$AA$3821,15,FALSE)*$C31</f>
        <v>62.081799999999987</v>
      </c>
      <c r="P31" s="10">
        <f>VLOOKUP($A31,'Một số món ăn '!$A$1:$AA$3821,16,FALSE)*$C31</f>
        <v>1.0635000000000001</v>
      </c>
      <c r="Q31" s="10">
        <f>VLOOKUP($A31,'Một số món ăn '!$A$1:$AA$3821,17,FALSE)*$C31</f>
        <v>0</v>
      </c>
      <c r="R31" s="10">
        <f>VLOOKUP($A31,'Một số món ăn '!$A$1:$AA$3821,18,FALSE)*$C31</f>
        <v>40.252999999999993</v>
      </c>
      <c r="S31" s="10">
        <f>VLOOKUP($A31,'Một số món ăn '!$A$1:$AA$3821,19,FALSE)*$C31</f>
        <v>220.82699999999997</v>
      </c>
      <c r="T31" s="10">
        <f>VLOOKUP($A31,'Một số món ăn '!$A$1:$AA$3821,20,FALSE)*$C31</f>
        <v>2.3551500000000001</v>
      </c>
      <c r="U31" s="10">
        <f>VLOOKUP($A31,'Một số món ăn '!$A$1:$AA$3821,21,FALSE)*$C31</f>
        <v>396.59550000000002</v>
      </c>
      <c r="V31" s="10">
        <f>VLOOKUP($A31,'Một số món ăn '!$A$1:$AA$3821,22,FALSE)*$C31</f>
        <v>332.09549999999996</v>
      </c>
      <c r="W31" s="10">
        <f>VLOOKUP($A31,'Một số món ăn '!$A$1:$AA$3821,23,FALSE)*$C31</f>
        <v>59.209999999999994</v>
      </c>
      <c r="X31" s="10">
        <f>VLOOKUP($A31,'Một số món ăn '!$A$1:$AA$3821,24,FALSE)*$C31</f>
        <v>57.6</v>
      </c>
      <c r="Y31" s="10">
        <f>VLOOKUP($A31,'Một số món ăn '!$A$1:$AA$3821,25,FALSE)*$C31</f>
        <v>0.24410999999999997</v>
      </c>
      <c r="Z31" s="10">
        <f>VLOOKUP($A31,'Một số món ăn '!$A$1:$AA$3821,26,FALSE)*$C31</f>
        <v>5.0033999999999992</v>
      </c>
    </row>
    <row r="32" spans="1:36" x14ac:dyDescent="0.3">
      <c r="A32" s="198" t="s">
        <v>338</v>
      </c>
      <c r="B32" s="10" t="str">
        <f>VLOOKUP($A32,'Một số món ăn '!$A$1:$AA$3821,2,FALSE)</f>
        <v>Chọn món</v>
      </c>
      <c r="C32" s="407">
        <v>0</v>
      </c>
      <c r="D32" s="96" t="str">
        <f>VLOOKUP($A32,'Một số món ăn '!$A$1:$AA$3821,3,FALSE)</f>
        <v>chọn lượng</v>
      </c>
      <c r="E32" s="10">
        <f>VLOOKUP($A32,'Một số món ăn '!$A$1:$AA$3821,4,FALSE)*$C32</f>
        <v>0</v>
      </c>
      <c r="F32" s="10">
        <f>VLOOKUP($A32,'Một số món ăn '!$A$1:$AA$3821,5,FALSE)*$C32</f>
        <v>0</v>
      </c>
      <c r="G32" s="10">
        <f>VLOOKUP($A32,'Một số món ăn '!$A$1:$AA$3821,7,FALSE)*$C32</f>
        <v>0</v>
      </c>
      <c r="H32" s="10">
        <f>VLOOKUP($A32,'Một số món ăn '!$A$1:$AA$3821,8,FALSE)*$C32</f>
        <v>0</v>
      </c>
      <c r="I32" s="10">
        <f>VLOOKUP($A32,'Một số món ăn '!$A$1:$AA$3821,9,FALSE)*$C32</f>
        <v>0</v>
      </c>
      <c r="J32" s="10">
        <f>VLOOKUP($A32,'Một số món ăn '!$A$1:$AA$3821,10,FALSE)*$C32</f>
        <v>0</v>
      </c>
      <c r="K32" s="10">
        <f>VLOOKUP($A32,'Một số món ăn '!$A$1:$AA$3821,11,FALSE)*$C32</f>
        <v>0</v>
      </c>
      <c r="L32" s="10">
        <f>VLOOKUP($A32,'Một số món ăn '!$A$1:$AA$3821,12,FALSE)*$C32</f>
        <v>0</v>
      </c>
      <c r="M32" s="10">
        <f>VLOOKUP($A32,'Một số món ăn '!$A$1:$AA$3821,13,FALSE)*$C32</f>
        <v>0</v>
      </c>
      <c r="N32" s="10">
        <f>VLOOKUP($A32,'Một số món ăn '!$A$1:$AA$3821,14,FALSE)*$C32</f>
        <v>0</v>
      </c>
      <c r="O32" s="10">
        <f>VLOOKUP($A32,'Một số món ăn '!$A$1:$AA$3821,15,FALSE)*$C32</f>
        <v>0</v>
      </c>
      <c r="P32" s="10">
        <f>VLOOKUP($A32,'Một số món ăn '!$A$1:$AA$3821,16,FALSE)*$C32</f>
        <v>0</v>
      </c>
      <c r="Q32" s="10">
        <f>VLOOKUP($A32,'Một số món ăn '!$A$1:$AA$3821,17,FALSE)*$C32</f>
        <v>0</v>
      </c>
      <c r="R32" s="10">
        <f>VLOOKUP($A32,'Một số món ăn '!$A$1:$AA$3821,18,FALSE)*$C32</f>
        <v>0</v>
      </c>
      <c r="S32" s="10">
        <f>VLOOKUP($A32,'Một số món ăn '!$A$1:$AA$3821,19,FALSE)*$C32</f>
        <v>0</v>
      </c>
      <c r="T32" s="10">
        <f>VLOOKUP($A32,'Một số món ăn '!$A$1:$AA$3821,20,FALSE)*$C32</f>
        <v>0</v>
      </c>
      <c r="U32" s="10">
        <f>VLOOKUP($A32,'Một số món ăn '!$A$1:$AA$3821,21,FALSE)*$C32</f>
        <v>0</v>
      </c>
      <c r="V32" s="10">
        <f>VLOOKUP($A32,'Một số món ăn '!$A$1:$AA$3821,22,FALSE)*$C32</f>
        <v>0</v>
      </c>
      <c r="W32" s="10">
        <f>VLOOKUP($A32,'Một số món ăn '!$A$1:$AA$3821,23,FALSE)*$C32</f>
        <v>0</v>
      </c>
      <c r="X32" s="10">
        <f>VLOOKUP($A32,'Một số món ăn '!$A$1:$AA$3821,24,FALSE)*$C32</f>
        <v>0</v>
      </c>
      <c r="Y32" s="10">
        <f>VLOOKUP($A32,'Một số món ăn '!$A$1:$AA$3821,25,FALSE)*$C32</f>
        <v>0</v>
      </c>
      <c r="Z32" s="10">
        <f>VLOOKUP($A32,'Một số món ăn '!$A$1:$AA$3821,26,FALSE)*$C32</f>
        <v>0</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200</v>
      </c>
      <c r="F48" s="123">
        <f t="shared" ref="F48:Z48" si="14">SUM(F51:F58)</f>
        <v>166</v>
      </c>
      <c r="G48" s="123">
        <f t="shared" si="14"/>
        <v>238</v>
      </c>
      <c r="H48" s="123">
        <f t="shared" si="14"/>
        <v>112.88</v>
      </c>
      <c r="I48" s="123">
        <f t="shared" si="14"/>
        <v>0</v>
      </c>
      <c r="J48" s="123">
        <f t="shared" si="14"/>
        <v>1.992</v>
      </c>
      <c r="K48" s="123">
        <f t="shared" si="14"/>
        <v>1.992</v>
      </c>
      <c r="L48" s="123">
        <f t="shared" si="14"/>
        <v>0</v>
      </c>
      <c r="M48" s="123">
        <f t="shared" si="14"/>
        <v>0.33200000000000002</v>
      </c>
      <c r="N48" s="123">
        <f t="shared" si="14"/>
        <v>0.33200000000000002</v>
      </c>
      <c r="O48" s="123">
        <f t="shared" si="14"/>
        <v>47.31</v>
      </c>
      <c r="P48" s="123">
        <f t="shared" si="14"/>
        <v>2.988</v>
      </c>
      <c r="Q48" s="123">
        <f t="shared" si="14"/>
        <v>0</v>
      </c>
      <c r="R48" s="123">
        <f t="shared" si="14"/>
        <v>56.44</v>
      </c>
      <c r="S48" s="123">
        <f t="shared" si="14"/>
        <v>81.34</v>
      </c>
      <c r="T48" s="123">
        <f t="shared" si="14"/>
        <v>1.66</v>
      </c>
      <c r="U48" s="123">
        <f t="shared" si="14"/>
        <v>51.46</v>
      </c>
      <c r="V48" s="123">
        <f t="shared" si="14"/>
        <v>348.6</v>
      </c>
      <c r="W48" s="123">
        <f t="shared" si="14"/>
        <v>249</v>
      </c>
      <c r="X48" s="123">
        <f t="shared" si="14"/>
        <v>0</v>
      </c>
      <c r="Y48" s="123">
        <f t="shared" si="14"/>
        <v>8.3000000000000004E-2</v>
      </c>
      <c r="Z48" s="123">
        <f t="shared" si="14"/>
        <v>38.18</v>
      </c>
    </row>
    <row r="49" spans="1:26" s="167" customFormat="1" ht="15.6" x14ac:dyDescent="0.3">
      <c r="A49" s="165"/>
      <c r="B49" s="165" t="s">
        <v>382</v>
      </c>
      <c r="C49" s="165"/>
      <c r="D49" s="165"/>
      <c r="E49" s="166"/>
      <c r="F49" s="166"/>
      <c r="G49" s="166">
        <f>G48/G47*100</f>
        <v>101.27659574468085</v>
      </c>
      <c r="H49" s="166"/>
      <c r="I49" s="166"/>
      <c r="J49" s="166"/>
      <c r="K49" s="166">
        <f>K48/K47*100</f>
        <v>16.953191489361704</v>
      </c>
      <c r="L49" s="166"/>
      <c r="M49" s="166"/>
      <c r="N49" s="166">
        <f>N48/N47*100</f>
        <v>5.0859574468085116</v>
      </c>
      <c r="O49" s="166">
        <f>O48/O47*100</f>
        <v>146.4139264990329</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51</v>
      </c>
      <c r="B51" s="10" t="str">
        <f>VLOOKUP($A51,'Một số món ăn '!$A$1:$AA$3821,2,FALSE)</f>
        <v>Khoai lang luộc</v>
      </c>
      <c r="C51" s="408">
        <v>1</v>
      </c>
      <c r="D51" s="96" t="str">
        <f>VLOOKUP($A51,'Một số món ăn '!$A$1:$AA$3821,3,FALSE)</f>
        <v>củ</v>
      </c>
      <c r="E51" s="10">
        <f>VLOOKUP($A51,'Một số món ăn '!$A$1:$AA$3821,4,FALSE)*$C51</f>
        <v>200</v>
      </c>
      <c r="F51" s="10">
        <f>VLOOKUP($A51,'Một số món ăn '!$A$1:$AA$3821,5,FALSE)*$C51</f>
        <v>166</v>
      </c>
      <c r="G51" s="10">
        <f>VLOOKUP($A51,'Một số món ăn '!$A$1:$AA$3821,7,FALSE)*$C51</f>
        <v>238</v>
      </c>
      <c r="H51" s="10">
        <f>VLOOKUP($A51,'Một số món ăn '!$A$1:$AA$3821,8,FALSE)*$C51</f>
        <v>112.88</v>
      </c>
      <c r="I51" s="10">
        <f>VLOOKUP($A51,'Một số món ăn '!$A$1:$AA$3821,9,FALSE)*$C51</f>
        <v>0</v>
      </c>
      <c r="J51" s="10">
        <f>VLOOKUP($A51,'Một số món ăn '!$A$1:$AA$3821,10,FALSE)*$C51</f>
        <v>1.992</v>
      </c>
      <c r="K51" s="10">
        <f>VLOOKUP($A51,'Một số món ăn '!$A$1:$AA$3821,11,FALSE)*$C51</f>
        <v>1.992</v>
      </c>
      <c r="L51" s="10">
        <f>VLOOKUP($A51,'Một số món ăn '!$A$1:$AA$3821,12,FALSE)*$C51</f>
        <v>0</v>
      </c>
      <c r="M51" s="10">
        <f>VLOOKUP($A51,'Một số món ăn '!$A$1:$AA$3821,13,FALSE)*$C51</f>
        <v>0.33200000000000002</v>
      </c>
      <c r="N51" s="10">
        <f>VLOOKUP($A51,'Một số món ăn '!$A$1:$AA$3821,14,FALSE)*$C51</f>
        <v>0.33200000000000002</v>
      </c>
      <c r="O51" s="10">
        <f>VLOOKUP($A51,'Một số món ăn '!$A$1:$AA$3821,15,FALSE)*$C51</f>
        <v>47.31</v>
      </c>
      <c r="P51" s="10">
        <f>VLOOKUP($A51,'Một số món ăn '!$A$1:$AA$3821,16,FALSE)*$C51</f>
        <v>2.988</v>
      </c>
      <c r="Q51" s="10">
        <f>VLOOKUP($A51,'Một số món ăn '!$A$1:$AA$3821,17,FALSE)*$C51</f>
        <v>0</v>
      </c>
      <c r="R51" s="10">
        <f>VLOOKUP($A51,'Một số món ăn '!$A$1:$AA$3821,18,FALSE)*$C51</f>
        <v>56.44</v>
      </c>
      <c r="S51" s="10">
        <f>VLOOKUP($A51,'Một số món ăn '!$A$1:$AA$3821,19,FALSE)*$C51</f>
        <v>81.34</v>
      </c>
      <c r="T51" s="10">
        <f>VLOOKUP($A51,'Một số món ăn '!$A$1:$AA$3821,20,FALSE)*$C51</f>
        <v>1.66</v>
      </c>
      <c r="U51" s="10">
        <f>VLOOKUP($A51,'Một số món ăn '!$A$1:$AA$3821,21,FALSE)*$C51</f>
        <v>51.46</v>
      </c>
      <c r="V51" s="10">
        <f>VLOOKUP($A51,'Một số món ăn '!$A$1:$AA$3821,22,FALSE)*$C51</f>
        <v>348.6</v>
      </c>
      <c r="W51" s="10">
        <f>VLOOKUP($A51,'Một số món ăn '!$A$1:$AA$3821,23,FALSE)*$C51</f>
        <v>249</v>
      </c>
      <c r="X51" s="10">
        <f>VLOOKUP($A51,'Một số món ăn '!$A$1:$AA$3821,24,FALSE)*$C51</f>
        <v>0</v>
      </c>
      <c r="Y51" s="10">
        <f>VLOOKUP($A51,'Một số món ăn '!$A$1:$AA$3821,25,FALSE)*$C51</f>
        <v>8.3000000000000004E-2</v>
      </c>
      <c r="Z51" s="10">
        <f>VLOOKUP($A51,'Một số món ăn '!$A$1:$AA$3821,26,FALSE)*$C51</f>
        <v>38.18</v>
      </c>
    </row>
    <row r="52" spans="1:26" x14ac:dyDescent="0.3">
      <c r="A52" s="172" t="s">
        <v>338</v>
      </c>
      <c r="B52" s="10" t="str">
        <f>VLOOKUP($A52,'Một số món ăn '!$A$1:$AA$3821,2,FALSE)</f>
        <v>Chọn món</v>
      </c>
      <c r="C52" s="408">
        <v>0</v>
      </c>
      <c r="D52" s="96" t="str">
        <f>VLOOKUP($A52,'Một số món ăn '!$A$1:$AA$3821,3,FALSE)</f>
        <v>chọn lượng</v>
      </c>
      <c r="E52" s="10">
        <f>VLOOKUP($A52,'Một số món ăn '!$A$1:$AA$3821,4,FALSE)*$C52</f>
        <v>0</v>
      </c>
      <c r="F52" s="10">
        <f>VLOOKUP($A52,'Một số món ăn '!$A$1:$AA$3821,5,FALSE)*$C52</f>
        <v>0</v>
      </c>
      <c r="G52" s="10">
        <f>VLOOKUP($A52,'Một số món ăn '!$A$1:$AA$3821,7,FALSE)*$C52</f>
        <v>0</v>
      </c>
      <c r="H52" s="10">
        <f>VLOOKUP($A52,'Một số món ăn '!$A$1:$AA$3821,8,FALSE)*$C52</f>
        <v>0</v>
      </c>
      <c r="I52" s="10">
        <f>VLOOKUP($A52,'Một số món ăn '!$A$1:$AA$3821,9,FALSE)*$C52</f>
        <v>0</v>
      </c>
      <c r="J52" s="10">
        <f>VLOOKUP($A52,'Một số món ăn '!$A$1:$AA$3821,10,FALSE)*$C52</f>
        <v>0</v>
      </c>
      <c r="K52" s="10">
        <f>VLOOKUP($A52,'Một số món ăn '!$A$1:$AA$3821,11,FALSE)*$C52</f>
        <v>0</v>
      </c>
      <c r="L52" s="10">
        <f>VLOOKUP($A52,'Một số món ăn '!$A$1:$AA$3821,12,FALSE)*$C52</f>
        <v>0</v>
      </c>
      <c r="M52" s="10">
        <f>VLOOKUP($A52,'Một số món ăn '!$A$1:$AA$3821,13,FALSE)*$C52</f>
        <v>0</v>
      </c>
      <c r="N52" s="10">
        <f>VLOOKUP($A52,'Một số món ăn '!$A$1:$AA$3821,14,FALSE)*$C52</f>
        <v>0</v>
      </c>
      <c r="O52" s="10">
        <f>VLOOKUP($A52,'Một số món ăn '!$A$1:$AA$3821,15,FALSE)*$C52</f>
        <v>0</v>
      </c>
      <c r="P52" s="10">
        <f>VLOOKUP($A52,'Một số món ăn '!$A$1:$AA$3821,16,FALSE)*$C52</f>
        <v>0</v>
      </c>
      <c r="Q52" s="10">
        <f>VLOOKUP($A52,'Một số món ăn '!$A$1:$AA$3821,17,FALSE)*$C52</f>
        <v>0</v>
      </c>
      <c r="R52" s="10">
        <f>VLOOKUP($A52,'Một số món ăn '!$A$1:$AA$3821,18,FALSE)*$C52</f>
        <v>0</v>
      </c>
      <c r="S52" s="10">
        <f>VLOOKUP($A52,'Một số món ăn '!$A$1:$AA$3821,19,FALSE)*$C52</f>
        <v>0</v>
      </c>
      <c r="T52" s="10">
        <f>VLOOKUP($A52,'Một số món ăn '!$A$1:$AA$3821,20,FALSE)*$C52</f>
        <v>0</v>
      </c>
      <c r="U52" s="10">
        <f>VLOOKUP($A52,'Một số món ăn '!$A$1:$AA$3821,21,FALSE)*$C52</f>
        <v>0</v>
      </c>
      <c r="V52" s="10">
        <f>VLOOKUP($A52,'Một số món ăn '!$A$1:$AA$3821,22,FALSE)*$C52</f>
        <v>0</v>
      </c>
      <c r="W52" s="10">
        <f>VLOOKUP($A52,'Một số món ăn '!$A$1:$AA$3821,23,FALSE)*$C52</f>
        <v>0</v>
      </c>
      <c r="X52" s="10">
        <f>VLOOKUP($A52,'Một số món ăn '!$A$1:$AA$3821,24,FALSE)*$C52</f>
        <v>0</v>
      </c>
      <c r="Y52" s="10">
        <f>VLOOKUP($A52,'Một số món ăn '!$A$1:$AA$3821,25,FALSE)*$C52</f>
        <v>0</v>
      </c>
      <c r="Z52" s="10">
        <f>VLOOKUP($A52,'Một số món ăn '!$A$1:$AA$3821,26,FALSE)*$C52</f>
        <v>0</v>
      </c>
    </row>
    <row r="53" spans="1:26" x14ac:dyDescent="0.3">
      <c r="A53" s="172" t="s">
        <v>338</v>
      </c>
      <c r="B53" s="10" t="str">
        <f>VLOOKUP($A53,'Một số món ăn '!$A$1:$AA$3821,2,FALSE)</f>
        <v>Chọn món</v>
      </c>
      <c r="C53" s="408">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408">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408">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408">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408">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408">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525</v>
      </c>
      <c r="F68" s="123">
        <f t="shared" ref="F68:Z68" si="15">SUM(F71:F78)</f>
        <v>498.3</v>
      </c>
      <c r="G68" s="123">
        <f t="shared" si="15"/>
        <v>418.84999999999997</v>
      </c>
      <c r="H68" s="123">
        <f t="shared" si="15"/>
        <v>412.99499999999995</v>
      </c>
      <c r="I68" s="123">
        <f t="shared" si="15"/>
        <v>8.4716000000000005</v>
      </c>
      <c r="J68" s="123">
        <f t="shared" si="15"/>
        <v>17.719899999999999</v>
      </c>
      <c r="K68" s="123">
        <f t="shared" si="15"/>
        <v>26.191500000000001</v>
      </c>
      <c r="L68" s="123">
        <f t="shared" si="15"/>
        <v>6.3210000000000006</v>
      </c>
      <c r="M68" s="123">
        <f t="shared" si="15"/>
        <v>12.676000000000002</v>
      </c>
      <c r="N68" s="123">
        <f t="shared" si="15"/>
        <v>18.997</v>
      </c>
      <c r="O68" s="123">
        <f t="shared" si="15"/>
        <v>37.382599999999996</v>
      </c>
      <c r="P68" s="123">
        <f t="shared" si="15"/>
        <v>2.8860000000000001</v>
      </c>
      <c r="Q68" s="123">
        <f t="shared" si="15"/>
        <v>0</v>
      </c>
      <c r="R68" s="123">
        <f t="shared" si="15"/>
        <v>193.42200000000003</v>
      </c>
      <c r="S68" s="123">
        <f t="shared" si="15"/>
        <v>267.346</v>
      </c>
      <c r="T68" s="123">
        <f t="shared" si="15"/>
        <v>5.9809000000000001</v>
      </c>
      <c r="U68" s="123">
        <f t="shared" si="15"/>
        <v>516.125</v>
      </c>
      <c r="V68" s="123">
        <f t="shared" si="15"/>
        <v>492.34900000000005</v>
      </c>
      <c r="W68" s="123">
        <f t="shared" si="15"/>
        <v>4576.0399999999991</v>
      </c>
      <c r="X68" s="123">
        <f t="shared" si="15"/>
        <v>2.94</v>
      </c>
      <c r="Y68" s="123">
        <f t="shared" si="15"/>
        <v>0.30962000000000001</v>
      </c>
      <c r="Z68" s="123">
        <f t="shared" si="15"/>
        <v>133.708</v>
      </c>
    </row>
    <row r="69" spans="1:26" s="167" customFormat="1" ht="15.6" x14ac:dyDescent="0.3">
      <c r="A69" s="165"/>
      <c r="B69" s="165" t="s">
        <v>382</v>
      </c>
      <c r="C69" s="165"/>
      <c r="D69" s="165"/>
      <c r="E69" s="166"/>
      <c r="F69" s="166"/>
      <c r="G69" s="166">
        <f>G68/G67*100</f>
        <v>89.117021276595736</v>
      </c>
      <c r="H69" s="166"/>
      <c r="I69" s="166"/>
      <c r="J69" s="166"/>
      <c r="K69" s="166">
        <f>K68/K67*100</f>
        <v>111.4531914893617</v>
      </c>
      <c r="L69" s="166"/>
      <c r="M69" s="166"/>
      <c r="N69" s="166">
        <f>N68/N67*100</f>
        <v>145.50893617021279</v>
      </c>
      <c r="O69" s="166">
        <f>O68/O67*100</f>
        <v>57.845415860735002</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407">
        <v>0.5</v>
      </c>
      <c r="D71" s="96" t="str">
        <f>VLOOKUP($A71,'Một số món ăn '!$A$1:$AA$3821,3,FALSE)</f>
        <v>chén</v>
      </c>
      <c r="E71" s="10">
        <f>VLOOKUP($A71,'Một số món ăn '!$A$1:$AA$3821,4,FALSE)*$C71</f>
        <v>90</v>
      </c>
      <c r="F71" s="10">
        <f>VLOOKUP($A71,'Một số món ăn '!$A$1:$AA$3821,5,FALSE)*$C71</f>
        <v>89.7</v>
      </c>
      <c r="G71" s="10">
        <f>VLOOKUP($A71,'Một số món ăn '!$A$1:$AA$3821,7,FALSE)*$C71</f>
        <v>103.2</v>
      </c>
      <c r="H71" s="10">
        <f>VLOOKUP($A71,'Một số món ăn '!$A$1:$AA$3821,8,FALSE)*$C71</f>
        <v>64.158000000000001</v>
      </c>
      <c r="I71" s="10">
        <f>VLOOKUP($A71,'Một số món ăn '!$A$1:$AA$3821,9,FALSE)*$C71</f>
        <v>0</v>
      </c>
      <c r="J71" s="10">
        <f>VLOOKUP($A71,'Một số món ăn '!$A$1:$AA$3821,10,FALSE)*$C71</f>
        <v>2.3462999999999998</v>
      </c>
      <c r="K71" s="10">
        <f>VLOOKUP($A71,'Một số món ăn '!$A$1:$AA$3821,11,FALSE)*$C71</f>
        <v>2.3462999999999998</v>
      </c>
      <c r="L71" s="10">
        <f>VLOOKUP($A71,'Một số món ăn '!$A$1:$AA$3821,12,FALSE)*$C71</f>
        <v>0</v>
      </c>
      <c r="M71" s="10">
        <f>VLOOKUP($A71,'Một số món ăn '!$A$1:$AA$3821,13,FALSE)*$C71</f>
        <v>0.29699999999999999</v>
      </c>
      <c r="N71" s="10">
        <f>VLOOKUP($A71,'Một số món ăn '!$A$1:$AA$3821,14,FALSE)*$C71</f>
        <v>0.29699999999999999</v>
      </c>
      <c r="O71" s="10">
        <f>VLOOKUP($A71,'Một số món ăn '!$A$1:$AA$3821,15,FALSE)*$C71</f>
        <v>22.631399999999999</v>
      </c>
      <c r="P71" s="10">
        <f>VLOOKUP($A71,'Một số món ăn '!$A$1:$AA$3821,16,FALSE)*$C71</f>
        <v>0.1188</v>
      </c>
      <c r="Q71" s="10">
        <f>VLOOKUP($A71,'Một số món ăn '!$A$1:$AA$3821,17,FALSE)*$C71</f>
        <v>0</v>
      </c>
      <c r="R71" s="10">
        <f>VLOOKUP($A71,'Một số món ăn '!$A$1:$AA$3821,18,FALSE)*$C71</f>
        <v>8.91</v>
      </c>
      <c r="S71" s="10">
        <f>VLOOKUP($A71,'Một số món ăn '!$A$1:$AA$3821,19,FALSE)*$C71</f>
        <v>30.887999999999998</v>
      </c>
      <c r="T71" s="10">
        <f>VLOOKUP($A71,'Một số món ăn '!$A$1:$AA$3821,20,FALSE)*$C71</f>
        <v>0.3861</v>
      </c>
      <c r="U71" s="10">
        <f>VLOOKUP($A71,'Một số món ăn '!$A$1:$AA$3821,21,FALSE)*$C71</f>
        <v>1.4850000000000001</v>
      </c>
      <c r="V71" s="10">
        <f>VLOOKUP($A71,'Một số món ăn '!$A$1:$AA$3821,22,FALSE)*$C71</f>
        <v>71.576999999999998</v>
      </c>
      <c r="W71" s="10">
        <f>VLOOKUP($A71,'Một số món ăn '!$A$1:$AA$3821,23,FALSE)*$C71</f>
        <v>0</v>
      </c>
      <c r="X71" s="10">
        <f>VLOOKUP($A71,'Một số món ăn '!$A$1:$AA$3821,24,FALSE)*$C71</f>
        <v>0</v>
      </c>
      <c r="Y71" s="10">
        <f>VLOOKUP($A71,'Một số món ăn '!$A$1:$AA$3821,25,FALSE)*$C71</f>
        <v>2.9700000000000001E-2</v>
      </c>
      <c r="Z71" s="10">
        <f>VLOOKUP($A71,'Một số món ăn '!$A$1:$AA$3821,26,FALSE)*$C71</f>
        <v>0</v>
      </c>
    </row>
    <row r="72" spans="1:26" x14ac:dyDescent="0.3">
      <c r="A72" s="172">
        <v>9</v>
      </c>
      <c r="B72" s="10" t="str">
        <f>VLOOKUP($A72,'Một số món ăn '!$A$1:$AA$3821,2,FALSE)</f>
        <v>Đậu hũ nhồi thịt chiên sauce cà chua</v>
      </c>
      <c r="C72" s="407">
        <v>1</v>
      </c>
      <c r="D72" s="96" t="str">
        <f>VLOOKUP($A72,'Một số món ăn '!$A$1:$AA$3821,3,FALSE)</f>
        <v xml:space="preserve"> dĩa nhỏ</v>
      </c>
      <c r="E72" s="10">
        <f>VLOOKUP($A72,'Một số món ăn '!$A$1:$AA$3821,4,FALSE)*$C72</f>
        <v>220</v>
      </c>
      <c r="F72" s="10">
        <f>VLOOKUP($A72,'Một số món ăn '!$A$1:$AA$3821,5,FALSE)*$C72</f>
        <v>214.4</v>
      </c>
      <c r="G72" s="10">
        <f>VLOOKUP($A72,'Một số món ăn '!$A$1:$AA$3821,7,FALSE)*$C72</f>
        <v>224.39999999999998</v>
      </c>
      <c r="H72" s="10">
        <f>VLOOKUP($A72,'Một số món ăn '!$A$1:$AA$3821,8,FALSE)*$C72</f>
        <v>174.36399999999995</v>
      </c>
      <c r="I72" s="10">
        <f>VLOOKUP($A72,'Một số món ăn '!$A$1:$AA$3821,9,FALSE)*$C72</f>
        <v>5.1744000000000003</v>
      </c>
      <c r="J72" s="10">
        <f>VLOOKUP($A72,'Một số món ăn '!$A$1:$AA$3821,10,FALSE)*$C72</f>
        <v>11.8194</v>
      </c>
      <c r="K72" s="10">
        <f>VLOOKUP($A72,'Một số món ăn '!$A$1:$AA$3821,11,FALSE)*$C72</f>
        <v>16.9938</v>
      </c>
      <c r="L72" s="10">
        <f>VLOOKUP($A72,'Một số món ăn '!$A$1:$AA$3821,12,FALSE)*$C72</f>
        <v>4.2140000000000004</v>
      </c>
      <c r="M72" s="10">
        <f>VLOOKUP($A72,'Một số món ăn '!$A$1:$AA$3821,13,FALSE)*$C72</f>
        <v>10.385000000000002</v>
      </c>
      <c r="N72" s="10">
        <f>VLOOKUP($A72,'Một số món ăn '!$A$1:$AA$3821,14,FALSE)*$C72</f>
        <v>14.599</v>
      </c>
      <c r="O72" s="10">
        <f>VLOOKUP($A72,'Một số món ăn '!$A$1:$AA$3821,15,FALSE)*$C72</f>
        <v>8.5553999999999988</v>
      </c>
      <c r="P72" s="10">
        <f>VLOOKUP($A72,'Một số món ăn '!$A$1:$AA$3821,16,FALSE)*$C72</f>
        <v>1.1406000000000001</v>
      </c>
      <c r="Q72" s="10">
        <f>VLOOKUP($A72,'Một số món ăn '!$A$1:$AA$3821,17,FALSE)*$C72</f>
        <v>0</v>
      </c>
      <c r="R72" s="10">
        <f>VLOOKUP($A72,'Một số món ăn '!$A$1:$AA$3821,18,FALSE)*$C72</f>
        <v>38.650000000000006</v>
      </c>
      <c r="S72" s="10">
        <f>VLOOKUP($A72,'Một số món ăn '!$A$1:$AA$3821,19,FALSE)*$C72</f>
        <v>145.51</v>
      </c>
      <c r="T72" s="10">
        <f>VLOOKUP($A72,'Một số món ăn '!$A$1:$AA$3821,20,FALSE)*$C72</f>
        <v>3.4128000000000003</v>
      </c>
      <c r="U72" s="10">
        <f>VLOOKUP($A72,'Một số món ăn '!$A$1:$AA$3821,21,FALSE)*$C72</f>
        <v>5.919999999999999</v>
      </c>
      <c r="V72" s="10">
        <f>VLOOKUP($A72,'Một số món ăn '!$A$1:$AA$3821,22,FALSE)*$C72</f>
        <v>124.34</v>
      </c>
      <c r="W72" s="10">
        <f>VLOOKUP($A72,'Một số món ăn '!$A$1:$AA$3821,23,FALSE)*$C72</f>
        <v>479.07</v>
      </c>
      <c r="X72" s="10">
        <f>VLOOKUP($A72,'Một số món ăn '!$A$1:$AA$3821,24,FALSE)*$C72</f>
        <v>1.96</v>
      </c>
      <c r="Y72" s="10">
        <f>VLOOKUP($A72,'Một số món ăn '!$A$1:$AA$3821,25,FALSE)*$C72</f>
        <v>0.17111999999999999</v>
      </c>
      <c r="Z72" s="10">
        <f>VLOOKUP($A72,'Một số món ăn '!$A$1:$AA$3821,26,FALSE)*$C72</f>
        <v>18.771999999999998</v>
      </c>
    </row>
    <row r="73" spans="1:26" x14ac:dyDescent="0.3">
      <c r="A73" s="172">
        <v>8</v>
      </c>
      <c r="B73" s="10" t="str">
        <f>VLOOKUP($A73,'Một số món ăn '!$A$1:$AA$3821,2,FALSE)</f>
        <v xml:space="preserve">Canh rau ngót thịt bằm </v>
      </c>
      <c r="C73" s="407">
        <v>1</v>
      </c>
      <c r="D73" s="96" t="str">
        <f>VLOOKUP($A73,'Một số món ăn '!$A$1:$AA$3821,3,FALSE)</f>
        <v>chén</v>
      </c>
      <c r="E73" s="10">
        <f>VLOOKUP($A73,'Một số món ăn '!$A$1:$AA$3821,4,FALSE)*$C73</f>
        <v>215</v>
      </c>
      <c r="F73" s="10">
        <f>VLOOKUP($A73,'Một số món ăn '!$A$1:$AA$3821,5,FALSE)*$C73</f>
        <v>194.2</v>
      </c>
      <c r="G73" s="10">
        <f>VLOOKUP($A73,'Một số món ăn '!$A$1:$AA$3821,7,FALSE)*$C73</f>
        <v>91.25</v>
      </c>
      <c r="H73" s="10">
        <f>VLOOKUP($A73,'Một số món ăn '!$A$1:$AA$3821,8,FALSE)*$C73</f>
        <v>174.47300000000001</v>
      </c>
      <c r="I73" s="10">
        <f>VLOOKUP($A73,'Một số món ăn '!$A$1:$AA$3821,9,FALSE)*$C73</f>
        <v>3.2972000000000001</v>
      </c>
      <c r="J73" s="10">
        <f>VLOOKUP($A73,'Một số món ăn '!$A$1:$AA$3821,10,FALSE)*$C73</f>
        <v>3.5542000000000002</v>
      </c>
      <c r="K73" s="10">
        <f>VLOOKUP($A73,'Một số món ăn '!$A$1:$AA$3821,11,FALSE)*$C73</f>
        <v>6.8514000000000008</v>
      </c>
      <c r="L73" s="10">
        <f>VLOOKUP($A73,'Một số món ăn '!$A$1:$AA$3821,12,FALSE)*$C73</f>
        <v>2.1070000000000002</v>
      </c>
      <c r="M73" s="10">
        <f>VLOOKUP($A73,'Một số món ăn '!$A$1:$AA$3821,13,FALSE)*$C73</f>
        <v>1.994</v>
      </c>
      <c r="N73" s="10">
        <f>VLOOKUP($A73,'Một số món ăn '!$A$1:$AA$3821,14,FALSE)*$C73</f>
        <v>4.101</v>
      </c>
      <c r="O73" s="10">
        <f>VLOOKUP($A73,'Một số món ăn '!$A$1:$AA$3821,15,FALSE)*$C73</f>
        <v>6.1957999999999993</v>
      </c>
      <c r="P73" s="10">
        <f>VLOOKUP($A73,'Một số món ăn '!$A$1:$AA$3821,16,FALSE)*$C73</f>
        <v>1.6266</v>
      </c>
      <c r="Q73" s="10">
        <f>VLOOKUP($A73,'Một số món ăn '!$A$1:$AA$3821,17,FALSE)*$C73</f>
        <v>0</v>
      </c>
      <c r="R73" s="10">
        <f>VLOOKUP($A73,'Một số món ăn '!$A$1:$AA$3821,18,FALSE)*$C73</f>
        <v>145.86200000000002</v>
      </c>
      <c r="S73" s="10">
        <f>VLOOKUP($A73,'Một số món ăn '!$A$1:$AA$3821,19,FALSE)*$C73</f>
        <v>90.947999999999993</v>
      </c>
      <c r="T73" s="10">
        <f>VLOOKUP($A73,'Một số món ăn '!$A$1:$AA$3821,20,FALSE)*$C73</f>
        <v>2.1820000000000004</v>
      </c>
      <c r="U73" s="10">
        <f>VLOOKUP($A73,'Một số món ăn '!$A$1:$AA$3821,21,FALSE)*$C73</f>
        <v>508.72</v>
      </c>
      <c r="V73" s="10">
        <f>VLOOKUP($A73,'Một số món ăn '!$A$1:$AA$3821,22,FALSE)*$C73</f>
        <v>296.43200000000002</v>
      </c>
      <c r="W73" s="10">
        <f>VLOOKUP($A73,'Một số món ăn '!$A$1:$AA$3821,23,FALSE)*$C73</f>
        <v>4096.9699999999993</v>
      </c>
      <c r="X73" s="10">
        <f>VLOOKUP($A73,'Một số món ăn '!$A$1:$AA$3821,24,FALSE)*$C73</f>
        <v>0.98</v>
      </c>
      <c r="Y73" s="10">
        <f>VLOOKUP($A73,'Một số món ăn '!$A$1:$AA$3821,25,FALSE)*$C73</f>
        <v>0.10880000000000001</v>
      </c>
      <c r="Z73" s="10">
        <f>VLOOKUP($A73,'Một số món ăn '!$A$1:$AA$3821,26,FALSE)*$C73</f>
        <v>114.93599999999999</v>
      </c>
    </row>
    <row r="74" spans="1:26" x14ac:dyDescent="0.3">
      <c r="A74" s="172" t="s">
        <v>338</v>
      </c>
      <c r="B74" s="10" t="str">
        <f>VLOOKUP($A74,'Một số món ăn '!$A$1:$AA$3821,2,FALSE)</f>
        <v>Chọn món</v>
      </c>
      <c r="C74" s="407">
        <v>0</v>
      </c>
      <c r="D74" s="96" t="str">
        <f>VLOOKUP($A74,'Một số món ăn '!$A$1:$AA$3821,3,FALSE)</f>
        <v>chọn lượng</v>
      </c>
      <c r="E74" s="10">
        <f>VLOOKUP($A74,'Một số món ăn '!$A$1:$AA$3821,4,FALSE)*$C74</f>
        <v>0</v>
      </c>
      <c r="F74" s="10">
        <f>VLOOKUP($A74,'Một số món ăn '!$A$1:$AA$3821,5,FALSE)*$C74</f>
        <v>0</v>
      </c>
      <c r="G74" s="10">
        <f>VLOOKUP($A74,'Một số món ăn '!$A$1:$AA$3821,7,FALSE)*$C74</f>
        <v>0</v>
      </c>
      <c r="H74" s="10">
        <f>VLOOKUP($A74,'Một số món ăn '!$A$1:$AA$3821,8,FALSE)*$C74</f>
        <v>0</v>
      </c>
      <c r="I74" s="10">
        <f>VLOOKUP($A74,'Một số món ăn '!$A$1:$AA$3821,9,FALSE)*$C74</f>
        <v>0</v>
      </c>
      <c r="J74" s="10">
        <f>VLOOKUP($A74,'Một số món ăn '!$A$1:$AA$3821,10,FALSE)*$C74</f>
        <v>0</v>
      </c>
      <c r="K74" s="10">
        <f>VLOOKUP($A74,'Một số món ăn '!$A$1:$AA$3821,11,FALSE)*$C74</f>
        <v>0</v>
      </c>
      <c r="L74" s="10">
        <f>VLOOKUP($A74,'Một số món ăn '!$A$1:$AA$3821,12,FALSE)*$C74</f>
        <v>0</v>
      </c>
      <c r="M74" s="10">
        <f>VLOOKUP($A74,'Một số món ăn '!$A$1:$AA$3821,13,FALSE)*$C74</f>
        <v>0</v>
      </c>
      <c r="N74" s="10">
        <f>VLOOKUP($A74,'Một số món ăn '!$A$1:$AA$3821,14,FALSE)*$C74</f>
        <v>0</v>
      </c>
      <c r="O74" s="10">
        <f>VLOOKUP($A74,'Một số món ăn '!$A$1:$AA$3821,15,FALSE)*$C74</f>
        <v>0</v>
      </c>
      <c r="P74" s="10">
        <f>VLOOKUP($A74,'Một số món ăn '!$A$1:$AA$3821,16,FALSE)*$C74</f>
        <v>0</v>
      </c>
      <c r="Q74" s="10">
        <f>VLOOKUP($A74,'Một số món ăn '!$A$1:$AA$3821,17,FALSE)*$C74</f>
        <v>0</v>
      </c>
      <c r="R74" s="10">
        <f>VLOOKUP($A74,'Một số món ăn '!$A$1:$AA$3821,18,FALSE)*$C74</f>
        <v>0</v>
      </c>
      <c r="S74" s="10">
        <f>VLOOKUP($A74,'Một số món ăn '!$A$1:$AA$3821,19,FALSE)*$C74</f>
        <v>0</v>
      </c>
      <c r="T74" s="10">
        <f>VLOOKUP($A74,'Một số món ăn '!$A$1:$AA$3821,20,FALSE)*$C74</f>
        <v>0</v>
      </c>
      <c r="U74" s="10">
        <f>VLOOKUP($A74,'Một số món ăn '!$A$1:$AA$3821,21,FALSE)*$C74</f>
        <v>0</v>
      </c>
      <c r="V74" s="10">
        <f>VLOOKUP($A74,'Một số món ăn '!$A$1:$AA$3821,22,FALSE)*$C74</f>
        <v>0</v>
      </c>
      <c r="W74" s="10">
        <f>VLOOKUP($A74,'Một số món ăn '!$A$1:$AA$3821,23,FALSE)*$C74</f>
        <v>0</v>
      </c>
      <c r="X74" s="10">
        <f>VLOOKUP($A74,'Một số món ăn '!$A$1:$AA$3821,24,FALSE)*$C74</f>
        <v>0</v>
      </c>
      <c r="Y74" s="10">
        <f>VLOOKUP($A74,'Một số món ăn '!$A$1:$AA$3821,25,FALSE)*$C74</f>
        <v>0</v>
      </c>
      <c r="Z74" s="10">
        <f>VLOOKUP($A74,'Một số món ăn '!$A$1:$AA$3821,26,FALSE)*$C74</f>
        <v>0</v>
      </c>
    </row>
    <row r="75" spans="1:26" x14ac:dyDescent="0.3">
      <c r="A75" s="198" t="s">
        <v>338</v>
      </c>
      <c r="B75" s="10" t="str">
        <f>VLOOKUP($A75,'Một số món ăn '!$A$1:$AA$3821,2,FALSE)</f>
        <v>Chọn món</v>
      </c>
      <c r="C75" s="407">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407">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407">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407">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235</v>
      </c>
      <c r="F88" s="123">
        <f t="shared" ref="F88:Z88" si="16">SUM(F91:F98)</f>
        <v>226.3</v>
      </c>
      <c r="G88" s="123">
        <f t="shared" si="16"/>
        <v>208.25</v>
      </c>
      <c r="H88" s="123">
        <f t="shared" si="16"/>
        <v>45.265000000000001</v>
      </c>
      <c r="I88" s="123">
        <f t="shared" si="16"/>
        <v>7.19</v>
      </c>
      <c r="J88" s="123">
        <f t="shared" si="16"/>
        <v>0.3306</v>
      </c>
      <c r="K88" s="123">
        <f t="shared" si="16"/>
        <v>6.9006000000000007</v>
      </c>
      <c r="L88" s="123">
        <f t="shared" si="16"/>
        <v>7.31</v>
      </c>
      <c r="M88" s="123">
        <f t="shared" si="16"/>
        <v>4.5600000000000002E-2</v>
      </c>
      <c r="N88" s="123">
        <f t="shared" si="16"/>
        <v>7.3555999999999999</v>
      </c>
      <c r="O88" s="123">
        <f t="shared" si="16"/>
        <v>27.293500000000002</v>
      </c>
      <c r="P88" s="123">
        <f t="shared" si="16"/>
        <v>2.5535999999999999</v>
      </c>
      <c r="Q88" s="123">
        <f t="shared" si="16"/>
        <v>19.5</v>
      </c>
      <c r="R88" s="123">
        <f t="shared" si="16"/>
        <v>66.986000000000004</v>
      </c>
      <c r="S88" s="123">
        <f t="shared" si="16"/>
        <v>54.059999999999995</v>
      </c>
      <c r="T88" s="123">
        <f t="shared" si="16"/>
        <v>0.49050000000000005</v>
      </c>
      <c r="U88" s="123">
        <f t="shared" si="16"/>
        <v>1.1399999999999999</v>
      </c>
      <c r="V88" s="123">
        <f t="shared" si="16"/>
        <v>82.935000000000002</v>
      </c>
      <c r="W88" s="123">
        <f t="shared" si="16"/>
        <v>31.375</v>
      </c>
      <c r="X88" s="123">
        <f t="shared" si="16"/>
        <v>0</v>
      </c>
      <c r="Y88" s="123">
        <f t="shared" si="16"/>
        <v>2.6250000000000002E-2</v>
      </c>
      <c r="Z88" s="123">
        <f t="shared" si="16"/>
        <v>17.670000000000002</v>
      </c>
    </row>
    <row r="89" spans="1:26" s="167" customFormat="1" ht="15.6" x14ac:dyDescent="0.3">
      <c r="A89" s="165"/>
      <c r="B89" s="165" t="s">
        <v>382</v>
      </c>
      <c r="C89" s="165"/>
      <c r="D89" s="165"/>
      <c r="E89" s="166"/>
      <c r="F89" s="166"/>
      <c r="G89" s="166">
        <f>G88/G87*100</f>
        <v>88.617021276595736</v>
      </c>
      <c r="H89" s="166"/>
      <c r="I89" s="166"/>
      <c r="J89" s="166"/>
      <c r="K89" s="166">
        <f>K88/K87*100</f>
        <v>58.728510638297884</v>
      </c>
      <c r="L89" s="166"/>
      <c r="M89" s="166"/>
      <c r="N89" s="166">
        <f>N88/N87*100</f>
        <v>112.68153191489363</v>
      </c>
      <c r="O89" s="166">
        <f>O88/O87*100</f>
        <v>84.467311411992256</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52</v>
      </c>
      <c r="B91" s="10" t="str">
        <f>VLOOKUP($A91,'Một số món ăn '!$A$1:$AA$3821,2,FALSE)</f>
        <v>Sữa chua trái cây</v>
      </c>
      <c r="C91" s="408">
        <v>1</v>
      </c>
      <c r="D91" s="96" t="str">
        <f>VLOOKUP($A91,'Một số món ăn '!$A$1:$AA$3821,3,FALSE)</f>
        <v>Ly</v>
      </c>
      <c r="E91" s="10">
        <f>VLOOKUP($A91,'Một số món ăn '!$A$1:$AA$3821,4,FALSE)*$C91</f>
        <v>235</v>
      </c>
      <c r="F91" s="10">
        <f>VLOOKUP($A91,'Một số món ăn '!$A$1:$AA$3821,5,FALSE)*$C91</f>
        <v>226.3</v>
      </c>
      <c r="G91" s="10">
        <f>VLOOKUP($A91,'Một số món ăn '!$A$1:$AA$3821,7,FALSE)*$C91</f>
        <v>208.25</v>
      </c>
      <c r="H91" s="10">
        <f>VLOOKUP($A91,'Một số món ăn '!$A$1:$AA$3821,8,FALSE)*$C91</f>
        <v>45.265000000000001</v>
      </c>
      <c r="I91" s="10">
        <f>VLOOKUP($A91,'Một số món ăn '!$A$1:$AA$3821,9,FALSE)*$C91</f>
        <v>7.19</v>
      </c>
      <c r="J91" s="10">
        <f>VLOOKUP($A91,'Một số món ăn '!$A$1:$AA$3821,10,FALSE)*$C91</f>
        <v>0.3306</v>
      </c>
      <c r="K91" s="10">
        <f>VLOOKUP($A91,'Một số món ăn '!$A$1:$AA$3821,11,FALSE)*$C91</f>
        <v>6.9006000000000007</v>
      </c>
      <c r="L91" s="10">
        <f>VLOOKUP($A91,'Một số món ăn '!$A$1:$AA$3821,12,FALSE)*$C91</f>
        <v>7.31</v>
      </c>
      <c r="M91" s="10">
        <f>VLOOKUP($A91,'Một số món ăn '!$A$1:$AA$3821,13,FALSE)*$C91</f>
        <v>4.5600000000000002E-2</v>
      </c>
      <c r="N91" s="10">
        <f>VLOOKUP($A91,'Một số món ăn '!$A$1:$AA$3821,14,FALSE)*$C91</f>
        <v>7.3555999999999999</v>
      </c>
      <c r="O91" s="10">
        <f>VLOOKUP($A91,'Một số món ăn '!$A$1:$AA$3821,15,FALSE)*$C91</f>
        <v>27.293500000000002</v>
      </c>
      <c r="P91" s="10">
        <f>VLOOKUP($A91,'Một số món ăn '!$A$1:$AA$3821,16,FALSE)*$C91</f>
        <v>2.5535999999999999</v>
      </c>
      <c r="Q91" s="10">
        <f>VLOOKUP($A91,'Một số món ăn '!$A$1:$AA$3821,17,FALSE)*$C91</f>
        <v>19.5</v>
      </c>
      <c r="R91" s="10">
        <f>VLOOKUP($A91,'Một số món ăn '!$A$1:$AA$3821,18,FALSE)*$C91</f>
        <v>66.986000000000004</v>
      </c>
      <c r="S91" s="10">
        <f>VLOOKUP($A91,'Một số món ăn '!$A$1:$AA$3821,19,FALSE)*$C91</f>
        <v>54.059999999999995</v>
      </c>
      <c r="T91" s="10">
        <f>VLOOKUP($A91,'Một số món ăn '!$A$1:$AA$3821,20,FALSE)*$C91</f>
        <v>0.49050000000000005</v>
      </c>
      <c r="U91" s="10">
        <f>VLOOKUP($A91,'Một số món ăn '!$A$1:$AA$3821,21,FALSE)*$C91</f>
        <v>1.1399999999999999</v>
      </c>
      <c r="V91" s="10">
        <f>VLOOKUP($A91,'Một số món ăn '!$A$1:$AA$3821,22,FALSE)*$C91</f>
        <v>82.935000000000002</v>
      </c>
      <c r="W91" s="10">
        <f>VLOOKUP($A91,'Một số món ăn '!$A$1:$AA$3821,23,FALSE)*$C91</f>
        <v>31.375</v>
      </c>
      <c r="X91" s="10">
        <f>VLOOKUP($A91,'Một số món ăn '!$A$1:$AA$3821,24,FALSE)*$C91</f>
        <v>0</v>
      </c>
      <c r="Y91" s="10">
        <f>VLOOKUP($A91,'Một số món ăn '!$A$1:$AA$3821,25,FALSE)*$C91</f>
        <v>2.6250000000000002E-2</v>
      </c>
      <c r="Z91" s="10">
        <f>VLOOKUP($A91,'Một số món ăn '!$A$1:$AA$3821,26,FALSE)*$C91</f>
        <v>17.670000000000002</v>
      </c>
    </row>
    <row r="92" spans="1:26" x14ac:dyDescent="0.3">
      <c r="A92" s="172" t="s">
        <v>338</v>
      </c>
      <c r="B92" s="10" t="str">
        <f>VLOOKUP($A92,'Một số món ăn '!$A$1:$AA$3821,2,FALSE)</f>
        <v>Chọn món</v>
      </c>
      <c r="C92" s="408">
        <v>0</v>
      </c>
      <c r="D92" s="96" t="str">
        <f>VLOOKUP($A92,'Một số món ăn '!$A$1:$AA$3821,3,FALSE)</f>
        <v>chọn lượng</v>
      </c>
      <c r="E92" s="10">
        <f>VLOOKUP($A92,'Một số món ăn '!$A$1:$AA$3821,4,FALSE)*$C92</f>
        <v>0</v>
      </c>
      <c r="F92" s="10">
        <f>VLOOKUP($A92,'Một số món ăn '!$A$1:$AA$3821,5,FALSE)*$C92</f>
        <v>0</v>
      </c>
      <c r="G92" s="10">
        <f>VLOOKUP($A92,'Một số món ăn '!$A$1:$AA$3821,7,FALSE)*$C92</f>
        <v>0</v>
      </c>
      <c r="H92" s="10">
        <f>VLOOKUP($A92,'Một số món ăn '!$A$1:$AA$3821,8,FALSE)*$C92</f>
        <v>0</v>
      </c>
      <c r="I92" s="10">
        <f>VLOOKUP($A92,'Một số món ăn '!$A$1:$AA$3821,9,FALSE)*$C92</f>
        <v>0</v>
      </c>
      <c r="J92" s="10">
        <f>VLOOKUP($A92,'Một số món ăn '!$A$1:$AA$3821,10,FALSE)*$C92</f>
        <v>0</v>
      </c>
      <c r="K92" s="10">
        <f>VLOOKUP($A92,'Một số món ăn '!$A$1:$AA$3821,11,FALSE)*$C92</f>
        <v>0</v>
      </c>
      <c r="L92" s="10">
        <f>VLOOKUP($A92,'Một số món ăn '!$A$1:$AA$3821,12,FALSE)*$C92</f>
        <v>0</v>
      </c>
      <c r="M92" s="10">
        <f>VLOOKUP($A92,'Một số món ăn '!$A$1:$AA$3821,13,FALSE)*$C92</f>
        <v>0</v>
      </c>
      <c r="N92" s="10">
        <f>VLOOKUP($A92,'Một số món ăn '!$A$1:$AA$3821,14,FALSE)*$C92</f>
        <v>0</v>
      </c>
      <c r="O92" s="10">
        <f>VLOOKUP($A92,'Một số món ăn '!$A$1:$AA$3821,15,FALSE)*$C92</f>
        <v>0</v>
      </c>
      <c r="P92" s="10">
        <f>VLOOKUP($A92,'Một số món ăn '!$A$1:$AA$3821,16,FALSE)*$C92</f>
        <v>0</v>
      </c>
      <c r="Q92" s="10">
        <f>VLOOKUP($A92,'Một số món ăn '!$A$1:$AA$3821,17,FALSE)*$C92</f>
        <v>0</v>
      </c>
      <c r="R92" s="10">
        <f>VLOOKUP($A92,'Một số món ăn '!$A$1:$AA$3821,18,FALSE)*$C92</f>
        <v>0</v>
      </c>
      <c r="S92" s="10">
        <f>VLOOKUP($A92,'Một số món ăn '!$A$1:$AA$3821,19,FALSE)*$C92</f>
        <v>0</v>
      </c>
      <c r="T92" s="10">
        <f>VLOOKUP($A92,'Một số món ăn '!$A$1:$AA$3821,20,FALSE)*$C92</f>
        <v>0</v>
      </c>
      <c r="U92" s="10">
        <f>VLOOKUP($A92,'Một số món ăn '!$A$1:$AA$3821,21,FALSE)*$C92</f>
        <v>0</v>
      </c>
      <c r="V92" s="10">
        <f>VLOOKUP($A92,'Một số món ăn '!$A$1:$AA$3821,22,FALSE)*$C92</f>
        <v>0</v>
      </c>
      <c r="W92" s="10">
        <f>VLOOKUP($A92,'Một số món ăn '!$A$1:$AA$3821,23,FALSE)*$C92</f>
        <v>0</v>
      </c>
      <c r="X92" s="10">
        <f>VLOOKUP($A92,'Một số món ăn '!$A$1:$AA$3821,24,FALSE)*$C92</f>
        <v>0</v>
      </c>
      <c r="Y92" s="10">
        <f>VLOOKUP($A92,'Một số món ăn '!$A$1:$AA$3821,25,FALSE)*$C92</f>
        <v>0</v>
      </c>
      <c r="Z92" s="10">
        <f>VLOOKUP($A92,'Một số món ăn '!$A$1:$AA$3821,26,FALSE)*$C92</f>
        <v>0</v>
      </c>
    </row>
    <row r="93" spans="1:26" x14ac:dyDescent="0.3">
      <c r="A93" s="172" t="s">
        <v>338</v>
      </c>
      <c r="B93" s="10" t="str">
        <f>VLOOKUP($A93,'Một số món ăn '!$A$1:$AA$3821,2,FALSE)</f>
        <v>Chọn món</v>
      </c>
      <c r="C93" s="408">
        <v>0</v>
      </c>
      <c r="D93" s="96" t="str">
        <f>VLOOKUP($A93,'Một số món ăn '!$A$1:$AA$3821,3,FALSE)</f>
        <v>chọn lượng</v>
      </c>
      <c r="E93" s="10">
        <f>VLOOKUP($A93,'Một số món ăn '!$A$1:$AA$3821,4,FALSE)*$C93</f>
        <v>0</v>
      </c>
      <c r="F93" s="10">
        <f>VLOOKUP($A93,'Một số món ăn '!$A$1:$AA$3821,5,FALSE)*$C93</f>
        <v>0</v>
      </c>
      <c r="G93" s="10">
        <f>VLOOKUP($A93,'Một số món ăn '!$A$1:$AA$3821,7,FALSE)*$C93</f>
        <v>0</v>
      </c>
      <c r="H93" s="10">
        <f>VLOOKUP($A93,'Một số món ăn '!$A$1:$AA$3821,8,FALSE)*$C93</f>
        <v>0</v>
      </c>
      <c r="I93" s="10">
        <f>VLOOKUP($A93,'Một số món ăn '!$A$1:$AA$3821,9,FALSE)*$C93</f>
        <v>0</v>
      </c>
      <c r="J93" s="10">
        <f>VLOOKUP($A93,'Một số món ăn '!$A$1:$AA$3821,10,FALSE)*$C93</f>
        <v>0</v>
      </c>
      <c r="K93" s="10">
        <f>VLOOKUP($A93,'Một số món ăn '!$A$1:$AA$3821,11,FALSE)*$C93</f>
        <v>0</v>
      </c>
      <c r="L93" s="10">
        <f>VLOOKUP($A93,'Một số món ăn '!$A$1:$AA$3821,12,FALSE)*$C93</f>
        <v>0</v>
      </c>
      <c r="M93" s="10">
        <f>VLOOKUP($A93,'Một số món ăn '!$A$1:$AA$3821,13,FALSE)*$C93</f>
        <v>0</v>
      </c>
      <c r="N93" s="10">
        <f>VLOOKUP($A93,'Một số món ăn '!$A$1:$AA$3821,14,FALSE)*$C93</f>
        <v>0</v>
      </c>
      <c r="O93" s="10">
        <f>VLOOKUP($A93,'Một số món ăn '!$A$1:$AA$3821,15,FALSE)*$C93</f>
        <v>0</v>
      </c>
      <c r="P93" s="10">
        <f>VLOOKUP($A93,'Một số món ăn '!$A$1:$AA$3821,16,FALSE)*$C93</f>
        <v>0</v>
      </c>
      <c r="Q93" s="10">
        <f>VLOOKUP($A93,'Một số món ăn '!$A$1:$AA$3821,17,FALSE)*$C93</f>
        <v>0</v>
      </c>
      <c r="R93" s="10">
        <f>VLOOKUP($A93,'Một số món ăn '!$A$1:$AA$3821,18,FALSE)*$C93</f>
        <v>0</v>
      </c>
      <c r="S93" s="10">
        <f>VLOOKUP($A93,'Một số món ăn '!$A$1:$AA$3821,19,FALSE)*$C93</f>
        <v>0</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408">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408">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408">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408">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408">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835</v>
      </c>
      <c r="F108" s="123">
        <f t="shared" ref="F108:Z108" si="17">SUM(F111:F118)</f>
        <v>802.40000000000009</v>
      </c>
      <c r="G108" s="123">
        <f t="shared" si="17"/>
        <v>746.44999999999993</v>
      </c>
      <c r="H108" s="123">
        <f t="shared" si="17"/>
        <v>651.51699999999983</v>
      </c>
      <c r="I108" s="123">
        <f t="shared" si="17"/>
        <v>13.646000000000001</v>
      </c>
      <c r="J108" s="123">
        <f t="shared" si="17"/>
        <v>31.8856</v>
      </c>
      <c r="K108" s="123">
        <f t="shared" si="17"/>
        <v>45.531599999999997</v>
      </c>
      <c r="L108" s="123">
        <f t="shared" si="17"/>
        <v>10.535</v>
      </c>
      <c r="M108" s="123">
        <f t="shared" si="17"/>
        <v>23.358000000000004</v>
      </c>
      <c r="N108" s="123">
        <f t="shared" si="17"/>
        <v>33.893000000000001</v>
      </c>
      <c r="O108" s="123">
        <f t="shared" si="17"/>
        <v>68.569400000000002</v>
      </c>
      <c r="P108" s="123">
        <f t="shared" si="17"/>
        <v>4.1454000000000004</v>
      </c>
      <c r="Q108" s="123">
        <f t="shared" si="17"/>
        <v>0</v>
      </c>
      <c r="R108" s="123">
        <f t="shared" si="17"/>
        <v>240.98200000000003</v>
      </c>
      <c r="S108" s="123">
        <f t="shared" si="17"/>
        <v>443.74399999999997</v>
      </c>
      <c r="T108" s="123">
        <f t="shared" si="17"/>
        <v>9.7798000000000016</v>
      </c>
      <c r="U108" s="123">
        <f t="shared" si="17"/>
        <v>523.53</v>
      </c>
      <c r="V108" s="123">
        <f t="shared" si="17"/>
        <v>688.26600000000008</v>
      </c>
      <c r="W108" s="123">
        <f t="shared" si="17"/>
        <v>5055.1099999999997</v>
      </c>
      <c r="X108" s="123">
        <f t="shared" si="17"/>
        <v>4.9000000000000004</v>
      </c>
      <c r="Y108" s="123">
        <f t="shared" si="17"/>
        <v>0.51044</v>
      </c>
      <c r="Z108" s="123">
        <f t="shared" si="17"/>
        <v>152.47999999999999</v>
      </c>
    </row>
    <row r="109" spans="1:26" s="167" customFormat="1" ht="15.6" x14ac:dyDescent="0.3">
      <c r="A109" s="165"/>
      <c r="B109" s="165" t="s">
        <v>382</v>
      </c>
      <c r="C109" s="165"/>
      <c r="D109" s="165"/>
      <c r="E109" s="166"/>
      <c r="F109" s="166"/>
      <c r="G109" s="166">
        <f>G108/G107*100</f>
        <v>105.87943262411346</v>
      </c>
      <c r="H109" s="166"/>
      <c r="I109" s="166"/>
      <c r="J109" s="166"/>
      <c r="K109" s="166">
        <f>K108/K107*100</f>
        <v>129.16765957446808</v>
      </c>
      <c r="L109" s="166"/>
      <c r="M109" s="166"/>
      <c r="N109" s="166">
        <f>N108/N107*100</f>
        <v>259.60595744680853</v>
      </c>
      <c r="O109" s="166">
        <f>O108/O107*100</f>
        <v>106.10352030947776</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408">
        <v>1</v>
      </c>
      <c r="D111" s="96" t="str">
        <f>VLOOKUP($A111,'Một số món ăn '!$A$1:$AA$3821,3,FALSE)</f>
        <v>chén</v>
      </c>
      <c r="E111" s="10">
        <f>VLOOKUP($A111,'Một số món ăn '!$A$1:$AA$3821,4,FALSE)*$C111</f>
        <v>180</v>
      </c>
      <c r="F111" s="10">
        <f>VLOOKUP($A111,'Một số món ăn '!$A$1:$AA$3821,5,FALSE)*$C111</f>
        <v>179.4</v>
      </c>
      <c r="G111" s="10">
        <f>VLOOKUP($A111,'Một số món ăn '!$A$1:$AA$3821,7,FALSE)*$C111</f>
        <v>206.4</v>
      </c>
      <c r="H111" s="10">
        <f>VLOOKUP($A111,'Một số món ăn '!$A$1:$AA$3821,8,FALSE)*$C111</f>
        <v>128.316</v>
      </c>
      <c r="I111" s="10">
        <f>VLOOKUP($A111,'Một số món ăn '!$A$1:$AA$3821,9,FALSE)*$C111</f>
        <v>0</v>
      </c>
      <c r="J111" s="10">
        <f>VLOOKUP($A111,'Một số món ăn '!$A$1:$AA$3821,10,FALSE)*$C111</f>
        <v>4.6925999999999997</v>
      </c>
      <c r="K111" s="10">
        <f>VLOOKUP($A111,'Một số món ăn '!$A$1:$AA$3821,11,FALSE)*$C111</f>
        <v>4.6925999999999997</v>
      </c>
      <c r="L111" s="10">
        <f>VLOOKUP($A111,'Một số món ăn '!$A$1:$AA$3821,12,FALSE)*$C111</f>
        <v>0</v>
      </c>
      <c r="M111" s="10">
        <f>VLOOKUP($A111,'Một số món ăn '!$A$1:$AA$3821,13,FALSE)*$C111</f>
        <v>0.59399999999999997</v>
      </c>
      <c r="N111" s="10">
        <f>VLOOKUP($A111,'Một số món ăn '!$A$1:$AA$3821,14,FALSE)*$C111</f>
        <v>0.59399999999999997</v>
      </c>
      <c r="O111" s="10">
        <f>VLOOKUP($A111,'Một số món ăn '!$A$1:$AA$3821,15,FALSE)*$C111</f>
        <v>45.262799999999999</v>
      </c>
      <c r="P111" s="10">
        <f>VLOOKUP($A111,'Một số món ăn '!$A$1:$AA$3821,16,FALSE)*$C111</f>
        <v>0.23760000000000001</v>
      </c>
      <c r="Q111" s="10">
        <f>VLOOKUP($A111,'Một số món ăn '!$A$1:$AA$3821,17,FALSE)*$C111</f>
        <v>0</v>
      </c>
      <c r="R111" s="10">
        <f>VLOOKUP($A111,'Một số món ăn '!$A$1:$AA$3821,18,FALSE)*$C111</f>
        <v>17.82</v>
      </c>
      <c r="S111" s="10">
        <f>VLOOKUP($A111,'Một số món ăn '!$A$1:$AA$3821,19,FALSE)*$C111</f>
        <v>61.775999999999996</v>
      </c>
      <c r="T111" s="10">
        <f>VLOOKUP($A111,'Một số món ăn '!$A$1:$AA$3821,20,FALSE)*$C111</f>
        <v>0.7722</v>
      </c>
      <c r="U111" s="10">
        <f>VLOOKUP($A111,'Một số món ăn '!$A$1:$AA$3821,21,FALSE)*$C111</f>
        <v>2.97</v>
      </c>
      <c r="V111" s="10">
        <f>VLOOKUP($A111,'Một số món ăn '!$A$1:$AA$3821,22,FALSE)*$C111</f>
        <v>143.154</v>
      </c>
      <c r="W111" s="10">
        <f>VLOOKUP($A111,'Một số món ăn '!$A$1:$AA$3821,23,FALSE)*$C111</f>
        <v>0</v>
      </c>
      <c r="X111" s="10">
        <f>VLOOKUP($A111,'Một số món ăn '!$A$1:$AA$3821,24,FALSE)*$C111</f>
        <v>0</v>
      </c>
      <c r="Y111" s="10">
        <f>VLOOKUP($A111,'Một số món ăn '!$A$1:$AA$3821,25,FALSE)*$C111</f>
        <v>5.9400000000000001E-2</v>
      </c>
      <c r="Z111" s="10">
        <f>VLOOKUP($A111,'Một số món ăn '!$A$1:$AA$3821,26,FALSE)*$C111</f>
        <v>0</v>
      </c>
    </row>
    <row r="112" spans="1:26" x14ac:dyDescent="0.3">
      <c r="A112" s="172">
        <v>9</v>
      </c>
      <c r="B112" s="10" t="str">
        <f>VLOOKUP($A112,'Một số món ăn '!$A$1:$AA$3821,2,FALSE)</f>
        <v>Đậu hũ nhồi thịt chiên sauce cà chua</v>
      </c>
      <c r="C112" s="408">
        <v>2</v>
      </c>
      <c r="D112" s="96" t="str">
        <f>VLOOKUP($A112,'Một số món ăn '!$A$1:$AA$3821,3,FALSE)</f>
        <v xml:space="preserve"> dĩa nhỏ</v>
      </c>
      <c r="E112" s="10">
        <f>VLOOKUP($A112,'Một số món ăn '!$A$1:$AA$3821,4,FALSE)*$C112</f>
        <v>440</v>
      </c>
      <c r="F112" s="10">
        <f>VLOOKUP($A112,'Một số món ăn '!$A$1:$AA$3821,5,FALSE)*$C112</f>
        <v>428.8</v>
      </c>
      <c r="G112" s="10">
        <f>VLOOKUP($A112,'Một số món ăn '!$A$1:$AA$3821,7,FALSE)*$C112</f>
        <v>448.79999999999995</v>
      </c>
      <c r="H112" s="10">
        <f>VLOOKUP($A112,'Một số món ăn '!$A$1:$AA$3821,8,FALSE)*$C112</f>
        <v>348.72799999999989</v>
      </c>
      <c r="I112" s="10">
        <f>VLOOKUP($A112,'Một số món ăn '!$A$1:$AA$3821,9,FALSE)*$C112</f>
        <v>10.348800000000001</v>
      </c>
      <c r="J112" s="10">
        <f>VLOOKUP($A112,'Một số món ăn '!$A$1:$AA$3821,10,FALSE)*$C112</f>
        <v>23.6388</v>
      </c>
      <c r="K112" s="10">
        <f>VLOOKUP($A112,'Một số món ăn '!$A$1:$AA$3821,11,FALSE)*$C112</f>
        <v>33.9876</v>
      </c>
      <c r="L112" s="10">
        <f>VLOOKUP($A112,'Một số món ăn '!$A$1:$AA$3821,12,FALSE)*$C112</f>
        <v>8.4280000000000008</v>
      </c>
      <c r="M112" s="10">
        <f>VLOOKUP($A112,'Một số món ăn '!$A$1:$AA$3821,13,FALSE)*$C112</f>
        <v>20.770000000000003</v>
      </c>
      <c r="N112" s="10">
        <f>VLOOKUP($A112,'Một số món ăn '!$A$1:$AA$3821,14,FALSE)*$C112</f>
        <v>29.198</v>
      </c>
      <c r="O112" s="10">
        <f>VLOOKUP($A112,'Một số món ăn '!$A$1:$AA$3821,15,FALSE)*$C112</f>
        <v>17.110799999999998</v>
      </c>
      <c r="P112" s="10">
        <f>VLOOKUP($A112,'Một số món ăn '!$A$1:$AA$3821,16,FALSE)*$C112</f>
        <v>2.2812000000000001</v>
      </c>
      <c r="Q112" s="10">
        <f>VLOOKUP($A112,'Một số món ăn '!$A$1:$AA$3821,17,FALSE)*$C112</f>
        <v>0</v>
      </c>
      <c r="R112" s="10">
        <f>VLOOKUP($A112,'Một số món ăn '!$A$1:$AA$3821,18,FALSE)*$C112</f>
        <v>77.300000000000011</v>
      </c>
      <c r="S112" s="10">
        <f>VLOOKUP($A112,'Một số món ăn '!$A$1:$AA$3821,19,FALSE)*$C112</f>
        <v>291.02</v>
      </c>
      <c r="T112" s="10">
        <f>VLOOKUP($A112,'Một số món ăn '!$A$1:$AA$3821,20,FALSE)*$C112</f>
        <v>6.8256000000000006</v>
      </c>
      <c r="U112" s="10">
        <f>VLOOKUP($A112,'Một số món ăn '!$A$1:$AA$3821,21,FALSE)*$C112</f>
        <v>11.839999999999998</v>
      </c>
      <c r="V112" s="10">
        <f>VLOOKUP($A112,'Một số món ăn '!$A$1:$AA$3821,22,FALSE)*$C112</f>
        <v>248.68</v>
      </c>
      <c r="W112" s="10">
        <f>VLOOKUP($A112,'Một số món ăn '!$A$1:$AA$3821,23,FALSE)*$C112</f>
        <v>958.14</v>
      </c>
      <c r="X112" s="10">
        <f>VLOOKUP($A112,'Một số món ăn '!$A$1:$AA$3821,24,FALSE)*$C112</f>
        <v>3.92</v>
      </c>
      <c r="Y112" s="10">
        <f>VLOOKUP($A112,'Một số món ăn '!$A$1:$AA$3821,25,FALSE)*$C112</f>
        <v>0.34223999999999999</v>
      </c>
      <c r="Z112" s="10">
        <f>VLOOKUP($A112,'Một số món ăn '!$A$1:$AA$3821,26,FALSE)*$C112</f>
        <v>37.543999999999997</v>
      </c>
    </row>
    <row r="113" spans="1:26" x14ac:dyDescent="0.3">
      <c r="A113" s="172">
        <v>8</v>
      </c>
      <c r="B113" s="10" t="str">
        <f>VLOOKUP($A113,'Một số món ăn '!$A$1:$AA$3821,2,FALSE)</f>
        <v xml:space="preserve">Canh rau ngót thịt bằm </v>
      </c>
      <c r="C113" s="408">
        <v>1</v>
      </c>
      <c r="D113" s="96" t="str">
        <f>VLOOKUP($A113,'Một số món ăn '!$A$1:$AA$3821,3,FALSE)</f>
        <v>chén</v>
      </c>
      <c r="E113" s="10">
        <f>VLOOKUP($A113,'Một số món ăn '!$A$1:$AA$3821,4,FALSE)*$C113</f>
        <v>215</v>
      </c>
      <c r="F113" s="10">
        <f>VLOOKUP($A113,'Một số món ăn '!$A$1:$AA$3821,5,FALSE)*$C113</f>
        <v>194.2</v>
      </c>
      <c r="G113" s="10">
        <f>VLOOKUP($A113,'Một số món ăn '!$A$1:$AA$3821,7,FALSE)*$C113</f>
        <v>91.25</v>
      </c>
      <c r="H113" s="10">
        <f>VLOOKUP($A113,'Một số món ăn '!$A$1:$AA$3821,8,FALSE)*$C113</f>
        <v>174.47300000000001</v>
      </c>
      <c r="I113" s="10">
        <f>VLOOKUP($A113,'Một số món ăn '!$A$1:$AA$3821,9,FALSE)*$C113</f>
        <v>3.2972000000000001</v>
      </c>
      <c r="J113" s="10">
        <f>VLOOKUP($A113,'Một số món ăn '!$A$1:$AA$3821,10,FALSE)*$C113</f>
        <v>3.5542000000000002</v>
      </c>
      <c r="K113" s="10">
        <f>VLOOKUP($A113,'Một số món ăn '!$A$1:$AA$3821,11,FALSE)*$C113</f>
        <v>6.8514000000000008</v>
      </c>
      <c r="L113" s="10">
        <f>VLOOKUP($A113,'Một số món ăn '!$A$1:$AA$3821,12,FALSE)*$C113</f>
        <v>2.1070000000000002</v>
      </c>
      <c r="M113" s="10">
        <f>VLOOKUP($A113,'Một số món ăn '!$A$1:$AA$3821,13,FALSE)*$C113</f>
        <v>1.994</v>
      </c>
      <c r="N113" s="10">
        <f>VLOOKUP($A113,'Một số món ăn '!$A$1:$AA$3821,14,FALSE)*$C113</f>
        <v>4.101</v>
      </c>
      <c r="O113" s="10">
        <f>VLOOKUP($A113,'Một số món ăn '!$A$1:$AA$3821,15,FALSE)*$C113</f>
        <v>6.1957999999999993</v>
      </c>
      <c r="P113" s="10">
        <f>VLOOKUP($A113,'Một số món ăn '!$A$1:$AA$3821,16,FALSE)*$C113</f>
        <v>1.6266</v>
      </c>
      <c r="Q113" s="10">
        <f>VLOOKUP($A113,'Một số món ăn '!$A$1:$AA$3821,17,FALSE)*$C113</f>
        <v>0</v>
      </c>
      <c r="R113" s="10">
        <f>VLOOKUP($A113,'Một số món ăn '!$A$1:$AA$3821,18,FALSE)*$C113</f>
        <v>145.86200000000002</v>
      </c>
      <c r="S113" s="10">
        <f>VLOOKUP($A113,'Một số món ăn '!$A$1:$AA$3821,19,FALSE)*$C113</f>
        <v>90.947999999999993</v>
      </c>
      <c r="T113" s="10">
        <f>VLOOKUP($A113,'Một số món ăn '!$A$1:$AA$3821,20,FALSE)*$C113</f>
        <v>2.1820000000000004</v>
      </c>
      <c r="U113" s="10">
        <f>VLOOKUP($A113,'Một số món ăn '!$A$1:$AA$3821,21,FALSE)*$C113</f>
        <v>508.72</v>
      </c>
      <c r="V113" s="10">
        <f>VLOOKUP($A113,'Một số món ăn '!$A$1:$AA$3821,22,FALSE)*$C113</f>
        <v>296.43200000000002</v>
      </c>
      <c r="W113" s="10">
        <f>VLOOKUP($A113,'Một số món ăn '!$A$1:$AA$3821,23,FALSE)*$C113</f>
        <v>4096.9699999999993</v>
      </c>
      <c r="X113" s="10">
        <f>VLOOKUP($A113,'Một số món ăn '!$A$1:$AA$3821,24,FALSE)*$C113</f>
        <v>0.98</v>
      </c>
      <c r="Y113" s="10">
        <f>VLOOKUP($A113,'Một số món ăn '!$A$1:$AA$3821,25,FALSE)*$C113</f>
        <v>0.10880000000000001</v>
      </c>
      <c r="Z113" s="10">
        <f>VLOOKUP($A113,'Một số món ăn '!$A$1:$AA$3821,26,FALSE)*$C113</f>
        <v>114.93599999999999</v>
      </c>
    </row>
    <row r="114" spans="1:26" x14ac:dyDescent="0.3">
      <c r="A114" s="172" t="s">
        <v>338</v>
      </c>
      <c r="B114" s="10" t="str">
        <f>VLOOKUP($A114,'Một số món ăn '!$A$1:$AA$3821,2,FALSE)</f>
        <v>Chọn món</v>
      </c>
      <c r="C114" s="408">
        <v>0</v>
      </c>
      <c r="D114" s="96" t="str">
        <f>VLOOKUP($A114,'Một số món ăn '!$A$1:$AA$3821,3,FALSE)</f>
        <v>chọn lượng</v>
      </c>
      <c r="E114" s="10">
        <f>VLOOKUP($A114,'Một số món ăn '!$A$1:$AA$3821,4,FALSE)*$C114</f>
        <v>0</v>
      </c>
      <c r="F114" s="10">
        <f>VLOOKUP($A114,'Một số món ăn '!$A$1:$AA$3821,5,FALSE)*$C114</f>
        <v>0</v>
      </c>
      <c r="G114" s="10">
        <f>VLOOKUP($A114,'Một số món ăn '!$A$1:$AA$3821,7,FALSE)*$C114</f>
        <v>0</v>
      </c>
      <c r="H114" s="10">
        <f>VLOOKUP($A114,'Một số món ăn '!$A$1:$AA$3821,8,FALSE)*$C114</f>
        <v>0</v>
      </c>
      <c r="I114" s="10">
        <f>VLOOKUP($A114,'Một số món ăn '!$A$1:$AA$3821,9,FALSE)*$C114</f>
        <v>0</v>
      </c>
      <c r="J114" s="10">
        <f>VLOOKUP($A114,'Một số món ăn '!$A$1:$AA$3821,10,FALSE)*$C114</f>
        <v>0</v>
      </c>
      <c r="K114" s="10">
        <f>VLOOKUP($A114,'Một số món ăn '!$A$1:$AA$3821,11,FALSE)*$C114</f>
        <v>0</v>
      </c>
      <c r="L114" s="10">
        <f>VLOOKUP($A114,'Một số món ăn '!$A$1:$AA$3821,12,FALSE)*$C114</f>
        <v>0</v>
      </c>
      <c r="M114" s="10">
        <f>VLOOKUP($A114,'Một số món ăn '!$A$1:$AA$3821,13,FALSE)*$C114</f>
        <v>0</v>
      </c>
      <c r="N114" s="10">
        <f>VLOOKUP($A114,'Một số món ăn '!$A$1:$AA$3821,14,FALSE)*$C114</f>
        <v>0</v>
      </c>
      <c r="O114" s="10">
        <f>VLOOKUP($A114,'Một số món ăn '!$A$1:$AA$3821,15,FALSE)*$C114</f>
        <v>0</v>
      </c>
      <c r="P114" s="10">
        <f>VLOOKUP($A114,'Một số món ăn '!$A$1:$AA$3821,16,FALSE)*$C114</f>
        <v>0</v>
      </c>
      <c r="Q114" s="10">
        <f>VLOOKUP($A114,'Một số món ăn '!$A$1:$AA$3821,17,FALSE)*$C114</f>
        <v>0</v>
      </c>
      <c r="R114" s="10">
        <f>VLOOKUP($A114,'Một số món ăn '!$A$1:$AA$3821,18,FALSE)*$C114</f>
        <v>0</v>
      </c>
      <c r="S114" s="10">
        <f>VLOOKUP($A114,'Một số món ăn '!$A$1:$AA$3821,19,FALSE)*$C114</f>
        <v>0</v>
      </c>
      <c r="T114" s="10">
        <f>VLOOKUP($A114,'Một số món ăn '!$A$1:$AA$3821,20,FALSE)*$C114</f>
        <v>0</v>
      </c>
      <c r="U114" s="10">
        <f>VLOOKUP($A114,'Một số món ăn '!$A$1:$AA$3821,21,FALSE)*$C114</f>
        <v>0</v>
      </c>
      <c r="V114" s="10">
        <f>VLOOKUP($A114,'Một số món ăn '!$A$1:$AA$3821,22,FALSE)*$C114</f>
        <v>0</v>
      </c>
      <c r="W114" s="10">
        <f>VLOOKUP($A114,'Một số món ăn '!$A$1:$AA$3821,23,FALSE)*$C114</f>
        <v>0</v>
      </c>
      <c r="X114" s="10">
        <f>VLOOKUP($A114,'Một số món ăn '!$A$1:$AA$3821,24,FALSE)*$C114</f>
        <v>0</v>
      </c>
      <c r="Y114" s="10">
        <f>VLOOKUP($A114,'Một số món ăn '!$A$1:$AA$3821,25,FALSE)*$C114</f>
        <v>0</v>
      </c>
      <c r="Z114" s="10">
        <f>VLOOKUP($A114,'Một số món ăn '!$A$1:$AA$3821,26,FALSE)*$C114</f>
        <v>0</v>
      </c>
    </row>
    <row r="115" spans="1:26" x14ac:dyDescent="0.3">
      <c r="A115" s="172" t="s">
        <v>338</v>
      </c>
      <c r="B115" s="10" t="str">
        <f>VLOOKUP($A115,'Một số món ăn '!$A$1:$AA$3821,2,FALSE)</f>
        <v>Chọn món</v>
      </c>
      <c r="C115" s="408">
        <v>0</v>
      </c>
      <c r="D115" s="96" t="str">
        <f>VLOOKUP($A115,'Một số món ăn '!$A$1:$AA$3821,3,FALSE)</f>
        <v>chọn lượng</v>
      </c>
      <c r="E115" s="10">
        <f>VLOOKUP($A115,'Một số món ăn '!$A$1:$AA$3821,4,FALSE)*$C115</f>
        <v>0</v>
      </c>
      <c r="F115" s="10">
        <f>VLOOKUP($A115,'Một số món ăn '!$A$1:$AA$3821,5,FALSE)*$C115</f>
        <v>0</v>
      </c>
      <c r="G115" s="10">
        <f>VLOOKUP($A115,'Một số món ăn '!$A$1:$AA$3821,7,FALSE)*$C115</f>
        <v>0</v>
      </c>
      <c r="H115" s="10">
        <f>VLOOKUP($A115,'Một số món ăn '!$A$1:$AA$3821,8,FALSE)*$C115</f>
        <v>0</v>
      </c>
      <c r="I115" s="10">
        <f>VLOOKUP($A115,'Một số món ăn '!$A$1:$AA$3821,9,FALSE)*$C115</f>
        <v>0</v>
      </c>
      <c r="J115" s="10">
        <f>VLOOKUP($A115,'Một số món ăn '!$A$1:$AA$3821,10,FALSE)*$C115</f>
        <v>0</v>
      </c>
      <c r="K115" s="10">
        <f>VLOOKUP($A115,'Một số món ăn '!$A$1:$AA$3821,11,FALSE)*$C115</f>
        <v>0</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0</v>
      </c>
      <c r="P115" s="10">
        <f>VLOOKUP($A115,'Một số món ăn '!$A$1:$AA$3821,16,FALSE)*$C115</f>
        <v>0</v>
      </c>
      <c r="Q115" s="10">
        <f>VLOOKUP($A115,'Một số món ăn '!$A$1:$AA$3821,17,FALSE)*$C115</f>
        <v>0</v>
      </c>
      <c r="R115" s="10">
        <f>VLOOKUP($A115,'Một số món ăn '!$A$1:$AA$3821,18,FALSE)*$C115</f>
        <v>0</v>
      </c>
      <c r="S115" s="10">
        <f>VLOOKUP($A115,'Một số món ăn '!$A$1:$AA$3821,19,FALSE)*$C115</f>
        <v>0</v>
      </c>
      <c r="T115" s="10">
        <f>VLOOKUP($A115,'Một số món ăn '!$A$1:$AA$3821,20,FALSE)*$C115</f>
        <v>0</v>
      </c>
      <c r="U115" s="10">
        <f>VLOOKUP($A115,'Một số món ăn '!$A$1:$AA$3821,21,FALSE)*$C115</f>
        <v>0</v>
      </c>
      <c r="V115" s="10">
        <f>VLOOKUP($A115,'Một số món ăn '!$A$1:$AA$3821,22,FALSE)*$C115</f>
        <v>0</v>
      </c>
      <c r="W115" s="10">
        <f>VLOOKUP($A115,'Một số món ăn '!$A$1:$AA$3821,23,FALSE)*$C115</f>
        <v>0</v>
      </c>
      <c r="X115" s="10">
        <f>VLOOKUP($A115,'Một số món ăn '!$A$1:$AA$3821,24,FALSE)*$C115</f>
        <v>0</v>
      </c>
      <c r="Y115" s="10">
        <f>VLOOKUP($A115,'Một số món ăn '!$A$1:$AA$3821,25,FALSE)*$C115</f>
        <v>0</v>
      </c>
      <c r="Z115" s="10">
        <f>VLOOKUP($A115,'Một số món ăn '!$A$1:$AA$3821,26,FALSE)*$C115</f>
        <v>0</v>
      </c>
    </row>
    <row r="116" spans="1:26" x14ac:dyDescent="0.3">
      <c r="A116" s="172" t="s">
        <v>338</v>
      </c>
      <c r="B116" s="10" t="str">
        <f>VLOOKUP($A116,'Một số món ăn '!$A$1:$AA$3821,2,FALSE)</f>
        <v>Chọn món</v>
      </c>
      <c r="C116" s="408">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408">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408">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220</v>
      </c>
      <c r="F128" s="123">
        <f t="shared" ref="F128:Z128" si="18">SUM(F131:F138)</f>
        <v>220</v>
      </c>
      <c r="G128" s="123">
        <f t="shared" si="18"/>
        <v>292</v>
      </c>
      <c r="H128" s="123">
        <f t="shared" si="18"/>
        <v>154.80000000000001</v>
      </c>
      <c r="I128" s="123">
        <f t="shared" si="18"/>
        <v>10.62</v>
      </c>
      <c r="J128" s="123">
        <f t="shared" si="18"/>
        <v>0</v>
      </c>
      <c r="K128" s="123">
        <f t="shared" si="18"/>
        <v>10.62</v>
      </c>
      <c r="L128" s="123">
        <f t="shared" si="18"/>
        <v>7.9200000000000008</v>
      </c>
      <c r="M128" s="123">
        <f t="shared" si="18"/>
        <v>0</v>
      </c>
      <c r="N128" s="123">
        <f t="shared" si="18"/>
        <v>7.9200000000000008</v>
      </c>
      <c r="O128" s="123">
        <f t="shared" si="18"/>
        <v>48.36</v>
      </c>
      <c r="P128" s="123">
        <f t="shared" si="18"/>
        <v>0</v>
      </c>
      <c r="Q128" s="123">
        <f t="shared" si="18"/>
        <v>54</v>
      </c>
      <c r="R128" s="123">
        <f t="shared" si="18"/>
        <v>216</v>
      </c>
      <c r="S128" s="123">
        <f t="shared" si="18"/>
        <v>171</v>
      </c>
      <c r="T128" s="123">
        <f t="shared" si="18"/>
        <v>0.18</v>
      </c>
      <c r="U128" s="123">
        <f t="shared" si="18"/>
        <v>684</v>
      </c>
      <c r="V128" s="123">
        <f t="shared" si="18"/>
        <v>0</v>
      </c>
      <c r="W128" s="123">
        <f t="shared" si="18"/>
        <v>39.6</v>
      </c>
      <c r="X128" s="123">
        <f t="shared" si="18"/>
        <v>90</v>
      </c>
      <c r="Y128" s="123">
        <f t="shared" si="18"/>
        <v>0.09</v>
      </c>
      <c r="Z128" s="123">
        <f t="shared" si="18"/>
        <v>1.8</v>
      </c>
    </row>
    <row r="129" spans="1:26" s="167" customFormat="1" ht="15.6" x14ac:dyDescent="0.3">
      <c r="A129" s="165"/>
      <c r="B129" s="165" t="s">
        <v>382</v>
      </c>
      <c r="C129" s="165"/>
      <c r="D129" s="165"/>
      <c r="E129" s="166"/>
      <c r="F129" s="166"/>
      <c r="G129" s="166">
        <f>G128/G127*100</f>
        <v>124.25531914893617</v>
      </c>
      <c r="H129" s="166"/>
      <c r="I129" s="166"/>
      <c r="J129" s="166"/>
      <c r="K129" s="166">
        <f>K128/K127*100</f>
        <v>90.38297872340425</v>
      </c>
      <c r="L129" s="166"/>
      <c r="M129" s="166"/>
      <c r="N129" s="166">
        <f>N128/N127*100</f>
        <v>121.32765957446811</v>
      </c>
      <c r="O129" s="166">
        <f>O128/O127*100</f>
        <v>149.66344294003869</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20</v>
      </c>
      <c r="B131" s="10" t="str">
        <f>VLOOKUP($A131,'Một số món ăn '!$A$1:$AA$3821,2,FALSE)</f>
        <v>Sữa tươi</v>
      </c>
      <c r="C131" s="408">
        <v>1</v>
      </c>
      <c r="D131" s="96" t="str">
        <f>VLOOKUP($A131,'Một số món ăn '!$A$1:$AA$3821,3,FALSE)</f>
        <v>bịch</v>
      </c>
      <c r="E131" s="10">
        <f>VLOOKUP($A131,'Một số món ăn '!$A$1:$AA$3821,4,FALSE)*$C131</f>
        <v>220</v>
      </c>
      <c r="F131" s="10">
        <f>VLOOKUP($A131,'Một số món ăn '!$A$1:$AA$3821,5,FALSE)*$C131</f>
        <v>220</v>
      </c>
      <c r="G131" s="10">
        <f>VLOOKUP($A131,'Một số món ăn '!$A$1:$AA$3821,7,FALSE)*$C131</f>
        <v>292</v>
      </c>
      <c r="H131" s="10">
        <f>VLOOKUP($A131,'Một số món ăn '!$A$1:$AA$3821,8,FALSE)*$C131</f>
        <v>154.80000000000001</v>
      </c>
      <c r="I131" s="10">
        <f>VLOOKUP($A131,'Một số món ăn '!$A$1:$AA$3821,9,FALSE)*$C131</f>
        <v>10.62</v>
      </c>
      <c r="J131" s="10">
        <f>VLOOKUP($A131,'Một số món ăn '!$A$1:$AA$3821,10,FALSE)*$C131</f>
        <v>0</v>
      </c>
      <c r="K131" s="10">
        <f>VLOOKUP($A131,'Một số món ăn '!$A$1:$AA$3821,11,FALSE)*$C131</f>
        <v>10.62</v>
      </c>
      <c r="L131" s="10">
        <f>VLOOKUP($A131,'Một số món ăn '!$A$1:$AA$3821,12,FALSE)*$C131</f>
        <v>7.9200000000000008</v>
      </c>
      <c r="M131" s="10">
        <f>VLOOKUP($A131,'Một số món ăn '!$A$1:$AA$3821,13,FALSE)*$C131</f>
        <v>0</v>
      </c>
      <c r="N131" s="10">
        <f>VLOOKUP($A131,'Một số món ăn '!$A$1:$AA$3821,14,FALSE)*$C131</f>
        <v>7.9200000000000008</v>
      </c>
      <c r="O131" s="10">
        <f>VLOOKUP($A131,'Một số món ăn '!$A$1:$AA$3821,15,FALSE)*$C131</f>
        <v>48.36</v>
      </c>
      <c r="P131" s="10">
        <f>VLOOKUP($A131,'Một số món ăn '!$A$1:$AA$3821,16,FALSE)*$C131</f>
        <v>0</v>
      </c>
      <c r="Q131" s="10">
        <f>VLOOKUP($A131,'Một số món ăn '!$A$1:$AA$3821,17,FALSE)*$C131</f>
        <v>54</v>
      </c>
      <c r="R131" s="10">
        <f>VLOOKUP($A131,'Một số món ăn '!$A$1:$AA$3821,18,FALSE)*$C131</f>
        <v>216</v>
      </c>
      <c r="S131" s="10">
        <f>VLOOKUP($A131,'Một số món ăn '!$A$1:$AA$3821,19,FALSE)*$C131</f>
        <v>171</v>
      </c>
      <c r="T131" s="10">
        <f>VLOOKUP($A131,'Một số món ăn '!$A$1:$AA$3821,20,FALSE)*$C131</f>
        <v>0.18</v>
      </c>
      <c r="U131" s="10">
        <f>VLOOKUP($A131,'Một số món ăn '!$A$1:$AA$3821,21,FALSE)*$C131</f>
        <v>684</v>
      </c>
      <c r="V131" s="10">
        <f>VLOOKUP($A131,'Một số món ăn '!$A$1:$AA$3821,22,FALSE)*$C131</f>
        <v>0</v>
      </c>
      <c r="W131" s="10">
        <f>VLOOKUP($A131,'Một số món ăn '!$A$1:$AA$3821,23,FALSE)*$C131</f>
        <v>39.6</v>
      </c>
      <c r="X131" s="10">
        <f>VLOOKUP($A131,'Một số món ăn '!$A$1:$AA$3821,24,FALSE)*$C131</f>
        <v>90</v>
      </c>
      <c r="Y131" s="10">
        <f>VLOOKUP($A131,'Một số món ăn '!$A$1:$AA$3821,25,FALSE)*$C131</f>
        <v>0.09</v>
      </c>
      <c r="Z131" s="10">
        <f>VLOOKUP($A131,'Một số món ăn '!$A$1:$AA$3821,26,FALSE)*$C131</f>
        <v>1.8</v>
      </c>
    </row>
    <row r="132" spans="1:26" x14ac:dyDescent="0.3">
      <c r="A132" s="172">
        <v>50</v>
      </c>
      <c r="B132" s="10" t="str">
        <f>VLOOKUP($A132,'Một số món ăn '!$A$1:$AA$3821,2,FALSE)</f>
        <v>Bánh thỏi socola</v>
      </c>
      <c r="C132" s="408">
        <v>0</v>
      </c>
      <c r="D132" s="96" t="str">
        <f>VLOOKUP($A132,'Một số món ăn '!$A$1:$AA$3821,3,FALSE)</f>
        <v>cái</v>
      </c>
      <c r="E132" s="10">
        <f>VLOOKUP($A132,'Một số món ăn '!$A$1:$AA$3821,4,FALSE)*$C132</f>
        <v>0</v>
      </c>
      <c r="F132" s="10">
        <f>VLOOKUP($A132,'Một số món ăn '!$A$1:$AA$3821,5,FALSE)*$C132</f>
        <v>0</v>
      </c>
      <c r="G132" s="10">
        <f>VLOOKUP($A132,'Một số món ăn '!$A$1:$AA$3821,7,FALSE)*$C132</f>
        <v>0</v>
      </c>
      <c r="H132" s="10">
        <f>VLOOKUP($A132,'Một số món ăn '!$A$1:$AA$3821,8,FALSE)*$C132</f>
        <v>0</v>
      </c>
      <c r="I132" s="10">
        <f>VLOOKUP($A132,'Một số món ăn '!$A$1:$AA$3821,9,FALSE)*$C132</f>
        <v>0</v>
      </c>
      <c r="J132" s="10">
        <f>VLOOKUP($A132,'Một số món ăn '!$A$1:$AA$3821,10,FALSE)*$C132</f>
        <v>0</v>
      </c>
      <c r="K132" s="10">
        <f>VLOOKUP($A132,'Một số món ăn '!$A$1:$AA$3821,11,FALSE)*$C132</f>
        <v>0</v>
      </c>
      <c r="L132" s="10">
        <f>VLOOKUP($A132,'Một số món ăn '!$A$1:$AA$3821,12,FALSE)*$C132</f>
        <v>0</v>
      </c>
      <c r="M132" s="10">
        <f>VLOOKUP($A132,'Một số món ăn '!$A$1:$AA$3821,13,FALSE)*$C132</f>
        <v>0</v>
      </c>
      <c r="N132" s="10">
        <f>VLOOKUP($A132,'Một số món ăn '!$A$1:$AA$3821,14,FALSE)*$C132</f>
        <v>0</v>
      </c>
      <c r="O132" s="10">
        <f>VLOOKUP($A132,'Một số món ăn '!$A$1:$AA$3821,15,FALSE)*$C132</f>
        <v>0</v>
      </c>
      <c r="P132" s="10">
        <f>VLOOKUP($A132,'Một số món ăn '!$A$1:$AA$3821,16,FALSE)*$C132</f>
        <v>0</v>
      </c>
      <c r="Q132" s="10">
        <f>VLOOKUP($A132,'Một số món ăn '!$A$1:$AA$3821,17,FALSE)*$C132</f>
        <v>0</v>
      </c>
      <c r="R132" s="10">
        <f>VLOOKUP($A132,'Một số món ăn '!$A$1:$AA$3821,18,FALSE)*$C132</f>
        <v>0</v>
      </c>
      <c r="S132" s="10">
        <f>VLOOKUP($A132,'Một số món ăn '!$A$1:$AA$3821,19,FALSE)*$C132</f>
        <v>0</v>
      </c>
      <c r="T132" s="10">
        <f>VLOOKUP($A132,'Một số món ăn '!$A$1:$AA$3821,20,FALSE)*$C132</f>
        <v>0</v>
      </c>
      <c r="U132" s="10">
        <f>VLOOKUP($A132,'Một số món ăn '!$A$1:$AA$3821,21,FALSE)*$C132</f>
        <v>0</v>
      </c>
      <c r="V132" s="10">
        <f>VLOOKUP($A132,'Một số món ăn '!$A$1:$AA$3821,22,FALSE)*$C132</f>
        <v>0</v>
      </c>
      <c r="W132" s="10">
        <f>VLOOKUP($A132,'Một số món ăn '!$A$1:$AA$3821,23,FALSE)*$C132</f>
        <v>0</v>
      </c>
      <c r="X132" s="10">
        <f>VLOOKUP($A132,'Một số món ăn '!$A$1:$AA$3821,24,FALSE)*$C132</f>
        <v>0</v>
      </c>
      <c r="Y132" s="10">
        <f>VLOOKUP($A132,'Một số món ăn '!$A$1:$AA$3821,25,FALSE)*$C132</f>
        <v>0</v>
      </c>
      <c r="Z132" s="10">
        <f>VLOOKUP($A132,'Một số món ăn '!$A$1:$AA$3821,26,FALSE)*$C132</f>
        <v>0</v>
      </c>
    </row>
    <row r="133" spans="1:26" x14ac:dyDescent="0.3">
      <c r="A133" s="172" t="s">
        <v>338</v>
      </c>
      <c r="B133" s="10" t="str">
        <f>VLOOKUP($A133,'Một số món ăn '!$A$1:$AA$3821,2,FALSE)</f>
        <v>Chọn món</v>
      </c>
      <c r="C133" s="408">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408">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408">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408">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408">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408">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19">SUM(F151:F158)</f>
        <v>0</v>
      </c>
      <c r="G148" s="123">
        <f t="shared" si="19"/>
        <v>0</v>
      </c>
      <c r="H148" s="123">
        <f t="shared" si="19"/>
        <v>0</v>
      </c>
      <c r="I148" s="123">
        <f t="shared" si="19"/>
        <v>0</v>
      </c>
      <c r="J148" s="123">
        <f t="shared" si="19"/>
        <v>0</v>
      </c>
      <c r="K148" s="123">
        <f t="shared" si="19"/>
        <v>0</v>
      </c>
      <c r="L148" s="123">
        <f t="shared" si="19"/>
        <v>0</v>
      </c>
      <c r="M148" s="123">
        <f t="shared" si="19"/>
        <v>0</v>
      </c>
      <c r="N148" s="123">
        <f t="shared" si="19"/>
        <v>0</v>
      </c>
      <c r="O148" s="123">
        <f t="shared" si="19"/>
        <v>0</v>
      </c>
      <c r="P148" s="123">
        <f t="shared" si="19"/>
        <v>0</v>
      </c>
      <c r="Q148" s="123">
        <f t="shared" si="19"/>
        <v>0</v>
      </c>
      <c r="R148" s="123">
        <f t="shared" si="19"/>
        <v>0</v>
      </c>
      <c r="S148" s="123">
        <f t="shared" si="19"/>
        <v>0</v>
      </c>
      <c r="T148" s="123">
        <f t="shared" si="19"/>
        <v>0</v>
      </c>
      <c r="U148" s="123">
        <f t="shared" si="19"/>
        <v>0</v>
      </c>
      <c r="V148" s="123">
        <f t="shared" si="19"/>
        <v>0</v>
      </c>
      <c r="W148" s="123">
        <f t="shared" si="19"/>
        <v>0</v>
      </c>
      <c r="X148" s="123">
        <f t="shared" si="19"/>
        <v>0</v>
      </c>
      <c r="Y148" s="123">
        <f t="shared" si="19"/>
        <v>0</v>
      </c>
      <c r="Z148" s="123">
        <f t="shared" si="1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173">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173">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173">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173">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173">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173">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173">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173">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20">SUM(F171:F178)</f>
        <v>0</v>
      </c>
      <c r="G168" s="123">
        <f t="shared" si="20"/>
        <v>0</v>
      </c>
      <c r="H168" s="123">
        <f t="shared" si="20"/>
        <v>0</v>
      </c>
      <c r="I168" s="123">
        <f t="shared" si="20"/>
        <v>0</v>
      </c>
      <c r="J168" s="123">
        <f t="shared" si="20"/>
        <v>0</v>
      </c>
      <c r="K168" s="123">
        <f t="shared" si="20"/>
        <v>0</v>
      </c>
      <c r="L168" s="123">
        <f t="shared" si="20"/>
        <v>0</v>
      </c>
      <c r="M168" s="123">
        <f t="shared" si="20"/>
        <v>0</v>
      </c>
      <c r="N168" s="123">
        <f t="shared" si="20"/>
        <v>0</v>
      </c>
      <c r="O168" s="123">
        <f t="shared" si="20"/>
        <v>0</v>
      </c>
      <c r="P168" s="123">
        <f t="shared" si="20"/>
        <v>0</v>
      </c>
      <c r="Q168" s="123">
        <f t="shared" si="20"/>
        <v>0</v>
      </c>
      <c r="R168" s="123">
        <f t="shared" si="20"/>
        <v>0</v>
      </c>
      <c r="S168" s="123">
        <f t="shared" si="20"/>
        <v>0</v>
      </c>
      <c r="T168" s="123">
        <f t="shared" si="20"/>
        <v>0</v>
      </c>
      <c r="U168" s="123">
        <f t="shared" si="20"/>
        <v>0</v>
      </c>
      <c r="V168" s="123">
        <f t="shared" si="20"/>
        <v>0</v>
      </c>
      <c r="W168" s="123">
        <f t="shared" si="20"/>
        <v>0</v>
      </c>
      <c r="X168" s="123">
        <f t="shared" si="20"/>
        <v>0</v>
      </c>
      <c r="Y168" s="123">
        <f t="shared" si="20"/>
        <v>0</v>
      </c>
      <c r="Z168" s="123">
        <f t="shared" si="2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21">SUM(F191:F198)</f>
        <v>0</v>
      </c>
      <c r="G188" s="123">
        <f t="shared" si="21"/>
        <v>0</v>
      </c>
      <c r="H188" s="123">
        <f t="shared" si="21"/>
        <v>0</v>
      </c>
      <c r="I188" s="123">
        <f t="shared" si="21"/>
        <v>0</v>
      </c>
      <c r="J188" s="123">
        <f t="shared" si="21"/>
        <v>0</v>
      </c>
      <c r="K188" s="123">
        <f t="shared" si="21"/>
        <v>0</v>
      </c>
      <c r="L188" s="123">
        <f t="shared" si="21"/>
        <v>0</v>
      </c>
      <c r="M188" s="123">
        <f t="shared" si="21"/>
        <v>0</v>
      </c>
      <c r="N188" s="123">
        <f t="shared" si="21"/>
        <v>0</v>
      </c>
      <c r="O188" s="123">
        <f t="shared" si="21"/>
        <v>0</v>
      </c>
      <c r="P188" s="123">
        <f t="shared" si="21"/>
        <v>0</v>
      </c>
      <c r="Q188" s="123">
        <f t="shared" si="21"/>
        <v>0</v>
      </c>
      <c r="R188" s="123">
        <f t="shared" si="21"/>
        <v>0</v>
      </c>
      <c r="S188" s="123">
        <f t="shared" si="21"/>
        <v>0</v>
      </c>
      <c r="T188" s="123">
        <f t="shared" si="21"/>
        <v>0</v>
      </c>
      <c r="U188" s="123">
        <f t="shared" si="21"/>
        <v>0</v>
      </c>
      <c r="V188" s="123">
        <f t="shared" si="21"/>
        <v>0</v>
      </c>
      <c r="W188" s="123">
        <f t="shared" si="21"/>
        <v>0</v>
      </c>
      <c r="X188" s="123">
        <f t="shared" si="21"/>
        <v>0</v>
      </c>
      <c r="Y188" s="123">
        <f t="shared" si="21"/>
        <v>0</v>
      </c>
      <c r="Z188" s="123">
        <f t="shared" si="2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22">SUM(F211:F218)</f>
        <v>0</v>
      </c>
      <c r="G208" s="123">
        <f t="shared" si="22"/>
        <v>0</v>
      </c>
      <c r="H208" s="123">
        <f t="shared" si="22"/>
        <v>0</v>
      </c>
      <c r="I208" s="123">
        <f t="shared" si="22"/>
        <v>0</v>
      </c>
      <c r="J208" s="123">
        <f t="shared" si="22"/>
        <v>0</v>
      </c>
      <c r="K208" s="123">
        <f t="shared" si="22"/>
        <v>0</v>
      </c>
      <c r="L208" s="123">
        <f t="shared" si="22"/>
        <v>0</v>
      </c>
      <c r="M208" s="123">
        <f t="shared" si="22"/>
        <v>0</v>
      </c>
      <c r="N208" s="123">
        <f t="shared" si="22"/>
        <v>0</v>
      </c>
      <c r="O208" s="123">
        <f t="shared" si="22"/>
        <v>0</v>
      </c>
      <c r="P208" s="123">
        <f t="shared" si="22"/>
        <v>0</v>
      </c>
      <c r="Q208" s="123">
        <f t="shared" si="22"/>
        <v>0</v>
      </c>
      <c r="R208" s="123">
        <f t="shared" si="22"/>
        <v>0</v>
      </c>
      <c r="S208" s="123">
        <f t="shared" si="22"/>
        <v>0</v>
      </c>
      <c r="T208" s="123">
        <f t="shared" si="22"/>
        <v>0</v>
      </c>
      <c r="U208" s="123">
        <f t="shared" si="22"/>
        <v>0</v>
      </c>
      <c r="V208" s="123">
        <f t="shared" si="22"/>
        <v>0</v>
      </c>
      <c r="W208" s="123">
        <f t="shared" si="22"/>
        <v>0</v>
      </c>
      <c r="X208" s="123">
        <f t="shared" si="22"/>
        <v>0</v>
      </c>
      <c r="Y208" s="123">
        <f t="shared" si="22"/>
        <v>0</v>
      </c>
      <c r="Z208" s="123">
        <f t="shared" si="2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tint="0.39997558519241921"/>
  </sheetPr>
  <dimension ref="A1:AJ218"/>
  <sheetViews>
    <sheetView zoomScale="80" zoomScaleNormal="80" workbookViewId="0">
      <selection activeCell="A125" sqref="A125:G131"/>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2808.17</v>
      </c>
      <c r="C6" s="119">
        <f>SUM(G12:G21)</f>
        <v>2410.902</v>
      </c>
      <c r="D6" s="119">
        <f t="shared" ref="D6:V6" si="0">SUM(H12:H21)</f>
        <v>2285.67245</v>
      </c>
      <c r="E6" s="119">
        <f t="shared" si="0"/>
        <v>82.757900000000006</v>
      </c>
      <c r="F6" s="120">
        <f t="shared" si="0"/>
        <v>39.700150000000001</v>
      </c>
      <c r="G6" s="120">
        <f t="shared" si="0"/>
        <v>122.45805000000001</v>
      </c>
      <c r="H6" s="120">
        <f t="shared" si="0"/>
        <v>37.641600000000004</v>
      </c>
      <c r="I6" s="120">
        <f t="shared" si="0"/>
        <v>33.088000000000001</v>
      </c>
      <c r="J6" s="120">
        <f t="shared" si="0"/>
        <v>80.065600000000003</v>
      </c>
      <c r="K6" s="107">
        <f t="shared" si="0"/>
        <v>293.93941000000001</v>
      </c>
      <c r="L6" s="120">
        <f t="shared" si="0"/>
        <v>16.726320000000001</v>
      </c>
      <c r="M6" s="107">
        <f t="shared" si="0"/>
        <v>1181.184</v>
      </c>
      <c r="N6" s="120">
        <f t="shared" si="0"/>
        <v>1005.4307999999999</v>
      </c>
      <c r="O6" s="120">
        <f t="shared" si="0"/>
        <v>1613.7395999999999</v>
      </c>
      <c r="P6" s="120">
        <f t="shared" si="0"/>
        <v>37.972839999999998</v>
      </c>
      <c r="Q6" s="120">
        <f t="shared" si="0"/>
        <v>5088.3804999999993</v>
      </c>
      <c r="R6" s="120">
        <f t="shared" si="0"/>
        <v>2519.6594</v>
      </c>
      <c r="S6" s="120">
        <f t="shared" si="0"/>
        <v>4761.3280000000004</v>
      </c>
      <c r="T6" s="120">
        <f t="shared" si="0"/>
        <v>1338.212</v>
      </c>
      <c r="U6" s="120">
        <f t="shared" si="0"/>
        <v>1.9103920000000001</v>
      </c>
      <c r="V6" s="120">
        <f t="shared" si="0"/>
        <v>159.87260000000001</v>
      </c>
    </row>
    <row r="7" spans="1:36" customFormat="1" ht="57.6" x14ac:dyDescent="0.3">
      <c r="A7" s="30" t="s">
        <v>368</v>
      </c>
      <c r="B7" s="30"/>
      <c r="C7" s="118">
        <f>C6/C4*100</f>
        <v>102.59157446808511</v>
      </c>
      <c r="D7" s="118">
        <f t="shared" ref="D7:V7" si="1">D6/D4*100</f>
        <v>152.37816333333333</v>
      </c>
      <c r="E7" s="118">
        <f t="shared" si="1"/>
        <v>201.2350151975684</v>
      </c>
      <c r="F7" s="118">
        <f t="shared" si="1"/>
        <v>51.980556464811791</v>
      </c>
      <c r="G7" s="118">
        <f t="shared" si="1"/>
        <v>104.2196170212766</v>
      </c>
      <c r="H7" s="118">
        <f t="shared" si="1"/>
        <v>115.32745531914897</v>
      </c>
      <c r="I7" s="118">
        <f t="shared" si="1"/>
        <v>101.37600000000002</v>
      </c>
      <c r="J7" s="118">
        <f t="shared" si="1"/>
        <v>122.65368510638299</v>
      </c>
      <c r="K7" s="118">
        <f t="shared" si="1"/>
        <v>90.967709090909096</v>
      </c>
      <c r="L7" s="118">
        <f t="shared" si="1"/>
        <v>66.905280000000005</v>
      </c>
      <c r="M7" s="118">
        <f t="shared" si="1"/>
        <v>787.45600000000002</v>
      </c>
      <c r="N7" s="118">
        <f t="shared" si="1"/>
        <v>125.67884999999998</v>
      </c>
      <c r="O7" s="118">
        <f t="shared" si="1"/>
        <v>230.53422857142857</v>
      </c>
      <c r="P7" s="118">
        <f t="shared" si="1"/>
        <v>189.86419999999998</v>
      </c>
      <c r="Q7" s="118">
        <f t="shared" si="1"/>
        <v>339.22536666666662</v>
      </c>
      <c r="R7" s="118">
        <f t="shared" si="1"/>
        <v>125.98297000000001</v>
      </c>
      <c r="S7" s="118">
        <f t="shared" si="1"/>
        <v>680.18971428571433</v>
      </c>
      <c r="T7" s="118">
        <f t="shared" si="1"/>
        <v>446.07066666666668</v>
      </c>
      <c r="U7" s="118">
        <f t="shared" si="1"/>
        <v>173.672</v>
      </c>
      <c r="V7" s="118">
        <f t="shared" si="1"/>
        <v>159.87260000000001</v>
      </c>
      <c r="W7" s="197" t="s">
        <v>428</v>
      </c>
      <c r="X7" s="196">
        <f>N6/O6</f>
        <v>0.62304401527978859</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2808.17</v>
      </c>
      <c r="G11" s="180">
        <f t="shared" ref="G11:Z11" si="2">SUM(G12:G21)</f>
        <v>2410.902</v>
      </c>
      <c r="H11" s="180">
        <f t="shared" si="2"/>
        <v>2285.67245</v>
      </c>
      <c r="I11" s="180">
        <f t="shared" si="2"/>
        <v>82.757900000000006</v>
      </c>
      <c r="J11" s="180">
        <f t="shared" si="2"/>
        <v>39.700150000000001</v>
      </c>
      <c r="K11" s="180">
        <f t="shared" si="2"/>
        <v>122.45805000000001</v>
      </c>
      <c r="L11" s="180">
        <f t="shared" si="2"/>
        <v>37.641600000000004</v>
      </c>
      <c r="M11" s="180">
        <f t="shared" si="2"/>
        <v>33.088000000000001</v>
      </c>
      <c r="N11" s="180">
        <f t="shared" si="2"/>
        <v>80.065600000000003</v>
      </c>
      <c r="O11" s="180">
        <f t="shared" si="2"/>
        <v>293.93941000000001</v>
      </c>
      <c r="P11" s="180">
        <f t="shared" si="2"/>
        <v>16.726320000000001</v>
      </c>
      <c r="Q11" s="180">
        <f t="shared" si="2"/>
        <v>1181.184</v>
      </c>
      <c r="R11" s="180">
        <f t="shared" si="2"/>
        <v>1005.4307999999999</v>
      </c>
      <c r="S11" s="180">
        <f t="shared" si="2"/>
        <v>1613.7395999999999</v>
      </c>
      <c r="T11" s="180">
        <f t="shared" si="2"/>
        <v>37.972839999999998</v>
      </c>
      <c r="U11" s="180">
        <f t="shared" si="2"/>
        <v>5088.3804999999993</v>
      </c>
      <c r="V11" s="180">
        <f t="shared" si="2"/>
        <v>2519.6594</v>
      </c>
      <c r="W11" s="180">
        <f t="shared" si="2"/>
        <v>4761.3280000000004</v>
      </c>
      <c r="X11" s="180">
        <f t="shared" si="2"/>
        <v>1338.212</v>
      </c>
      <c r="Y11" s="180">
        <f t="shared" si="2"/>
        <v>1.9103920000000001</v>
      </c>
      <c r="Z11" s="180">
        <f t="shared" si="2"/>
        <v>159.87260000000001</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486.8</v>
      </c>
      <c r="F12" s="86">
        <f t="shared" ref="F12:Z12" si="3">F28</f>
        <v>481.57000000000011</v>
      </c>
      <c r="G12" s="86">
        <f t="shared" si="3"/>
        <v>539.86199999999997</v>
      </c>
      <c r="H12" s="86">
        <f t="shared" si="3"/>
        <v>376.29595000000006</v>
      </c>
      <c r="I12" s="86">
        <f t="shared" si="3"/>
        <v>24.695999999999998</v>
      </c>
      <c r="J12" s="86">
        <f t="shared" si="3"/>
        <v>5.217550000000001</v>
      </c>
      <c r="K12" s="86">
        <f t="shared" si="3"/>
        <v>29.913549999999997</v>
      </c>
      <c r="L12" s="86">
        <f t="shared" si="3"/>
        <v>4.468799999999999</v>
      </c>
      <c r="M12" s="86">
        <f t="shared" si="3"/>
        <v>19.940000000000001</v>
      </c>
      <c r="N12" s="86">
        <f t="shared" si="3"/>
        <v>24.408799999999999</v>
      </c>
      <c r="O12" s="86">
        <f t="shared" si="3"/>
        <v>49.495010000000001</v>
      </c>
      <c r="P12" s="86">
        <f t="shared" si="3"/>
        <v>0.19062000000000001</v>
      </c>
      <c r="Q12" s="86">
        <f t="shared" si="3"/>
        <v>69.384</v>
      </c>
      <c r="R12" s="86">
        <f t="shared" si="3"/>
        <v>44.257799999999989</v>
      </c>
      <c r="S12" s="86">
        <f t="shared" si="3"/>
        <v>370.70010000000002</v>
      </c>
      <c r="T12" s="86">
        <f t="shared" si="3"/>
        <v>4.2879399999999999</v>
      </c>
      <c r="U12" s="86">
        <f t="shared" si="3"/>
        <v>177.8295</v>
      </c>
      <c r="V12" s="86">
        <f t="shared" si="3"/>
        <v>462.3184</v>
      </c>
      <c r="W12" s="86">
        <f t="shared" si="3"/>
        <v>87.914999999999992</v>
      </c>
      <c r="X12" s="86">
        <f t="shared" si="3"/>
        <v>14.111999999999998</v>
      </c>
      <c r="Y12" s="86">
        <f t="shared" si="3"/>
        <v>0.13308200000000001</v>
      </c>
      <c r="Z12" s="86">
        <f t="shared" si="3"/>
        <v>5.5945999999999998</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296</v>
      </c>
      <c r="F13" s="86">
        <f t="shared" ref="F13:Z13" si="4">F48</f>
        <v>264.60000000000002</v>
      </c>
      <c r="G13" s="86">
        <f t="shared" si="4"/>
        <v>247.68</v>
      </c>
      <c r="H13" s="86">
        <f t="shared" si="4"/>
        <v>224.108</v>
      </c>
      <c r="I13" s="86">
        <f t="shared" si="4"/>
        <v>10.182399999999999</v>
      </c>
      <c r="J13" s="86">
        <f t="shared" si="4"/>
        <v>2.7228000000000003</v>
      </c>
      <c r="K13" s="86">
        <f t="shared" si="4"/>
        <v>12.905200000000001</v>
      </c>
      <c r="L13" s="86">
        <f t="shared" si="4"/>
        <v>7.9807999999999995</v>
      </c>
      <c r="M13" s="86">
        <f t="shared" si="4"/>
        <v>0</v>
      </c>
      <c r="N13" s="86">
        <f t="shared" si="4"/>
        <v>17.316799999999997</v>
      </c>
      <c r="O13" s="86">
        <f t="shared" si="4"/>
        <v>4.4756</v>
      </c>
      <c r="P13" s="86">
        <f t="shared" si="4"/>
        <v>0.94179999999999997</v>
      </c>
      <c r="Q13" s="86">
        <f t="shared" si="4"/>
        <v>412.8</v>
      </c>
      <c r="R13" s="86">
        <f t="shared" si="4"/>
        <v>177.73599999999999</v>
      </c>
      <c r="S13" s="86">
        <f t="shared" si="4"/>
        <v>209.66800000000001</v>
      </c>
      <c r="T13" s="86">
        <f t="shared" si="4"/>
        <v>3.5583999999999998</v>
      </c>
      <c r="U13" s="86">
        <f t="shared" si="4"/>
        <v>273.68</v>
      </c>
      <c r="V13" s="86">
        <f t="shared" si="4"/>
        <v>732.61799999999994</v>
      </c>
      <c r="W13" s="86">
        <f t="shared" si="4"/>
        <v>2125.6979999999999</v>
      </c>
      <c r="X13" s="86">
        <f t="shared" si="4"/>
        <v>481.6</v>
      </c>
      <c r="Y13" s="86">
        <f t="shared" si="4"/>
        <v>0.36556</v>
      </c>
      <c r="Z13" s="86">
        <f t="shared" si="4"/>
        <v>28.52</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711</v>
      </c>
      <c r="F14" s="86">
        <f t="shared" ref="F14:Z14" si="5">F68</f>
        <v>681.6</v>
      </c>
      <c r="G14" s="86">
        <f t="shared" si="5"/>
        <v>462.07999999999993</v>
      </c>
      <c r="H14" s="86">
        <f t="shared" si="5"/>
        <v>573.31299999999987</v>
      </c>
      <c r="I14" s="86">
        <f t="shared" si="5"/>
        <v>15.529000000000002</v>
      </c>
      <c r="J14" s="86">
        <f t="shared" si="5"/>
        <v>12.004799999999999</v>
      </c>
      <c r="K14" s="86">
        <f t="shared" si="5"/>
        <v>27.533799999999999</v>
      </c>
      <c r="L14" s="86">
        <f t="shared" si="5"/>
        <v>7.0460000000000003</v>
      </c>
      <c r="M14" s="86">
        <f t="shared" si="5"/>
        <v>4.3330000000000002</v>
      </c>
      <c r="N14" s="86">
        <f t="shared" si="5"/>
        <v>11.379</v>
      </c>
      <c r="O14" s="86">
        <f t="shared" si="5"/>
        <v>62.753</v>
      </c>
      <c r="P14" s="86">
        <f t="shared" si="5"/>
        <v>5.3835999999999995</v>
      </c>
      <c r="Q14" s="86">
        <f t="shared" si="5"/>
        <v>258</v>
      </c>
      <c r="R14" s="86">
        <f t="shared" si="5"/>
        <v>210.68399999999997</v>
      </c>
      <c r="S14" s="86">
        <f t="shared" si="5"/>
        <v>333.80300000000005</v>
      </c>
      <c r="T14" s="86">
        <f t="shared" si="5"/>
        <v>11.798999999999999</v>
      </c>
      <c r="U14" s="86">
        <f t="shared" si="5"/>
        <v>1700.6960000000001</v>
      </c>
      <c r="V14" s="86">
        <f t="shared" si="5"/>
        <v>598.65199999999993</v>
      </c>
      <c r="W14" s="86">
        <f t="shared" si="5"/>
        <v>1192</v>
      </c>
      <c r="X14" s="86">
        <f t="shared" si="5"/>
        <v>301</v>
      </c>
      <c r="Y14" s="86">
        <f t="shared" si="5"/>
        <v>0.48568</v>
      </c>
      <c r="Z14" s="86">
        <f t="shared" si="5"/>
        <v>15.563999999999998</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370</v>
      </c>
      <c r="F15" s="86">
        <f t="shared" ref="F15:Z15" si="6">F88</f>
        <v>295</v>
      </c>
      <c r="G15" s="86">
        <f t="shared" si="6"/>
        <v>208.4</v>
      </c>
      <c r="H15" s="86">
        <f t="shared" si="6"/>
        <v>245.75</v>
      </c>
      <c r="I15" s="86">
        <f t="shared" si="6"/>
        <v>0</v>
      </c>
      <c r="J15" s="86">
        <f t="shared" si="6"/>
        <v>2.0249999999999999</v>
      </c>
      <c r="K15" s="86">
        <f t="shared" si="6"/>
        <v>2.0249999999999999</v>
      </c>
      <c r="L15" s="86">
        <f t="shared" si="6"/>
        <v>0</v>
      </c>
      <c r="M15" s="86">
        <f t="shared" si="6"/>
        <v>2.9249999999999998</v>
      </c>
      <c r="N15" s="86">
        <f t="shared" si="6"/>
        <v>2.9249999999999998</v>
      </c>
      <c r="O15" s="86">
        <f t="shared" si="6"/>
        <v>38.76</v>
      </c>
      <c r="P15" s="86">
        <f t="shared" si="6"/>
        <v>3.15</v>
      </c>
      <c r="Q15" s="86">
        <f t="shared" si="6"/>
        <v>0</v>
      </c>
      <c r="R15" s="86">
        <f t="shared" si="6"/>
        <v>76.5</v>
      </c>
      <c r="S15" s="86">
        <f t="shared" si="6"/>
        <v>51.75</v>
      </c>
      <c r="T15" s="86">
        <f t="shared" si="6"/>
        <v>0.9</v>
      </c>
      <c r="U15" s="86">
        <f t="shared" si="6"/>
        <v>0</v>
      </c>
      <c r="V15" s="86">
        <f t="shared" si="6"/>
        <v>0</v>
      </c>
      <c r="W15" s="86">
        <f t="shared" si="6"/>
        <v>0.67500000000000004</v>
      </c>
      <c r="X15" s="86">
        <f t="shared" si="6"/>
        <v>0</v>
      </c>
      <c r="Y15" s="86">
        <f t="shared" si="6"/>
        <v>0.18</v>
      </c>
      <c r="Z15" s="86">
        <f t="shared" si="6"/>
        <v>90</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901.5</v>
      </c>
      <c r="F16" s="86">
        <f t="shared" ref="F16:Z16" si="7">F108</f>
        <v>865.40000000000009</v>
      </c>
      <c r="G16" s="86">
        <f t="shared" si="7"/>
        <v>660.88000000000011</v>
      </c>
      <c r="H16" s="86">
        <f t="shared" si="7"/>
        <v>711.40549999999996</v>
      </c>
      <c r="I16" s="86">
        <f t="shared" si="7"/>
        <v>21.730500000000003</v>
      </c>
      <c r="J16" s="86">
        <f t="shared" si="7"/>
        <v>17.73</v>
      </c>
      <c r="K16" s="86">
        <f t="shared" si="7"/>
        <v>39.460500000000003</v>
      </c>
      <c r="L16" s="86">
        <f t="shared" si="7"/>
        <v>10.226000000000001</v>
      </c>
      <c r="M16" s="86">
        <f t="shared" si="7"/>
        <v>5.89</v>
      </c>
      <c r="N16" s="86">
        <f t="shared" si="7"/>
        <v>16.116000000000003</v>
      </c>
      <c r="O16" s="86">
        <f t="shared" si="7"/>
        <v>90.095799999999997</v>
      </c>
      <c r="P16" s="86">
        <f t="shared" si="7"/>
        <v>7.0602999999999998</v>
      </c>
      <c r="Q16" s="86">
        <f t="shared" si="7"/>
        <v>387</v>
      </c>
      <c r="R16" s="86">
        <f t="shared" si="7"/>
        <v>280.25299999999999</v>
      </c>
      <c r="S16" s="86">
        <f t="shared" si="7"/>
        <v>476.81849999999997</v>
      </c>
      <c r="T16" s="86">
        <f t="shared" si="7"/>
        <v>17.247499999999999</v>
      </c>
      <c r="U16" s="86">
        <f t="shared" si="7"/>
        <v>2252.1749999999997</v>
      </c>
      <c r="V16" s="86">
        <f t="shared" si="7"/>
        <v>726.07099999999991</v>
      </c>
      <c r="W16" s="86">
        <f t="shared" si="7"/>
        <v>1315.44</v>
      </c>
      <c r="X16" s="86">
        <f t="shared" si="7"/>
        <v>451.5</v>
      </c>
      <c r="Y16" s="86">
        <f t="shared" si="7"/>
        <v>0.65606999999999993</v>
      </c>
      <c r="Z16" s="86">
        <f t="shared" si="7"/>
        <v>18.393999999999998</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220</v>
      </c>
      <c r="F17" s="86">
        <f t="shared" ref="F17:Z17" si="8">F128</f>
        <v>220</v>
      </c>
      <c r="G17" s="86">
        <f t="shared" si="8"/>
        <v>292</v>
      </c>
      <c r="H17" s="86">
        <f t="shared" si="8"/>
        <v>154.80000000000001</v>
      </c>
      <c r="I17" s="86">
        <f t="shared" si="8"/>
        <v>10.62</v>
      </c>
      <c r="J17" s="86">
        <f t="shared" si="8"/>
        <v>0</v>
      </c>
      <c r="K17" s="86">
        <f t="shared" si="8"/>
        <v>10.62</v>
      </c>
      <c r="L17" s="86">
        <f t="shared" si="8"/>
        <v>7.9200000000000008</v>
      </c>
      <c r="M17" s="86">
        <f t="shared" si="8"/>
        <v>0</v>
      </c>
      <c r="N17" s="86">
        <f t="shared" si="8"/>
        <v>7.9200000000000008</v>
      </c>
      <c r="O17" s="86">
        <f t="shared" si="8"/>
        <v>48.36</v>
      </c>
      <c r="P17" s="86">
        <f t="shared" si="8"/>
        <v>0</v>
      </c>
      <c r="Q17" s="86">
        <f t="shared" si="8"/>
        <v>54</v>
      </c>
      <c r="R17" s="86">
        <f t="shared" si="8"/>
        <v>216</v>
      </c>
      <c r="S17" s="86">
        <f t="shared" si="8"/>
        <v>171</v>
      </c>
      <c r="T17" s="86">
        <f t="shared" si="8"/>
        <v>0.18</v>
      </c>
      <c r="U17" s="86">
        <f t="shared" si="8"/>
        <v>684</v>
      </c>
      <c r="V17" s="86">
        <f t="shared" si="8"/>
        <v>0</v>
      </c>
      <c r="W17" s="86">
        <f t="shared" si="8"/>
        <v>39.6</v>
      </c>
      <c r="X17" s="86">
        <f t="shared" si="8"/>
        <v>90</v>
      </c>
      <c r="Y17" s="86">
        <f t="shared" si="8"/>
        <v>0.09</v>
      </c>
      <c r="Z17" s="86">
        <f t="shared" si="8"/>
        <v>1.8</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Z18" si="9">F148</f>
        <v>0</v>
      </c>
      <c r="G18" s="86">
        <f t="shared" si="9"/>
        <v>0</v>
      </c>
      <c r="H18" s="86">
        <f t="shared" si="9"/>
        <v>0</v>
      </c>
      <c r="I18" s="86">
        <f t="shared" si="9"/>
        <v>0</v>
      </c>
      <c r="J18" s="86">
        <f t="shared" si="9"/>
        <v>0</v>
      </c>
      <c r="K18" s="86">
        <f t="shared" si="9"/>
        <v>0</v>
      </c>
      <c r="L18" s="86">
        <f t="shared" si="9"/>
        <v>0</v>
      </c>
      <c r="M18" s="86">
        <f t="shared" si="9"/>
        <v>0</v>
      </c>
      <c r="N18" s="86">
        <f t="shared" si="9"/>
        <v>0</v>
      </c>
      <c r="O18" s="86">
        <f t="shared" si="9"/>
        <v>0</v>
      </c>
      <c r="P18" s="86">
        <f t="shared" si="9"/>
        <v>0</v>
      </c>
      <c r="Q18" s="86">
        <f t="shared" si="9"/>
        <v>0</v>
      </c>
      <c r="R18" s="86">
        <f t="shared" si="9"/>
        <v>0</v>
      </c>
      <c r="S18" s="86">
        <f t="shared" si="9"/>
        <v>0</v>
      </c>
      <c r="T18" s="86">
        <f t="shared" si="9"/>
        <v>0</v>
      </c>
      <c r="U18" s="86">
        <f t="shared" si="9"/>
        <v>0</v>
      </c>
      <c r="V18" s="86">
        <f t="shared" si="9"/>
        <v>0</v>
      </c>
      <c r="W18" s="86">
        <f t="shared" si="9"/>
        <v>0</v>
      </c>
      <c r="X18" s="86">
        <f t="shared" si="9"/>
        <v>0</v>
      </c>
      <c r="Y18" s="86">
        <f t="shared" si="9"/>
        <v>0</v>
      </c>
      <c r="Z18" s="86">
        <f t="shared" si="9"/>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Z19" si="10">F168</f>
        <v>0</v>
      </c>
      <c r="G19" s="86">
        <f t="shared" si="10"/>
        <v>0</v>
      </c>
      <c r="H19" s="86">
        <f t="shared" si="10"/>
        <v>0</v>
      </c>
      <c r="I19" s="86">
        <f t="shared" si="10"/>
        <v>0</v>
      </c>
      <c r="J19" s="86">
        <f t="shared" si="10"/>
        <v>0</v>
      </c>
      <c r="K19" s="86">
        <f t="shared" si="10"/>
        <v>0</v>
      </c>
      <c r="L19" s="86">
        <f t="shared" si="10"/>
        <v>0</v>
      </c>
      <c r="M19" s="86">
        <f t="shared" si="10"/>
        <v>0</v>
      </c>
      <c r="N19" s="86">
        <f t="shared" si="10"/>
        <v>0</v>
      </c>
      <c r="O19" s="86">
        <f t="shared" si="10"/>
        <v>0</v>
      </c>
      <c r="P19" s="86">
        <f t="shared" si="10"/>
        <v>0</v>
      </c>
      <c r="Q19" s="86">
        <f t="shared" si="10"/>
        <v>0</v>
      </c>
      <c r="R19" s="86">
        <f t="shared" si="10"/>
        <v>0</v>
      </c>
      <c r="S19" s="86">
        <f t="shared" si="10"/>
        <v>0</v>
      </c>
      <c r="T19" s="86">
        <f t="shared" si="10"/>
        <v>0</v>
      </c>
      <c r="U19" s="86">
        <f t="shared" si="10"/>
        <v>0</v>
      </c>
      <c r="V19" s="86">
        <f t="shared" si="10"/>
        <v>0</v>
      </c>
      <c r="W19" s="86">
        <f t="shared" si="10"/>
        <v>0</v>
      </c>
      <c r="X19" s="86">
        <f t="shared" si="10"/>
        <v>0</v>
      </c>
      <c r="Y19" s="86">
        <f t="shared" si="10"/>
        <v>0</v>
      </c>
      <c r="Z19" s="86">
        <f t="shared" si="10"/>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Z20" si="11">F188</f>
        <v>0</v>
      </c>
      <c r="G20" s="86">
        <f t="shared" si="11"/>
        <v>0</v>
      </c>
      <c r="H20" s="86">
        <f t="shared" si="11"/>
        <v>0</v>
      </c>
      <c r="I20" s="86">
        <f t="shared" si="11"/>
        <v>0</v>
      </c>
      <c r="J20" s="86">
        <f t="shared" si="11"/>
        <v>0</v>
      </c>
      <c r="K20" s="86">
        <f t="shared" si="11"/>
        <v>0</v>
      </c>
      <c r="L20" s="86">
        <f t="shared" si="11"/>
        <v>0</v>
      </c>
      <c r="M20" s="86">
        <f t="shared" si="11"/>
        <v>0</v>
      </c>
      <c r="N20" s="86">
        <f t="shared" si="11"/>
        <v>0</v>
      </c>
      <c r="O20" s="86">
        <f t="shared" si="11"/>
        <v>0</v>
      </c>
      <c r="P20" s="86">
        <f t="shared" si="11"/>
        <v>0</v>
      </c>
      <c r="Q20" s="86">
        <f t="shared" si="11"/>
        <v>0</v>
      </c>
      <c r="R20" s="86">
        <f t="shared" si="11"/>
        <v>0</v>
      </c>
      <c r="S20" s="86">
        <f t="shared" si="11"/>
        <v>0</v>
      </c>
      <c r="T20" s="86">
        <f t="shared" si="11"/>
        <v>0</v>
      </c>
      <c r="U20" s="86">
        <f t="shared" si="11"/>
        <v>0</v>
      </c>
      <c r="V20" s="86">
        <f t="shared" si="11"/>
        <v>0</v>
      </c>
      <c r="W20" s="86">
        <f t="shared" si="11"/>
        <v>0</v>
      </c>
      <c r="X20" s="86">
        <f t="shared" si="11"/>
        <v>0</v>
      </c>
      <c r="Y20" s="86">
        <f t="shared" si="11"/>
        <v>0</v>
      </c>
      <c r="Z20" s="86">
        <f t="shared" si="11"/>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Z21" si="12">F208</f>
        <v>0</v>
      </c>
      <c r="G21" s="86">
        <f t="shared" si="12"/>
        <v>0</v>
      </c>
      <c r="H21" s="86">
        <f t="shared" si="12"/>
        <v>0</v>
      </c>
      <c r="I21" s="86">
        <f t="shared" si="12"/>
        <v>0</v>
      </c>
      <c r="J21" s="86">
        <f t="shared" si="12"/>
        <v>0</v>
      </c>
      <c r="K21" s="86">
        <f t="shared" si="12"/>
        <v>0</v>
      </c>
      <c r="L21" s="86">
        <f t="shared" si="12"/>
        <v>0</v>
      </c>
      <c r="M21" s="86">
        <f t="shared" si="12"/>
        <v>0</v>
      </c>
      <c r="N21" s="86">
        <f t="shared" si="12"/>
        <v>0</v>
      </c>
      <c r="O21" s="86">
        <f t="shared" si="12"/>
        <v>0</v>
      </c>
      <c r="P21" s="86">
        <f t="shared" si="12"/>
        <v>0</v>
      </c>
      <c r="Q21" s="86">
        <f t="shared" si="12"/>
        <v>0</v>
      </c>
      <c r="R21" s="86">
        <f t="shared" si="12"/>
        <v>0</v>
      </c>
      <c r="S21" s="86">
        <f t="shared" si="12"/>
        <v>0</v>
      </c>
      <c r="T21" s="86">
        <f t="shared" si="12"/>
        <v>0</v>
      </c>
      <c r="U21" s="86">
        <f t="shared" si="12"/>
        <v>0</v>
      </c>
      <c r="V21" s="86">
        <f t="shared" si="12"/>
        <v>0</v>
      </c>
      <c r="W21" s="86">
        <f t="shared" si="12"/>
        <v>0</v>
      </c>
      <c r="X21" s="86">
        <f t="shared" si="12"/>
        <v>0</v>
      </c>
      <c r="Y21" s="86">
        <f t="shared" si="12"/>
        <v>0</v>
      </c>
      <c r="Z21" s="86">
        <f t="shared" si="1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486.8</v>
      </c>
      <c r="F28" s="123">
        <f t="shared" ref="F28:Z28" si="13">SUM(F31:F38)</f>
        <v>481.57000000000011</v>
      </c>
      <c r="G28" s="123">
        <f t="shared" si="13"/>
        <v>539.86199999999997</v>
      </c>
      <c r="H28" s="123">
        <f t="shared" si="13"/>
        <v>376.29595000000006</v>
      </c>
      <c r="I28" s="123">
        <f t="shared" si="13"/>
        <v>24.695999999999998</v>
      </c>
      <c r="J28" s="123">
        <f t="shared" si="13"/>
        <v>5.217550000000001</v>
      </c>
      <c r="K28" s="123">
        <f t="shared" si="13"/>
        <v>29.913549999999997</v>
      </c>
      <c r="L28" s="123">
        <f t="shared" si="13"/>
        <v>4.468799999999999</v>
      </c>
      <c r="M28" s="123">
        <f t="shared" si="13"/>
        <v>19.940000000000001</v>
      </c>
      <c r="N28" s="123">
        <f t="shared" si="13"/>
        <v>24.408799999999999</v>
      </c>
      <c r="O28" s="123">
        <f t="shared" si="13"/>
        <v>49.495010000000001</v>
      </c>
      <c r="P28" s="123">
        <f t="shared" si="13"/>
        <v>0.19062000000000001</v>
      </c>
      <c r="Q28" s="123">
        <f t="shared" si="13"/>
        <v>69.384</v>
      </c>
      <c r="R28" s="123">
        <f t="shared" si="13"/>
        <v>44.257799999999989</v>
      </c>
      <c r="S28" s="123">
        <f t="shared" si="13"/>
        <v>370.70010000000002</v>
      </c>
      <c r="T28" s="123">
        <f t="shared" si="13"/>
        <v>4.2879399999999999</v>
      </c>
      <c r="U28" s="123">
        <f t="shared" si="13"/>
        <v>177.8295</v>
      </c>
      <c r="V28" s="123">
        <f t="shared" si="13"/>
        <v>462.3184</v>
      </c>
      <c r="W28" s="123">
        <f t="shared" si="13"/>
        <v>87.914999999999992</v>
      </c>
      <c r="X28" s="123">
        <f t="shared" si="13"/>
        <v>14.111999999999998</v>
      </c>
      <c r="Y28" s="123">
        <f t="shared" si="13"/>
        <v>0.13308200000000001</v>
      </c>
      <c r="Z28" s="123">
        <f t="shared" si="13"/>
        <v>5.5945999999999998</v>
      </c>
    </row>
    <row r="29" spans="1:36" s="167" customFormat="1" ht="15.6" x14ac:dyDescent="0.3">
      <c r="A29" s="165"/>
      <c r="B29" s="165" t="s">
        <v>382</v>
      </c>
      <c r="C29" s="165"/>
      <c r="D29" s="165"/>
      <c r="E29" s="166"/>
      <c r="F29" s="166"/>
      <c r="G29" s="166">
        <f>G28/G27*100</f>
        <v>114.86425531914892</v>
      </c>
      <c r="H29" s="166"/>
      <c r="I29" s="166"/>
      <c r="J29" s="166"/>
      <c r="K29" s="166">
        <f>K28/K27*100</f>
        <v>127.29170212765956</v>
      </c>
      <c r="L29" s="166"/>
      <c r="M29" s="166"/>
      <c r="N29" s="166">
        <f>N28/N27*100</f>
        <v>124.64068085106386</v>
      </c>
      <c r="O29" s="166">
        <f>O28/O27*100</f>
        <v>51.058682140554481</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15</v>
      </c>
      <c r="B31" s="10" t="str">
        <f>VLOOKUP($A31,'Một số món ăn '!$A$1:$AA$3821,2,FALSE)</f>
        <v>Phở bò</v>
      </c>
      <c r="C31" s="407">
        <v>1</v>
      </c>
      <c r="D31" s="96" t="str">
        <f>VLOOKUP($A31,'Một số món ăn '!$A$1:$AA$3821,3,FALSE)</f>
        <v xml:space="preserve"> tô to</v>
      </c>
      <c r="E31" s="10">
        <f>VLOOKUP($A31,'Một số món ăn '!$A$1:$AA$3821,4,FALSE)*$C31</f>
        <v>486.8</v>
      </c>
      <c r="F31" s="10">
        <f>VLOOKUP($A31,'Một số món ăn '!$A$1:$AA$3821,5,FALSE)*$C31</f>
        <v>481.57000000000011</v>
      </c>
      <c r="G31" s="10">
        <f>VLOOKUP($A31,'Một số món ăn '!$A$1:$AA$3821,7,FALSE)*$C31</f>
        <v>539.86199999999997</v>
      </c>
      <c r="H31" s="10">
        <f>VLOOKUP($A31,'Một số món ăn '!$A$1:$AA$3821,8,FALSE)*$C31</f>
        <v>376.29595000000006</v>
      </c>
      <c r="I31" s="10">
        <f>VLOOKUP($A31,'Một số món ăn '!$A$1:$AA$3821,9,FALSE)*$C31</f>
        <v>24.695999999999998</v>
      </c>
      <c r="J31" s="10">
        <f>VLOOKUP($A31,'Một số món ăn '!$A$1:$AA$3821,10,FALSE)*$C31</f>
        <v>5.217550000000001</v>
      </c>
      <c r="K31" s="10">
        <f>VLOOKUP($A31,'Một số món ăn '!$A$1:$AA$3821,11,FALSE)*$C31</f>
        <v>29.913549999999997</v>
      </c>
      <c r="L31" s="10">
        <f>VLOOKUP($A31,'Một số món ăn '!$A$1:$AA$3821,12,FALSE)*$C31</f>
        <v>4.468799999999999</v>
      </c>
      <c r="M31" s="10">
        <f>VLOOKUP($A31,'Một số món ăn '!$A$1:$AA$3821,13,FALSE)*$C31</f>
        <v>19.940000000000001</v>
      </c>
      <c r="N31" s="10">
        <f>VLOOKUP($A31,'Một số món ăn '!$A$1:$AA$3821,14,FALSE)*$C31</f>
        <v>24.408799999999999</v>
      </c>
      <c r="O31" s="10">
        <f>VLOOKUP($A31,'Một số món ăn '!$A$1:$AA$3821,15,FALSE)*$C31</f>
        <v>49.495010000000001</v>
      </c>
      <c r="P31" s="10">
        <f>VLOOKUP($A31,'Một số món ăn '!$A$1:$AA$3821,16,FALSE)*$C31</f>
        <v>0.19062000000000001</v>
      </c>
      <c r="Q31" s="10">
        <f>VLOOKUP($A31,'Một số món ăn '!$A$1:$AA$3821,17,FALSE)*$C31</f>
        <v>69.384</v>
      </c>
      <c r="R31" s="10">
        <f>VLOOKUP($A31,'Một số món ăn '!$A$1:$AA$3821,18,FALSE)*$C31</f>
        <v>44.257799999999989</v>
      </c>
      <c r="S31" s="10">
        <f>VLOOKUP($A31,'Một số món ăn '!$A$1:$AA$3821,19,FALSE)*$C31</f>
        <v>370.70010000000002</v>
      </c>
      <c r="T31" s="10">
        <f>VLOOKUP($A31,'Một số món ăn '!$A$1:$AA$3821,20,FALSE)*$C31</f>
        <v>4.2879399999999999</v>
      </c>
      <c r="U31" s="10">
        <f>VLOOKUP($A31,'Một số món ăn '!$A$1:$AA$3821,21,FALSE)*$C31</f>
        <v>177.8295</v>
      </c>
      <c r="V31" s="10">
        <f>VLOOKUP($A31,'Một số món ăn '!$A$1:$AA$3821,22,FALSE)*$C31</f>
        <v>462.3184</v>
      </c>
      <c r="W31" s="10">
        <f>VLOOKUP($A31,'Một số món ăn '!$A$1:$AA$3821,23,FALSE)*$C31</f>
        <v>87.914999999999992</v>
      </c>
      <c r="X31" s="10">
        <f>VLOOKUP($A31,'Một số món ăn '!$A$1:$AA$3821,24,FALSE)*$C31</f>
        <v>14.111999999999998</v>
      </c>
      <c r="Y31" s="10">
        <f>VLOOKUP($A31,'Một số món ăn '!$A$1:$AA$3821,25,FALSE)*$C31</f>
        <v>0.13308200000000001</v>
      </c>
      <c r="Z31" s="10">
        <f>VLOOKUP($A31,'Một số món ăn '!$A$1:$AA$3821,26,FALSE)*$C31</f>
        <v>5.5945999999999998</v>
      </c>
    </row>
    <row r="32" spans="1:36" x14ac:dyDescent="0.3">
      <c r="A32" s="198" t="s">
        <v>338</v>
      </c>
      <c r="B32" s="10" t="str">
        <f>VLOOKUP($A32,'Một số món ăn '!$A$1:$AA$3821,2,FALSE)</f>
        <v>Chọn món</v>
      </c>
      <c r="C32" s="407">
        <v>0</v>
      </c>
      <c r="D32" s="96" t="str">
        <f>VLOOKUP($A32,'Một số món ăn '!$A$1:$AA$3821,3,FALSE)</f>
        <v>chọn lượng</v>
      </c>
      <c r="E32" s="10">
        <f>VLOOKUP($A32,'Một số món ăn '!$A$1:$AA$3821,4,FALSE)*$C32</f>
        <v>0</v>
      </c>
      <c r="F32" s="10">
        <f>VLOOKUP($A32,'Một số món ăn '!$A$1:$AA$3821,5,FALSE)*$C32</f>
        <v>0</v>
      </c>
      <c r="G32" s="10">
        <f>VLOOKUP($A32,'Một số món ăn '!$A$1:$AA$3821,7,FALSE)*$C32</f>
        <v>0</v>
      </c>
      <c r="H32" s="10">
        <f>VLOOKUP($A32,'Một số món ăn '!$A$1:$AA$3821,8,FALSE)*$C32</f>
        <v>0</v>
      </c>
      <c r="I32" s="10">
        <f>VLOOKUP($A32,'Một số món ăn '!$A$1:$AA$3821,9,FALSE)*$C32</f>
        <v>0</v>
      </c>
      <c r="J32" s="10">
        <f>VLOOKUP($A32,'Một số món ăn '!$A$1:$AA$3821,10,FALSE)*$C32</f>
        <v>0</v>
      </c>
      <c r="K32" s="10">
        <f>VLOOKUP($A32,'Một số món ăn '!$A$1:$AA$3821,11,FALSE)*$C32</f>
        <v>0</v>
      </c>
      <c r="L32" s="10">
        <f>VLOOKUP($A32,'Một số món ăn '!$A$1:$AA$3821,12,FALSE)*$C32</f>
        <v>0</v>
      </c>
      <c r="M32" s="10">
        <f>VLOOKUP($A32,'Một số món ăn '!$A$1:$AA$3821,13,FALSE)*$C32</f>
        <v>0</v>
      </c>
      <c r="N32" s="10">
        <f>VLOOKUP($A32,'Một số món ăn '!$A$1:$AA$3821,14,FALSE)*$C32</f>
        <v>0</v>
      </c>
      <c r="O32" s="10">
        <f>VLOOKUP($A32,'Một số món ăn '!$A$1:$AA$3821,15,FALSE)*$C32</f>
        <v>0</v>
      </c>
      <c r="P32" s="10">
        <f>VLOOKUP($A32,'Một số món ăn '!$A$1:$AA$3821,16,FALSE)*$C32</f>
        <v>0</v>
      </c>
      <c r="Q32" s="10">
        <f>VLOOKUP($A32,'Một số món ăn '!$A$1:$AA$3821,17,FALSE)*$C32</f>
        <v>0</v>
      </c>
      <c r="R32" s="10">
        <f>VLOOKUP($A32,'Một số món ăn '!$A$1:$AA$3821,18,FALSE)*$C32</f>
        <v>0</v>
      </c>
      <c r="S32" s="10">
        <f>VLOOKUP($A32,'Một số món ăn '!$A$1:$AA$3821,19,FALSE)*$C32</f>
        <v>0</v>
      </c>
      <c r="T32" s="10">
        <f>VLOOKUP($A32,'Một số món ăn '!$A$1:$AA$3821,20,FALSE)*$C32</f>
        <v>0</v>
      </c>
      <c r="U32" s="10">
        <f>VLOOKUP($A32,'Một số món ăn '!$A$1:$AA$3821,21,FALSE)*$C32</f>
        <v>0</v>
      </c>
      <c r="V32" s="10">
        <f>VLOOKUP($A32,'Một số món ăn '!$A$1:$AA$3821,22,FALSE)*$C32</f>
        <v>0</v>
      </c>
      <c r="W32" s="10">
        <f>VLOOKUP($A32,'Một số món ăn '!$A$1:$AA$3821,23,FALSE)*$C32</f>
        <v>0</v>
      </c>
      <c r="X32" s="10">
        <f>VLOOKUP($A32,'Một số món ăn '!$A$1:$AA$3821,24,FALSE)*$C32</f>
        <v>0</v>
      </c>
      <c r="Y32" s="10">
        <f>VLOOKUP($A32,'Một số món ăn '!$A$1:$AA$3821,25,FALSE)*$C32</f>
        <v>0</v>
      </c>
      <c r="Z32" s="10">
        <f>VLOOKUP($A32,'Một số món ăn '!$A$1:$AA$3821,26,FALSE)*$C32</f>
        <v>0</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296</v>
      </c>
      <c r="F48" s="123">
        <f t="shared" ref="F48:Z48" si="14">SUM(F51:F58)</f>
        <v>264.60000000000002</v>
      </c>
      <c r="G48" s="123">
        <f t="shared" si="14"/>
        <v>247.68</v>
      </c>
      <c r="H48" s="123">
        <f t="shared" si="14"/>
        <v>224.108</v>
      </c>
      <c r="I48" s="123">
        <f t="shared" si="14"/>
        <v>10.182399999999999</v>
      </c>
      <c r="J48" s="123">
        <f t="shared" si="14"/>
        <v>2.7228000000000003</v>
      </c>
      <c r="K48" s="123">
        <f t="shared" si="14"/>
        <v>12.905200000000001</v>
      </c>
      <c r="L48" s="123">
        <f t="shared" si="14"/>
        <v>7.9807999999999995</v>
      </c>
      <c r="M48" s="123">
        <f t="shared" si="14"/>
        <v>0</v>
      </c>
      <c r="N48" s="123">
        <f t="shared" si="14"/>
        <v>17.316799999999997</v>
      </c>
      <c r="O48" s="123">
        <f t="shared" si="14"/>
        <v>4.4756</v>
      </c>
      <c r="P48" s="123">
        <f t="shared" si="14"/>
        <v>0.94179999999999997</v>
      </c>
      <c r="Q48" s="123">
        <f t="shared" si="14"/>
        <v>412.8</v>
      </c>
      <c r="R48" s="123">
        <f t="shared" si="14"/>
        <v>177.73599999999999</v>
      </c>
      <c r="S48" s="123">
        <f t="shared" si="14"/>
        <v>209.66800000000001</v>
      </c>
      <c r="T48" s="123">
        <f t="shared" si="14"/>
        <v>3.5583999999999998</v>
      </c>
      <c r="U48" s="123">
        <f t="shared" si="14"/>
        <v>273.68</v>
      </c>
      <c r="V48" s="123">
        <f t="shared" si="14"/>
        <v>732.61799999999994</v>
      </c>
      <c r="W48" s="123">
        <f t="shared" si="14"/>
        <v>2125.6979999999999</v>
      </c>
      <c r="X48" s="123">
        <f t="shared" si="14"/>
        <v>481.6</v>
      </c>
      <c r="Y48" s="123">
        <f t="shared" si="14"/>
        <v>0.36556</v>
      </c>
      <c r="Z48" s="123">
        <f t="shared" si="14"/>
        <v>28.52</v>
      </c>
    </row>
    <row r="49" spans="1:26" s="167" customFormat="1" ht="15.6" x14ac:dyDescent="0.3">
      <c r="A49" s="165"/>
      <c r="B49" s="165" t="s">
        <v>382</v>
      </c>
      <c r="C49" s="165"/>
      <c r="D49" s="165"/>
      <c r="E49" s="166"/>
      <c r="F49" s="166"/>
      <c r="G49" s="166">
        <f>G48/G47*100</f>
        <v>105.39574468085107</v>
      </c>
      <c r="H49" s="166"/>
      <c r="I49" s="166"/>
      <c r="J49" s="166"/>
      <c r="K49" s="166">
        <f>K48/K47*100</f>
        <v>109.83148936170213</v>
      </c>
      <c r="L49" s="166"/>
      <c r="M49" s="166"/>
      <c r="N49" s="166">
        <f>N48/N47*100</f>
        <v>265.27863829787231</v>
      </c>
      <c r="O49" s="166">
        <f>O48/O47*100</f>
        <v>13.850986460348164</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48</v>
      </c>
      <c r="B51" s="10" t="str">
        <f>VLOOKUP($A51,'Một số món ăn '!$A$1:$AA$3821,2,FALSE)</f>
        <v>Salad</v>
      </c>
      <c r="C51" s="408">
        <v>2</v>
      </c>
      <c r="D51" s="96" t="str">
        <f>VLOOKUP($A51,'Một số món ăn '!$A$1:$AA$3821,3,FALSE)</f>
        <v>phần</v>
      </c>
      <c r="E51" s="10">
        <f>VLOOKUP($A51,'Một số món ăn '!$A$1:$AA$3821,4,FALSE)*$C51</f>
        <v>296</v>
      </c>
      <c r="F51" s="10">
        <f>VLOOKUP($A51,'Một số món ăn '!$A$1:$AA$3821,5,FALSE)*$C51</f>
        <v>264.60000000000002</v>
      </c>
      <c r="G51" s="10">
        <f>VLOOKUP($A51,'Một số món ăn '!$A$1:$AA$3821,7,FALSE)*$C51</f>
        <v>247.68</v>
      </c>
      <c r="H51" s="10">
        <f>VLOOKUP($A51,'Một số món ăn '!$A$1:$AA$3821,8,FALSE)*$C51</f>
        <v>224.108</v>
      </c>
      <c r="I51" s="10">
        <f>VLOOKUP($A51,'Một số món ăn '!$A$1:$AA$3821,9,FALSE)*$C51</f>
        <v>10.182399999999999</v>
      </c>
      <c r="J51" s="10">
        <f>VLOOKUP($A51,'Một số món ăn '!$A$1:$AA$3821,10,FALSE)*$C51</f>
        <v>2.7228000000000003</v>
      </c>
      <c r="K51" s="10">
        <f>VLOOKUP($A51,'Một số món ăn '!$A$1:$AA$3821,11,FALSE)*$C51</f>
        <v>12.905200000000001</v>
      </c>
      <c r="L51" s="10">
        <f>VLOOKUP($A51,'Một số món ăn '!$A$1:$AA$3821,12,FALSE)*$C51</f>
        <v>7.9807999999999995</v>
      </c>
      <c r="M51" s="10">
        <f>VLOOKUP($A51,'Một số món ăn '!$A$1:$AA$3821,13,FALSE)*$C51</f>
        <v>0</v>
      </c>
      <c r="N51" s="10">
        <f>VLOOKUP($A51,'Một số món ăn '!$A$1:$AA$3821,14,FALSE)*$C51</f>
        <v>17.316799999999997</v>
      </c>
      <c r="O51" s="10">
        <f>VLOOKUP($A51,'Một số món ăn '!$A$1:$AA$3821,15,FALSE)*$C51</f>
        <v>4.4756</v>
      </c>
      <c r="P51" s="10">
        <f>VLOOKUP($A51,'Một số món ăn '!$A$1:$AA$3821,16,FALSE)*$C51</f>
        <v>0.94179999999999997</v>
      </c>
      <c r="Q51" s="10">
        <f>VLOOKUP($A51,'Một số món ăn '!$A$1:$AA$3821,17,FALSE)*$C51</f>
        <v>412.8</v>
      </c>
      <c r="R51" s="10">
        <f>VLOOKUP($A51,'Một số món ăn '!$A$1:$AA$3821,18,FALSE)*$C51</f>
        <v>177.73599999999999</v>
      </c>
      <c r="S51" s="10">
        <f>VLOOKUP($A51,'Một số món ăn '!$A$1:$AA$3821,19,FALSE)*$C51</f>
        <v>209.66800000000001</v>
      </c>
      <c r="T51" s="10">
        <f>VLOOKUP($A51,'Một số món ăn '!$A$1:$AA$3821,20,FALSE)*$C51</f>
        <v>3.5583999999999998</v>
      </c>
      <c r="U51" s="10">
        <f>VLOOKUP($A51,'Một số món ăn '!$A$1:$AA$3821,21,FALSE)*$C51</f>
        <v>273.68</v>
      </c>
      <c r="V51" s="10">
        <f>VLOOKUP($A51,'Một số món ăn '!$A$1:$AA$3821,22,FALSE)*$C51</f>
        <v>732.61799999999994</v>
      </c>
      <c r="W51" s="10">
        <f>VLOOKUP($A51,'Một số món ăn '!$A$1:$AA$3821,23,FALSE)*$C51</f>
        <v>2125.6979999999999</v>
      </c>
      <c r="X51" s="10">
        <f>VLOOKUP($A51,'Một số món ăn '!$A$1:$AA$3821,24,FALSE)*$C51</f>
        <v>481.6</v>
      </c>
      <c r="Y51" s="10">
        <f>VLOOKUP($A51,'Một số món ăn '!$A$1:$AA$3821,25,FALSE)*$C51</f>
        <v>0.36556</v>
      </c>
      <c r="Z51" s="10">
        <f>VLOOKUP($A51,'Một số món ăn '!$A$1:$AA$3821,26,FALSE)*$C51</f>
        <v>28.52</v>
      </c>
    </row>
    <row r="52" spans="1:26" x14ac:dyDescent="0.3">
      <c r="A52" s="172" t="s">
        <v>338</v>
      </c>
      <c r="B52" s="10" t="str">
        <f>VLOOKUP($A52,'Một số món ăn '!$A$1:$AA$3821,2,FALSE)</f>
        <v>Chọn món</v>
      </c>
      <c r="C52" s="408">
        <v>0</v>
      </c>
      <c r="D52" s="96" t="str">
        <f>VLOOKUP($A52,'Một số món ăn '!$A$1:$AA$3821,3,FALSE)</f>
        <v>chọn lượng</v>
      </c>
      <c r="E52" s="10">
        <f>VLOOKUP($A52,'Một số món ăn '!$A$1:$AA$3821,4,FALSE)*$C52</f>
        <v>0</v>
      </c>
      <c r="F52" s="10">
        <f>VLOOKUP($A52,'Một số món ăn '!$A$1:$AA$3821,5,FALSE)*$C52</f>
        <v>0</v>
      </c>
      <c r="G52" s="10">
        <f>VLOOKUP($A52,'Một số món ăn '!$A$1:$AA$3821,7,FALSE)*$C52</f>
        <v>0</v>
      </c>
      <c r="H52" s="10">
        <f>VLOOKUP($A52,'Một số món ăn '!$A$1:$AA$3821,8,FALSE)*$C52</f>
        <v>0</v>
      </c>
      <c r="I52" s="10">
        <f>VLOOKUP($A52,'Một số món ăn '!$A$1:$AA$3821,9,FALSE)*$C52</f>
        <v>0</v>
      </c>
      <c r="J52" s="10">
        <f>VLOOKUP($A52,'Một số món ăn '!$A$1:$AA$3821,10,FALSE)*$C52</f>
        <v>0</v>
      </c>
      <c r="K52" s="10">
        <f>VLOOKUP($A52,'Một số món ăn '!$A$1:$AA$3821,11,FALSE)*$C52</f>
        <v>0</v>
      </c>
      <c r="L52" s="10">
        <f>VLOOKUP($A52,'Một số món ăn '!$A$1:$AA$3821,12,FALSE)*$C52</f>
        <v>0</v>
      </c>
      <c r="M52" s="10">
        <f>VLOOKUP($A52,'Một số món ăn '!$A$1:$AA$3821,13,FALSE)*$C52</f>
        <v>0</v>
      </c>
      <c r="N52" s="10">
        <f>VLOOKUP($A52,'Một số món ăn '!$A$1:$AA$3821,14,FALSE)*$C52</f>
        <v>0</v>
      </c>
      <c r="O52" s="10">
        <f>VLOOKUP($A52,'Một số món ăn '!$A$1:$AA$3821,15,FALSE)*$C52</f>
        <v>0</v>
      </c>
      <c r="P52" s="10">
        <f>VLOOKUP($A52,'Một số món ăn '!$A$1:$AA$3821,16,FALSE)*$C52</f>
        <v>0</v>
      </c>
      <c r="Q52" s="10">
        <f>VLOOKUP($A52,'Một số món ăn '!$A$1:$AA$3821,17,FALSE)*$C52</f>
        <v>0</v>
      </c>
      <c r="R52" s="10">
        <f>VLOOKUP($A52,'Một số món ăn '!$A$1:$AA$3821,18,FALSE)*$C52</f>
        <v>0</v>
      </c>
      <c r="S52" s="10">
        <f>VLOOKUP($A52,'Một số món ăn '!$A$1:$AA$3821,19,FALSE)*$C52</f>
        <v>0</v>
      </c>
      <c r="T52" s="10">
        <f>VLOOKUP($A52,'Một số món ăn '!$A$1:$AA$3821,20,FALSE)*$C52</f>
        <v>0</v>
      </c>
      <c r="U52" s="10">
        <f>VLOOKUP($A52,'Một số món ăn '!$A$1:$AA$3821,21,FALSE)*$C52</f>
        <v>0</v>
      </c>
      <c r="V52" s="10">
        <f>VLOOKUP($A52,'Một số món ăn '!$A$1:$AA$3821,22,FALSE)*$C52</f>
        <v>0</v>
      </c>
      <c r="W52" s="10">
        <f>VLOOKUP($A52,'Một số món ăn '!$A$1:$AA$3821,23,FALSE)*$C52</f>
        <v>0</v>
      </c>
      <c r="X52" s="10">
        <f>VLOOKUP($A52,'Một số món ăn '!$A$1:$AA$3821,24,FALSE)*$C52</f>
        <v>0</v>
      </c>
      <c r="Y52" s="10">
        <f>VLOOKUP($A52,'Một số món ăn '!$A$1:$AA$3821,25,FALSE)*$C52</f>
        <v>0</v>
      </c>
      <c r="Z52" s="10">
        <f>VLOOKUP($A52,'Một số món ăn '!$A$1:$AA$3821,26,FALSE)*$C52</f>
        <v>0</v>
      </c>
    </row>
    <row r="53" spans="1:26" x14ac:dyDescent="0.3">
      <c r="A53" s="172" t="s">
        <v>338</v>
      </c>
      <c r="B53" s="10" t="str">
        <f>VLOOKUP($A53,'Một số món ăn '!$A$1:$AA$3821,2,FALSE)</f>
        <v>Chọn món</v>
      </c>
      <c r="C53" s="408">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408">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408">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408">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408">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408">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711</v>
      </c>
      <c r="F68" s="123">
        <f t="shared" ref="F68:Z68" si="15">SUM(F71:F78)</f>
        <v>681.6</v>
      </c>
      <c r="G68" s="123">
        <f t="shared" si="15"/>
        <v>462.07999999999993</v>
      </c>
      <c r="H68" s="123">
        <f t="shared" si="15"/>
        <v>573.31299999999987</v>
      </c>
      <c r="I68" s="123">
        <f t="shared" si="15"/>
        <v>15.529000000000002</v>
      </c>
      <c r="J68" s="123">
        <f t="shared" si="15"/>
        <v>12.004799999999999</v>
      </c>
      <c r="K68" s="123">
        <f t="shared" si="15"/>
        <v>27.533799999999999</v>
      </c>
      <c r="L68" s="123">
        <f t="shared" si="15"/>
        <v>7.0460000000000003</v>
      </c>
      <c r="M68" s="123">
        <f t="shared" si="15"/>
        <v>4.3330000000000002</v>
      </c>
      <c r="N68" s="123">
        <f t="shared" si="15"/>
        <v>11.379</v>
      </c>
      <c r="O68" s="123">
        <f t="shared" si="15"/>
        <v>62.753</v>
      </c>
      <c r="P68" s="123">
        <f t="shared" si="15"/>
        <v>5.3835999999999995</v>
      </c>
      <c r="Q68" s="123">
        <f t="shared" si="15"/>
        <v>258</v>
      </c>
      <c r="R68" s="123">
        <f t="shared" si="15"/>
        <v>210.68399999999997</v>
      </c>
      <c r="S68" s="123">
        <f t="shared" si="15"/>
        <v>333.80300000000005</v>
      </c>
      <c r="T68" s="123">
        <f t="shared" si="15"/>
        <v>11.798999999999999</v>
      </c>
      <c r="U68" s="123">
        <f t="shared" si="15"/>
        <v>1700.6960000000001</v>
      </c>
      <c r="V68" s="123">
        <f t="shared" si="15"/>
        <v>598.65199999999993</v>
      </c>
      <c r="W68" s="123">
        <f t="shared" si="15"/>
        <v>1192</v>
      </c>
      <c r="X68" s="123">
        <f t="shared" si="15"/>
        <v>301</v>
      </c>
      <c r="Y68" s="123">
        <f t="shared" si="15"/>
        <v>0.48568</v>
      </c>
      <c r="Z68" s="123">
        <f t="shared" si="15"/>
        <v>15.563999999999998</v>
      </c>
    </row>
    <row r="69" spans="1:26" s="167" customFormat="1" ht="15.6" x14ac:dyDescent="0.3">
      <c r="A69" s="165"/>
      <c r="B69" s="165" t="s">
        <v>382</v>
      </c>
      <c r="C69" s="165"/>
      <c r="D69" s="165"/>
      <c r="E69" s="166"/>
      <c r="F69" s="166"/>
      <c r="G69" s="166">
        <f>G68/G67*100</f>
        <v>98.314893617021255</v>
      </c>
      <c r="H69" s="166"/>
      <c r="I69" s="166"/>
      <c r="J69" s="166"/>
      <c r="K69" s="166">
        <f>K68/K67*100</f>
        <v>117.16510638297872</v>
      </c>
      <c r="L69" s="166"/>
      <c r="M69" s="166"/>
      <c r="N69" s="166">
        <f>N68/N67*100</f>
        <v>87.158297872340441</v>
      </c>
      <c r="O69" s="166">
        <f>O68/O67*100</f>
        <v>97.103288201160538</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407">
        <v>1</v>
      </c>
      <c r="D71" s="96" t="str">
        <f>VLOOKUP($A71,'Một số món ăn '!$A$1:$AA$3821,3,FALSE)</f>
        <v>chén</v>
      </c>
      <c r="E71" s="10">
        <f>VLOOKUP($A71,'Một số món ăn '!$A$1:$AA$3821,4,FALSE)*$C71</f>
        <v>180</v>
      </c>
      <c r="F71" s="10">
        <f>VLOOKUP($A71,'Một số món ăn '!$A$1:$AA$3821,5,FALSE)*$C71</f>
        <v>179.4</v>
      </c>
      <c r="G71" s="10">
        <f>VLOOKUP($A71,'Một số món ăn '!$A$1:$AA$3821,7,FALSE)*$C71</f>
        <v>206.4</v>
      </c>
      <c r="H71" s="10">
        <f>VLOOKUP($A71,'Một số món ăn '!$A$1:$AA$3821,8,FALSE)*$C71</f>
        <v>128.316</v>
      </c>
      <c r="I71" s="10">
        <f>VLOOKUP($A71,'Một số món ăn '!$A$1:$AA$3821,9,FALSE)*$C71</f>
        <v>0</v>
      </c>
      <c r="J71" s="10">
        <f>VLOOKUP($A71,'Một số món ăn '!$A$1:$AA$3821,10,FALSE)*$C71</f>
        <v>4.6925999999999997</v>
      </c>
      <c r="K71" s="10">
        <f>VLOOKUP($A71,'Một số món ăn '!$A$1:$AA$3821,11,FALSE)*$C71</f>
        <v>4.6925999999999997</v>
      </c>
      <c r="L71" s="10">
        <f>VLOOKUP($A71,'Một số món ăn '!$A$1:$AA$3821,12,FALSE)*$C71</f>
        <v>0</v>
      </c>
      <c r="M71" s="10">
        <f>VLOOKUP($A71,'Một số món ăn '!$A$1:$AA$3821,13,FALSE)*$C71</f>
        <v>0.59399999999999997</v>
      </c>
      <c r="N71" s="10">
        <f>VLOOKUP($A71,'Một số món ăn '!$A$1:$AA$3821,14,FALSE)*$C71</f>
        <v>0.59399999999999997</v>
      </c>
      <c r="O71" s="10">
        <f>VLOOKUP($A71,'Một số món ăn '!$A$1:$AA$3821,15,FALSE)*$C71</f>
        <v>45.262799999999999</v>
      </c>
      <c r="P71" s="10">
        <f>VLOOKUP($A71,'Một số món ăn '!$A$1:$AA$3821,16,FALSE)*$C71</f>
        <v>0.23760000000000001</v>
      </c>
      <c r="Q71" s="10">
        <f>VLOOKUP($A71,'Một số món ăn '!$A$1:$AA$3821,17,FALSE)*$C71</f>
        <v>0</v>
      </c>
      <c r="R71" s="10">
        <f>VLOOKUP($A71,'Một số món ăn '!$A$1:$AA$3821,18,FALSE)*$C71</f>
        <v>17.82</v>
      </c>
      <c r="S71" s="10">
        <f>VLOOKUP($A71,'Một số món ăn '!$A$1:$AA$3821,19,FALSE)*$C71</f>
        <v>61.775999999999996</v>
      </c>
      <c r="T71" s="10">
        <f>VLOOKUP($A71,'Một số món ăn '!$A$1:$AA$3821,20,FALSE)*$C71</f>
        <v>0.7722</v>
      </c>
      <c r="U71" s="10">
        <f>VLOOKUP($A71,'Một số món ăn '!$A$1:$AA$3821,21,FALSE)*$C71</f>
        <v>2.97</v>
      </c>
      <c r="V71" s="10">
        <f>VLOOKUP($A71,'Một số món ăn '!$A$1:$AA$3821,22,FALSE)*$C71</f>
        <v>143.154</v>
      </c>
      <c r="W71" s="10">
        <f>VLOOKUP($A71,'Một số món ăn '!$A$1:$AA$3821,23,FALSE)*$C71</f>
        <v>0</v>
      </c>
      <c r="X71" s="10">
        <f>VLOOKUP($A71,'Một số món ăn '!$A$1:$AA$3821,24,FALSE)*$C71</f>
        <v>0</v>
      </c>
      <c r="Y71" s="10">
        <f>VLOOKUP($A71,'Một số món ăn '!$A$1:$AA$3821,25,FALSE)*$C71</f>
        <v>5.9400000000000001E-2</v>
      </c>
      <c r="Z71" s="10">
        <f>VLOOKUP($A71,'Một số món ăn '!$A$1:$AA$3821,26,FALSE)*$C71</f>
        <v>0</v>
      </c>
    </row>
    <row r="72" spans="1:26" x14ac:dyDescent="0.3">
      <c r="A72" s="172">
        <v>41</v>
      </c>
      <c r="B72" s="10" t="str">
        <f>VLOOKUP($A72,'Một số món ăn '!$A$1:$AA$3821,2,FALSE)</f>
        <v>Canh bí đỏ thịt băm</v>
      </c>
      <c r="C72" s="407">
        <v>1</v>
      </c>
      <c r="D72" s="96" t="str">
        <f>VLOOKUP($A72,'Một số món ăn '!$A$1:$AA$3821,3,FALSE)</f>
        <v>chén</v>
      </c>
      <c r="E72" s="10">
        <f>VLOOKUP($A72,'Một số món ăn '!$A$1:$AA$3821,4,FALSE)*$C72</f>
        <v>330</v>
      </c>
      <c r="F72" s="10">
        <f>VLOOKUP($A72,'Một số món ăn '!$A$1:$AA$3821,5,FALSE)*$C72</f>
        <v>314</v>
      </c>
      <c r="G72" s="10">
        <f>VLOOKUP($A72,'Một số món ăn '!$A$1:$AA$3821,7,FALSE)*$C72</f>
        <v>64.47999999999999</v>
      </c>
      <c r="H72" s="10">
        <f>VLOOKUP($A72,'Một số món ăn '!$A$1:$AA$3821,8,FALSE)*$C72</f>
        <v>297.12799999999993</v>
      </c>
      <c r="I72" s="10">
        <f>VLOOKUP($A72,'Một số món ăn '!$A$1:$AA$3821,9,FALSE)*$C72</f>
        <v>3.1260000000000003</v>
      </c>
      <c r="J72" s="10">
        <f>VLOOKUP($A72,'Một số món ăn '!$A$1:$AA$3821,10,FALSE)*$C72</f>
        <v>0.5544</v>
      </c>
      <c r="K72" s="10">
        <f>VLOOKUP($A72,'Một số món ăn '!$A$1:$AA$3821,11,FALSE)*$C72</f>
        <v>3.6804000000000001</v>
      </c>
      <c r="L72" s="10">
        <f>VLOOKUP($A72,'Một số món ăn '!$A$1:$AA$3821,12,FALSE)*$C72</f>
        <v>0.68600000000000005</v>
      </c>
      <c r="M72" s="10">
        <f>VLOOKUP($A72,'Một số món ăn '!$A$1:$AA$3821,13,FALSE)*$C72</f>
        <v>1.2190000000000001</v>
      </c>
      <c r="N72" s="10">
        <f>VLOOKUP($A72,'Một số món ăn '!$A$1:$AA$3821,14,FALSE)*$C72</f>
        <v>1.905</v>
      </c>
      <c r="O72" s="10">
        <f>VLOOKUP($A72,'Một số món ăn '!$A$1:$AA$3821,15,FALSE)*$C72</f>
        <v>8.0673999999999992</v>
      </c>
      <c r="P72" s="10">
        <f>VLOOKUP($A72,'Một số món ăn '!$A$1:$AA$3821,16,FALSE)*$C72</f>
        <v>2.0301999999999998</v>
      </c>
      <c r="Q72" s="10">
        <f>VLOOKUP($A72,'Một số món ăn '!$A$1:$AA$3821,17,FALSE)*$C72</f>
        <v>0</v>
      </c>
      <c r="R72" s="10">
        <f>VLOOKUP($A72,'Một số món ăn '!$A$1:$AA$3821,18,FALSE)*$C72</f>
        <v>71.545999999999992</v>
      </c>
      <c r="S72" s="10">
        <f>VLOOKUP($A72,'Một số món ăn '!$A$1:$AA$3821,19,FALSE)*$C72</f>
        <v>47.772000000000006</v>
      </c>
      <c r="T72" s="10">
        <f>VLOOKUP($A72,'Một số món ăn '!$A$1:$AA$3821,20,FALSE)*$C72</f>
        <v>0.90200000000000002</v>
      </c>
      <c r="U72" s="10">
        <f>VLOOKUP($A72,'Một số món ăn '!$A$1:$AA$3821,21,FALSE)*$C72</f>
        <v>597.73800000000006</v>
      </c>
      <c r="V72" s="10">
        <f>VLOOKUP($A72,'Một số món ăn '!$A$1:$AA$3821,22,FALSE)*$C72</f>
        <v>343.81399999999996</v>
      </c>
      <c r="W72" s="10">
        <f>VLOOKUP($A72,'Một số món ăn '!$A$1:$AA$3821,23,FALSE)*$C72</f>
        <v>945.12</v>
      </c>
      <c r="X72" s="10">
        <f>VLOOKUP($A72,'Một số món ăn '!$A$1:$AA$3821,24,FALSE)*$C72</f>
        <v>0</v>
      </c>
      <c r="Y72" s="10">
        <f>VLOOKUP($A72,'Một số món ăn '!$A$1:$AA$3821,25,FALSE)*$C72</f>
        <v>0.1449</v>
      </c>
      <c r="Z72" s="10">
        <f>VLOOKUP($A72,'Một số món ăn '!$A$1:$AA$3821,26,FALSE)*$C72</f>
        <v>9.9039999999999999</v>
      </c>
    </row>
    <row r="73" spans="1:26" x14ac:dyDescent="0.3">
      <c r="A73" s="172">
        <v>39</v>
      </c>
      <c r="B73" s="10" t="str">
        <f>VLOOKUP($A73,'Một số món ăn '!$A$1:$AA$3821,2,FALSE)</f>
        <v>Trứng hấp</v>
      </c>
      <c r="C73" s="407">
        <v>1</v>
      </c>
      <c r="D73" s="96" t="str">
        <f>VLOOKUP($A73,'Một số món ăn '!$A$1:$AA$3821,3,FALSE)</f>
        <v>chén nhỏ</v>
      </c>
      <c r="E73" s="10">
        <f>VLOOKUP($A73,'Một số món ăn '!$A$1:$AA$3821,4,FALSE)*$C73</f>
        <v>142</v>
      </c>
      <c r="F73" s="10">
        <f>VLOOKUP($A73,'Một số món ăn '!$A$1:$AA$3821,5,FALSE)*$C73</f>
        <v>133.80000000000001</v>
      </c>
      <c r="G73" s="10">
        <f>VLOOKUP($A73,'Một số món ăn '!$A$1:$AA$3821,7,FALSE)*$C73</f>
        <v>94.41</v>
      </c>
      <c r="H73" s="10">
        <f>VLOOKUP($A73,'Một số món ăn '!$A$1:$AA$3821,8,FALSE)*$C73</f>
        <v>119.21299999999999</v>
      </c>
      <c r="I73" s="10">
        <f>VLOOKUP($A73,'Một số món ăn '!$A$1:$AA$3821,9,FALSE)*$C73</f>
        <v>6.3639999999999999</v>
      </c>
      <c r="J73" s="10">
        <f>VLOOKUP($A73,'Một số món ăn '!$A$1:$AA$3821,10,FALSE)*$C73</f>
        <v>0.34240000000000004</v>
      </c>
      <c r="K73" s="10">
        <f>VLOOKUP($A73,'Một số món ăn '!$A$1:$AA$3821,11,FALSE)*$C73</f>
        <v>6.7064000000000004</v>
      </c>
      <c r="L73" s="10">
        <f>VLOOKUP($A73,'Một số món ăn '!$A$1:$AA$3821,12,FALSE)*$C73</f>
        <v>4.9880000000000004</v>
      </c>
      <c r="M73" s="10">
        <f>VLOOKUP($A73,'Một số món ăn '!$A$1:$AA$3821,13,FALSE)*$C73</f>
        <v>0.997</v>
      </c>
      <c r="N73" s="10">
        <f>VLOOKUP($A73,'Một số món ăn '!$A$1:$AA$3821,14,FALSE)*$C73</f>
        <v>5.9850000000000003</v>
      </c>
      <c r="O73" s="10">
        <f>VLOOKUP($A73,'Một số món ăn '!$A$1:$AA$3821,15,FALSE)*$C73</f>
        <v>0.4214</v>
      </c>
      <c r="P73" s="10">
        <f>VLOOKUP($A73,'Một số món ăn '!$A$1:$AA$3821,16,FALSE)*$C73</f>
        <v>4.3200000000000002E-2</v>
      </c>
      <c r="Q73" s="10">
        <f>VLOOKUP($A73,'Một số món ăn '!$A$1:$AA$3821,17,FALSE)*$C73</f>
        <v>258</v>
      </c>
      <c r="R73" s="10">
        <f>VLOOKUP($A73,'Một số món ăn '!$A$1:$AA$3821,18,FALSE)*$C73</f>
        <v>31.349999999999998</v>
      </c>
      <c r="S73" s="10">
        <f>VLOOKUP($A73,'Một số món ăn '!$A$1:$AA$3821,19,FALSE)*$C73</f>
        <v>96.968000000000004</v>
      </c>
      <c r="T73" s="10">
        <f>VLOOKUP($A73,'Một số món ăn '!$A$1:$AA$3821,20,FALSE)*$C73</f>
        <v>1.413</v>
      </c>
      <c r="U73" s="10">
        <f>VLOOKUP($A73,'Một số món ăn '!$A$1:$AA$3821,21,FALSE)*$C73</f>
        <v>460.43799999999999</v>
      </c>
      <c r="V73" s="10">
        <f>VLOOKUP($A73,'Một số món ăn '!$A$1:$AA$3821,22,FALSE)*$C73</f>
        <v>81.584000000000003</v>
      </c>
      <c r="W73" s="10">
        <f>VLOOKUP($A73,'Một số món ăn '!$A$1:$AA$3821,23,FALSE)*$C73</f>
        <v>186.59</v>
      </c>
      <c r="X73" s="10">
        <f>VLOOKUP($A73,'Một số món ăn '!$A$1:$AA$3821,24,FALSE)*$C73</f>
        <v>301</v>
      </c>
      <c r="Y73" s="10">
        <f>VLOOKUP($A73,'Một số món ăn '!$A$1:$AA$3821,25,FALSE)*$C73</f>
        <v>7.2239999999999999E-2</v>
      </c>
      <c r="Z73" s="10">
        <f>VLOOKUP($A73,'Một số món ăn '!$A$1:$AA$3821,26,FALSE)*$C73</f>
        <v>2.88</v>
      </c>
    </row>
    <row r="74" spans="1:26" x14ac:dyDescent="0.3">
      <c r="A74" s="172">
        <v>42</v>
      </c>
      <c r="B74" s="10" t="str">
        <f>VLOOKUP($A74,'Một số món ăn '!$A$1:$AA$3821,2,FALSE)</f>
        <v>Thịt băm xào nấm mèo</v>
      </c>
      <c r="C74" s="407">
        <v>1</v>
      </c>
      <c r="D74" s="96" t="str">
        <f>VLOOKUP($A74,'Một số món ăn '!$A$1:$AA$3821,3,FALSE)</f>
        <v>Chén nhỏ</v>
      </c>
      <c r="E74" s="10">
        <f>VLOOKUP($A74,'Một số món ăn '!$A$1:$AA$3821,4,FALSE)*$C74</f>
        <v>59</v>
      </c>
      <c r="F74" s="10">
        <f>VLOOKUP($A74,'Một số món ăn '!$A$1:$AA$3821,5,FALSE)*$C74</f>
        <v>54.400000000000006</v>
      </c>
      <c r="G74" s="10">
        <f>VLOOKUP($A74,'Một số món ăn '!$A$1:$AA$3821,7,FALSE)*$C74</f>
        <v>96.789999999999992</v>
      </c>
      <c r="H74" s="10">
        <f>VLOOKUP($A74,'Một số món ăn '!$A$1:$AA$3821,8,FALSE)*$C74</f>
        <v>28.656000000000002</v>
      </c>
      <c r="I74" s="10">
        <f>VLOOKUP($A74,'Một số món ăn '!$A$1:$AA$3821,9,FALSE)*$C74</f>
        <v>6.0390000000000015</v>
      </c>
      <c r="J74" s="10">
        <f>VLOOKUP($A74,'Một số món ăn '!$A$1:$AA$3821,10,FALSE)*$C74</f>
        <v>6.4154</v>
      </c>
      <c r="K74" s="10">
        <f>VLOOKUP($A74,'Một số món ăn '!$A$1:$AA$3821,11,FALSE)*$C74</f>
        <v>12.454400000000001</v>
      </c>
      <c r="L74" s="10">
        <f>VLOOKUP($A74,'Một số món ăn '!$A$1:$AA$3821,12,FALSE)*$C74</f>
        <v>1.3720000000000001</v>
      </c>
      <c r="M74" s="10">
        <f>VLOOKUP($A74,'Một số món ăn '!$A$1:$AA$3821,13,FALSE)*$C74</f>
        <v>1.5229999999999997</v>
      </c>
      <c r="N74" s="10">
        <f>VLOOKUP($A74,'Một số món ăn '!$A$1:$AA$3821,14,FALSE)*$C74</f>
        <v>2.895</v>
      </c>
      <c r="O74" s="10">
        <f>VLOOKUP($A74,'Một số món ăn '!$A$1:$AA$3821,15,FALSE)*$C74</f>
        <v>9.0014000000000003</v>
      </c>
      <c r="P74" s="10">
        <f>VLOOKUP($A74,'Một số món ăn '!$A$1:$AA$3821,16,FALSE)*$C74</f>
        <v>3.0726</v>
      </c>
      <c r="Q74" s="10">
        <f>VLOOKUP($A74,'Một số món ăn '!$A$1:$AA$3821,17,FALSE)*$C74</f>
        <v>0</v>
      </c>
      <c r="R74" s="10">
        <f>VLOOKUP($A74,'Một số món ăn '!$A$1:$AA$3821,18,FALSE)*$C74</f>
        <v>89.968000000000004</v>
      </c>
      <c r="S74" s="10">
        <f>VLOOKUP($A74,'Một số món ăn '!$A$1:$AA$3821,19,FALSE)*$C74</f>
        <v>127.28700000000002</v>
      </c>
      <c r="T74" s="10">
        <f>VLOOKUP($A74,'Một số món ăn '!$A$1:$AA$3821,20,FALSE)*$C74</f>
        <v>8.7117999999999984</v>
      </c>
      <c r="U74" s="10">
        <f>VLOOKUP($A74,'Một số món ăn '!$A$1:$AA$3821,21,FALSE)*$C74</f>
        <v>639.54999999999995</v>
      </c>
      <c r="V74" s="10">
        <f>VLOOKUP($A74,'Một số món ăn '!$A$1:$AA$3821,22,FALSE)*$C74</f>
        <v>30.1</v>
      </c>
      <c r="W74" s="10">
        <f>VLOOKUP($A74,'Một số món ăn '!$A$1:$AA$3821,23,FALSE)*$C74</f>
        <v>60.29</v>
      </c>
      <c r="X74" s="10">
        <f>VLOOKUP($A74,'Một số món ăn '!$A$1:$AA$3821,24,FALSE)*$C74</f>
        <v>0</v>
      </c>
      <c r="Y74" s="10">
        <f>VLOOKUP($A74,'Một số món ăn '!$A$1:$AA$3821,25,FALSE)*$C74</f>
        <v>0.20913999999999999</v>
      </c>
      <c r="Z74" s="10">
        <f>VLOOKUP($A74,'Một số món ăn '!$A$1:$AA$3821,26,FALSE)*$C74</f>
        <v>2.78</v>
      </c>
    </row>
    <row r="75" spans="1:26" x14ac:dyDescent="0.3">
      <c r="A75" s="198" t="s">
        <v>338</v>
      </c>
      <c r="B75" s="10" t="str">
        <f>VLOOKUP($A75,'Một số món ăn '!$A$1:$AA$3821,2,FALSE)</f>
        <v>Chọn món</v>
      </c>
      <c r="C75" s="407">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407">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407">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407">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370</v>
      </c>
      <c r="F88" s="123">
        <f t="shared" ref="F88:Z88" si="16">SUM(F91:F98)</f>
        <v>295</v>
      </c>
      <c r="G88" s="123">
        <f t="shared" si="16"/>
        <v>208.4</v>
      </c>
      <c r="H88" s="123">
        <f t="shared" si="16"/>
        <v>245.75</v>
      </c>
      <c r="I88" s="123">
        <f t="shared" si="16"/>
        <v>0</v>
      </c>
      <c r="J88" s="123">
        <f t="shared" si="16"/>
        <v>2.0249999999999999</v>
      </c>
      <c r="K88" s="123">
        <f t="shared" si="16"/>
        <v>2.0249999999999999</v>
      </c>
      <c r="L88" s="123">
        <f t="shared" si="16"/>
        <v>0</v>
      </c>
      <c r="M88" s="123">
        <f t="shared" si="16"/>
        <v>2.9249999999999998</v>
      </c>
      <c r="N88" s="123">
        <f t="shared" si="16"/>
        <v>2.9249999999999998</v>
      </c>
      <c r="O88" s="123">
        <f t="shared" si="16"/>
        <v>38.76</v>
      </c>
      <c r="P88" s="123">
        <f t="shared" si="16"/>
        <v>3.15</v>
      </c>
      <c r="Q88" s="123">
        <f t="shared" si="16"/>
        <v>0</v>
      </c>
      <c r="R88" s="123">
        <f t="shared" si="16"/>
        <v>76.5</v>
      </c>
      <c r="S88" s="123">
        <f t="shared" si="16"/>
        <v>51.75</v>
      </c>
      <c r="T88" s="123">
        <f t="shared" si="16"/>
        <v>0.9</v>
      </c>
      <c r="U88" s="123">
        <f t="shared" si="16"/>
        <v>0</v>
      </c>
      <c r="V88" s="123">
        <f t="shared" si="16"/>
        <v>0</v>
      </c>
      <c r="W88" s="123">
        <f t="shared" si="16"/>
        <v>0.67500000000000004</v>
      </c>
      <c r="X88" s="123">
        <f t="shared" si="16"/>
        <v>0</v>
      </c>
      <c r="Y88" s="123">
        <f t="shared" si="16"/>
        <v>0.18</v>
      </c>
      <c r="Z88" s="123">
        <f t="shared" si="16"/>
        <v>90</v>
      </c>
    </row>
    <row r="89" spans="1:26" s="167" customFormat="1" ht="15.6" x14ac:dyDescent="0.3">
      <c r="A89" s="165"/>
      <c r="B89" s="165" t="s">
        <v>382</v>
      </c>
      <c r="C89" s="165"/>
      <c r="D89" s="165"/>
      <c r="E89" s="166"/>
      <c r="F89" s="166"/>
      <c r="G89" s="166">
        <f>G88/G87*100</f>
        <v>88.680851063829792</v>
      </c>
      <c r="H89" s="166"/>
      <c r="I89" s="166"/>
      <c r="J89" s="166"/>
      <c r="K89" s="166">
        <f>K88/K87*100</f>
        <v>17.23404255319149</v>
      </c>
      <c r="L89" s="166"/>
      <c r="M89" s="166"/>
      <c r="N89" s="166">
        <f>N88/N87*100</f>
        <v>44.808510638297875</v>
      </c>
      <c r="O89" s="166">
        <f>O88/O87*100</f>
        <v>119.95357833655704</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37</v>
      </c>
      <c r="B91" s="10" t="str">
        <f>VLOOKUP($A91,'Một số món ăn '!$A$1:$AA$3821,2,FALSE)</f>
        <v>Nước cam</v>
      </c>
      <c r="C91" s="408">
        <v>1</v>
      </c>
      <c r="D91" s="96" t="str">
        <f>VLOOKUP($A91,'Một số món ăn '!$A$1:$AA$3821,3,FALSE)</f>
        <v>ly</v>
      </c>
      <c r="E91" s="10">
        <f>VLOOKUP($A91,'Một số món ăn '!$A$1:$AA$3821,4,FALSE)*$C91</f>
        <v>370</v>
      </c>
      <c r="F91" s="10">
        <f>VLOOKUP($A91,'Một số món ăn '!$A$1:$AA$3821,5,FALSE)*$C91</f>
        <v>295</v>
      </c>
      <c r="G91" s="10">
        <f>VLOOKUP($A91,'Một số món ăn '!$A$1:$AA$3821,7,FALSE)*$C91</f>
        <v>208.4</v>
      </c>
      <c r="H91" s="10">
        <f>VLOOKUP($A91,'Một số món ăn '!$A$1:$AA$3821,8,FALSE)*$C91</f>
        <v>245.75</v>
      </c>
      <c r="I91" s="10">
        <f>VLOOKUP($A91,'Một số món ăn '!$A$1:$AA$3821,9,FALSE)*$C91</f>
        <v>0</v>
      </c>
      <c r="J91" s="10">
        <f>VLOOKUP($A91,'Một số món ăn '!$A$1:$AA$3821,10,FALSE)*$C91</f>
        <v>2.0249999999999999</v>
      </c>
      <c r="K91" s="10">
        <f>VLOOKUP($A91,'Một số món ăn '!$A$1:$AA$3821,11,FALSE)*$C91</f>
        <v>2.0249999999999999</v>
      </c>
      <c r="L91" s="10">
        <f>VLOOKUP($A91,'Một số món ăn '!$A$1:$AA$3821,12,FALSE)*$C91</f>
        <v>0</v>
      </c>
      <c r="M91" s="10">
        <f>VLOOKUP($A91,'Một số món ăn '!$A$1:$AA$3821,13,FALSE)*$C91</f>
        <v>2.9249999999999998</v>
      </c>
      <c r="N91" s="10">
        <f>VLOOKUP($A91,'Một số món ăn '!$A$1:$AA$3821,14,FALSE)*$C91</f>
        <v>2.9249999999999998</v>
      </c>
      <c r="O91" s="10">
        <f>VLOOKUP($A91,'Một số món ăn '!$A$1:$AA$3821,15,FALSE)*$C91</f>
        <v>38.76</v>
      </c>
      <c r="P91" s="10">
        <f>VLOOKUP($A91,'Một số món ăn '!$A$1:$AA$3821,16,FALSE)*$C91</f>
        <v>3.15</v>
      </c>
      <c r="Q91" s="10">
        <f>VLOOKUP($A91,'Một số món ăn '!$A$1:$AA$3821,17,FALSE)*$C91</f>
        <v>0</v>
      </c>
      <c r="R91" s="10">
        <f>VLOOKUP($A91,'Một số món ăn '!$A$1:$AA$3821,18,FALSE)*$C91</f>
        <v>76.5</v>
      </c>
      <c r="S91" s="10">
        <f>VLOOKUP($A91,'Một số món ăn '!$A$1:$AA$3821,19,FALSE)*$C91</f>
        <v>51.75</v>
      </c>
      <c r="T91" s="10">
        <f>VLOOKUP($A91,'Một số món ăn '!$A$1:$AA$3821,20,FALSE)*$C91</f>
        <v>0.9</v>
      </c>
      <c r="U91" s="10">
        <f>VLOOKUP($A91,'Một số món ăn '!$A$1:$AA$3821,21,FALSE)*$C91</f>
        <v>0</v>
      </c>
      <c r="V91" s="10">
        <f>VLOOKUP($A91,'Một số món ăn '!$A$1:$AA$3821,22,FALSE)*$C91</f>
        <v>0</v>
      </c>
      <c r="W91" s="10">
        <f>VLOOKUP($A91,'Một số món ăn '!$A$1:$AA$3821,23,FALSE)*$C91</f>
        <v>0.67500000000000004</v>
      </c>
      <c r="X91" s="10">
        <f>VLOOKUP($A91,'Một số món ăn '!$A$1:$AA$3821,24,FALSE)*$C91</f>
        <v>0</v>
      </c>
      <c r="Y91" s="10">
        <f>VLOOKUP($A91,'Một số món ăn '!$A$1:$AA$3821,25,FALSE)*$C91</f>
        <v>0.18</v>
      </c>
      <c r="Z91" s="10">
        <f>VLOOKUP($A91,'Một số món ăn '!$A$1:$AA$3821,26,FALSE)*$C91</f>
        <v>90</v>
      </c>
    </row>
    <row r="92" spans="1:26" x14ac:dyDescent="0.3">
      <c r="A92" s="172" t="s">
        <v>338</v>
      </c>
      <c r="B92" s="10" t="str">
        <f>VLOOKUP($A92,'Một số món ăn '!$A$1:$AA$3821,2,FALSE)</f>
        <v>Chọn món</v>
      </c>
      <c r="C92" s="408">
        <v>0</v>
      </c>
      <c r="D92" s="96" t="str">
        <f>VLOOKUP($A92,'Một số món ăn '!$A$1:$AA$3821,3,FALSE)</f>
        <v>chọn lượng</v>
      </c>
      <c r="E92" s="10">
        <f>VLOOKUP($A92,'Một số món ăn '!$A$1:$AA$3821,4,FALSE)*$C92</f>
        <v>0</v>
      </c>
      <c r="F92" s="10">
        <f>VLOOKUP($A92,'Một số món ăn '!$A$1:$AA$3821,5,FALSE)*$C92</f>
        <v>0</v>
      </c>
      <c r="G92" s="10">
        <f>VLOOKUP($A92,'Một số món ăn '!$A$1:$AA$3821,7,FALSE)*$C92</f>
        <v>0</v>
      </c>
      <c r="H92" s="10">
        <f>VLOOKUP($A92,'Một số món ăn '!$A$1:$AA$3821,8,FALSE)*$C92</f>
        <v>0</v>
      </c>
      <c r="I92" s="10">
        <f>VLOOKUP($A92,'Một số món ăn '!$A$1:$AA$3821,9,FALSE)*$C92</f>
        <v>0</v>
      </c>
      <c r="J92" s="10">
        <f>VLOOKUP($A92,'Một số món ăn '!$A$1:$AA$3821,10,FALSE)*$C92</f>
        <v>0</v>
      </c>
      <c r="K92" s="10">
        <f>VLOOKUP($A92,'Một số món ăn '!$A$1:$AA$3821,11,FALSE)*$C92</f>
        <v>0</v>
      </c>
      <c r="L92" s="10">
        <f>VLOOKUP($A92,'Một số món ăn '!$A$1:$AA$3821,12,FALSE)*$C92</f>
        <v>0</v>
      </c>
      <c r="M92" s="10">
        <f>VLOOKUP($A92,'Một số món ăn '!$A$1:$AA$3821,13,FALSE)*$C92</f>
        <v>0</v>
      </c>
      <c r="N92" s="10">
        <f>VLOOKUP($A92,'Một số món ăn '!$A$1:$AA$3821,14,FALSE)*$C92</f>
        <v>0</v>
      </c>
      <c r="O92" s="10">
        <f>VLOOKUP($A92,'Một số món ăn '!$A$1:$AA$3821,15,FALSE)*$C92</f>
        <v>0</v>
      </c>
      <c r="P92" s="10">
        <f>VLOOKUP($A92,'Một số món ăn '!$A$1:$AA$3821,16,FALSE)*$C92</f>
        <v>0</v>
      </c>
      <c r="Q92" s="10">
        <f>VLOOKUP($A92,'Một số món ăn '!$A$1:$AA$3821,17,FALSE)*$C92</f>
        <v>0</v>
      </c>
      <c r="R92" s="10">
        <f>VLOOKUP($A92,'Một số món ăn '!$A$1:$AA$3821,18,FALSE)*$C92</f>
        <v>0</v>
      </c>
      <c r="S92" s="10">
        <f>VLOOKUP($A92,'Một số món ăn '!$A$1:$AA$3821,19,FALSE)*$C92</f>
        <v>0</v>
      </c>
      <c r="T92" s="10">
        <f>VLOOKUP($A92,'Một số món ăn '!$A$1:$AA$3821,20,FALSE)*$C92</f>
        <v>0</v>
      </c>
      <c r="U92" s="10">
        <f>VLOOKUP($A92,'Một số món ăn '!$A$1:$AA$3821,21,FALSE)*$C92</f>
        <v>0</v>
      </c>
      <c r="V92" s="10">
        <f>VLOOKUP($A92,'Một số món ăn '!$A$1:$AA$3821,22,FALSE)*$C92</f>
        <v>0</v>
      </c>
      <c r="W92" s="10">
        <f>VLOOKUP($A92,'Một số món ăn '!$A$1:$AA$3821,23,FALSE)*$C92</f>
        <v>0</v>
      </c>
      <c r="X92" s="10">
        <f>VLOOKUP($A92,'Một số món ăn '!$A$1:$AA$3821,24,FALSE)*$C92</f>
        <v>0</v>
      </c>
      <c r="Y92" s="10">
        <f>VLOOKUP($A92,'Một số món ăn '!$A$1:$AA$3821,25,FALSE)*$C92</f>
        <v>0</v>
      </c>
      <c r="Z92" s="10">
        <f>VLOOKUP($A92,'Một số món ăn '!$A$1:$AA$3821,26,FALSE)*$C92</f>
        <v>0</v>
      </c>
    </row>
    <row r="93" spans="1:26" x14ac:dyDescent="0.3">
      <c r="A93" s="172" t="s">
        <v>338</v>
      </c>
      <c r="B93" s="10" t="str">
        <f>VLOOKUP($A93,'Một số món ăn '!$A$1:$AA$3821,2,FALSE)</f>
        <v>Chọn món</v>
      </c>
      <c r="C93" s="408">
        <v>0</v>
      </c>
      <c r="D93" s="96" t="str">
        <f>VLOOKUP($A93,'Một số món ăn '!$A$1:$AA$3821,3,FALSE)</f>
        <v>chọn lượng</v>
      </c>
      <c r="E93" s="10">
        <f>VLOOKUP($A93,'Một số món ăn '!$A$1:$AA$3821,4,FALSE)*$C93</f>
        <v>0</v>
      </c>
      <c r="F93" s="10">
        <f>VLOOKUP($A93,'Một số món ăn '!$A$1:$AA$3821,5,FALSE)*$C93</f>
        <v>0</v>
      </c>
      <c r="G93" s="10">
        <f>VLOOKUP($A93,'Một số món ăn '!$A$1:$AA$3821,7,FALSE)*$C93</f>
        <v>0</v>
      </c>
      <c r="H93" s="10">
        <f>VLOOKUP($A93,'Một số món ăn '!$A$1:$AA$3821,8,FALSE)*$C93</f>
        <v>0</v>
      </c>
      <c r="I93" s="10">
        <f>VLOOKUP($A93,'Một số món ăn '!$A$1:$AA$3821,9,FALSE)*$C93</f>
        <v>0</v>
      </c>
      <c r="J93" s="10">
        <f>VLOOKUP($A93,'Một số món ăn '!$A$1:$AA$3821,10,FALSE)*$C93</f>
        <v>0</v>
      </c>
      <c r="K93" s="10">
        <f>VLOOKUP($A93,'Một số món ăn '!$A$1:$AA$3821,11,FALSE)*$C93</f>
        <v>0</v>
      </c>
      <c r="L93" s="10">
        <f>VLOOKUP($A93,'Một số món ăn '!$A$1:$AA$3821,12,FALSE)*$C93</f>
        <v>0</v>
      </c>
      <c r="M93" s="10">
        <f>VLOOKUP($A93,'Một số món ăn '!$A$1:$AA$3821,13,FALSE)*$C93</f>
        <v>0</v>
      </c>
      <c r="N93" s="10">
        <f>VLOOKUP($A93,'Một số món ăn '!$A$1:$AA$3821,14,FALSE)*$C93</f>
        <v>0</v>
      </c>
      <c r="O93" s="10">
        <f>VLOOKUP($A93,'Một số món ăn '!$A$1:$AA$3821,15,FALSE)*$C93</f>
        <v>0</v>
      </c>
      <c r="P93" s="10">
        <f>VLOOKUP($A93,'Một số món ăn '!$A$1:$AA$3821,16,FALSE)*$C93</f>
        <v>0</v>
      </c>
      <c r="Q93" s="10">
        <f>VLOOKUP($A93,'Một số món ăn '!$A$1:$AA$3821,17,FALSE)*$C93</f>
        <v>0</v>
      </c>
      <c r="R93" s="10">
        <f>VLOOKUP($A93,'Một số món ăn '!$A$1:$AA$3821,18,FALSE)*$C93</f>
        <v>0</v>
      </c>
      <c r="S93" s="10">
        <f>VLOOKUP($A93,'Một số món ăn '!$A$1:$AA$3821,19,FALSE)*$C93</f>
        <v>0</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408">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408">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408">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408">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408">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901.5</v>
      </c>
      <c r="F108" s="123">
        <f t="shared" ref="F108:Z108" si="17">SUM(F111:F118)</f>
        <v>865.40000000000009</v>
      </c>
      <c r="G108" s="123">
        <f t="shared" si="17"/>
        <v>660.88000000000011</v>
      </c>
      <c r="H108" s="123">
        <f t="shared" si="17"/>
        <v>711.40549999999996</v>
      </c>
      <c r="I108" s="123">
        <f t="shared" si="17"/>
        <v>21.730500000000003</v>
      </c>
      <c r="J108" s="123">
        <f t="shared" si="17"/>
        <v>17.73</v>
      </c>
      <c r="K108" s="123">
        <f t="shared" si="17"/>
        <v>39.460500000000003</v>
      </c>
      <c r="L108" s="123">
        <f t="shared" si="17"/>
        <v>10.226000000000001</v>
      </c>
      <c r="M108" s="123">
        <f t="shared" si="17"/>
        <v>5.89</v>
      </c>
      <c r="N108" s="123">
        <f t="shared" si="17"/>
        <v>16.116000000000003</v>
      </c>
      <c r="O108" s="123">
        <f t="shared" si="17"/>
        <v>90.095799999999997</v>
      </c>
      <c r="P108" s="123">
        <f t="shared" si="17"/>
        <v>7.0602999999999998</v>
      </c>
      <c r="Q108" s="123">
        <f t="shared" si="17"/>
        <v>387</v>
      </c>
      <c r="R108" s="123">
        <f t="shared" si="17"/>
        <v>280.25299999999999</v>
      </c>
      <c r="S108" s="123">
        <f t="shared" si="17"/>
        <v>476.81849999999997</v>
      </c>
      <c r="T108" s="123">
        <f t="shared" si="17"/>
        <v>17.247499999999999</v>
      </c>
      <c r="U108" s="123">
        <f t="shared" si="17"/>
        <v>2252.1749999999997</v>
      </c>
      <c r="V108" s="123">
        <f t="shared" si="17"/>
        <v>726.07099999999991</v>
      </c>
      <c r="W108" s="123">
        <f t="shared" si="17"/>
        <v>1315.44</v>
      </c>
      <c r="X108" s="123">
        <f t="shared" si="17"/>
        <v>451.5</v>
      </c>
      <c r="Y108" s="123">
        <f t="shared" si="17"/>
        <v>0.65606999999999993</v>
      </c>
      <c r="Z108" s="123">
        <f t="shared" si="17"/>
        <v>18.393999999999998</v>
      </c>
    </row>
    <row r="109" spans="1:26" s="167" customFormat="1" ht="15.6" x14ac:dyDescent="0.3">
      <c r="A109" s="165"/>
      <c r="B109" s="165" t="s">
        <v>382</v>
      </c>
      <c r="C109" s="165"/>
      <c r="D109" s="165"/>
      <c r="E109" s="166"/>
      <c r="F109" s="166"/>
      <c r="G109" s="166">
        <f>G108/G107*100</f>
        <v>93.741843971631226</v>
      </c>
      <c r="H109" s="166"/>
      <c r="I109" s="166"/>
      <c r="J109" s="166"/>
      <c r="K109" s="166">
        <f>K108/K107*100</f>
        <v>111.94468085106384</v>
      </c>
      <c r="L109" s="166"/>
      <c r="M109" s="166"/>
      <c r="N109" s="166">
        <f>N108/N107*100</f>
        <v>123.44170212765961</v>
      </c>
      <c r="O109" s="166">
        <f>O108/O107*100</f>
        <v>139.41323017408124</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408">
        <v>1.5</v>
      </c>
      <c r="D111" s="96" t="str">
        <f>VLOOKUP($A111,'Một số món ăn '!$A$1:$AA$3821,3,FALSE)</f>
        <v>chén</v>
      </c>
      <c r="E111" s="10">
        <f>VLOOKUP($A111,'Một số món ăn '!$A$1:$AA$3821,4,FALSE)*$C111</f>
        <v>270</v>
      </c>
      <c r="F111" s="10">
        <f>VLOOKUP($A111,'Một số món ăn '!$A$1:$AA$3821,5,FALSE)*$C111</f>
        <v>269.10000000000002</v>
      </c>
      <c r="G111" s="10">
        <f>VLOOKUP($A111,'Một số món ăn '!$A$1:$AA$3821,7,FALSE)*$C111</f>
        <v>309.60000000000002</v>
      </c>
      <c r="H111" s="10">
        <f>VLOOKUP($A111,'Một số món ăn '!$A$1:$AA$3821,8,FALSE)*$C111</f>
        <v>192.47399999999999</v>
      </c>
      <c r="I111" s="10">
        <f>VLOOKUP($A111,'Một số món ăn '!$A$1:$AA$3821,9,FALSE)*$C111</f>
        <v>0</v>
      </c>
      <c r="J111" s="10">
        <f>VLOOKUP($A111,'Một số món ăn '!$A$1:$AA$3821,10,FALSE)*$C111</f>
        <v>7.0388999999999999</v>
      </c>
      <c r="K111" s="10">
        <f>VLOOKUP($A111,'Một số món ăn '!$A$1:$AA$3821,11,FALSE)*$C111</f>
        <v>7.0388999999999999</v>
      </c>
      <c r="L111" s="10">
        <f>VLOOKUP($A111,'Một số món ăn '!$A$1:$AA$3821,12,FALSE)*$C111</f>
        <v>0</v>
      </c>
      <c r="M111" s="10">
        <f>VLOOKUP($A111,'Một số món ăn '!$A$1:$AA$3821,13,FALSE)*$C111</f>
        <v>0.89100000000000001</v>
      </c>
      <c r="N111" s="10">
        <f>VLOOKUP($A111,'Một số món ăn '!$A$1:$AA$3821,14,FALSE)*$C111</f>
        <v>0.89100000000000001</v>
      </c>
      <c r="O111" s="10">
        <f>VLOOKUP($A111,'Một số món ăn '!$A$1:$AA$3821,15,FALSE)*$C111</f>
        <v>67.894199999999998</v>
      </c>
      <c r="P111" s="10">
        <f>VLOOKUP($A111,'Một số món ăn '!$A$1:$AA$3821,16,FALSE)*$C111</f>
        <v>0.35639999999999999</v>
      </c>
      <c r="Q111" s="10">
        <f>VLOOKUP($A111,'Một số món ăn '!$A$1:$AA$3821,17,FALSE)*$C111</f>
        <v>0</v>
      </c>
      <c r="R111" s="10">
        <f>VLOOKUP($A111,'Một số món ăn '!$A$1:$AA$3821,18,FALSE)*$C111</f>
        <v>26.73</v>
      </c>
      <c r="S111" s="10">
        <f>VLOOKUP($A111,'Một số món ăn '!$A$1:$AA$3821,19,FALSE)*$C111</f>
        <v>92.663999999999987</v>
      </c>
      <c r="T111" s="10">
        <f>VLOOKUP($A111,'Một số món ăn '!$A$1:$AA$3821,20,FALSE)*$C111</f>
        <v>1.1583000000000001</v>
      </c>
      <c r="U111" s="10">
        <f>VLOOKUP($A111,'Một số món ăn '!$A$1:$AA$3821,21,FALSE)*$C111</f>
        <v>4.4550000000000001</v>
      </c>
      <c r="V111" s="10">
        <f>VLOOKUP($A111,'Một số món ăn '!$A$1:$AA$3821,22,FALSE)*$C111</f>
        <v>214.73099999999999</v>
      </c>
      <c r="W111" s="10">
        <f>VLOOKUP($A111,'Một số món ăn '!$A$1:$AA$3821,23,FALSE)*$C111</f>
        <v>0</v>
      </c>
      <c r="X111" s="10">
        <f>VLOOKUP($A111,'Một số món ăn '!$A$1:$AA$3821,24,FALSE)*$C111</f>
        <v>0</v>
      </c>
      <c r="Y111" s="10">
        <f>VLOOKUP($A111,'Một số món ăn '!$A$1:$AA$3821,25,FALSE)*$C111</f>
        <v>8.9099999999999999E-2</v>
      </c>
      <c r="Z111" s="10">
        <f>VLOOKUP($A111,'Một số món ăn '!$A$1:$AA$3821,26,FALSE)*$C111</f>
        <v>0</v>
      </c>
    </row>
    <row r="112" spans="1:26" x14ac:dyDescent="0.3">
      <c r="A112" s="172">
        <v>41</v>
      </c>
      <c r="B112" s="10" t="str">
        <f>VLOOKUP($A112,'Một số món ăn '!$A$1:$AA$3821,2,FALSE)</f>
        <v>Canh bí đỏ thịt băm</v>
      </c>
      <c r="C112" s="408">
        <v>1</v>
      </c>
      <c r="D112" s="96" t="str">
        <f>VLOOKUP($A112,'Một số món ăn '!$A$1:$AA$3821,3,FALSE)</f>
        <v>chén</v>
      </c>
      <c r="E112" s="10">
        <f>VLOOKUP($A112,'Một số món ăn '!$A$1:$AA$3821,4,FALSE)*$C112</f>
        <v>330</v>
      </c>
      <c r="F112" s="10">
        <f>VLOOKUP($A112,'Một số món ăn '!$A$1:$AA$3821,5,FALSE)*$C112</f>
        <v>314</v>
      </c>
      <c r="G112" s="10">
        <f>VLOOKUP($A112,'Một số món ăn '!$A$1:$AA$3821,7,FALSE)*$C112</f>
        <v>64.47999999999999</v>
      </c>
      <c r="H112" s="10">
        <f>VLOOKUP($A112,'Một số món ăn '!$A$1:$AA$3821,8,FALSE)*$C112</f>
        <v>297.12799999999993</v>
      </c>
      <c r="I112" s="10">
        <f>VLOOKUP($A112,'Một số món ăn '!$A$1:$AA$3821,9,FALSE)*$C112</f>
        <v>3.1260000000000003</v>
      </c>
      <c r="J112" s="10">
        <f>VLOOKUP($A112,'Một số món ăn '!$A$1:$AA$3821,10,FALSE)*$C112</f>
        <v>0.5544</v>
      </c>
      <c r="K112" s="10">
        <f>VLOOKUP($A112,'Một số món ăn '!$A$1:$AA$3821,11,FALSE)*$C112</f>
        <v>3.6804000000000001</v>
      </c>
      <c r="L112" s="10">
        <f>VLOOKUP($A112,'Một số món ăn '!$A$1:$AA$3821,12,FALSE)*$C112</f>
        <v>0.68600000000000005</v>
      </c>
      <c r="M112" s="10">
        <f>VLOOKUP($A112,'Một số món ăn '!$A$1:$AA$3821,13,FALSE)*$C112</f>
        <v>1.2190000000000001</v>
      </c>
      <c r="N112" s="10">
        <f>VLOOKUP($A112,'Một số món ăn '!$A$1:$AA$3821,14,FALSE)*$C112</f>
        <v>1.905</v>
      </c>
      <c r="O112" s="10">
        <f>VLOOKUP($A112,'Một số món ăn '!$A$1:$AA$3821,15,FALSE)*$C112</f>
        <v>8.0673999999999992</v>
      </c>
      <c r="P112" s="10">
        <f>VLOOKUP($A112,'Một số món ăn '!$A$1:$AA$3821,16,FALSE)*$C112</f>
        <v>2.0301999999999998</v>
      </c>
      <c r="Q112" s="10">
        <f>VLOOKUP($A112,'Một số món ăn '!$A$1:$AA$3821,17,FALSE)*$C112</f>
        <v>0</v>
      </c>
      <c r="R112" s="10">
        <f>VLOOKUP($A112,'Một số món ăn '!$A$1:$AA$3821,18,FALSE)*$C112</f>
        <v>71.545999999999992</v>
      </c>
      <c r="S112" s="10">
        <f>VLOOKUP($A112,'Một số món ăn '!$A$1:$AA$3821,19,FALSE)*$C112</f>
        <v>47.772000000000006</v>
      </c>
      <c r="T112" s="10">
        <f>VLOOKUP($A112,'Một số món ăn '!$A$1:$AA$3821,20,FALSE)*$C112</f>
        <v>0.90200000000000002</v>
      </c>
      <c r="U112" s="10">
        <f>VLOOKUP($A112,'Một số món ăn '!$A$1:$AA$3821,21,FALSE)*$C112</f>
        <v>597.73800000000006</v>
      </c>
      <c r="V112" s="10">
        <f>VLOOKUP($A112,'Một số món ăn '!$A$1:$AA$3821,22,FALSE)*$C112</f>
        <v>343.81399999999996</v>
      </c>
      <c r="W112" s="10">
        <f>VLOOKUP($A112,'Một số món ăn '!$A$1:$AA$3821,23,FALSE)*$C112</f>
        <v>945.12</v>
      </c>
      <c r="X112" s="10">
        <f>VLOOKUP($A112,'Một số món ăn '!$A$1:$AA$3821,24,FALSE)*$C112</f>
        <v>0</v>
      </c>
      <c r="Y112" s="10">
        <f>VLOOKUP($A112,'Một số món ăn '!$A$1:$AA$3821,25,FALSE)*$C112</f>
        <v>0.1449</v>
      </c>
      <c r="Z112" s="10">
        <f>VLOOKUP($A112,'Một số món ăn '!$A$1:$AA$3821,26,FALSE)*$C112</f>
        <v>9.9039999999999999</v>
      </c>
    </row>
    <row r="113" spans="1:26" x14ac:dyDescent="0.3">
      <c r="A113" s="172">
        <v>39</v>
      </c>
      <c r="B113" s="10" t="str">
        <f>VLOOKUP($A113,'Một số món ăn '!$A$1:$AA$3821,2,FALSE)</f>
        <v>Trứng hấp</v>
      </c>
      <c r="C113" s="408">
        <v>1.5</v>
      </c>
      <c r="D113" s="96" t="str">
        <f>VLOOKUP($A113,'Một số món ăn '!$A$1:$AA$3821,3,FALSE)</f>
        <v>chén nhỏ</v>
      </c>
      <c r="E113" s="10">
        <f>VLOOKUP($A113,'Một số món ăn '!$A$1:$AA$3821,4,FALSE)*$C113</f>
        <v>213</v>
      </c>
      <c r="F113" s="10">
        <f>VLOOKUP($A113,'Một số món ăn '!$A$1:$AA$3821,5,FALSE)*$C113</f>
        <v>200.70000000000002</v>
      </c>
      <c r="G113" s="10">
        <f>VLOOKUP($A113,'Một số món ăn '!$A$1:$AA$3821,7,FALSE)*$C113</f>
        <v>141.61500000000001</v>
      </c>
      <c r="H113" s="10">
        <f>VLOOKUP($A113,'Một số món ăn '!$A$1:$AA$3821,8,FALSE)*$C113</f>
        <v>178.81950000000001</v>
      </c>
      <c r="I113" s="10">
        <f>VLOOKUP($A113,'Một số món ăn '!$A$1:$AA$3821,9,FALSE)*$C113</f>
        <v>9.5459999999999994</v>
      </c>
      <c r="J113" s="10">
        <f>VLOOKUP($A113,'Một số món ăn '!$A$1:$AA$3821,10,FALSE)*$C113</f>
        <v>0.51360000000000006</v>
      </c>
      <c r="K113" s="10">
        <f>VLOOKUP($A113,'Một số món ăn '!$A$1:$AA$3821,11,FALSE)*$C113</f>
        <v>10.0596</v>
      </c>
      <c r="L113" s="10">
        <f>VLOOKUP($A113,'Một số món ăn '!$A$1:$AA$3821,12,FALSE)*$C113</f>
        <v>7.4820000000000011</v>
      </c>
      <c r="M113" s="10">
        <f>VLOOKUP($A113,'Một số món ăn '!$A$1:$AA$3821,13,FALSE)*$C113</f>
        <v>1.4955000000000001</v>
      </c>
      <c r="N113" s="10">
        <f>VLOOKUP($A113,'Một số món ăn '!$A$1:$AA$3821,14,FALSE)*$C113</f>
        <v>8.9775000000000009</v>
      </c>
      <c r="O113" s="10">
        <f>VLOOKUP($A113,'Một số món ăn '!$A$1:$AA$3821,15,FALSE)*$C113</f>
        <v>0.6321</v>
      </c>
      <c r="P113" s="10">
        <f>VLOOKUP($A113,'Một số món ăn '!$A$1:$AA$3821,16,FALSE)*$C113</f>
        <v>6.4799999999999996E-2</v>
      </c>
      <c r="Q113" s="10">
        <f>VLOOKUP($A113,'Một số món ăn '!$A$1:$AA$3821,17,FALSE)*$C113</f>
        <v>387</v>
      </c>
      <c r="R113" s="10">
        <f>VLOOKUP($A113,'Một số món ăn '!$A$1:$AA$3821,18,FALSE)*$C113</f>
        <v>47.024999999999999</v>
      </c>
      <c r="S113" s="10">
        <f>VLOOKUP($A113,'Một số món ăn '!$A$1:$AA$3821,19,FALSE)*$C113</f>
        <v>145.452</v>
      </c>
      <c r="T113" s="10">
        <f>VLOOKUP($A113,'Một số món ăn '!$A$1:$AA$3821,20,FALSE)*$C113</f>
        <v>2.1194999999999999</v>
      </c>
      <c r="U113" s="10">
        <f>VLOOKUP($A113,'Một số món ăn '!$A$1:$AA$3821,21,FALSE)*$C113</f>
        <v>690.65699999999993</v>
      </c>
      <c r="V113" s="10">
        <f>VLOOKUP($A113,'Một số món ăn '!$A$1:$AA$3821,22,FALSE)*$C113</f>
        <v>122.376</v>
      </c>
      <c r="W113" s="10">
        <f>VLOOKUP($A113,'Một số món ăn '!$A$1:$AA$3821,23,FALSE)*$C113</f>
        <v>279.88499999999999</v>
      </c>
      <c r="X113" s="10">
        <f>VLOOKUP($A113,'Một số món ăn '!$A$1:$AA$3821,24,FALSE)*$C113</f>
        <v>451.5</v>
      </c>
      <c r="Y113" s="10">
        <f>VLOOKUP($A113,'Một số món ăn '!$A$1:$AA$3821,25,FALSE)*$C113</f>
        <v>0.10836</v>
      </c>
      <c r="Z113" s="10">
        <f>VLOOKUP($A113,'Một số món ăn '!$A$1:$AA$3821,26,FALSE)*$C113</f>
        <v>4.32</v>
      </c>
    </row>
    <row r="114" spans="1:26" x14ac:dyDescent="0.3">
      <c r="A114" s="172">
        <v>42</v>
      </c>
      <c r="B114" s="10" t="str">
        <f>VLOOKUP($A114,'Một số món ăn '!$A$1:$AA$3821,2,FALSE)</f>
        <v>Thịt băm xào nấm mèo</v>
      </c>
      <c r="C114" s="408">
        <v>1.5</v>
      </c>
      <c r="D114" s="96" t="str">
        <f>VLOOKUP($A114,'Một số món ăn '!$A$1:$AA$3821,3,FALSE)</f>
        <v>Chén nhỏ</v>
      </c>
      <c r="E114" s="10">
        <f>VLOOKUP($A114,'Một số món ăn '!$A$1:$AA$3821,4,FALSE)*$C114</f>
        <v>88.5</v>
      </c>
      <c r="F114" s="10">
        <f>VLOOKUP($A114,'Một số món ăn '!$A$1:$AA$3821,5,FALSE)*$C114</f>
        <v>81.600000000000009</v>
      </c>
      <c r="G114" s="10">
        <f>VLOOKUP($A114,'Một số món ăn '!$A$1:$AA$3821,7,FALSE)*$C114</f>
        <v>145.185</v>
      </c>
      <c r="H114" s="10">
        <f>VLOOKUP($A114,'Một số món ăn '!$A$1:$AA$3821,8,FALSE)*$C114</f>
        <v>42.984000000000002</v>
      </c>
      <c r="I114" s="10">
        <f>VLOOKUP($A114,'Một số món ăn '!$A$1:$AA$3821,9,FALSE)*$C114</f>
        <v>9.0585000000000022</v>
      </c>
      <c r="J114" s="10">
        <f>VLOOKUP($A114,'Một số món ăn '!$A$1:$AA$3821,10,FALSE)*$C114</f>
        <v>9.6231000000000009</v>
      </c>
      <c r="K114" s="10">
        <f>VLOOKUP($A114,'Một số món ăn '!$A$1:$AA$3821,11,FALSE)*$C114</f>
        <v>18.681600000000003</v>
      </c>
      <c r="L114" s="10">
        <f>VLOOKUP($A114,'Một số món ăn '!$A$1:$AA$3821,12,FALSE)*$C114</f>
        <v>2.0580000000000003</v>
      </c>
      <c r="M114" s="10">
        <f>VLOOKUP($A114,'Một số món ăn '!$A$1:$AA$3821,13,FALSE)*$C114</f>
        <v>2.2844999999999995</v>
      </c>
      <c r="N114" s="10">
        <f>VLOOKUP($A114,'Một số món ăn '!$A$1:$AA$3821,14,FALSE)*$C114</f>
        <v>4.3425000000000002</v>
      </c>
      <c r="O114" s="10">
        <f>VLOOKUP($A114,'Một số món ăn '!$A$1:$AA$3821,15,FALSE)*$C114</f>
        <v>13.5021</v>
      </c>
      <c r="P114" s="10">
        <f>VLOOKUP($A114,'Một số món ăn '!$A$1:$AA$3821,16,FALSE)*$C114</f>
        <v>4.6089000000000002</v>
      </c>
      <c r="Q114" s="10">
        <f>VLOOKUP($A114,'Một số món ăn '!$A$1:$AA$3821,17,FALSE)*$C114</f>
        <v>0</v>
      </c>
      <c r="R114" s="10">
        <f>VLOOKUP($A114,'Một số món ăn '!$A$1:$AA$3821,18,FALSE)*$C114</f>
        <v>134.952</v>
      </c>
      <c r="S114" s="10">
        <f>VLOOKUP($A114,'Một số món ăn '!$A$1:$AA$3821,19,FALSE)*$C114</f>
        <v>190.93050000000002</v>
      </c>
      <c r="T114" s="10">
        <f>VLOOKUP($A114,'Một số món ăn '!$A$1:$AA$3821,20,FALSE)*$C114</f>
        <v>13.067699999999999</v>
      </c>
      <c r="U114" s="10">
        <f>VLOOKUP($A114,'Một số món ăn '!$A$1:$AA$3821,21,FALSE)*$C114</f>
        <v>959.32499999999993</v>
      </c>
      <c r="V114" s="10">
        <f>VLOOKUP($A114,'Một số món ăn '!$A$1:$AA$3821,22,FALSE)*$C114</f>
        <v>45.150000000000006</v>
      </c>
      <c r="W114" s="10">
        <f>VLOOKUP($A114,'Một số món ăn '!$A$1:$AA$3821,23,FALSE)*$C114</f>
        <v>90.435000000000002</v>
      </c>
      <c r="X114" s="10">
        <f>VLOOKUP($A114,'Một số món ăn '!$A$1:$AA$3821,24,FALSE)*$C114</f>
        <v>0</v>
      </c>
      <c r="Y114" s="10">
        <f>VLOOKUP($A114,'Một số món ăn '!$A$1:$AA$3821,25,FALSE)*$C114</f>
        <v>0.31370999999999999</v>
      </c>
      <c r="Z114" s="10">
        <f>VLOOKUP($A114,'Một số món ăn '!$A$1:$AA$3821,26,FALSE)*$C114</f>
        <v>4.17</v>
      </c>
    </row>
    <row r="115" spans="1:26" x14ac:dyDescent="0.3">
      <c r="A115" s="172" t="s">
        <v>338</v>
      </c>
      <c r="B115" s="10" t="str">
        <f>VLOOKUP($A115,'Một số món ăn '!$A$1:$AA$3821,2,FALSE)</f>
        <v>Chọn món</v>
      </c>
      <c r="C115" s="408">
        <v>0</v>
      </c>
      <c r="D115" s="96" t="str">
        <f>VLOOKUP($A115,'Một số món ăn '!$A$1:$AA$3821,3,FALSE)</f>
        <v>chọn lượng</v>
      </c>
      <c r="E115" s="10">
        <f>VLOOKUP($A115,'Một số món ăn '!$A$1:$AA$3821,4,FALSE)*$C115</f>
        <v>0</v>
      </c>
      <c r="F115" s="10">
        <f>VLOOKUP($A115,'Một số món ăn '!$A$1:$AA$3821,5,FALSE)*$C115</f>
        <v>0</v>
      </c>
      <c r="G115" s="10">
        <f>VLOOKUP($A115,'Một số món ăn '!$A$1:$AA$3821,7,FALSE)*$C115</f>
        <v>0</v>
      </c>
      <c r="H115" s="10">
        <f>VLOOKUP($A115,'Một số món ăn '!$A$1:$AA$3821,8,FALSE)*$C115</f>
        <v>0</v>
      </c>
      <c r="I115" s="10">
        <f>VLOOKUP($A115,'Một số món ăn '!$A$1:$AA$3821,9,FALSE)*$C115</f>
        <v>0</v>
      </c>
      <c r="J115" s="10">
        <f>VLOOKUP($A115,'Một số món ăn '!$A$1:$AA$3821,10,FALSE)*$C115</f>
        <v>0</v>
      </c>
      <c r="K115" s="10">
        <f>VLOOKUP($A115,'Một số món ăn '!$A$1:$AA$3821,11,FALSE)*$C115</f>
        <v>0</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0</v>
      </c>
      <c r="P115" s="10">
        <f>VLOOKUP($A115,'Một số món ăn '!$A$1:$AA$3821,16,FALSE)*$C115</f>
        <v>0</v>
      </c>
      <c r="Q115" s="10">
        <f>VLOOKUP($A115,'Một số món ăn '!$A$1:$AA$3821,17,FALSE)*$C115</f>
        <v>0</v>
      </c>
      <c r="R115" s="10">
        <f>VLOOKUP($A115,'Một số món ăn '!$A$1:$AA$3821,18,FALSE)*$C115</f>
        <v>0</v>
      </c>
      <c r="S115" s="10">
        <f>VLOOKUP($A115,'Một số món ăn '!$A$1:$AA$3821,19,FALSE)*$C115</f>
        <v>0</v>
      </c>
      <c r="T115" s="10">
        <f>VLOOKUP($A115,'Một số món ăn '!$A$1:$AA$3821,20,FALSE)*$C115</f>
        <v>0</v>
      </c>
      <c r="U115" s="10">
        <f>VLOOKUP($A115,'Một số món ăn '!$A$1:$AA$3821,21,FALSE)*$C115</f>
        <v>0</v>
      </c>
      <c r="V115" s="10">
        <f>VLOOKUP($A115,'Một số món ăn '!$A$1:$AA$3821,22,FALSE)*$C115</f>
        <v>0</v>
      </c>
      <c r="W115" s="10">
        <f>VLOOKUP($A115,'Một số món ăn '!$A$1:$AA$3821,23,FALSE)*$C115</f>
        <v>0</v>
      </c>
      <c r="X115" s="10">
        <f>VLOOKUP($A115,'Một số món ăn '!$A$1:$AA$3821,24,FALSE)*$C115</f>
        <v>0</v>
      </c>
      <c r="Y115" s="10">
        <f>VLOOKUP($A115,'Một số món ăn '!$A$1:$AA$3821,25,FALSE)*$C115</f>
        <v>0</v>
      </c>
      <c r="Z115" s="10">
        <f>VLOOKUP($A115,'Một số món ăn '!$A$1:$AA$3821,26,FALSE)*$C115</f>
        <v>0</v>
      </c>
    </row>
    <row r="116" spans="1:26" x14ac:dyDescent="0.3">
      <c r="A116" s="172" t="s">
        <v>338</v>
      </c>
      <c r="B116" s="10" t="str">
        <f>VLOOKUP($A116,'Một số món ăn '!$A$1:$AA$3821,2,FALSE)</f>
        <v>Chọn món</v>
      </c>
      <c r="C116" s="408">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408">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408">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220</v>
      </c>
      <c r="F128" s="123">
        <f t="shared" ref="F128:Z128" si="18">SUM(F131:F138)</f>
        <v>220</v>
      </c>
      <c r="G128" s="123">
        <f t="shared" si="18"/>
        <v>292</v>
      </c>
      <c r="H128" s="123">
        <f t="shared" si="18"/>
        <v>154.80000000000001</v>
      </c>
      <c r="I128" s="123">
        <f t="shared" si="18"/>
        <v>10.62</v>
      </c>
      <c r="J128" s="123">
        <f t="shared" si="18"/>
        <v>0</v>
      </c>
      <c r="K128" s="123">
        <f t="shared" si="18"/>
        <v>10.62</v>
      </c>
      <c r="L128" s="123">
        <f t="shared" si="18"/>
        <v>7.9200000000000008</v>
      </c>
      <c r="M128" s="123">
        <f t="shared" si="18"/>
        <v>0</v>
      </c>
      <c r="N128" s="123">
        <f t="shared" si="18"/>
        <v>7.9200000000000008</v>
      </c>
      <c r="O128" s="123">
        <f t="shared" si="18"/>
        <v>48.36</v>
      </c>
      <c r="P128" s="123">
        <f t="shared" si="18"/>
        <v>0</v>
      </c>
      <c r="Q128" s="123">
        <f t="shared" si="18"/>
        <v>54</v>
      </c>
      <c r="R128" s="123">
        <f t="shared" si="18"/>
        <v>216</v>
      </c>
      <c r="S128" s="123">
        <f t="shared" si="18"/>
        <v>171</v>
      </c>
      <c r="T128" s="123">
        <f t="shared" si="18"/>
        <v>0.18</v>
      </c>
      <c r="U128" s="123">
        <f t="shared" si="18"/>
        <v>684</v>
      </c>
      <c r="V128" s="123">
        <f t="shared" si="18"/>
        <v>0</v>
      </c>
      <c r="W128" s="123">
        <f t="shared" si="18"/>
        <v>39.6</v>
      </c>
      <c r="X128" s="123">
        <f t="shared" si="18"/>
        <v>90</v>
      </c>
      <c r="Y128" s="123">
        <f t="shared" si="18"/>
        <v>0.09</v>
      </c>
      <c r="Z128" s="123">
        <f t="shared" si="18"/>
        <v>1.8</v>
      </c>
    </row>
    <row r="129" spans="1:26" s="167" customFormat="1" ht="15.6" x14ac:dyDescent="0.3">
      <c r="A129" s="165"/>
      <c r="B129" s="165" t="s">
        <v>382</v>
      </c>
      <c r="C129" s="165"/>
      <c r="D129" s="165"/>
      <c r="E129" s="166"/>
      <c r="F129" s="166"/>
      <c r="G129" s="166">
        <f>G128/G127*100</f>
        <v>124.25531914893617</v>
      </c>
      <c r="H129" s="166"/>
      <c r="I129" s="166"/>
      <c r="J129" s="166"/>
      <c r="K129" s="166">
        <f>K128/K127*100</f>
        <v>90.38297872340425</v>
      </c>
      <c r="L129" s="166"/>
      <c r="M129" s="166"/>
      <c r="N129" s="166">
        <f>N128/N127*100</f>
        <v>121.32765957446811</v>
      </c>
      <c r="O129" s="166">
        <f>O128/O127*100</f>
        <v>149.66344294003869</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20</v>
      </c>
      <c r="B131" s="10" t="str">
        <f>VLOOKUP($A131,'Một số món ăn '!$A$1:$AA$3821,2,FALSE)</f>
        <v>Sữa tươi</v>
      </c>
      <c r="C131" s="408">
        <v>1</v>
      </c>
      <c r="D131" s="96" t="str">
        <f>VLOOKUP($A131,'Một số món ăn '!$A$1:$AA$3821,3,FALSE)</f>
        <v>bịch</v>
      </c>
      <c r="E131" s="10">
        <f>VLOOKUP($A131,'Một số món ăn '!$A$1:$AA$3821,4,FALSE)*$C131</f>
        <v>220</v>
      </c>
      <c r="F131" s="10">
        <f>VLOOKUP($A131,'Một số món ăn '!$A$1:$AA$3821,5,FALSE)*$C131</f>
        <v>220</v>
      </c>
      <c r="G131" s="10">
        <f>VLOOKUP($A131,'Một số món ăn '!$A$1:$AA$3821,7,FALSE)*$C131</f>
        <v>292</v>
      </c>
      <c r="H131" s="10">
        <f>VLOOKUP($A131,'Một số món ăn '!$A$1:$AA$3821,8,FALSE)*$C131</f>
        <v>154.80000000000001</v>
      </c>
      <c r="I131" s="10">
        <f>VLOOKUP($A131,'Một số món ăn '!$A$1:$AA$3821,9,FALSE)*$C131</f>
        <v>10.62</v>
      </c>
      <c r="J131" s="10">
        <f>VLOOKUP($A131,'Một số món ăn '!$A$1:$AA$3821,10,FALSE)*$C131</f>
        <v>0</v>
      </c>
      <c r="K131" s="10">
        <f>VLOOKUP($A131,'Một số món ăn '!$A$1:$AA$3821,11,FALSE)*$C131</f>
        <v>10.62</v>
      </c>
      <c r="L131" s="10">
        <f>VLOOKUP($A131,'Một số món ăn '!$A$1:$AA$3821,12,FALSE)*$C131</f>
        <v>7.9200000000000008</v>
      </c>
      <c r="M131" s="10">
        <f>VLOOKUP($A131,'Một số món ăn '!$A$1:$AA$3821,13,FALSE)*$C131</f>
        <v>0</v>
      </c>
      <c r="N131" s="10">
        <f>VLOOKUP($A131,'Một số món ăn '!$A$1:$AA$3821,14,FALSE)*$C131</f>
        <v>7.9200000000000008</v>
      </c>
      <c r="O131" s="10">
        <f>VLOOKUP($A131,'Một số món ăn '!$A$1:$AA$3821,15,FALSE)*$C131</f>
        <v>48.36</v>
      </c>
      <c r="P131" s="10">
        <f>VLOOKUP($A131,'Một số món ăn '!$A$1:$AA$3821,16,FALSE)*$C131</f>
        <v>0</v>
      </c>
      <c r="Q131" s="10">
        <f>VLOOKUP($A131,'Một số món ăn '!$A$1:$AA$3821,17,FALSE)*$C131</f>
        <v>54</v>
      </c>
      <c r="R131" s="10">
        <f>VLOOKUP($A131,'Một số món ăn '!$A$1:$AA$3821,18,FALSE)*$C131</f>
        <v>216</v>
      </c>
      <c r="S131" s="10">
        <f>VLOOKUP($A131,'Một số món ăn '!$A$1:$AA$3821,19,FALSE)*$C131</f>
        <v>171</v>
      </c>
      <c r="T131" s="10">
        <f>VLOOKUP($A131,'Một số món ăn '!$A$1:$AA$3821,20,FALSE)*$C131</f>
        <v>0.18</v>
      </c>
      <c r="U131" s="10">
        <f>VLOOKUP($A131,'Một số món ăn '!$A$1:$AA$3821,21,FALSE)*$C131</f>
        <v>684</v>
      </c>
      <c r="V131" s="10">
        <f>VLOOKUP($A131,'Một số món ăn '!$A$1:$AA$3821,22,FALSE)*$C131</f>
        <v>0</v>
      </c>
      <c r="W131" s="10">
        <f>VLOOKUP($A131,'Một số món ăn '!$A$1:$AA$3821,23,FALSE)*$C131</f>
        <v>39.6</v>
      </c>
      <c r="X131" s="10">
        <f>VLOOKUP($A131,'Một số món ăn '!$A$1:$AA$3821,24,FALSE)*$C131</f>
        <v>90</v>
      </c>
      <c r="Y131" s="10">
        <f>VLOOKUP($A131,'Một số món ăn '!$A$1:$AA$3821,25,FALSE)*$C131</f>
        <v>0.09</v>
      </c>
      <c r="Z131" s="10">
        <f>VLOOKUP($A131,'Một số món ăn '!$A$1:$AA$3821,26,FALSE)*$C131</f>
        <v>1.8</v>
      </c>
    </row>
    <row r="132" spans="1:26" x14ac:dyDescent="0.3">
      <c r="A132" s="172" t="s">
        <v>338</v>
      </c>
      <c r="B132" s="10" t="str">
        <f>VLOOKUP($A132,'Một số món ăn '!$A$1:$AA$3821,2,FALSE)</f>
        <v>Chọn món</v>
      </c>
      <c r="C132" s="408">
        <v>0</v>
      </c>
      <c r="D132" s="96" t="str">
        <f>VLOOKUP($A132,'Một số món ăn '!$A$1:$AA$3821,3,FALSE)</f>
        <v>chọn lượng</v>
      </c>
      <c r="E132" s="10">
        <f>VLOOKUP($A132,'Một số món ăn '!$A$1:$AA$3821,4,FALSE)*$C132</f>
        <v>0</v>
      </c>
      <c r="F132" s="10">
        <f>VLOOKUP($A132,'Một số món ăn '!$A$1:$AA$3821,5,FALSE)*$C132</f>
        <v>0</v>
      </c>
      <c r="G132" s="10">
        <f>VLOOKUP($A132,'Một số món ăn '!$A$1:$AA$3821,7,FALSE)*$C132</f>
        <v>0</v>
      </c>
      <c r="H132" s="10">
        <f>VLOOKUP($A132,'Một số món ăn '!$A$1:$AA$3821,8,FALSE)*$C132</f>
        <v>0</v>
      </c>
      <c r="I132" s="10">
        <f>VLOOKUP($A132,'Một số món ăn '!$A$1:$AA$3821,9,FALSE)*$C132</f>
        <v>0</v>
      </c>
      <c r="J132" s="10">
        <f>VLOOKUP($A132,'Một số món ăn '!$A$1:$AA$3821,10,FALSE)*$C132</f>
        <v>0</v>
      </c>
      <c r="K132" s="10">
        <f>VLOOKUP($A132,'Một số món ăn '!$A$1:$AA$3821,11,FALSE)*$C132</f>
        <v>0</v>
      </c>
      <c r="L132" s="10">
        <f>VLOOKUP($A132,'Một số món ăn '!$A$1:$AA$3821,12,FALSE)*$C132</f>
        <v>0</v>
      </c>
      <c r="M132" s="10">
        <f>VLOOKUP($A132,'Một số món ăn '!$A$1:$AA$3821,13,FALSE)*$C132</f>
        <v>0</v>
      </c>
      <c r="N132" s="10">
        <f>VLOOKUP($A132,'Một số món ăn '!$A$1:$AA$3821,14,FALSE)*$C132</f>
        <v>0</v>
      </c>
      <c r="O132" s="10">
        <f>VLOOKUP($A132,'Một số món ăn '!$A$1:$AA$3821,15,FALSE)*$C132</f>
        <v>0</v>
      </c>
      <c r="P132" s="10">
        <f>VLOOKUP($A132,'Một số món ăn '!$A$1:$AA$3821,16,FALSE)*$C132</f>
        <v>0</v>
      </c>
      <c r="Q132" s="10">
        <f>VLOOKUP($A132,'Một số món ăn '!$A$1:$AA$3821,17,FALSE)*$C132</f>
        <v>0</v>
      </c>
      <c r="R132" s="10">
        <f>VLOOKUP($A132,'Một số món ăn '!$A$1:$AA$3821,18,FALSE)*$C132</f>
        <v>0</v>
      </c>
      <c r="S132" s="10">
        <f>VLOOKUP($A132,'Một số món ăn '!$A$1:$AA$3821,19,FALSE)*$C132</f>
        <v>0</v>
      </c>
      <c r="T132" s="10">
        <f>VLOOKUP($A132,'Một số món ăn '!$A$1:$AA$3821,20,FALSE)*$C132</f>
        <v>0</v>
      </c>
      <c r="U132" s="10">
        <f>VLOOKUP($A132,'Một số món ăn '!$A$1:$AA$3821,21,FALSE)*$C132</f>
        <v>0</v>
      </c>
      <c r="V132" s="10">
        <f>VLOOKUP($A132,'Một số món ăn '!$A$1:$AA$3821,22,FALSE)*$C132</f>
        <v>0</v>
      </c>
      <c r="W132" s="10">
        <f>VLOOKUP($A132,'Một số món ăn '!$A$1:$AA$3821,23,FALSE)*$C132</f>
        <v>0</v>
      </c>
      <c r="X132" s="10">
        <f>VLOOKUP($A132,'Một số món ăn '!$A$1:$AA$3821,24,FALSE)*$C132</f>
        <v>0</v>
      </c>
      <c r="Y132" s="10">
        <f>VLOOKUP($A132,'Một số món ăn '!$A$1:$AA$3821,25,FALSE)*$C132</f>
        <v>0</v>
      </c>
      <c r="Z132" s="10">
        <f>VLOOKUP($A132,'Một số món ăn '!$A$1:$AA$3821,26,FALSE)*$C132</f>
        <v>0</v>
      </c>
    </row>
    <row r="133" spans="1:26" x14ac:dyDescent="0.3">
      <c r="A133" s="172" t="s">
        <v>338</v>
      </c>
      <c r="B133" s="10" t="str">
        <f>VLOOKUP($A133,'Một số món ăn '!$A$1:$AA$3821,2,FALSE)</f>
        <v>Chọn món</v>
      </c>
      <c r="C133" s="408">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408">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408">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408">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408">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408">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19">SUM(F151:F158)</f>
        <v>0</v>
      </c>
      <c r="G148" s="123">
        <f t="shared" si="19"/>
        <v>0</v>
      </c>
      <c r="H148" s="123">
        <f t="shared" si="19"/>
        <v>0</v>
      </c>
      <c r="I148" s="123">
        <f t="shared" si="19"/>
        <v>0</v>
      </c>
      <c r="J148" s="123">
        <f t="shared" si="19"/>
        <v>0</v>
      </c>
      <c r="K148" s="123">
        <f t="shared" si="19"/>
        <v>0</v>
      </c>
      <c r="L148" s="123">
        <f t="shared" si="19"/>
        <v>0</v>
      </c>
      <c r="M148" s="123">
        <f t="shared" si="19"/>
        <v>0</v>
      </c>
      <c r="N148" s="123">
        <f t="shared" si="19"/>
        <v>0</v>
      </c>
      <c r="O148" s="123">
        <f t="shared" si="19"/>
        <v>0</v>
      </c>
      <c r="P148" s="123">
        <f t="shared" si="19"/>
        <v>0</v>
      </c>
      <c r="Q148" s="123">
        <f t="shared" si="19"/>
        <v>0</v>
      </c>
      <c r="R148" s="123">
        <f t="shared" si="19"/>
        <v>0</v>
      </c>
      <c r="S148" s="123">
        <f t="shared" si="19"/>
        <v>0</v>
      </c>
      <c r="T148" s="123">
        <f t="shared" si="19"/>
        <v>0</v>
      </c>
      <c r="U148" s="123">
        <f t="shared" si="19"/>
        <v>0</v>
      </c>
      <c r="V148" s="123">
        <f t="shared" si="19"/>
        <v>0</v>
      </c>
      <c r="W148" s="123">
        <f t="shared" si="19"/>
        <v>0</v>
      </c>
      <c r="X148" s="123">
        <f t="shared" si="19"/>
        <v>0</v>
      </c>
      <c r="Y148" s="123">
        <f t="shared" si="19"/>
        <v>0</v>
      </c>
      <c r="Z148" s="123">
        <f t="shared" si="1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408">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408">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408">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408">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408">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408">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408">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408">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20">SUM(F171:F178)</f>
        <v>0</v>
      </c>
      <c r="G168" s="123">
        <f t="shared" si="20"/>
        <v>0</v>
      </c>
      <c r="H168" s="123">
        <f t="shared" si="20"/>
        <v>0</v>
      </c>
      <c r="I168" s="123">
        <f t="shared" si="20"/>
        <v>0</v>
      </c>
      <c r="J168" s="123">
        <f t="shared" si="20"/>
        <v>0</v>
      </c>
      <c r="K168" s="123">
        <f t="shared" si="20"/>
        <v>0</v>
      </c>
      <c r="L168" s="123">
        <f t="shared" si="20"/>
        <v>0</v>
      </c>
      <c r="M168" s="123">
        <f t="shared" si="20"/>
        <v>0</v>
      </c>
      <c r="N168" s="123">
        <f t="shared" si="20"/>
        <v>0</v>
      </c>
      <c r="O168" s="123">
        <f t="shared" si="20"/>
        <v>0</v>
      </c>
      <c r="P168" s="123">
        <f t="shared" si="20"/>
        <v>0</v>
      </c>
      <c r="Q168" s="123">
        <f t="shared" si="20"/>
        <v>0</v>
      </c>
      <c r="R168" s="123">
        <f t="shared" si="20"/>
        <v>0</v>
      </c>
      <c r="S168" s="123">
        <f t="shared" si="20"/>
        <v>0</v>
      </c>
      <c r="T168" s="123">
        <f t="shared" si="20"/>
        <v>0</v>
      </c>
      <c r="U168" s="123">
        <f t="shared" si="20"/>
        <v>0</v>
      </c>
      <c r="V168" s="123">
        <f t="shared" si="20"/>
        <v>0</v>
      </c>
      <c r="W168" s="123">
        <f t="shared" si="20"/>
        <v>0</v>
      </c>
      <c r="X168" s="123">
        <f t="shared" si="20"/>
        <v>0</v>
      </c>
      <c r="Y168" s="123">
        <f t="shared" si="20"/>
        <v>0</v>
      </c>
      <c r="Z168" s="123">
        <f t="shared" si="2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21">SUM(F191:F198)</f>
        <v>0</v>
      </c>
      <c r="G188" s="123">
        <f t="shared" si="21"/>
        <v>0</v>
      </c>
      <c r="H188" s="123">
        <f t="shared" si="21"/>
        <v>0</v>
      </c>
      <c r="I188" s="123">
        <f t="shared" si="21"/>
        <v>0</v>
      </c>
      <c r="J188" s="123">
        <f t="shared" si="21"/>
        <v>0</v>
      </c>
      <c r="K188" s="123">
        <f t="shared" si="21"/>
        <v>0</v>
      </c>
      <c r="L188" s="123">
        <f t="shared" si="21"/>
        <v>0</v>
      </c>
      <c r="M188" s="123">
        <f t="shared" si="21"/>
        <v>0</v>
      </c>
      <c r="N188" s="123">
        <f t="shared" si="21"/>
        <v>0</v>
      </c>
      <c r="O188" s="123">
        <f t="shared" si="21"/>
        <v>0</v>
      </c>
      <c r="P188" s="123">
        <f t="shared" si="21"/>
        <v>0</v>
      </c>
      <c r="Q188" s="123">
        <f t="shared" si="21"/>
        <v>0</v>
      </c>
      <c r="R188" s="123">
        <f t="shared" si="21"/>
        <v>0</v>
      </c>
      <c r="S188" s="123">
        <f t="shared" si="21"/>
        <v>0</v>
      </c>
      <c r="T188" s="123">
        <f t="shared" si="21"/>
        <v>0</v>
      </c>
      <c r="U188" s="123">
        <f t="shared" si="21"/>
        <v>0</v>
      </c>
      <c r="V188" s="123">
        <f t="shared" si="21"/>
        <v>0</v>
      </c>
      <c r="W188" s="123">
        <f t="shared" si="21"/>
        <v>0</v>
      </c>
      <c r="X188" s="123">
        <f t="shared" si="21"/>
        <v>0</v>
      </c>
      <c r="Y188" s="123">
        <f t="shared" si="21"/>
        <v>0</v>
      </c>
      <c r="Z188" s="123">
        <f t="shared" si="2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22">SUM(F211:F218)</f>
        <v>0</v>
      </c>
      <c r="G208" s="123">
        <f t="shared" si="22"/>
        <v>0</v>
      </c>
      <c r="H208" s="123">
        <f t="shared" si="22"/>
        <v>0</v>
      </c>
      <c r="I208" s="123">
        <f t="shared" si="22"/>
        <v>0</v>
      </c>
      <c r="J208" s="123">
        <f t="shared" si="22"/>
        <v>0</v>
      </c>
      <c r="K208" s="123">
        <f t="shared" si="22"/>
        <v>0</v>
      </c>
      <c r="L208" s="123">
        <f t="shared" si="22"/>
        <v>0</v>
      </c>
      <c r="M208" s="123">
        <f t="shared" si="22"/>
        <v>0</v>
      </c>
      <c r="N208" s="123">
        <f t="shared" si="22"/>
        <v>0</v>
      </c>
      <c r="O208" s="123">
        <f t="shared" si="22"/>
        <v>0</v>
      </c>
      <c r="P208" s="123">
        <f t="shared" si="22"/>
        <v>0</v>
      </c>
      <c r="Q208" s="123">
        <f t="shared" si="22"/>
        <v>0</v>
      </c>
      <c r="R208" s="123">
        <f t="shared" si="22"/>
        <v>0</v>
      </c>
      <c r="S208" s="123">
        <f t="shared" si="22"/>
        <v>0</v>
      </c>
      <c r="T208" s="123">
        <f t="shared" si="22"/>
        <v>0</v>
      </c>
      <c r="U208" s="123">
        <f t="shared" si="22"/>
        <v>0</v>
      </c>
      <c r="V208" s="123">
        <f t="shared" si="22"/>
        <v>0</v>
      </c>
      <c r="W208" s="123">
        <f t="shared" si="22"/>
        <v>0</v>
      </c>
      <c r="X208" s="123">
        <f t="shared" si="22"/>
        <v>0</v>
      </c>
      <c r="Y208" s="123">
        <f t="shared" si="22"/>
        <v>0</v>
      </c>
      <c r="Z208" s="123">
        <f t="shared" si="2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tint="0.39997558519241921"/>
  </sheetPr>
  <dimension ref="A1:AJ218"/>
  <sheetViews>
    <sheetView topLeftCell="A25" zoomScale="80" zoomScaleNormal="80" workbookViewId="0">
      <selection activeCell="A125" sqref="A125:G131"/>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2654.05</v>
      </c>
      <c r="C6" s="119">
        <f>SUM(G12:G21)</f>
        <v>2405.83</v>
      </c>
      <c r="D6" s="119">
        <f t="shared" ref="D6:V6" si="0">SUM(H12:H21)</f>
        <v>2097.89</v>
      </c>
      <c r="E6" s="119">
        <f t="shared" si="0"/>
        <v>82.731999999999999</v>
      </c>
      <c r="F6" s="120">
        <f t="shared" si="0"/>
        <v>36.356000000000002</v>
      </c>
      <c r="G6" s="120">
        <f t="shared" si="0"/>
        <v>119.08800000000001</v>
      </c>
      <c r="H6" s="120">
        <f t="shared" si="0"/>
        <v>21.661000000000001</v>
      </c>
      <c r="I6" s="120">
        <f t="shared" si="0"/>
        <v>44.873499999999993</v>
      </c>
      <c r="J6" s="120">
        <f t="shared" si="0"/>
        <v>66.534499999999994</v>
      </c>
      <c r="K6" s="107">
        <f t="shared" si="0"/>
        <v>317.95640000000003</v>
      </c>
      <c r="L6" s="120">
        <f t="shared" si="0"/>
        <v>17.578650000000003</v>
      </c>
      <c r="M6" s="107">
        <f t="shared" si="0"/>
        <v>427.82000000000005</v>
      </c>
      <c r="N6" s="120">
        <f t="shared" si="0"/>
        <v>892.87</v>
      </c>
      <c r="O6" s="120">
        <f t="shared" si="0"/>
        <v>1687.568</v>
      </c>
      <c r="P6" s="120">
        <f t="shared" si="0"/>
        <v>19.271000000000004</v>
      </c>
      <c r="Q6" s="120">
        <f t="shared" si="0"/>
        <v>5112.8050000000003</v>
      </c>
      <c r="R6" s="120">
        <f t="shared" si="0"/>
        <v>2816.5705000000003</v>
      </c>
      <c r="S6" s="120">
        <f t="shared" si="0"/>
        <v>9914.5375000000004</v>
      </c>
      <c r="T6" s="120">
        <f t="shared" si="0"/>
        <v>409.76</v>
      </c>
      <c r="U6" s="120">
        <f t="shared" si="0"/>
        <v>2.0943800000000001</v>
      </c>
      <c r="V6" s="120">
        <f t="shared" si="0"/>
        <v>184.75</v>
      </c>
    </row>
    <row r="7" spans="1:36" customFormat="1" ht="57.6" x14ac:dyDescent="0.3">
      <c r="A7" s="30" t="s">
        <v>368</v>
      </c>
      <c r="B7" s="30"/>
      <c r="C7" s="118">
        <f>C6/C4*100</f>
        <v>102.37574468085107</v>
      </c>
      <c r="D7" s="118">
        <f t="shared" ref="D7:V7" si="1">D6/D4*100</f>
        <v>139.85933333333332</v>
      </c>
      <c r="E7" s="118">
        <f t="shared" si="1"/>
        <v>201.17203647416412</v>
      </c>
      <c r="F7" s="118">
        <f t="shared" si="1"/>
        <v>47.601963993453353</v>
      </c>
      <c r="G7" s="118">
        <f t="shared" si="1"/>
        <v>101.35148936170214</v>
      </c>
      <c r="H7" s="118">
        <f t="shared" si="1"/>
        <v>66.365617021276606</v>
      </c>
      <c r="I7" s="118">
        <f t="shared" si="1"/>
        <v>137.4847659574468</v>
      </c>
      <c r="J7" s="118">
        <f t="shared" si="1"/>
        <v>101.92519148936169</v>
      </c>
      <c r="K7" s="118">
        <f t="shared" si="1"/>
        <v>98.400433268858805</v>
      </c>
      <c r="L7" s="118">
        <f t="shared" si="1"/>
        <v>70.314600000000013</v>
      </c>
      <c r="M7" s="118">
        <f t="shared" si="1"/>
        <v>285.21333333333337</v>
      </c>
      <c r="N7" s="118">
        <f t="shared" si="1"/>
        <v>111.60874999999999</v>
      </c>
      <c r="O7" s="118">
        <f t="shared" si="1"/>
        <v>241.08114285714285</v>
      </c>
      <c r="P7" s="118">
        <f t="shared" si="1"/>
        <v>96.355000000000018</v>
      </c>
      <c r="Q7" s="118">
        <f t="shared" si="1"/>
        <v>340.8536666666667</v>
      </c>
      <c r="R7" s="118">
        <f t="shared" si="1"/>
        <v>140.82852500000001</v>
      </c>
      <c r="S7" s="118">
        <f t="shared" si="1"/>
        <v>1416.3625</v>
      </c>
      <c r="T7" s="118">
        <f t="shared" si="1"/>
        <v>136.58666666666664</v>
      </c>
      <c r="U7" s="118">
        <f t="shared" si="1"/>
        <v>190.39818181818183</v>
      </c>
      <c r="V7" s="118">
        <f t="shared" si="1"/>
        <v>184.75</v>
      </c>
      <c r="W7" s="197" t="s">
        <v>428</v>
      </c>
      <c r="X7" s="196">
        <f>N6/O6</f>
        <v>0.52908682790856432</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2654.05</v>
      </c>
      <c r="G11" s="180">
        <f t="shared" ref="G11:Z11" si="2">SUM(G12:G21)</f>
        <v>2405.83</v>
      </c>
      <c r="H11" s="180">
        <f t="shared" si="2"/>
        <v>2097.89</v>
      </c>
      <c r="I11" s="180">
        <f t="shared" si="2"/>
        <v>82.731999999999999</v>
      </c>
      <c r="J11" s="180">
        <f t="shared" si="2"/>
        <v>36.356000000000002</v>
      </c>
      <c r="K11" s="180">
        <f t="shared" si="2"/>
        <v>119.08800000000001</v>
      </c>
      <c r="L11" s="180">
        <f t="shared" si="2"/>
        <v>21.661000000000001</v>
      </c>
      <c r="M11" s="180">
        <f t="shared" si="2"/>
        <v>44.873499999999993</v>
      </c>
      <c r="N11" s="180">
        <f t="shared" si="2"/>
        <v>66.534499999999994</v>
      </c>
      <c r="O11" s="180">
        <f t="shared" si="2"/>
        <v>317.95640000000003</v>
      </c>
      <c r="P11" s="180">
        <f t="shared" si="2"/>
        <v>17.578650000000003</v>
      </c>
      <c r="Q11" s="180">
        <f t="shared" si="2"/>
        <v>427.82000000000005</v>
      </c>
      <c r="R11" s="180">
        <f t="shared" si="2"/>
        <v>892.87</v>
      </c>
      <c r="S11" s="180">
        <f t="shared" si="2"/>
        <v>1687.568</v>
      </c>
      <c r="T11" s="180">
        <f t="shared" si="2"/>
        <v>19.271000000000004</v>
      </c>
      <c r="U11" s="180">
        <f t="shared" si="2"/>
        <v>5112.8050000000003</v>
      </c>
      <c r="V11" s="180">
        <f t="shared" si="2"/>
        <v>2816.5705000000003</v>
      </c>
      <c r="W11" s="180">
        <f t="shared" si="2"/>
        <v>9914.5375000000004</v>
      </c>
      <c r="X11" s="180">
        <f t="shared" si="2"/>
        <v>409.76</v>
      </c>
      <c r="Y11" s="180">
        <f t="shared" si="2"/>
        <v>2.0943800000000001</v>
      </c>
      <c r="Z11" s="180">
        <f t="shared" si="2"/>
        <v>184.75</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600</v>
      </c>
      <c r="F12" s="86">
        <f t="shared" ref="F12:Z12" si="3">F28</f>
        <v>576.5</v>
      </c>
      <c r="G12" s="86">
        <f t="shared" si="3"/>
        <v>482.75</v>
      </c>
      <c r="H12" s="86">
        <f t="shared" si="3"/>
        <v>467.67499999999995</v>
      </c>
      <c r="I12" s="86">
        <f t="shared" si="3"/>
        <v>22</v>
      </c>
      <c r="J12" s="86">
        <f t="shared" si="3"/>
        <v>4.9565000000000001</v>
      </c>
      <c r="K12" s="86">
        <f t="shared" si="3"/>
        <v>26.956500000000002</v>
      </c>
      <c r="L12" s="86">
        <f t="shared" si="3"/>
        <v>1.125</v>
      </c>
      <c r="M12" s="86">
        <f t="shared" si="3"/>
        <v>12.957500000000001</v>
      </c>
      <c r="N12" s="86">
        <f t="shared" si="3"/>
        <v>14.0825</v>
      </c>
      <c r="O12" s="86">
        <f t="shared" si="3"/>
        <v>60.08250000000001</v>
      </c>
      <c r="P12" s="86">
        <f t="shared" si="3"/>
        <v>1.597</v>
      </c>
      <c r="Q12" s="86">
        <f t="shared" si="3"/>
        <v>0</v>
      </c>
      <c r="R12" s="86">
        <f t="shared" si="3"/>
        <v>144.84</v>
      </c>
      <c r="S12" s="86">
        <f t="shared" si="3"/>
        <v>321.43499999999995</v>
      </c>
      <c r="T12" s="86">
        <f t="shared" si="3"/>
        <v>3.4355000000000007</v>
      </c>
      <c r="U12" s="86">
        <f t="shared" si="3"/>
        <v>12.874999999999998</v>
      </c>
      <c r="V12" s="86">
        <f t="shared" si="3"/>
        <v>531.77</v>
      </c>
      <c r="W12" s="86">
        <f t="shared" si="3"/>
        <v>1039.675</v>
      </c>
      <c r="X12" s="86">
        <f t="shared" si="3"/>
        <v>25</v>
      </c>
      <c r="Y12" s="86">
        <f t="shared" si="3"/>
        <v>0.19085000000000002</v>
      </c>
      <c r="Z12" s="86">
        <f t="shared" si="3"/>
        <v>10.549999999999999</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300</v>
      </c>
      <c r="F13" s="86">
        <f t="shared" ref="F13:Z13" si="4">F48</f>
        <v>228</v>
      </c>
      <c r="G13" s="86">
        <f t="shared" si="4"/>
        <v>198</v>
      </c>
      <c r="H13" s="86">
        <f t="shared" si="4"/>
        <v>159.6</v>
      </c>
      <c r="I13" s="86">
        <f t="shared" si="4"/>
        <v>0</v>
      </c>
      <c r="J13" s="86">
        <f t="shared" si="4"/>
        <v>1.5959999999999999</v>
      </c>
      <c r="K13" s="86">
        <f t="shared" si="4"/>
        <v>1.5959999999999999</v>
      </c>
      <c r="L13" s="86">
        <f t="shared" si="4"/>
        <v>0</v>
      </c>
      <c r="M13" s="86">
        <f t="shared" si="4"/>
        <v>0.45600000000000002</v>
      </c>
      <c r="N13" s="86">
        <f t="shared" si="4"/>
        <v>0.45600000000000002</v>
      </c>
      <c r="O13" s="86">
        <f t="shared" si="4"/>
        <v>35.340000000000003</v>
      </c>
      <c r="P13" s="86">
        <f t="shared" si="4"/>
        <v>2.7359999999999998</v>
      </c>
      <c r="Q13" s="86">
        <f t="shared" si="4"/>
        <v>0</v>
      </c>
      <c r="R13" s="86">
        <f t="shared" si="4"/>
        <v>27.36</v>
      </c>
      <c r="S13" s="86">
        <f t="shared" si="4"/>
        <v>57</v>
      </c>
      <c r="T13" s="86">
        <f t="shared" si="4"/>
        <v>0</v>
      </c>
      <c r="U13" s="86">
        <f t="shared" si="4"/>
        <v>0</v>
      </c>
      <c r="V13" s="86">
        <f t="shared" si="4"/>
        <v>0</v>
      </c>
      <c r="W13" s="86">
        <f t="shared" si="4"/>
        <v>0</v>
      </c>
      <c r="X13" s="86">
        <f t="shared" si="4"/>
        <v>0</v>
      </c>
      <c r="Y13" s="86">
        <f t="shared" si="4"/>
        <v>0</v>
      </c>
      <c r="Z13" s="86">
        <f t="shared" si="4"/>
        <v>0</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742</v>
      </c>
      <c r="F14" s="86">
        <f t="shared" ref="F14:Z14" si="5">F68</f>
        <v>710.95</v>
      </c>
      <c r="G14" s="86">
        <f t="shared" si="5"/>
        <v>506.18000000000006</v>
      </c>
      <c r="H14" s="86">
        <f t="shared" si="5"/>
        <v>596.98800000000006</v>
      </c>
      <c r="I14" s="86">
        <f t="shared" si="5"/>
        <v>17.221999999999998</v>
      </c>
      <c r="J14" s="86">
        <f t="shared" si="5"/>
        <v>9.8915000000000006</v>
      </c>
      <c r="K14" s="86">
        <f t="shared" si="5"/>
        <v>27.113500000000002</v>
      </c>
      <c r="L14" s="86">
        <f t="shared" si="5"/>
        <v>6.8500000000000005</v>
      </c>
      <c r="M14" s="86">
        <f t="shared" si="5"/>
        <v>4.5819999999999999</v>
      </c>
      <c r="N14" s="86">
        <f t="shared" si="5"/>
        <v>11.432</v>
      </c>
      <c r="O14" s="86">
        <f t="shared" si="5"/>
        <v>67.896699999999996</v>
      </c>
      <c r="P14" s="86">
        <f t="shared" si="5"/>
        <v>3.9694500000000001</v>
      </c>
      <c r="Q14" s="86">
        <f t="shared" si="5"/>
        <v>286.91000000000003</v>
      </c>
      <c r="R14" s="86">
        <f t="shared" si="5"/>
        <v>130.60599999999999</v>
      </c>
      <c r="S14" s="86">
        <f t="shared" si="5"/>
        <v>433.21899999999994</v>
      </c>
      <c r="T14" s="86">
        <f t="shared" si="5"/>
        <v>6.8864999999999998</v>
      </c>
      <c r="U14" s="86">
        <f t="shared" si="5"/>
        <v>1388.89</v>
      </c>
      <c r="V14" s="86">
        <f t="shared" si="5"/>
        <v>1130.3865000000001</v>
      </c>
      <c r="W14" s="86">
        <f t="shared" si="5"/>
        <v>3067.4125000000004</v>
      </c>
      <c r="X14" s="86">
        <f t="shared" si="5"/>
        <v>306.88</v>
      </c>
      <c r="Y14" s="86">
        <f t="shared" si="5"/>
        <v>0.55079</v>
      </c>
      <c r="Z14" s="86">
        <f t="shared" si="5"/>
        <v>90.929999999999993</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176</v>
      </c>
      <c r="F15" s="86">
        <f t="shared" ref="F15:Z15" si="6">F88</f>
        <v>176</v>
      </c>
      <c r="G15" s="86">
        <f t="shared" si="6"/>
        <v>233.60000000000002</v>
      </c>
      <c r="H15" s="86">
        <f t="shared" si="6"/>
        <v>123.84000000000002</v>
      </c>
      <c r="I15" s="86">
        <f t="shared" si="6"/>
        <v>8.4960000000000004</v>
      </c>
      <c r="J15" s="86">
        <f t="shared" si="6"/>
        <v>0</v>
      </c>
      <c r="K15" s="86">
        <f t="shared" si="6"/>
        <v>8.4960000000000004</v>
      </c>
      <c r="L15" s="86">
        <f t="shared" si="6"/>
        <v>6.3360000000000012</v>
      </c>
      <c r="M15" s="86">
        <f t="shared" si="6"/>
        <v>0</v>
      </c>
      <c r="N15" s="86">
        <f t="shared" si="6"/>
        <v>6.3360000000000012</v>
      </c>
      <c r="O15" s="86">
        <f t="shared" si="6"/>
        <v>38.688000000000002</v>
      </c>
      <c r="P15" s="86">
        <f t="shared" si="6"/>
        <v>0</v>
      </c>
      <c r="Q15" s="86">
        <f t="shared" si="6"/>
        <v>43.2</v>
      </c>
      <c r="R15" s="86">
        <f t="shared" si="6"/>
        <v>172.8</v>
      </c>
      <c r="S15" s="86">
        <f t="shared" si="6"/>
        <v>136.80000000000001</v>
      </c>
      <c r="T15" s="86">
        <f t="shared" si="6"/>
        <v>0.14399999999999999</v>
      </c>
      <c r="U15" s="86">
        <f t="shared" si="6"/>
        <v>547.20000000000005</v>
      </c>
      <c r="V15" s="86">
        <f t="shared" si="6"/>
        <v>0</v>
      </c>
      <c r="W15" s="86">
        <f t="shared" si="6"/>
        <v>31.680000000000003</v>
      </c>
      <c r="X15" s="86">
        <f t="shared" si="6"/>
        <v>72</v>
      </c>
      <c r="Y15" s="86">
        <f t="shared" si="6"/>
        <v>7.1999999999999995E-2</v>
      </c>
      <c r="Z15" s="86">
        <f t="shared" si="6"/>
        <v>1.4400000000000002</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975</v>
      </c>
      <c r="F16" s="86">
        <f t="shared" ref="F16:Z16" si="7">F108</f>
        <v>922.6</v>
      </c>
      <c r="G16" s="86">
        <f t="shared" si="7"/>
        <v>768.09999999999991</v>
      </c>
      <c r="H16" s="86">
        <f t="shared" si="7"/>
        <v>748.98699999999997</v>
      </c>
      <c r="I16" s="86">
        <f t="shared" si="7"/>
        <v>35.014000000000003</v>
      </c>
      <c r="J16" s="86">
        <f t="shared" si="7"/>
        <v>17.952000000000002</v>
      </c>
      <c r="K16" s="86">
        <f t="shared" si="7"/>
        <v>52.966000000000001</v>
      </c>
      <c r="L16" s="86">
        <f t="shared" si="7"/>
        <v>7.35</v>
      </c>
      <c r="M16" s="86">
        <f t="shared" si="7"/>
        <v>14.718</v>
      </c>
      <c r="N16" s="86">
        <f t="shared" si="7"/>
        <v>22.067999999999998</v>
      </c>
      <c r="O16" s="86">
        <f t="shared" si="7"/>
        <v>90.94919999999999</v>
      </c>
      <c r="P16" s="86">
        <f t="shared" si="7"/>
        <v>9.2762000000000011</v>
      </c>
      <c r="Q16" s="86">
        <f t="shared" si="7"/>
        <v>28.91</v>
      </c>
      <c r="R16" s="86">
        <f t="shared" si="7"/>
        <v>305.26400000000001</v>
      </c>
      <c r="S16" s="86">
        <f t="shared" si="7"/>
        <v>627.11400000000003</v>
      </c>
      <c r="T16" s="86">
        <f t="shared" si="7"/>
        <v>8.2050000000000018</v>
      </c>
      <c r="U16" s="86">
        <f t="shared" si="7"/>
        <v>3163.84</v>
      </c>
      <c r="V16" s="86">
        <f t="shared" si="7"/>
        <v>1154.4140000000002</v>
      </c>
      <c r="W16" s="86">
        <f t="shared" si="7"/>
        <v>5774.97</v>
      </c>
      <c r="X16" s="86">
        <f t="shared" si="7"/>
        <v>5.88</v>
      </c>
      <c r="Y16" s="86">
        <f t="shared" si="7"/>
        <v>1.26874</v>
      </c>
      <c r="Z16" s="86">
        <f t="shared" si="7"/>
        <v>81.83</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40</v>
      </c>
      <c r="F17" s="86">
        <f t="shared" ref="F17:Z17" si="8">F128</f>
        <v>40</v>
      </c>
      <c r="G17" s="86">
        <f t="shared" si="8"/>
        <v>217.2</v>
      </c>
      <c r="H17" s="86">
        <f t="shared" si="8"/>
        <v>0.8</v>
      </c>
      <c r="I17" s="86">
        <f t="shared" si="8"/>
        <v>0</v>
      </c>
      <c r="J17" s="86">
        <f t="shared" si="8"/>
        <v>1.96</v>
      </c>
      <c r="K17" s="86">
        <f t="shared" si="8"/>
        <v>1.96</v>
      </c>
      <c r="L17" s="86">
        <f t="shared" si="8"/>
        <v>0</v>
      </c>
      <c r="M17" s="86">
        <f t="shared" si="8"/>
        <v>12.16</v>
      </c>
      <c r="N17" s="86">
        <f t="shared" si="8"/>
        <v>12.16</v>
      </c>
      <c r="O17" s="86">
        <f t="shared" si="8"/>
        <v>25</v>
      </c>
      <c r="P17" s="86">
        <f t="shared" si="8"/>
        <v>0</v>
      </c>
      <c r="Q17" s="86">
        <f t="shared" si="8"/>
        <v>68.8</v>
      </c>
      <c r="R17" s="86">
        <f t="shared" si="8"/>
        <v>112</v>
      </c>
      <c r="S17" s="86">
        <f t="shared" si="8"/>
        <v>112</v>
      </c>
      <c r="T17" s="86">
        <f t="shared" si="8"/>
        <v>0.6</v>
      </c>
      <c r="U17" s="86">
        <f t="shared" si="8"/>
        <v>0</v>
      </c>
      <c r="V17" s="86">
        <f t="shared" si="8"/>
        <v>0</v>
      </c>
      <c r="W17" s="86">
        <f t="shared" si="8"/>
        <v>0.8</v>
      </c>
      <c r="X17" s="86">
        <f t="shared" si="8"/>
        <v>0</v>
      </c>
      <c r="Y17" s="86">
        <f t="shared" si="8"/>
        <v>1.2E-2</v>
      </c>
      <c r="Z17" s="86">
        <f t="shared" si="8"/>
        <v>0</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Z18" si="9">F148</f>
        <v>0</v>
      </c>
      <c r="G18" s="86">
        <f t="shared" si="9"/>
        <v>0</v>
      </c>
      <c r="H18" s="86">
        <f t="shared" si="9"/>
        <v>0</v>
      </c>
      <c r="I18" s="86">
        <f t="shared" si="9"/>
        <v>0</v>
      </c>
      <c r="J18" s="86">
        <f t="shared" si="9"/>
        <v>0</v>
      </c>
      <c r="K18" s="86">
        <f t="shared" si="9"/>
        <v>0</v>
      </c>
      <c r="L18" s="86">
        <f t="shared" si="9"/>
        <v>0</v>
      </c>
      <c r="M18" s="86">
        <f t="shared" si="9"/>
        <v>0</v>
      </c>
      <c r="N18" s="86">
        <f t="shared" si="9"/>
        <v>0</v>
      </c>
      <c r="O18" s="86">
        <f t="shared" si="9"/>
        <v>0</v>
      </c>
      <c r="P18" s="86">
        <f t="shared" si="9"/>
        <v>0</v>
      </c>
      <c r="Q18" s="86">
        <f t="shared" si="9"/>
        <v>0</v>
      </c>
      <c r="R18" s="86">
        <f t="shared" si="9"/>
        <v>0</v>
      </c>
      <c r="S18" s="86">
        <f t="shared" si="9"/>
        <v>0</v>
      </c>
      <c r="T18" s="86">
        <f t="shared" si="9"/>
        <v>0</v>
      </c>
      <c r="U18" s="86">
        <f t="shared" si="9"/>
        <v>0</v>
      </c>
      <c r="V18" s="86">
        <f t="shared" si="9"/>
        <v>0</v>
      </c>
      <c r="W18" s="86">
        <f t="shared" si="9"/>
        <v>0</v>
      </c>
      <c r="X18" s="86">
        <f t="shared" si="9"/>
        <v>0</v>
      </c>
      <c r="Y18" s="86">
        <f t="shared" si="9"/>
        <v>0</v>
      </c>
      <c r="Z18" s="86">
        <f t="shared" si="9"/>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Z19" si="10">F168</f>
        <v>0</v>
      </c>
      <c r="G19" s="86">
        <f t="shared" si="10"/>
        <v>0</v>
      </c>
      <c r="H19" s="86">
        <f t="shared" si="10"/>
        <v>0</v>
      </c>
      <c r="I19" s="86">
        <f t="shared" si="10"/>
        <v>0</v>
      </c>
      <c r="J19" s="86">
        <f t="shared" si="10"/>
        <v>0</v>
      </c>
      <c r="K19" s="86">
        <f t="shared" si="10"/>
        <v>0</v>
      </c>
      <c r="L19" s="86">
        <f t="shared" si="10"/>
        <v>0</v>
      </c>
      <c r="M19" s="86">
        <f t="shared" si="10"/>
        <v>0</v>
      </c>
      <c r="N19" s="86">
        <f t="shared" si="10"/>
        <v>0</v>
      </c>
      <c r="O19" s="86">
        <f t="shared" si="10"/>
        <v>0</v>
      </c>
      <c r="P19" s="86">
        <f t="shared" si="10"/>
        <v>0</v>
      </c>
      <c r="Q19" s="86">
        <f t="shared" si="10"/>
        <v>0</v>
      </c>
      <c r="R19" s="86">
        <f t="shared" si="10"/>
        <v>0</v>
      </c>
      <c r="S19" s="86">
        <f t="shared" si="10"/>
        <v>0</v>
      </c>
      <c r="T19" s="86">
        <f t="shared" si="10"/>
        <v>0</v>
      </c>
      <c r="U19" s="86">
        <f t="shared" si="10"/>
        <v>0</v>
      </c>
      <c r="V19" s="86">
        <f t="shared" si="10"/>
        <v>0</v>
      </c>
      <c r="W19" s="86">
        <f t="shared" si="10"/>
        <v>0</v>
      </c>
      <c r="X19" s="86">
        <f t="shared" si="10"/>
        <v>0</v>
      </c>
      <c r="Y19" s="86">
        <f t="shared" si="10"/>
        <v>0</v>
      </c>
      <c r="Z19" s="86">
        <f t="shared" si="10"/>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Z20" si="11">F188</f>
        <v>0</v>
      </c>
      <c r="G20" s="86">
        <f t="shared" si="11"/>
        <v>0</v>
      </c>
      <c r="H20" s="86">
        <f t="shared" si="11"/>
        <v>0</v>
      </c>
      <c r="I20" s="86">
        <f t="shared" si="11"/>
        <v>0</v>
      </c>
      <c r="J20" s="86">
        <f t="shared" si="11"/>
        <v>0</v>
      </c>
      <c r="K20" s="86">
        <f t="shared" si="11"/>
        <v>0</v>
      </c>
      <c r="L20" s="86">
        <f t="shared" si="11"/>
        <v>0</v>
      </c>
      <c r="M20" s="86">
        <f t="shared" si="11"/>
        <v>0</v>
      </c>
      <c r="N20" s="86">
        <f t="shared" si="11"/>
        <v>0</v>
      </c>
      <c r="O20" s="86">
        <f t="shared" si="11"/>
        <v>0</v>
      </c>
      <c r="P20" s="86">
        <f t="shared" si="11"/>
        <v>0</v>
      </c>
      <c r="Q20" s="86">
        <f t="shared" si="11"/>
        <v>0</v>
      </c>
      <c r="R20" s="86">
        <f t="shared" si="11"/>
        <v>0</v>
      </c>
      <c r="S20" s="86">
        <f t="shared" si="11"/>
        <v>0</v>
      </c>
      <c r="T20" s="86">
        <f t="shared" si="11"/>
        <v>0</v>
      </c>
      <c r="U20" s="86">
        <f t="shared" si="11"/>
        <v>0</v>
      </c>
      <c r="V20" s="86">
        <f t="shared" si="11"/>
        <v>0</v>
      </c>
      <c r="W20" s="86">
        <f t="shared" si="11"/>
        <v>0</v>
      </c>
      <c r="X20" s="86">
        <f t="shared" si="11"/>
        <v>0</v>
      </c>
      <c r="Y20" s="86">
        <f t="shared" si="11"/>
        <v>0</v>
      </c>
      <c r="Z20" s="86">
        <f t="shared" si="11"/>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Z21" si="12">F208</f>
        <v>0</v>
      </c>
      <c r="G21" s="86">
        <f t="shared" si="12"/>
        <v>0</v>
      </c>
      <c r="H21" s="86">
        <f t="shared" si="12"/>
        <v>0</v>
      </c>
      <c r="I21" s="86">
        <f t="shared" si="12"/>
        <v>0</v>
      </c>
      <c r="J21" s="86">
        <f t="shared" si="12"/>
        <v>0</v>
      </c>
      <c r="K21" s="86">
        <f t="shared" si="12"/>
        <v>0</v>
      </c>
      <c r="L21" s="86">
        <f t="shared" si="12"/>
        <v>0</v>
      </c>
      <c r="M21" s="86">
        <f t="shared" si="12"/>
        <v>0</v>
      </c>
      <c r="N21" s="86">
        <f t="shared" si="12"/>
        <v>0</v>
      </c>
      <c r="O21" s="86">
        <f t="shared" si="12"/>
        <v>0</v>
      </c>
      <c r="P21" s="86">
        <f t="shared" si="12"/>
        <v>0</v>
      </c>
      <c r="Q21" s="86">
        <f t="shared" si="12"/>
        <v>0</v>
      </c>
      <c r="R21" s="86">
        <f t="shared" si="12"/>
        <v>0</v>
      </c>
      <c r="S21" s="86">
        <f t="shared" si="12"/>
        <v>0</v>
      </c>
      <c r="T21" s="86">
        <f t="shared" si="12"/>
        <v>0</v>
      </c>
      <c r="U21" s="86">
        <f t="shared" si="12"/>
        <v>0</v>
      </c>
      <c r="V21" s="86">
        <f t="shared" si="12"/>
        <v>0</v>
      </c>
      <c r="W21" s="86">
        <f t="shared" si="12"/>
        <v>0</v>
      </c>
      <c r="X21" s="86">
        <f t="shared" si="12"/>
        <v>0</v>
      </c>
      <c r="Y21" s="86">
        <f t="shared" si="12"/>
        <v>0</v>
      </c>
      <c r="Z21" s="86">
        <f t="shared" si="1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600</v>
      </c>
      <c r="F28" s="123">
        <f t="shared" ref="F28:Z28" si="13">SUM(F31:F38)</f>
        <v>576.5</v>
      </c>
      <c r="G28" s="123">
        <f t="shared" si="13"/>
        <v>482.75</v>
      </c>
      <c r="H28" s="123">
        <f t="shared" si="13"/>
        <v>467.67499999999995</v>
      </c>
      <c r="I28" s="123">
        <f t="shared" si="13"/>
        <v>22</v>
      </c>
      <c r="J28" s="123">
        <f t="shared" si="13"/>
        <v>4.9565000000000001</v>
      </c>
      <c r="K28" s="123">
        <f t="shared" si="13"/>
        <v>26.956500000000002</v>
      </c>
      <c r="L28" s="123">
        <f t="shared" si="13"/>
        <v>1.125</v>
      </c>
      <c r="M28" s="123">
        <f t="shared" si="13"/>
        <v>12.957500000000001</v>
      </c>
      <c r="N28" s="123">
        <f t="shared" si="13"/>
        <v>14.0825</v>
      </c>
      <c r="O28" s="123">
        <f t="shared" si="13"/>
        <v>60.08250000000001</v>
      </c>
      <c r="P28" s="123">
        <f t="shared" si="13"/>
        <v>1.597</v>
      </c>
      <c r="Q28" s="123">
        <f t="shared" si="13"/>
        <v>0</v>
      </c>
      <c r="R28" s="123">
        <f t="shared" si="13"/>
        <v>144.84</v>
      </c>
      <c r="S28" s="123">
        <f t="shared" si="13"/>
        <v>321.43499999999995</v>
      </c>
      <c r="T28" s="123">
        <f t="shared" si="13"/>
        <v>3.4355000000000007</v>
      </c>
      <c r="U28" s="123">
        <f t="shared" si="13"/>
        <v>12.874999999999998</v>
      </c>
      <c r="V28" s="123">
        <f t="shared" si="13"/>
        <v>531.77</v>
      </c>
      <c r="W28" s="123">
        <f t="shared" si="13"/>
        <v>1039.675</v>
      </c>
      <c r="X28" s="123">
        <f t="shared" si="13"/>
        <v>25</v>
      </c>
      <c r="Y28" s="123">
        <f t="shared" si="13"/>
        <v>0.19085000000000002</v>
      </c>
      <c r="Z28" s="123">
        <f t="shared" si="13"/>
        <v>10.549999999999999</v>
      </c>
    </row>
    <row r="29" spans="1:36" s="167" customFormat="1" ht="15.6" x14ac:dyDescent="0.3">
      <c r="A29" s="165"/>
      <c r="B29" s="165" t="s">
        <v>382</v>
      </c>
      <c r="C29" s="165"/>
      <c r="D29" s="165"/>
      <c r="E29" s="166"/>
      <c r="F29" s="166"/>
      <c r="G29" s="166">
        <f>G28/G27*100</f>
        <v>102.71276595744681</v>
      </c>
      <c r="H29" s="166"/>
      <c r="I29" s="166"/>
      <c r="J29" s="166"/>
      <c r="K29" s="166">
        <f>K28/K27*100</f>
        <v>114.70851063829788</v>
      </c>
      <c r="L29" s="166"/>
      <c r="M29" s="166"/>
      <c r="N29" s="166">
        <f>N28/N27*100</f>
        <v>71.910638297872353</v>
      </c>
      <c r="O29" s="166">
        <f>O28/O27*100</f>
        <v>61.980657640232117</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17</v>
      </c>
      <c r="B31" s="10" t="str">
        <f>VLOOKUP($A31,'Một số món ăn '!$A$1:$AA$3821,2,FALSE)</f>
        <v>Cháo tôm bí đỏ</v>
      </c>
      <c r="C31" s="407">
        <v>2.5</v>
      </c>
      <c r="D31" s="96" t="str">
        <f>VLOOKUP($A31,'Một số món ăn '!$A$1:$AA$3821,3,FALSE)</f>
        <v>chén</v>
      </c>
      <c r="E31" s="10">
        <f>VLOOKUP($A31,'Một số món ăn '!$A$1:$AA$3821,4,FALSE)*$C31</f>
        <v>600</v>
      </c>
      <c r="F31" s="10">
        <f>VLOOKUP($A31,'Một số món ăn '!$A$1:$AA$3821,5,FALSE)*$C31</f>
        <v>576.5</v>
      </c>
      <c r="G31" s="10">
        <f>VLOOKUP($A31,'Một số món ăn '!$A$1:$AA$3821,7,FALSE)*$C31</f>
        <v>482.75</v>
      </c>
      <c r="H31" s="10">
        <f>VLOOKUP($A31,'Một số món ăn '!$A$1:$AA$3821,8,FALSE)*$C31</f>
        <v>467.67499999999995</v>
      </c>
      <c r="I31" s="10">
        <f>VLOOKUP($A31,'Một số món ăn '!$A$1:$AA$3821,9,FALSE)*$C31</f>
        <v>22</v>
      </c>
      <c r="J31" s="10">
        <f>VLOOKUP($A31,'Một số món ăn '!$A$1:$AA$3821,10,FALSE)*$C31</f>
        <v>4.9565000000000001</v>
      </c>
      <c r="K31" s="10">
        <f>VLOOKUP($A31,'Một số món ăn '!$A$1:$AA$3821,11,FALSE)*$C31</f>
        <v>26.956500000000002</v>
      </c>
      <c r="L31" s="10">
        <f>VLOOKUP($A31,'Một số món ăn '!$A$1:$AA$3821,12,FALSE)*$C31</f>
        <v>1.125</v>
      </c>
      <c r="M31" s="10">
        <f>VLOOKUP($A31,'Một số món ăn '!$A$1:$AA$3821,13,FALSE)*$C31</f>
        <v>12.957500000000001</v>
      </c>
      <c r="N31" s="10">
        <f>VLOOKUP($A31,'Một số món ăn '!$A$1:$AA$3821,14,FALSE)*$C31</f>
        <v>14.0825</v>
      </c>
      <c r="O31" s="10">
        <f>VLOOKUP($A31,'Một số món ăn '!$A$1:$AA$3821,15,FALSE)*$C31</f>
        <v>60.08250000000001</v>
      </c>
      <c r="P31" s="10">
        <f>VLOOKUP($A31,'Một số món ăn '!$A$1:$AA$3821,16,FALSE)*$C31</f>
        <v>1.597</v>
      </c>
      <c r="Q31" s="10">
        <f>VLOOKUP($A31,'Một số món ăn '!$A$1:$AA$3821,17,FALSE)*$C31</f>
        <v>0</v>
      </c>
      <c r="R31" s="10">
        <f>VLOOKUP($A31,'Một số món ăn '!$A$1:$AA$3821,18,FALSE)*$C31</f>
        <v>144.84</v>
      </c>
      <c r="S31" s="10">
        <f>VLOOKUP($A31,'Một số món ăn '!$A$1:$AA$3821,19,FALSE)*$C31</f>
        <v>321.43499999999995</v>
      </c>
      <c r="T31" s="10">
        <f>VLOOKUP($A31,'Một số món ăn '!$A$1:$AA$3821,20,FALSE)*$C31</f>
        <v>3.4355000000000007</v>
      </c>
      <c r="U31" s="10">
        <f>VLOOKUP($A31,'Một số món ăn '!$A$1:$AA$3821,21,FALSE)*$C31</f>
        <v>12.874999999999998</v>
      </c>
      <c r="V31" s="10">
        <f>VLOOKUP($A31,'Một số món ăn '!$A$1:$AA$3821,22,FALSE)*$C31</f>
        <v>531.77</v>
      </c>
      <c r="W31" s="10">
        <f>VLOOKUP($A31,'Một số món ăn '!$A$1:$AA$3821,23,FALSE)*$C31</f>
        <v>1039.675</v>
      </c>
      <c r="X31" s="10">
        <f>VLOOKUP($A31,'Một số món ăn '!$A$1:$AA$3821,24,FALSE)*$C31</f>
        <v>25</v>
      </c>
      <c r="Y31" s="10">
        <f>VLOOKUP($A31,'Một số món ăn '!$A$1:$AA$3821,25,FALSE)*$C31</f>
        <v>0.19085000000000002</v>
      </c>
      <c r="Z31" s="10">
        <f>VLOOKUP($A31,'Một số món ăn '!$A$1:$AA$3821,26,FALSE)*$C31</f>
        <v>10.549999999999999</v>
      </c>
    </row>
    <row r="32" spans="1:36" x14ac:dyDescent="0.3">
      <c r="A32" s="198" t="s">
        <v>338</v>
      </c>
      <c r="B32" s="10" t="str">
        <f>VLOOKUP($A32,'Một số món ăn '!$A$1:$AA$3821,2,FALSE)</f>
        <v>Chọn món</v>
      </c>
      <c r="C32" s="407">
        <v>0</v>
      </c>
      <c r="D32" s="96" t="str">
        <f>VLOOKUP($A32,'Một số món ăn '!$A$1:$AA$3821,3,FALSE)</f>
        <v>chọn lượng</v>
      </c>
      <c r="E32" s="10">
        <f>VLOOKUP($A32,'Một số món ăn '!$A$1:$AA$3821,4,FALSE)*$C32</f>
        <v>0</v>
      </c>
      <c r="F32" s="10">
        <f>VLOOKUP($A32,'Một số món ăn '!$A$1:$AA$3821,5,FALSE)*$C32</f>
        <v>0</v>
      </c>
      <c r="G32" s="10">
        <f>VLOOKUP($A32,'Một số món ăn '!$A$1:$AA$3821,7,FALSE)*$C32</f>
        <v>0</v>
      </c>
      <c r="H32" s="10">
        <f>VLOOKUP($A32,'Một số món ăn '!$A$1:$AA$3821,8,FALSE)*$C32</f>
        <v>0</v>
      </c>
      <c r="I32" s="10">
        <f>VLOOKUP($A32,'Một số món ăn '!$A$1:$AA$3821,9,FALSE)*$C32</f>
        <v>0</v>
      </c>
      <c r="J32" s="10">
        <f>VLOOKUP($A32,'Một số món ăn '!$A$1:$AA$3821,10,FALSE)*$C32</f>
        <v>0</v>
      </c>
      <c r="K32" s="10">
        <f>VLOOKUP($A32,'Một số món ăn '!$A$1:$AA$3821,11,FALSE)*$C32</f>
        <v>0</v>
      </c>
      <c r="L32" s="10">
        <f>VLOOKUP($A32,'Một số món ăn '!$A$1:$AA$3821,12,FALSE)*$C32</f>
        <v>0</v>
      </c>
      <c r="M32" s="10">
        <f>VLOOKUP($A32,'Một số món ăn '!$A$1:$AA$3821,13,FALSE)*$C32</f>
        <v>0</v>
      </c>
      <c r="N32" s="10">
        <f>VLOOKUP($A32,'Một số món ăn '!$A$1:$AA$3821,14,FALSE)*$C32</f>
        <v>0</v>
      </c>
      <c r="O32" s="10">
        <f>VLOOKUP($A32,'Một số món ăn '!$A$1:$AA$3821,15,FALSE)*$C32</f>
        <v>0</v>
      </c>
      <c r="P32" s="10">
        <f>VLOOKUP($A32,'Một số món ăn '!$A$1:$AA$3821,16,FALSE)*$C32</f>
        <v>0</v>
      </c>
      <c r="Q32" s="10">
        <f>VLOOKUP($A32,'Một số món ăn '!$A$1:$AA$3821,17,FALSE)*$C32</f>
        <v>0</v>
      </c>
      <c r="R32" s="10">
        <f>VLOOKUP($A32,'Một số món ăn '!$A$1:$AA$3821,18,FALSE)*$C32</f>
        <v>0</v>
      </c>
      <c r="S32" s="10">
        <f>VLOOKUP($A32,'Một số món ăn '!$A$1:$AA$3821,19,FALSE)*$C32</f>
        <v>0</v>
      </c>
      <c r="T32" s="10">
        <f>VLOOKUP($A32,'Một số món ăn '!$A$1:$AA$3821,20,FALSE)*$C32</f>
        <v>0</v>
      </c>
      <c r="U32" s="10">
        <f>VLOOKUP($A32,'Một số món ăn '!$A$1:$AA$3821,21,FALSE)*$C32</f>
        <v>0</v>
      </c>
      <c r="V32" s="10">
        <f>VLOOKUP($A32,'Một số món ăn '!$A$1:$AA$3821,22,FALSE)*$C32</f>
        <v>0</v>
      </c>
      <c r="W32" s="10">
        <f>VLOOKUP($A32,'Một số món ăn '!$A$1:$AA$3821,23,FALSE)*$C32</f>
        <v>0</v>
      </c>
      <c r="X32" s="10">
        <f>VLOOKUP($A32,'Một số món ăn '!$A$1:$AA$3821,24,FALSE)*$C32</f>
        <v>0</v>
      </c>
      <c r="Y32" s="10">
        <f>VLOOKUP($A32,'Một số món ăn '!$A$1:$AA$3821,25,FALSE)*$C32</f>
        <v>0</v>
      </c>
      <c r="Z32" s="10">
        <f>VLOOKUP($A32,'Một số món ăn '!$A$1:$AA$3821,26,FALSE)*$C32</f>
        <v>0</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300</v>
      </c>
      <c r="F48" s="123">
        <f t="shared" ref="F48:Z48" si="14">SUM(F51:F58)</f>
        <v>228</v>
      </c>
      <c r="G48" s="123">
        <f t="shared" si="14"/>
        <v>198</v>
      </c>
      <c r="H48" s="123">
        <f t="shared" si="14"/>
        <v>159.6</v>
      </c>
      <c r="I48" s="123">
        <f t="shared" si="14"/>
        <v>0</v>
      </c>
      <c r="J48" s="123">
        <f t="shared" si="14"/>
        <v>1.5959999999999999</v>
      </c>
      <c r="K48" s="123">
        <f t="shared" si="14"/>
        <v>1.5959999999999999</v>
      </c>
      <c r="L48" s="123">
        <f t="shared" si="14"/>
        <v>0</v>
      </c>
      <c r="M48" s="123">
        <f t="shared" si="14"/>
        <v>0.45600000000000002</v>
      </c>
      <c r="N48" s="123">
        <f t="shared" si="14"/>
        <v>0.45600000000000002</v>
      </c>
      <c r="O48" s="123">
        <f t="shared" si="14"/>
        <v>35.340000000000003</v>
      </c>
      <c r="P48" s="123">
        <f t="shared" si="14"/>
        <v>2.7359999999999998</v>
      </c>
      <c r="Q48" s="123">
        <f t="shared" si="14"/>
        <v>0</v>
      </c>
      <c r="R48" s="123">
        <f t="shared" si="14"/>
        <v>27.36</v>
      </c>
      <c r="S48" s="123">
        <f t="shared" si="14"/>
        <v>57</v>
      </c>
      <c r="T48" s="123">
        <f t="shared" si="14"/>
        <v>0</v>
      </c>
      <c r="U48" s="123">
        <f t="shared" si="14"/>
        <v>0</v>
      </c>
      <c r="V48" s="123">
        <f t="shared" si="14"/>
        <v>0</v>
      </c>
      <c r="W48" s="123">
        <f t="shared" si="14"/>
        <v>0</v>
      </c>
      <c r="X48" s="123">
        <f t="shared" si="14"/>
        <v>0</v>
      </c>
      <c r="Y48" s="123">
        <f t="shared" si="14"/>
        <v>0</v>
      </c>
      <c r="Z48" s="123">
        <f t="shared" si="14"/>
        <v>0</v>
      </c>
    </row>
    <row r="49" spans="1:26" s="167" customFormat="1" ht="15.6" x14ac:dyDescent="0.3">
      <c r="A49" s="165"/>
      <c r="B49" s="165" t="s">
        <v>382</v>
      </c>
      <c r="C49" s="165"/>
      <c r="D49" s="165"/>
      <c r="E49" s="166"/>
      <c r="F49" s="166"/>
      <c r="G49" s="166">
        <f>G48/G47*100</f>
        <v>84.255319148936167</v>
      </c>
      <c r="H49" s="166"/>
      <c r="I49" s="166"/>
      <c r="J49" s="166"/>
      <c r="K49" s="166">
        <f>K48/K47*100</f>
        <v>13.582978723404254</v>
      </c>
      <c r="L49" s="166"/>
      <c r="M49" s="166"/>
      <c r="N49" s="166">
        <f>N48/N47*100</f>
        <v>6.9855319148936186</v>
      </c>
      <c r="O49" s="166">
        <f>O48/O47*100</f>
        <v>109.36943907156673</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33</v>
      </c>
      <c r="B51" s="10" t="str">
        <f>VLOOKUP($A51,'Một số món ăn '!$A$1:$AA$3821,2,FALSE)</f>
        <v>chuối</v>
      </c>
      <c r="C51" s="173">
        <v>2</v>
      </c>
      <c r="D51" s="96" t="str">
        <f>VLOOKUP($A51,'Một số món ăn '!$A$1:$AA$3821,3,FALSE)</f>
        <v>quả</v>
      </c>
      <c r="E51" s="10">
        <f>VLOOKUP($A51,'Một số món ăn '!$A$1:$AA$3821,4,FALSE)*$C51</f>
        <v>300</v>
      </c>
      <c r="F51" s="10">
        <f>VLOOKUP($A51,'Một số món ăn '!$A$1:$AA$3821,5,FALSE)*$C51</f>
        <v>228</v>
      </c>
      <c r="G51" s="10">
        <f>VLOOKUP($A51,'Một số món ăn '!$A$1:$AA$3821,7,FALSE)*$C51</f>
        <v>198</v>
      </c>
      <c r="H51" s="10">
        <f>VLOOKUP($A51,'Một số món ăn '!$A$1:$AA$3821,8,FALSE)*$C51</f>
        <v>159.6</v>
      </c>
      <c r="I51" s="10">
        <f>VLOOKUP($A51,'Một số món ăn '!$A$1:$AA$3821,9,FALSE)*$C51</f>
        <v>0</v>
      </c>
      <c r="J51" s="10">
        <f>VLOOKUP($A51,'Một số món ăn '!$A$1:$AA$3821,10,FALSE)*$C51</f>
        <v>1.5959999999999999</v>
      </c>
      <c r="K51" s="10">
        <f>VLOOKUP($A51,'Một số món ăn '!$A$1:$AA$3821,11,FALSE)*$C51</f>
        <v>1.5959999999999999</v>
      </c>
      <c r="L51" s="10">
        <f>VLOOKUP($A51,'Một số món ăn '!$A$1:$AA$3821,12,FALSE)*$C51</f>
        <v>0</v>
      </c>
      <c r="M51" s="10">
        <f>VLOOKUP($A51,'Một số món ăn '!$A$1:$AA$3821,13,FALSE)*$C51</f>
        <v>0.45600000000000002</v>
      </c>
      <c r="N51" s="10">
        <f>VLOOKUP($A51,'Một số món ăn '!$A$1:$AA$3821,14,FALSE)*$C51</f>
        <v>0.45600000000000002</v>
      </c>
      <c r="O51" s="10">
        <f>VLOOKUP($A51,'Một số món ăn '!$A$1:$AA$3821,15,FALSE)*$C51</f>
        <v>35.340000000000003</v>
      </c>
      <c r="P51" s="10">
        <f>VLOOKUP($A51,'Một số món ăn '!$A$1:$AA$3821,16,FALSE)*$C51</f>
        <v>2.7359999999999998</v>
      </c>
      <c r="Q51" s="10">
        <f>VLOOKUP($A51,'Một số món ăn '!$A$1:$AA$3821,17,FALSE)*$C51</f>
        <v>0</v>
      </c>
      <c r="R51" s="10">
        <f>VLOOKUP($A51,'Một số món ăn '!$A$1:$AA$3821,18,FALSE)*$C51</f>
        <v>27.36</v>
      </c>
      <c r="S51" s="10">
        <f>VLOOKUP($A51,'Một số món ăn '!$A$1:$AA$3821,19,FALSE)*$C51</f>
        <v>57</v>
      </c>
      <c r="T51" s="10">
        <f>VLOOKUP($A51,'Một số món ăn '!$A$1:$AA$3821,20,FALSE)*$C51</f>
        <v>0</v>
      </c>
      <c r="U51" s="10">
        <f>VLOOKUP($A51,'Một số món ăn '!$A$1:$AA$3821,21,FALSE)*$C51</f>
        <v>0</v>
      </c>
      <c r="V51" s="10">
        <f>VLOOKUP($A51,'Một số món ăn '!$A$1:$AA$3821,22,FALSE)*$C51</f>
        <v>0</v>
      </c>
      <c r="W51" s="10">
        <f>VLOOKUP($A51,'Một số món ăn '!$A$1:$AA$3821,23,FALSE)*$C51</f>
        <v>0</v>
      </c>
      <c r="X51" s="10">
        <f>VLOOKUP($A51,'Một số món ăn '!$A$1:$AA$3821,24,FALSE)*$C51</f>
        <v>0</v>
      </c>
      <c r="Y51" s="10">
        <f>VLOOKUP($A51,'Một số món ăn '!$A$1:$AA$3821,25,FALSE)*$C51</f>
        <v>0</v>
      </c>
      <c r="Z51" s="10">
        <f>VLOOKUP($A51,'Một số món ăn '!$A$1:$AA$3821,26,FALSE)*$C51</f>
        <v>0</v>
      </c>
    </row>
    <row r="52" spans="1:26" x14ac:dyDescent="0.3">
      <c r="A52" s="172" t="s">
        <v>338</v>
      </c>
      <c r="B52" s="10" t="str">
        <f>VLOOKUP($A52,'Một số món ăn '!$A$1:$AA$3821,2,FALSE)</f>
        <v>Chọn món</v>
      </c>
      <c r="C52" s="173">
        <v>0</v>
      </c>
      <c r="D52" s="96" t="str">
        <f>VLOOKUP($A52,'Một số món ăn '!$A$1:$AA$3821,3,FALSE)</f>
        <v>chọn lượng</v>
      </c>
      <c r="E52" s="10">
        <f>VLOOKUP($A52,'Một số món ăn '!$A$1:$AA$3821,4,FALSE)*$C52</f>
        <v>0</v>
      </c>
      <c r="F52" s="10">
        <f>VLOOKUP($A52,'Một số món ăn '!$A$1:$AA$3821,5,FALSE)*$C52</f>
        <v>0</v>
      </c>
      <c r="G52" s="10">
        <f>VLOOKUP($A52,'Một số món ăn '!$A$1:$AA$3821,7,FALSE)*$C52</f>
        <v>0</v>
      </c>
      <c r="H52" s="10">
        <f>VLOOKUP($A52,'Một số món ăn '!$A$1:$AA$3821,8,FALSE)*$C52</f>
        <v>0</v>
      </c>
      <c r="I52" s="10">
        <f>VLOOKUP($A52,'Một số món ăn '!$A$1:$AA$3821,9,FALSE)*$C52</f>
        <v>0</v>
      </c>
      <c r="J52" s="10">
        <f>VLOOKUP($A52,'Một số món ăn '!$A$1:$AA$3821,10,FALSE)*$C52</f>
        <v>0</v>
      </c>
      <c r="K52" s="10">
        <f>VLOOKUP($A52,'Một số món ăn '!$A$1:$AA$3821,11,FALSE)*$C52</f>
        <v>0</v>
      </c>
      <c r="L52" s="10">
        <f>VLOOKUP($A52,'Một số món ăn '!$A$1:$AA$3821,12,FALSE)*$C52</f>
        <v>0</v>
      </c>
      <c r="M52" s="10">
        <f>VLOOKUP($A52,'Một số món ăn '!$A$1:$AA$3821,13,FALSE)*$C52</f>
        <v>0</v>
      </c>
      <c r="N52" s="10">
        <f>VLOOKUP($A52,'Một số món ăn '!$A$1:$AA$3821,14,FALSE)*$C52</f>
        <v>0</v>
      </c>
      <c r="O52" s="10">
        <f>VLOOKUP($A52,'Một số món ăn '!$A$1:$AA$3821,15,FALSE)*$C52</f>
        <v>0</v>
      </c>
      <c r="P52" s="10">
        <f>VLOOKUP($A52,'Một số món ăn '!$A$1:$AA$3821,16,FALSE)*$C52</f>
        <v>0</v>
      </c>
      <c r="Q52" s="10">
        <f>VLOOKUP($A52,'Một số món ăn '!$A$1:$AA$3821,17,FALSE)*$C52</f>
        <v>0</v>
      </c>
      <c r="R52" s="10">
        <f>VLOOKUP($A52,'Một số món ăn '!$A$1:$AA$3821,18,FALSE)*$C52</f>
        <v>0</v>
      </c>
      <c r="S52" s="10">
        <f>VLOOKUP($A52,'Một số món ăn '!$A$1:$AA$3821,19,FALSE)*$C52</f>
        <v>0</v>
      </c>
      <c r="T52" s="10">
        <f>VLOOKUP($A52,'Một số món ăn '!$A$1:$AA$3821,20,FALSE)*$C52</f>
        <v>0</v>
      </c>
      <c r="U52" s="10">
        <f>VLOOKUP($A52,'Một số món ăn '!$A$1:$AA$3821,21,FALSE)*$C52</f>
        <v>0</v>
      </c>
      <c r="V52" s="10">
        <f>VLOOKUP($A52,'Một số món ăn '!$A$1:$AA$3821,22,FALSE)*$C52</f>
        <v>0</v>
      </c>
      <c r="W52" s="10">
        <f>VLOOKUP($A52,'Một số món ăn '!$A$1:$AA$3821,23,FALSE)*$C52</f>
        <v>0</v>
      </c>
      <c r="X52" s="10">
        <f>VLOOKUP($A52,'Một số món ăn '!$A$1:$AA$3821,24,FALSE)*$C52</f>
        <v>0</v>
      </c>
      <c r="Y52" s="10">
        <f>VLOOKUP($A52,'Một số món ăn '!$A$1:$AA$3821,25,FALSE)*$C52</f>
        <v>0</v>
      </c>
      <c r="Z52" s="10">
        <f>VLOOKUP($A52,'Một số món ăn '!$A$1:$AA$3821,26,FALSE)*$C52</f>
        <v>0</v>
      </c>
    </row>
    <row r="53" spans="1:26" x14ac:dyDescent="0.3">
      <c r="A53" s="172" t="s">
        <v>338</v>
      </c>
      <c r="B53" s="10" t="str">
        <f>VLOOKUP($A53,'Một số món ăn '!$A$1:$AA$3821,2,FALSE)</f>
        <v>Chọn món</v>
      </c>
      <c r="C53" s="173">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173">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173">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173">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173">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173">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742</v>
      </c>
      <c r="F68" s="123">
        <f t="shared" ref="F68:Z68" si="15">SUM(F71:F78)</f>
        <v>710.95</v>
      </c>
      <c r="G68" s="123">
        <f t="shared" si="15"/>
        <v>506.18000000000006</v>
      </c>
      <c r="H68" s="123">
        <f t="shared" si="15"/>
        <v>596.98800000000006</v>
      </c>
      <c r="I68" s="123">
        <f t="shared" si="15"/>
        <v>17.221999999999998</v>
      </c>
      <c r="J68" s="123">
        <f t="shared" si="15"/>
        <v>9.8915000000000006</v>
      </c>
      <c r="K68" s="123">
        <f t="shared" si="15"/>
        <v>27.113500000000002</v>
      </c>
      <c r="L68" s="123">
        <f t="shared" si="15"/>
        <v>6.8500000000000005</v>
      </c>
      <c r="M68" s="123">
        <f t="shared" si="15"/>
        <v>4.5819999999999999</v>
      </c>
      <c r="N68" s="123">
        <f t="shared" si="15"/>
        <v>11.432</v>
      </c>
      <c r="O68" s="123">
        <f t="shared" si="15"/>
        <v>67.896699999999996</v>
      </c>
      <c r="P68" s="123">
        <f t="shared" si="15"/>
        <v>3.9694500000000001</v>
      </c>
      <c r="Q68" s="123">
        <f t="shared" si="15"/>
        <v>286.91000000000003</v>
      </c>
      <c r="R68" s="123">
        <f t="shared" si="15"/>
        <v>130.60599999999999</v>
      </c>
      <c r="S68" s="123">
        <f t="shared" si="15"/>
        <v>433.21899999999994</v>
      </c>
      <c r="T68" s="123">
        <f t="shared" si="15"/>
        <v>6.8864999999999998</v>
      </c>
      <c r="U68" s="123">
        <f t="shared" si="15"/>
        <v>1388.89</v>
      </c>
      <c r="V68" s="123">
        <f t="shared" si="15"/>
        <v>1130.3865000000001</v>
      </c>
      <c r="W68" s="123">
        <f t="shared" si="15"/>
        <v>3067.4125000000004</v>
      </c>
      <c r="X68" s="123">
        <f t="shared" si="15"/>
        <v>306.88</v>
      </c>
      <c r="Y68" s="123">
        <f t="shared" si="15"/>
        <v>0.55079</v>
      </c>
      <c r="Z68" s="123">
        <f t="shared" si="15"/>
        <v>90.929999999999993</v>
      </c>
    </row>
    <row r="69" spans="1:26" s="167" customFormat="1" ht="15.6" x14ac:dyDescent="0.3">
      <c r="A69" s="165"/>
      <c r="B69" s="165" t="s">
        <v>382</v>
      </c>
      <c r="C69" s="165"/>
      <c r="D69" s="165"/>
      <c r="E69" s="166"/>
      <c r="F69" s="166"/>
      <c r="G69" s="166">
        <f>G68/G67*100</f>
        <v>107.69787234042553</v>
      </c>
      <c r="H69" s="166"/>
      <c r="I69" s="166"/>
      <c r="J69" s="166"/>
      <c r="K69" s="166">
        <f>K68/K67*100</f>
        <v>115.37659574468087</v>
      </c>
      <c r="L69" s="166"/>
      <c r="M69" s="166"/>
      <c r="N69" s="166">
        <f>N68/N67*100</f>
        <v>87.564255319148955</v>
      </c>
      <c r="O69" s="166">
        <f>O68/O67*100</f>
        <v>105.0625918762089</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199">
        <v>1</v>
      </c>
      <c r="D71" s="96" t="str">
        <f>VLOOKUP($A71,'Một số món ăn '!$A$1:$AA$3821,3,FALSE)</f>
        <v>chén</v>
      </c>
      <c r="E71" s="10">
        <f>VLOOKUP($A71,'Một số món ăn '!$A$1:$AA$3821,4,FALSE)*$C71</f>
        <v>180</v>
      </c>
      <c r="F71" s="10">
        <f>VLOOKUP($A71,'Một số món ăn '!$A$1:$AA$3821,5,FALSE)*$C71</f>
        <v>179.4</v>
      </c>
      <c r="G71" s="10">
        <f>VLOOKUP($A71,'Một số món ăn '!$A$1:$AA$3821,7,FALSE)*$C71</f>
        <v>206.4</v>
      </c>
      <c r="H71" s="10">
        <f>VLOOKUP($A71,'Một số món ăn '!$A$1:$AA$3821,8,FALSE)*$C71</f>
        <v>128.316</v>
      </c>
      <c r="I71" s="10">
        <f>VLOOKUP($A71,'Một số món ăn '!$A$1:$AA$3821,9,FALSE)*$C71</f>
        <v>0</v>
      </c>
      <c r="J71" s="10">
        <f>VLOOKUP($A71,'Một số món ăn '!$A$1:$AA$3821,10,FALSE)*$C71</f>
        <v>4.6925999999999997</v>
      </c>
      <c r="K71" s="10">
        <f>VLOOKUP($A71,'Một số món ăn '!$A$1:$AA$3821,11,FALSE)*$C71</f>
        <v>4.6925999999999997</v>
      </c>
      <c r="L71" s="10">
        <f>VLOOKUP($A71,'Một số món ăn '!$A$1:$AA$3821,12,FALSE)*$C71</f>
        <v>0</v>
      </c>
      <c r="M71" s="10">
        <f>VLOOKUP($A71,'Một số món ăn '!$A$1:$AA$3821,13,FALSE)*$C71</f>
        <v>0.59399999999999997</v>
      </c>
      <c r="N71" s="10">
        <f>VLOOKUP($A71,'Một số món ăn '!$A$1:$AA$3821,14,FALSE)*$C71</f>
        <v>0.59399999999999997</v>
      </c>
      <c r="O71" s="10">
        <f>VLOOKUP($A71,'Một số món ăn '!$A$1:$AA$3821,15,FALSE)*$C71</f>
        <v>45.262799999999999</v>
      </c>
      <c r="P71" s="10">
        <f>VLOOKUP($A71,'Một số món ăn '!$A$1:$AA$3821,16,FALSE)*$C71</f>
        <v>0.23760000000000001</v>
      </c>
      <c r="Q71" s="10">
        <f>VLOOKUP($A71,'Một số món ăn '!$A$1:$AA$3821,17,FALSE)*$C71</f>
        <v>0</v>
      </c>
      <c r="R71" s="10">
        <f>VLOOKUP($A71,'Một số món ăn '!$A$1:$AA$3821,18,FALSE)*$C71</f>
        <v>17.82</v>
      </c>
      <c r="S71" s="10">
        <f>VLOOKUP($A71,'Một số món ăn '!$A$1:$AA$3821,19,FALSE)*$C71</f>
        <v>61.775999999999996</v>
      </c>
      <c r="T71" s="10">
        <f>VLOOKUP($A71,'Một số món ăn '!$A$1:$AA$3821,20,FALSE)*$C71</f>
        <v>0.7722</v>
      </c>
      <c r="U71" s="10">
        <f>VLOOKUP($A71,'Một số món ăn '!$A$1:$AA$3821,21,FALSE)*$C71</f>
        <v>2.97</v>
      </c>
      <c r="V71" s="10">
        <f>VLOOKUP($A71,'Một số món ăn '!$A$1:$AA$3821,22,FALSE)*$C71</f>
        <v>143.154</v>
      </c>
      <c r="W71" s="10">
        <f>VLOOKUP($A71,'Một số món ăn '!$A$1:$AA$3821,23,FALSE)*$C71</f>
        <v>0</v>
      </c>
      <c r="X71" s="10">
        <f>VLOOKUP($A71,'Một số món ăn '!$A$1:$AA$3821,24,FALSE)*$C71</f>
        <v>0</v>
      </c>
      <c r="Y71" s="10">
        <f>VLOOKUP($A71,'Một số món ăn '!$A$1:$AA$3821,25,FALSE)*$C71</f>
        <v>5.9400000000000001E-2</v>
      </c>
      <c r="Z71" s="10">
        <f>VLOOKUP($A71,'Một số món ăn '!$A$1:$AA$3821,26,FALSE)*$C71</f>
        <v>0</v>
      </c>
    </row>
    <row r="72" spans="1:26" x14ac:dyDescent="0.3">
      <c r="A72" s="172">
        <v>10</v>
      </c>
      <c r="B72" s="10" t="str">
        <f>VLOOKUP($A72,'Một số món ăn '!$A$1:$AA$3821,2,FALSE)</f>
        <v xml:space="preserve">Đậu cô ve xào thịt bò </v>
      </c>
      <c r="C72" s="199">
        <v>1</v>
      </c>
      <c r="D72" s="96" t="str">
        <f>VLOOKUP($A72,'Một số món ăn '!$A$1:$AA$3821,3,FALSE)</f>
        <v>đĩa nhỏ</v>
      </c>
      <c r="E72" s="10">
        <f>VLOOKUP($A72,'Một số món ăn '!$A$1:$AA$3821,4,FALSE)*$C72</f>
        <v>173</v>
      </c>
      <c r="F72" s="10">
        <f>VLOOKUP($A72,'Một số món ăn '!$A$1:$AA$3821,5,FALSE)*$C72</f>
        <v>158.80000000000001</v>
      </c>
      <c r="G72" s="10">
        <f>VLOOKUP($A72,'Một số món ăn '!$A$1:$AA$3821,7,FALSE)*$C72</f>
        <v>163.69</v>
      </c>
      <c r="H72" s="10">
        <f>VLOOKUP($A72,'Một số món ăn '!$A$1:$AA$3821,8,FALSE)*$C72</f>
        <v>122.48099999999999</v>
      </c>
      <c r="I72" s="10">
        <f>VLOOKUP($A72,'Một số món ăn '!$A$1:$AA$3821,9,FALSE)*$C72</f>
        <v>10.857999999999999</v>
      </c>
      <c r="J72" s="10">
        <f>VLOOKUP($A72,'Một số món ăn '!$A$1:$AA$3821,10,FALSE)*$C72</f>
        <v>4.1444000000000001</v>
      </c>
      <c r="K72" s="10">
        <f>VLOOKUP($A72,'Một số món ăn '!$A$1:$AA$3821,11,FALSE)*$C72</f>
        <v>15.0024</v>
      </c>
      <c r="L72" s="10">
        <f>VLOOKUP($A72,'Một số món ăn '!$A$1:$AA$3821,12,FALSE)*$C72</f>
        <v>1.8619999999999999</v>
      </c>
      <c r="M72" s="10">
        <f>VLOOKUP($A72,'Một số món ăn '!$A$1:$AA$3821,13,FALSE)*$C72</f>
        <v>1.994</v>
      </c>
      <c r="N72" s="10">
        <f>VLOOKUP($A72,'Một số món ăn '!$A$1:$AA$3821,14,FALSE)*$C72</f>
        <v>3.8559999999999999</v>
      </c>
      <c r="O72" s="10">
        <f>VLOOKUP($A72,'Một số món ăn '!$A$1:$AA$3821,15,FALSE)*$C72</f>
        <v>15.037399999999998</v>
      </c>
      <c r="P72" s="10">
        <f>VLOOKUP($A72,'Một số món ăn '!$A$1:$AA$3821,16,FALSE)*$C72</f>
        <v>1.7986</v>
      </c>
      <c r="Q72" s="10">
        <f>VLOOKUP($A72,'Một số món ăn '!$A$1:$AA$3821,17,FALSE)*$C72</f>
        <v>28.91</v>
      </c>
      <c r="R72" s="10">
        <f>VLOOKUP($A72,'Một số món ăn '!$A$1:$AA$3821,18,FALSE)*$C72</f>
        <v>65.045999999999992</v>
      </c>
      <c r="S72" s="10">
        <f>VLOOKUP($A72,'Một số món ăn '!$A$1:$AA$3821,19,FALSE)*$C72</f>
        <v>234.04799999999997</v>
      </c>
      <c r="T72" s="10">
        <f>VLOOKUP($A72,'Một số món ăn '!$A$1:$AA$3821,20,FALSE)*$C72</f>
        <v>2.4768000000000003</v>
      </c>
      <c r="U72" s="10">
        <f>VLOOKUP($A72,'Một số món ăn '!$A$1:$AA$3821,21,FALSE)*$C72</f>
        <v>513.43000000000006</v>
      </c>
      <c r="V72" s="10">
        <f>VLOOKUP($A72,'Một số món ăn '!$A$1:$AA$3821,22,FALSE)*$C72</f>
        <v>428.24000000000007</v>
      </c>
      <c r="W72" s="10">
        <f>VLOOKUP($A72,'Một số món ăn '!$A$1:$AA$3821,23,FALSE)*$C72</f>
        <v>986.97</v>
      </c>
      <c r="X72" s="10">
        <f>VLOOKUP($A72,'Một số món ăn '!$A$1:$AA$3821,24,FALSE)*$C72</f>
        <v>5.88</v>
      </c>
      <c r="Y72" s="10">
        <f>VLOOKUP($A72,'Một số món ăn '!$A$1:$AA$3821,25,FALSE)*$C72</f>
        <v>0.31713999999999998</v>
      </c>
      <c r="Z72" s="10">
        <f>VLOOKUP($A72,'Một số món ăn '!$A$1:$AA$3821,26,FALSE)*$C72</f>
        <v>20.629999999999995</v>
      </c>
    </row>
    <row r="73" spans="1:26" x14ac:dyDescent="0.3">
      <c r="A73" s="172">
        <v>43</v>
      </c>
      <c r="B73" s="10" t="str">
        <f>VLOOKUP($A73,'Một số món ăn '!$A$1:$AA$3821,2,FALSE)</f>
        <v>Canh cà chua trứng</v>
      </c>
      <c r="C73" s="199">
        <v>1</v>
      </c>
      <c r="D73" s="96" t="str">
        <f>VLOOKUP($A73,'Một số món ăn '!$A$1:$AA$3821,3,FALSE)</f>
        <v>chén</v>
      </c>
      <c r="E73" s="10">
        <f>VLOOKUP($A73,'Một số món ăn '!$A$1:$AA$3821,4,FALSE)*$C73</f>
        <v>389</v>
      </c>
      <c r="F73" s="10">
        <f>VLOOKUP($A73,'Một số món ăn '!$A$1:$AA$3821,5,FALSE)*$C73</f>
        <v>372.75</v>
      </c>
      <c r="G73" s="10">
        <f>VLOOKUP($A73,'Một số món ăn '!$A$1:$AA$3821,7,FALSE)*$C73</f>
        <v>136.09</v>
      </c>
      <c r="H73" s="10">
        <f>VLOOKUP($A73,'Một số món ăn '!$A$1:$AA$3821,8,FALSE)*$C73</f>
        <v>346.19100000000003</v>
      </c>
      <c r="I73" s="10">
        <f>VLOOKUP($A73,'Một số món ăn '!$A$1:$AA$3821,9,FALSE)*$C73</f>
        <v>6.3639999999999999</v>
      </c>
      <c r="J73" s="10">
        <f>VLOOKUP($A73,'Một số món ăn '!$A$1:$AA$3821,10,FALSE)*$C73</f>
        <v>1.0545</v>
      </c>
      <c r="K73" s="10">
        <f>VLOOKUP($A73,'Một số món ăn '!$A$1:$AA$3821,11,FALSE)*$C73</f>
        <v>7.4184999999999999</v>
      </c>
      <c r="L73" s="10">
        <f>VLOOKUP($A73,'Một số món ăn '!$A$1:$AA$3821,12,FALSE)*$C73</f>
        <v>4.9880000000000004</v>
      </c>
      <c r="M73" s="10">
        <f>VLOOKUP($A73,'Một số món ăn '!$A$1:$AA$3821,13,FALSE)*$C73</f>
        <v>1.994</v>
      </c>
      <c r="N73" s="10">
        <f>VLOOKUP($A73,'Một số món ăn '!$A$1:$AA$3821,14,FALSE)*$C73</f>
        <v>6.9820000000000002</v>
      </c>
      <c r="O73" s="10">
        <f>VLOOKUP($A73,'Một số món ăn '!$A$1:$AA$3821,15,FALSE)*$C73</f>
        <v>7.5964999999999998</v>
      </c>
      <c r="P73" s="10">
        <f>VLOOKUP($A73,'Một số món ăn '!$A$1:$AA$3821,16,FALSE)*$C73</f>
        <v>1.9332500000000001</v>
      </c>
      <c r="Q73" s="10">
        <f>VLOOKUP($A73,'Một số món ăn '!$A$1:$AA$3821,17,FALSE)*$C73</f>
        <v>258</v>
      </c>
      <c r="R73" s="10">
        <f>VLOOKUP($A73,'Một số món ăn '!$A$1:$AA$3821,18,FALSE)*$C73</f>
        <v>47.739999999999995</v>
      </c>
      <c r="S73" s="10">
        <f>VLOOKUP($A73,'Một số món ăn '!$A$1:$AA$3821,19,FALSE)*$C73</f>
        <v>137.39500000000001</v>
      </c>
      <c r="T73" s="10">
        <f>VLOOKUP($A73,'Một số món ăn '!$A$1:$AA$3821,20,FALSE)*$C73</f>
        <v>3.6374999999999997</v>
      </c>
      <c r="U73" s="10">
        <f>VLOOKUP($A73,'Một số món ăn '!$A$1:$AA$3821,21,FALSE)*$C73</f>
        <v>872.49</v>
      </c>
      <c r="V73" s="10">
        <f>VLOOKUP($A73,'Một số món ăn '!$A$1:$AA$3821,22,FALSE)*$C73</f>
        <v>558.99250000000006</v>
      </c>
      <c r="W73" s="10">
        <f>VLOOKUP($A73,'Một số món ăn '!$A$1:$AA$3821,23,FALSE)*$C73</f>
        <v>2080.4425000000001</v>
      </c>
      <c r="X73" s="10">
        <f>VLOOKUP($A73,'Một số món ăn '!$A$1:$AA$3821,24,FALSE)*$C73</f>
        <v>301</v>
      </c>
      <c r="Y73" s="10">
        <f>VLOOKUP($A73,'Một số món ăn '!$A$1:$AA$3821,25,FALSE)*$C73</f>
        <v>0.17425000000000002</v>
      </c>
      <c r="Z73" s="10">
        <f>VLOOKUP($A73,'Một số món ăn '!$A$1:$AA$3821,26,FALSE)*$C73</f>
        <v>70.3</v>
      </c>
    </row>
    <row r="74" spans="1:26" x14ac:dyDescent="0.3">
      <c r="A74" s="172" t="s">
        <v>338</v>
      </c>
      <c r="B74" s="10" t="str">
        <f>VLOOKUP($A74,'Một số món ăn '!$A$1:$AA$3821,2,FALSE)</f>
        <v>Chọn món</v>
      </c>
      <c r="C74" s="199">
        <v>0</v>
      </c>
      <c r="D74" s="96" t="str">
        <f>VLOOKUP($A74,'Một số món ăn '!$A$1:$AA$3821,3,FALSE)</f>
        <v>chọn lượng</v>
      </c>
      <c r="E74" s="10">
        <f>VLOOKUP($A74,'Một số món ăn '!$A$1:$AA$3821,4,FALSE)*$C74</f>
        <v>0</v>
      </c>
      <c r="F74" s="10">
        <f>VLOOKUP($A74,'Một số món ăn '!$A$1:$AA$3821,5,FALSE)*$C74</f>
        <v>0</v>
      </c>
      <c r="G74" s="10">
        <f>VLOOKUP($A74,'Một số món ăn '!$A$1:$AA$3821,7,FALSE)*$C74</f>
        <v>0</v>
      </c>
      <c r="H74" s="10">
        <f>VLOOKUP($A74,'Một số món ăn '!$A$1:$AA$3821,8,FALSE)*$C74</f>
        <v>0</v>
      </c>
      <c r="I74" s="10">
        <f>VLOOKUP($A74,'Một số món ăn '!$A$1:$AA$3821,9,FALSE)*$C74</f>
        <v>0</v>
      </c>
      <c r="J74" s="10">
        <f>VLOOKUP($A74,'Một số món ăn '!$A$1:$AA$3821,10,FALSE)*$C74</f>
        <v>0</v>
      </c>
      <c r="K74" s="10">
        <f>VLOOKUP($A74,'Một số món ăn '!$A$1:$AA$3821,11,FALSE)*$C74</f>
        <v>0</v>
      </c>
      <c r="L74" s="10">
        <f>VLOOKUP($A74,'Một số món ăn '!$A$1:$AA$3821,12,FALSE)*$C74</f>
        <v>0</v>
      </c>
      <c r="M74" s="10">
        <f>VLOOKUP($A74,'Một số món ăn '!$A$1:$AA$3821,13,FALSE)*$C74</f>
        <v>0</v>
      </c>
      <c r="N74" s="10">
        <f>VLOOKUP($A74,'Một số món ăn '!$A$1:$AA$3821,14,FALSE)*$C74</f>
        <v>0</v>
      </c>
      <c r="O74" s="10">
        <f>VLOOKUP($A74,'Một số món ăn '!$A$1:$AA$3821,15,FALSE)*$C74</f>
        <v>0</v>
      </c>
      <c r="P74" s="10">
        <f>VLOOKUP($A74,'Một số món ăn '!$A$1:$AA$3821,16,FALSE)*$C74</f>
        <v>0</v>
      </c>
      <c r="Q74" s="10">
        <f>VLOOKUP($A74,'Một số món ăn '!$A$1:$AA$3821,17,FALSE)*$C74</f>
        <v>0</v>
      </c>
      <c r="R74" s="10">
        <f>VLOOKUP($A74,'Một số món ăn '!$A$1:$AA$3821,18,FALSE)*$C74</f>
        <v>0</v>
      </c>
      <c r="S74" s="10">
        <f>VLOOKUP($A74,'Một số món ăn '!$A$1:$AA$3821,19,FALSE)*$C74</f>
        <v>0</v>
      </c>
      <c r="T74" s="10">
        <f>VLOOKUP($A74,'Một số món ăn '!$A$1:$AA$3821,20,FALSE)*$C74</f>
        <v>0</v>
      </c>
      <c r="U74" s="10">
        <f>VLOOKUP($A74,'Một số món ăn '!$A$1:$AA$3821,21,FALSE)*$C74</f>
        <v>0</v>
      </c>
      <c r="V74" s="10">
        <f>VLOOKUP($A74,'Một số món ăn '!$A$1:$AA$3821,22,FALSE)*$C74</f>
        <v>0</v>
      </c>
      <c r="W74" s="10">
        <f>VLOOKUP($A74,'Một số món ăn '!$A$1:$AA$3821,23,FALSE)*$C74</f>
        <v>0</v>
      </c>
      <c r="X74" s="10">
        <f>VLOOKUP($A74,'Một số món ăn '!$A$1:$AA$3821,24,FALSE)*$C74</f>
        <v>0</v>
      </c>
      <c r="Y74" s="10">
        <f>VLOOKUP($A74,'Một số món ăn '!$A$1:$AA$3821,25,FALSE)*$C74</f>
        <v>0</v>
      </c>
      <c r="Z74" s="10">
        <f>VLOOKUP($A74,'Một số món ăn '!$A$1:$AA$3821,26,FALSE)*$C74</f>
        <v>0</v>
      </c>
    </row>
    <row r="75" spans="1:26" x14ac:dyDescent="0.3">
      <c r="A75" s="198" t="s">
        <v>338</v>
      </c>
      <c r="B75" s="10" t="str">
        <f>VLOOKUP($A75,'Một số món ăn '!$A$1:$AA$3821,2,FALSE)</f>
        <v>Chọn món</v>
      </c>
      <c r="C75" s="199">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199">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199">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199">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176</v>
      </c>
      <c r="F88" s="123">
        <f t="shared" ref="F88:Z88" si="16">SUM(F91:F98)</f>
        <v>176</v>
      </c>
      <c r="G88" s="123">
        <f t="shared" si="16"/>
        <v>233.60000000000002</v>
      </c>
      <c r="H88" s="123">
        <f t="shared" si="16"/>
        <v>123.84000000000002</v>
      </c>
      <c r="I88" s="123">
        <f t="shared" si="16"/>
        <v>8.4960000000000004</v>
      </c>
      <c r="J88" s="123">
        <f t="shared" si="16"/>
        <v>0</v>
      </c>
      <c r="K88" s="123">
        <f t="shared" si="16"/>
        <v>8.4960000000000004</v>
      </c>
      <c r="L88" s="123">
        <f t="shared" si="16"/>
        <v>6.3360000000000012</v>
      </c>
      <c r="M88" s="123">
        <f t="shared" si="16"/>
        <v>0</v>
      </c>
      <c r="N88" s="123">
        <f t="shared" si="16"/>
        <v>6.3360000000000012</v>
      </c>
      <c r="O88" s="123">
        <f t="shared" si="16"/>
        <v>38.688000000000002</v>
      </c>
      <c r="P88" s="123">
        <f t="shared" si="16"/>
        <v>0</v>
      </c>
      <c r="Q88" s="123">
        <f t="shared" si="16"/>
        <v>43.2</v>
      </c>
      <c r="R88" s="123">
        <f t="shared" si="16"/>
        <v>172.8</v>
      </c>
      <c r="S88" s="123">
        <f t="shared" si="16"/>
        <v>136.80000000000001</v>
      </c>
      <c r="T88" s="123">
        <f t="shared" si="16"/>
        <v>0.14399999999999999</v>
      </c>
      <c r="U88" s="123">
        <f t="shared" si="16"/>
        <v>547.20000000000005</v>
      </c>
      <c r="V88" s="123">
        <f t="shared" si="16"/>
        <v>0</v>
      </c>
      <c r="W88" s="123">
        <f t="shared" si="16"/>
        <v>31.680000000000003</v>
      </c>
      <c r="X88" s="123">
        <f t="shared" si="16"/>
        <v>72</v>
      </c>
      <c r="Y88" s="123">
        <f t="shared" si="16"/>
        <v>7.1999999999999995E-2</v>
      </c>
      <c r="Z88" s="123">
        <f t="shared" si="16"/>
        <v>1.4400000000000002</v>
      </c>
    </row>
    <row r="89" spans="1:26" s="167" customFormat="1" ht="15.6" x14ac:dyDescent="0.3">
      <c r="A89" s="165"/>
      <c r="B89" s="165" t="s">
        <v>382</v>
      </c>
      <c r="C89" s="165"/>
      <c r="D89" s="165"/>
      <c r="E89" s="166"/>
      <c r="F89" s="166"/>
      <c r="G89" s="166">
        <f>G88/G87*100</f>
        <v>99.404255319148945</v>
      </c>
      <c r="H89" s="166"/>
      <c r="I89" s="166"/>
      <c r="J89" s="166"/>
      <c r="K89" s="166">
        <f>K88/K87*100</f>
        <v>72.306382978723406</v>
      </c>
      <c r="L89" s="166"/>
      <c r="M89" s="166"/>
      <c r="N89" s="166">
        <f>N88/N87*100</f>
        <v>97.0621276595745</v>
      </c>
      <c r="O89" s="166">
        <f>O88/O87*100</f>
        <v>119.73075435203096</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20</v>
      </c>
      <c r="B91" s="10" t="str">
        <f>VLOOKUP($A91,'Một số món ăn '!$A$1:$AA$3821,2,FALSE)</f>
        <v>Sữa tươi</v>
      </c>
      <c r="C91" s="173">
        <v>0.8</v>
      </c>
      <c r="D91" s="96" t="str">
        <f>VLOOKUP($A91,'Một số món ăn '!$A$1:$AA$3821,3,FALSE)</f>
        <v>bịch</v>
      </c>
      <c r="E91" s="10">
        <f>VLOOKUP($A91,'Một số món ăn '!$A$1:$AA$3821,4,FALSE)*$C91</f>
        <v>176</v>
      </c>
      <c r="F91" s="10">
        <f>VLOOKUP($A91,'Một số món ăn '!$A$1:$AA$3821,5,FALSE)*$C91</f>
        <v>176</v>
      </c>
      <c r="G91" s="10">
        <f>VLOOKUP($A91,'Một số món ăn '!$A$1:$AA$3821,7,FALSE)*$C91</f>
        <v>233.60000000000002</v>
      </c>
      <c r="H91" s="10">
        <f>VLOOKUP($A91,'Một số món ăn '!$A$1:$AA$3821,8,FALSE)*$C91</f>
        <v>123.84000000000002</v>
      </c>
      <c r="I91" s="10">
        <f>VLOOKUP($A91,'Một số món ăn '!$A$1:$AA$3821,9,FALSE)*$C91</f>
        <v>8.4960000000000004</v>
      </c>
      <c r="J91" s="10">
        <f>VLOOKUP($A91,'Một số món ăn '!$A$1:$AA$3821,10,FALSE)*$C91</f>
        <v>0</v>
      </c>
      <c r="K91" s="10">
        <f>VLOOKUP($A91,'Một số món ăn '!$A$1:$AA$3821,11,FALSE)*$C91</f>
        <v>8.4960000000000004</v>
      </c>
      <c r="L91" s="10">
        <f>VLOOKUP($A91,'Một số món ăn '!$A$1:$AA$3821,12,FALSE)*$C91</f>
        <v>6.3360000000000012</v>
      </c>
      <c r="M91" s="10">
        <f>VLOOKUP($A91,'Một số món ăn '!$A$1:$AA$3821,13,FALSE)*$C91</f>
        <v>0</v>
      </c>
      <c r="N91" s="10">
        <f>VLOOKUP($A91,'Một số món ăn '!$A$1:$AA$3821,14,FALSE)*$C91</f>
        <v>6.3360000000000012</v>
      </c>
      <c r="O91" s="10">
        <f>VLOOKUP($A91,'Một số món ăn '!$A$1:$AA$3821,15,FALSE)*$C91</f>
        <v>38.688000000000002</v>
      </c>
      <c r="P91" s="10">
        <f>VLOOKUP($A91,'Một số món ăn '!$A$1:$AA$3821,16,FALSE)*$C91</f>
        <v>0</v>
      </c>
      <c r="Q91" s="10">
        <f>VLOOKUP($A91,'Một số món ăn '!$A$1:$AA$3821,17,FALSE)*$C91</f>
        <v>43.2</v>
      </c>
      <c r="R91" s="10">
        <f>VLOOKUP($A91,'Một số món ăn '!$A$1:$AA$3821,18,FALSE)*$C91</f>
        <v>172.8</v>
      </c>
      <c r="S91" s="10">
        <f>VLOOKUP($A91,'Một số món ăn '!$A$1:$AA$3821,19,FALSE)*$C91</f>
        <v>136.80000000000001</v>
      </c>
      <c r="T91" s="10">
        <f>VLOOKUP($A91,'Một số món ăn '!$A$1:$AA$3821,20,FALSE)*$C91</f>
        <v>0.14399999999999999</v>
      </c>
      <c r="U91" s="10">
        <f>VLOOKUP($A91,'Một số món ăn '!$A$1:$AA$3821,21,FALSE)*$C91</f>
        <v>547.20000000000005</v>
      </c>
      <c r="V91" s="10">
        <f>VLOOKUP($A91,'Một số món ăn '!$A$1:$AA$3821,22,FALSE)*$C91</f>
        <v>0</v>
      </c>
      <c r="W91" s="10">
        <f>VLOOKUP($A91,'Một số món ăn '!$A$1:$AA$3821,23,FALSE)*$C91</f>
        <v>31.680000000000003</v>
      </c>
      <c r="X91" s="10">
        <f>VLOOKUP($A91,'Một số món ăn '!$A$1:$AA$3821,24,FALSE)*$C91</f>
        <v>72</v>
      </c>
      <c r="Y91" s="10">
        <f>VLOOKUP($A91,'Một số món ăn '!$A$1:$AA$3821,25,FALSE)*$C91</f>
        <v>7.1999999999999995E-2</v>
      </c>
      <c r="Z91" s="10">
        <f>VLOOKUP($A91,'Một số món ăn '!$A$1:$AA$3821,26,FALSE)*$C91</f>
        <v>1.4400000000000002</v>
      </c>
    </row>
    <row r="92" spans="1:26" x14ac:dyDescent="0.3">
      <c r="A92" s="172" t="s">
        <v>338</v>
      </c>
      <c r="B92" s="10" t="str">
        <f>VLOOKUP($A92,'Một số món ăn '!$A$1:$AA$3821,2,FALSE)</f>
        <v>Chọn món</v>
      </c>
      <c r="C92" s="173">
        <v>0</v>
      </c>
      <c r="D92" s="96" t="str">
        <f>VLOOKUP($A92,'Một số món ăn '!$A$1:$AA$3821,3,FALSE)</f>
        <v>chọn lượng</v>
      </c>
      <c r="E92" s="10">
        <f>VLOOKUP($A92,'Một số món ăn '!$A$1:$AA$3821,4,FALSE)*$C92</f>
        <v>0</v>
      </c>
      <c r="F92" s="10">
        <f>VLOOKUP($A92,'Một số món ăn '!$A$1:$AA$3821,5,FALSE)*$C92</f>
        <v>0</v>
      </c>
      <c r="G92" s="10">
        <f>VLOOKUP($A92,'Một số món ăn '!$A$1:$AA$3821,7,FALSE)*$C92</f>
        <v>0</v>
      </c>
      <c r="H92" s="10">
        <f>VLOOKUP($A92,'Một số món ăn '!$A$1:$AA$3821,8,FALSE)*$C92</f>
        <v>0</v>
      </c>
      <c r="I92" s="10">
        <f>VLOOKUP($A92,'Một số món ăn '!$A$1:$AA$3821,9,FALSE)*$C92</f>
        <v>0</v>
      </c>
      <c r="J92" s="10">
        <f>VLOOKUP($A92,'Một số món ăn '!$A$1:$AA$3821,10,FALSE)*$C92</f>
        <v>0</v>
      </c>
      <c r="K92" s="10">
        <f>VLOOKUP($A92,'Một số món ăn '!$A$1:$AA$3821,11,FALSE)*$C92</f>
        <v>0</v>
      </c>
      <c r="L92" s="10">
        <f>VLOOKUP($A92,'Một số món ăn '!$A$1:$AA$3821,12,FALSE)*$C92</f>
        <v>0</v>
      </c>
      <c r="M92" s="10">
        <f>VLOOKUP($A92,'Một số món ăn '!$A$1:$AA$3821,13,FALSE)*$C92</f>
        <v>0</v>
      </c>
      <c r="N92" s="10">
        <f>VLOOKUP($A92,'Một số món ăn '!$A$1:$AA$3821,14,FALSE)*$C92</f>
        <v>0</v>
      </c>
      <c r="O92" s="10">
        <f>VLOOKUP($A92,'Một số món ăn '!$A$1:$AA$3821,15,FALSE)*$C92</f>
        <v>0</v>
      </c>
      <c r="P92" s="10">
        <f>VLOOKUP($A92,'Một số món ăn '!$A$1:$AA$3821,16,FALSE)*$C92</f>
        <v>0</v>
      </c>
      <c r="Q92" s="10">
        <f>VLOOKUP($A92,'Một số món ăn '!$A$1:$AA$3821,17,FALSE)*$C92</f>
        <v>0</v>
      </c>
      <c r="R92" s="10">
        <f>VLOOKUP($A92,'Một số món ăn '!$A$1:$AA$3821,18,FALSE)*$C92</f>
        <v>0</v>
      </c>
      <c r="S92" s="10">
        <f>VLOOKUP($A92,'Một số món ăn '!$A$1:$AA$3821,19,FALSE)*$C92</f>
        <v>0</v>
      </c>
      <c r="T92" s="10">
        <f>VLOOKUP($A92,'Một số món ăn '!$A$1:$AA$3821,20,FALSE)*$C92</f>
        <v>0</v>
      </c>
      <c r="U92" s="10">
        <f>VLOOKUP($A92,'Một số món ăn '!$A$1:$AA$3821,21,FALSE)*$C92</f>
        <v>0</v>
      </c>
      <c r="V92" s="10">
        <f>VLOOKUP($A92,'Một số món ăn '!$A$1:$AA$3821,22,FALSE)*$C92</f>
        <v>0</v>
      </c>
      <c r="W92" s="10">
        <f>VLOOKUP($A92,'Một số món ăn '!$A$1:$AA$3821,23,FALSE)*$C92</f>
        <v>0</v>
      </c>
      <c r="X92" s="10">
        <f>VLOOKUP($A92,'Một số món ăn '!$A$1:$AA$3821,24,FALSE)*$C92</f>
        <v>0</v>
      </c>
      <c r="Y92" s="10">
        <f>VLOOKUP($A92,'Một số món ăn '!$A$1:$AA$3821,25,FALSE)*$C92</f>
        <v>0</v>
      </c>
      <c r="Z92" s="10">
        <f>VLOOKUP($A92,'Một số món ăn '!$A$1:$AA$3821,26,FALSE)*$C92</f>
        <v>0</v>
      </c>
    </row>
    <row r="93" spans="1:26" x14ac:dyDescent="0.3">
      <c r="A93" s="172" t="s">
        <v>338</v>
      </c>
      <c r="B93" s="10" t="str">
        <f>VLOOKUP($A93,'Một số món ăn '!$A$1:$AA$3821,2,FALSE)</f>
        <v>Chọn món</v>
      </c>
      <c r="C93" s="173">
        <v>0</v>
      </c>
      <c r="D93" s="96" t="str">
        <f>VLOOKUP($A93,'Một số món ăn '!$A$1:$AA$3821,3,FALSE)</f>
        <v>chọn lượng</v>
      </c>
      <c r="E93" s="10">
        <f>VLOOKUP($A93,'Một số món ăn '!$A$1:$AA$3821,4,FALSE)*$C93</f>
        <v>0</v>
      </c>
      <c r="F93" s="10">
        <f>VLOOKUP($A93,'Một số món ăn '!$A$1:$AA$3821,5,FALSE)*$C93</f>
        <v>0</v>
      </c>
      <c r="G93" s="10">
        <f>VLOOKUP($A93,'Một số món ăn '!$A$1:$AA$3821,7,FALSE)*$C93</f>
        <v>0</v>
      </c>
      <c r="H93" s="10">
        <f>VLOOKUP($A93,'Một số món ăn '!$A$1:$AA$3821,8,FALSE)*$C93</f>
        <v>0</v>
      </c>
      <c r="I93" s="10">
        <f>VLOOKUP($A93,'Một số món ăn '!$A$1:$AA$3821,9,FALSE)*$C93</f>
        <v>0</v>
      </c>
      <c r="J93" s="10">
        <f>VLOOKUP($A93,'Một số món ăn '!$A$1:$AA$3821,10,FALSE)*$C93</f>
        <v>0</v>
      </c>
      <c r="K93" s="10">
        <f>VLOOKUP($A93,'Một số món ăn '!$A$1:$AA$3821,11,FALSE)*$C93</f>
        <v>0</v>
      </c>
      <c r="L93" s="10">
        <f>VLOOKUP($A93,'Một số món ăn '!$A$1:$AA$3821,12,FALSE)*$C93</f>
        <v>0</v>
      </c>
      <c r="M93" s="10">
        <f>VLOOKUP($A93,'Một số món ăn '!$A$1:$AA$3821,13,FALSE)*$C93</f>
        <v>0</v>
      </c>
      <c r="N93" s="10">
        <f>VLOOKUP($A93,'Một số món ăn '!$A$1:$AA$3821,14,FALSE)*$C93</f>
        <v>0</v>
      </c>
      <c r="O93" s="10">
        <f>VLOOKUP($A93,'Một số món ăn '!$A$1:$AA$3821,15,FALSE)*$C93</f>
        <v>0</v>
      </c>
      <c r="P93" s="10">
        <f>VLOOKUP($A93,'Một số món ăn '!$A$1:$AA$3821,16,FALSE)*$C93</f>
        <v>0</v>
      </c>
      <c r="Q93" s="10">
        <f>VLOOKUP($A93,'Một số món ăn '!$A$1:$AA$3821,17,FALSE)*$C93</f>
        <v>0</v>
      </c>
      <c r="R93" s="10">
        <f>VLOOKUP($A93,'Một số món ăn '!$A$1:$AA$3821,18,FALSE)*$C93</f>
        <v>0</v>
      </c>
      <c r="S93" s="10">
        <f>VLOOKUP($A93,'Một số món ăn '!$A$1:$AA$3821,19,FALSE)*$C93</f>
        <v>0</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173">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173">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173">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173">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173">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975</v>
      </c>
      <c r="F108" s="123">
        <f t="shared" ref="F108:Z108" si="17">SUM(F111:F118)</f>
        <v>922.6</v>
      </c>
      <c r="G108" s="123">
        <f t="shared" si="17"/>
        <v>768.09999999999991</v>
      </c>
      <c r="H108" s="123">
        <f t="shared" si="17"/>
        <v>748.98699999999997</v>
      </c>
      <c r="I108" s="123">
        <f t="shared" si="17"/>
        <v>35.014000000000003</v>
      </c>
      <c r="J108" s="123">
        <f t="shared" si="17"/>
        <v>17.952000000000002</v>
      </c>
      <c r="K108" s="123">
        <f t="shared" si="17"/>
        <v>52.966000000000001</v>
      </c>
      <c r="L108" s="123">
        <f t="shared" si="17"/>
        <v>7.35</v>
      </c>
      <c r="M108" s="123">
        <f t="shared" si="17"/>
        <v>14.718</v>
      </c>
      <c r="N108" s="123">
        <f t="shared" si="17"/>
        <v>22.067999999999998</v>
      </c>
      <c r="O108" s="123">
        <f t="shared" si="17"/>
        <v>90.94919999999999</v>
      </c>
      <c r="P108" s="123">
        <f t="shared" si="17"/>
        <v>9.2762000000000011</v>
      </c>
      <c r="Q108" s="123">
        <f t="shared" si="17"/>
        <v>28.91</v>
      </c>
      <c r="R108" s="123">
        <f t="shared" si="17"/>
        <v>305.26400000000001</v>
      </c>
      <c r="S108" s="123">
        <f t="shared" si="17"/>
        <v>627.11400000000003</v>
      </c>
      <c r="T108" s="123">
        <f t="shared" si="17"/>
        <v>8.2050000000000018</v>
      </c>
      <c r="U108" s="123">
        <f t="shared" si="17"/>
        <v>3163.84</v>
      </c>
      <c r="V108" s="123">
        <f t="shared" si="17"/>
        <v>1154.4140000000002</v>
      </c>
      <c r="W108" s="123">
        <f t="shared" si="17"/>
        <v>5774.97</v>
      </c>
      <c r="X108" s="123">
        <f t="shared" si="17"/>
        <v>5.88</v>
      </c>
      <c r="Y108" s="123">
        <f t="shared" si="17"/>
        <v>1.26874</v>
      </c>
      <c r="Z108" s="123">
        <f t="shared" si="17"/>
        <v>81.83</v>
      </c>
    </row>
    <row r="109" spans="1:26" s="167" customFormat="1" ht="15.6" x14ac:dyDescent="0.3">
      <c r="A109" s="165"/>
      <c r="B109" s="165" t="s">
        <v>382</v>
      </c>
      <c r="C109" s="165"/>
      <c r="D109" s="165"/>
      <c r="E109" s="166"/>
      <c r="F109" s="166"/>
      <c r="G109" s="166">
        <f>G108/G107*100</f>
        <v>108.95035460992905</v>
      </c>
      <c r="H109" s="166"/>
      <c r="I109" s="166"/>
      <c r="J109" s="166"/>
      <c r="K109" s="166">
        <f>K108/K107*100</f>
        <v>150.2581560283688</v>
      </c>
      <c r="L109" s="166"/>
      <c r="M109" s="166"/>
      <c r="N109" s="166">
        <f>N108/N107*100</f>
        <v>169.03148936170214</v>
      </c>
      <c r="O109" s="166">
        <f>O108/O107*100</f>
        <v>140.73377176015472</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173">
        <v>1</v>
      </c>
      <c r="D111" s="96" t="str">
        <f>VLOOKUP($A111,'Một số món ăn '!$A$1:$AA$3821,3,FALSE)</f>
        <v>chén</v>
      </c>
      <c r="E111" s="10">
        <f>VLOOKUP($A111,'Một số món ăn '!$A$1:$AA$3821,4,FALSE)*$C111</f>
        <v>180</v>
      </c>
      <c r="F111" s="10">
        <f>VLOOKUP($A111,'Một số món ăn '!$A$1:$AA$3821,5,FALSE)*$C111</f>
        <v>179.4</v>
      </c>
      <c r="G111" s="10">
        <f>VLOOKUP($A111,'Một số món ăn '!$A$1:$AA$3821,7,FALSE)*$C111</f>
        <v>206.4</v>
      </c>
      <c r="H111" s="10">
        <f>VLOOKUP($A111,'Một số món ăn '!$A$1:$AA$3821,8,FALSE)*$C111</f>
        <v>128.316</v>
      </c>
      <c r="I111" s="10">
        <f>VLOOKUP($A111,'Một số món ăn '!$A$1:$AA$3821,9,FALSE)*$C111</f>
        <v>0</v>
      </c>
      <c r="J111" s="10">
        <f>VLOOKUP($A111,'Một số món ăn '!$A$1:$AA$3821,10,FALSE)*$C111</f>
        <v>4.6925999999999997</v>
      </c>
      <c r="K111" s="10">
        <f>VLOOKUP($A111,'Một số món ăn '!$A$1:$AA$3821,11,FALSE)*$C111</f>
        <v>4.6925999999999997</v>
      </c>
      <c r="L111" s="10">
        <f>VLOOKUP($A111,'Một số món ăn '!$A$1:$AA$3821,12,FALSE)*$C111</f>
        <v>0</v>
      </c>
      <c r="M111" s="10">
        <f>VLOOKUP($A111,'Một số món ăn '!$A$1:$AA$3821,13,FALSE)*$C111</f>
        <v>0.59399999999999997</v>
      </c>
      <c r="N111" s="10">
        <f>VLOOKUP($A111,'Một số món ăn '!$A$1:$AA$3821,14,FALSE)*$C111</f>
        <v>0.59399999999999997</v>
      </c>
      <c r="O111" s="10">
        <f>VLOOKUP($A111,'Một số món ăn '!$A$1:$AA$3821,15,FALSE)*$C111</f>
        <v>45.262799999999999</v>
      </c>
      <c r="P111" s="10">
        <f>VLOOKUP($A111,'Một số món ăn '!$A$1:$AA$3821,16,FALSE)*$C111</f>
        <v>0.23760000000000001</v>
      </c>
      <c r="Q111" s="10">
        <f>VLOOKUP($A111,'Một số món ăn '!$A$1:$AA$3821,17,FALSE)*$C111</f>
        <v>0</v>
      </c>
      <c r="R111" s="10">
        <f>VLOOKUP($A111,'Một số món ăn '!$A$1:$AA$3821,18,FALSE)*$C111</f>
        <v>17.82</v>
      </c>
      <c r="S111" s="10">
        <f>VLOOKUP($A111,'Một số món ăn '!$A$1:$AA$3821,19,FALSE)*$C111</f>
        <v>61.775999999999996</v>
      </c>
      <c r="T111" s="10">
        <f>VLOOKUP($A111,'Một số món ăn '!$A$1:$AA$3821,20,FALSE)*$C111</f>
        <v>0.7722</v>
      </c>
      <c r="U111" s="10">
        <f>VLOOKUP($A111,'Một số món ăn '!$A$1:$AA$3821,21,FALSE)*$C111</f>
        <v>2.97</v>
      </c>
      <c r="V111" s="10">
        <f>VLOOKUP($A111,'Một số món ăn '!$A$1:$AA$3821,22,FALSE)*$C111</f>
        <v>143.154</v>
      </c>
      <c r="W111" s="10">
        <f>VLOOKUP($A111,'Một số món ăn '!$A$1:$AA$3821,23,FALSE)*$C111</f>
        <v>0</v>
      </c>
      <c r="X111" s="10">
        <f>VLOOKUP($A111,'Một số món ăn '!$A$1:$AA$3821,24,FALSE)*$C111</f>
        <v>0</v>
      </c>
      <c r="Y111" s="10">
        <f>VLOOKUP($A111,'Một số món ăn '!$A$1:$AA$3821,25,FALSE)*$C111</f>
        <v>5.9400000000000001E-2</v>
      </c>
      <c r="Z111" s="10">
        <f>VLOOKUP($A111,'Một số món ăn '!$A$1:$AA$3821,26,FALSE)*$C111</f>
        <v>0</v>
      </c>
    </row>
    <row r="112" spans="1:26" x14ac:dyDescent="0.3">
      <c r="A112" s="172">
        <v>10</v>
      </c>
      <c r="B112" s="10" t="str">
        <f>VLOOKUP($A112,'Một số món ăn '!$A$1:$AA$3821,2,FALSE)</f>
        <v xml:space="preserve">Đậu cô ve xào thịt bò </v>
      </c>
      <c r="C112" s="173">
        <v>1</v>
      </c>
      <c r="D112" s="96" t="str">
        <f>VLOOKUP($A112,'Một số món ăn '!$A$1:$AA$3821,3,FALSE)</f>
        <v>đĩa nhỏ</v>
      </c>
      <c r="E112" s="10">
        <f>VLOOKUP($A112,'Một số món ăn '!$A$1:$AA$3821,4,FALSE)*$C112</f>
        <v>173</v>
      </c>
      <c r="F112" s="10">
        <f>VLOOKUP($A112,'Một số món ăn '!$A$1:$AA$3821,5,FALSE)*$C112</f>
        <v>158.80000000000001</v>
      </c>
      <c r="G112" s="10">
        <f>VLOOKUP($A112,'Một số món ăn '!$A$1:$AA$3821,7,FALSE)*$C112</f>
        <v>163.69</v>
      </c>
      <c r="H112" s="10">
        <f>VLOOKUP($A112,'Một số món ăn '!$A$1:$AA$3821,8,FALSE)*$C112</f>
        <v>122.48099999999999</v>
      </c>
      <c r="I112" s="10">
        <f>VLOOKUP($A112,'Một số món ăn '!$A$1:$AA$3821,9,FALSE)*$C112</f>
        <v>10.857999999999999</v>
      </c>
      <c r="J112" s="10">
        <f>VLOOKUP($A112,'Một số món ăn '!$A$1:$AA$3821,10,FALSE)*$C112</f>
        <v>4.1444000000000001</v>
      </c>
      <c r="K112" s="10">
        <f>VLOOKUP($A112,'Một số món ăn '!$A$1:$AA$3821,11,FALSE)*$C112</f>
        <v>15.0024</v>
      </c>
      <c r="L112" s="10">
        <f>VLOOKUP($A112,'Một số món ăn '!$A$1:$AA$3821,12,FALSE)*$C112</f>
        <v>1.8619999999999999</v>
      </c>
      <c r="M112" s="10">
        <f>VLOOKUP($A112,'Một số món ăn '!$A$1:$AA$3821,13,FALSE)*$C112</f>
        <v>1.994</v>
      </c>
      <c r="N112" s="10">
        <f>VLOOKUP($A112,'Một số món ăn '!$A$1:$AA$3821,14,FALSE)*$C112</f>
        <v>3.8559999999999999</v>
      </c>
      <c r="O112" s="10">
        <f>VLOOKUP($A112,'Một số món ăn '!$A$1:$AA$3821,15,FALSE)*$C112</f>
        <v>15.037399999999998</v>
      </c>
      <c r="P112" s="10">
        <f>VLOOKUP($A112,'Một số món ăn '!$A$1:$AA$3821,16,FALSE)*$C112</f>
        <v>1.7986</v>
      </c>
      <c r="Q112" s="10">
        <f>VLOOKUP($A112,'Một số món ăn '!$A$1:$AA$3821,17,FALSE)*$C112</f>
        <v>28.91</v>
      </c>
      <c r="R112" s="10">
        <f>VLOOKUP($A112,'Một số món ăn '!$A$1:$AA$3821,18,FALSE)*$C112</f>
        <v>65.045999999999992</v>
      </c>
      <c r="S112" s="10">
        <f>VLOOKUP($A112,'Một số món ăn '!$A$1:$AA$3821,19,FALSE)*$C112</f>
        <v>234.04799999999997</v>
      </c>
      <c r="T112" s="10">
        <f>VLOOKUP($A112,'Một số món ăn '!$A$1:$AA$3821,20,FALSE)*$C112</f>
        <v>2.4768000000000003</v>
      </c>
      <c r="U112" s="10">
        <f>VLOOKUP($A112,'Một số món ăn '!$A$1:$AA$3821,21,FALSE)*$C112</f>
        <v>513.43000000000006</v>
      </c>
      <c r="V112" s="10">
        <f>VLOOKUP($A112,'Một số món ăn '!$A$1:$AA$3821,22,FALSE)*$C112</f>
        <v>428.24000000000007</v>
      </c>
      <c r="W112" s="10">
        <f>VLOOKUP($A112,'Một số món ăn '!$A$1:$AA$3821,23,FALSE)*$C112</f>
        <v>986.97</v>
      </c>
      <c r="X112" s="10">
        <f>VLOOKUP($A112,'Một số món ăn '!$A$1:$AA$3821,24,FALSE)*$C112</f>
        <v>5.88</v>
      </c>
      <c r="Y112" s="10">
        <f>VLOOKUP($A112,'Một số món ăn '!$A$1:$AA$3821,25,FALSE)*$C112</f>
        <v>0.31713999999999998</v>
      </c>
      <c r="Z112" s="10">
        <f>VLOOKUP($A112,'Một số món ăn '!$A$1:$AA$3821,26,FALSE)*$C112</f>
        <v>20.629999999999995</v>
      </c>
    </row>
    <row r="113" spans="1:26" x14ac:dyDescent="0.3">
      <c r="A113" s="172">
        <v>29</v>
      </c>
      <c r="B113" s="10" t="str">
        <f>VLOOKUP($A113,'Một số món ăn '!$A$1:$AA$3821,2,FALSE)</f>
        <v>Canh bắp cải cà rốt thịt bằm</v>
      </c>
      <c r="C113" s="173">
        <v>1</v>
      </c>
      <c r="D113" s="96" t="str">
        <f>VLOOKUP($A113,'Một số món ăn '!$A$1:$AA$3821,3,FALSE)</f>
        <v>tô</v>
      </c>
      <c r="E113" s="10">
        <f>VLOOKUP($A113,'Một số món ăn '!$A$1:$AA$3821,4,FALSE)*$C113</f>
        <v>490</v>
      </c>
      <c r="F113" s="10">
        <f>VLOOKUP($A113,'Một số món ăn '!$A$1:$AA$3821,5,FALSE)*$C113</f>
        <v>454.4</v>
      </c>
      <c r="G113" s="10">
        <f>VLOOKUP($A113,'Một số món ăn '!$A$1:$AA$3821,7,FALSE)*$C113</f>
        <v>194.45999999999998</v>
      </c>
      <c r="H113" s="10">
        <f>VLOOKUP($A113,'Một số món ăn '!$A$1:$AA$3821,8,FALSE)*$C113</f>
        <v>408.29699999999997</v>
      </c>
      <c r="I113" s="10">
        <f>VLOOKUP($A113,'Một số món ăn '!$A$1:$AA$3821,9,FALSE)*$C113</f>
        <v>8.5259999999999998</v>
      </c>
      <c r="J113" s="10">
        <f>VLOOKUP($A113,'Một số món ăn '!$A$1:$AA$3821,10,FALSE)*$C113</f>
        <v>4.5150000000000006</v>
      </c>
      <c r="K113" s="10">
        <f>VLOOKUP($A113,'Một số món ăn '!$A$1:$AA$3821,11,FALSE)*$C113</f>
        <v>13.041</v>
      </c>
      <c r="L113" s="10">
        <f>VLOOKUP($A113,'Một số món ăn '!$A$1:$AA$3821,12,FALSE)*$C113</f>
        <v>2.0579999999999998</v>
      </c>
      <c r="M113" s="10">
        <f>VLOOKUP($A113,'Một số món ăn '!$A$1:$AA$3821,13,FALSE)*$C113</f>
        <v>4.9850000000000003</v>
      </c>
      <c r="N113" s="10">
        <f>VLOOKUP($A113,'Một số món ăn '!$A$1:$AA$3821,14,FALSE)*$C113</f>
        <v>7.0430000000000001</v>
      </c>
      <c r="O113" s="10">
        <f>VLOOKUP($A113,'Một số món ăn '!$A$1:$AA$3821,15,FALSE)*$C113</f>
        <v>19.498999999999999</v>
      </c>
      <c r="P113" s="10">
        <f>VLOOKUP($A113,'Một số món ăn '!$A$1:$AA$3821,16,FALSE)*$C113</f>
        <v>6.94</v>
      </c>
      <c r="Q113" s="10">
        <f>VLOOKUP($A113,'Một số món ăn '!$A$1:$AA$3821,17,FALSE)*$C113</f>
        <v>0</v>
      </c>
      <c r="R113" s="10">
        <f>VLOOKUP($A113,'Một số món ăn '!$A$1:$AA$3821,18,FALSE)*$C113</f>
        <v>128.00799999999998</v>
      </c>
      <c r="S113" s="10">
        <f>VLOOKUP($A113,'Một số món ăn '!$A$1:$AA$3821,19,FALSE)*$C113</f>
        <v>146.21</v>
      </c>
      <c r="T113" s="10">
        <f>VLOOKUP($A113,'Một số món ăn '!$A$1:$AA$3821,20,FALSE)*$C113</f>
        <v>2.97</v>
      </c>
      <c r="U113" s="10">
        <f>VLOOKUP($A113,'Một số món ăn '!$A$1:$AA$3821,21,FALSE)*$C113</f>
        <v>878.06000000000006</v>
      </c>
      <c r="V113" s="10">
        <f>VLOOKUP($A113,'Một số món ăn '!$A$1:$AA$3821,22,FALSE)*$C113</f>
        <v>568.1</v>
      </c>
      <c r="W113" s="10">
        <f>VLOOKUP($A113,'Một số món ăn '!$A$1:$AA$3821,23,FALSE)*$C113</f>
        <v>4788</v>
      </c>
      <c r="X113" s="10">
        <f>VLOOKUP($A113,'Một số món ăn '!$A$1:$AA$3821,24,FALSE)*$C113</f>
        <v>0</v>
      </c>
      <c r="Y113" s="10">
        <f>VLOOKUP($A113,'Một số món ăn '!$A$1:$AA$3821,25,FALSE)*$C113</f>
        <v>0.42359999999999998</v>
      </c>
      <c r="Z113" s="10">
        <f>VLOOKUP($A113,'Một số món ăn '!$A$1:$AA$3821,26,FALSE)*$C113</f>
        <v>60.8</v>
      </c>
    </row>
    <row r="114" spans="1:26" x14ac:dyDescent="0.3">
      <c r="A114" s="172">
        <v>28</v>
      </c>
      <c r="B114" s="10" t="str">
        <f>VLOOKUP($A114,'Một số món ăn '!$A$1:$AA$3821,2,FALSE)</f>
        <v>Thịt kho đậu hũ</v>
      </c>
      <c r="C114" s="173">
        <v>1</v>
      </c>
      <c r="D114" s="96" t="str">
        <f>VLOOKUP($A114,'Một số món ăn '!$A$1:$AA$3821,3,FALSE)</f>
        <v>đĩa</v>
      </c>
      <c r="E114" s="10">
        <f>VLOOKUP($A114,'Một số món ăn '!$A$1:$AA$3821,4,FALSE)*$C114</f>
        <v>132</v>
      </c>
      <c r="F114" s="10">
        <f>VLOOKUP($A114,'Một số món ăn '!$A$1:$AA$3821,5,FALSE)*$C114</f>
        <v>130</v>
      </c>
      <c r="G114" s="10">
        <f>VLOOKUP($A114,'Một số món ăn '!$A$1:$AA$3821,7,FALSE)*$C114</f>
        <v>203.54999999999998</v>
      </c>
      <c r="H114" s="10">
        <f>VLOOKUP($A114,'Một số món ăn '!$A$1:$AA$3821,8,FALSE)*$C114</f>
        <v>89.892999999999986</v>
      </c>
      <c r="I114" s="10">
        <f>VLOOKUP($A114,'Một số món ăn '!$A$1:$AA$3821,9,FALSE)*$C114</f>
        <v>15.63</v>
      </c>
      <c r="J114" s="10">
        <f>VLOOKUP($A114,'Một số món ăn '!$A$1:$AA$3821,10,FALSE)*$C114</f>
        <v>4.6000000000000005</v>
      </c>
      <c r="K114" s="10">
        <f>VLOOKUP($A114,'Một số món ăn '!$A$1:$AA$3821,11,FALSE)*$C114</f>
        <v>20.229999999999997</v>
      </c>
      <c r="L114" s="10">
        <f>VLOOKUP($A114,'Một số món ăn '!$A$1:$AA$3821,12,FALSE)*$C114</f>
        <v>3.43</v>
      </c>
      <c r="M114" s="10">
        <f>VLOOKUP($A114,'Một số món ăn '!$A$1:$AA$3821,13,FALSE)*$C114</f>
        <v>7.1450000000000005</v>
      </c>
      <c r="N114" s="10">
        <f>VLOOKUP($A114,'Một số món ăn '!$A$1:$AA$3821,14,FALSE)*$C114</f>
        <v>10.574999999999999</v>
      </c>
      <c r="O114" s="10">
        <f>VLOOKUP($A114,'Một số món ăn '!$A$1:$AA$3821,15,FALSE)*$C114</f>
        <v>11.149999999999999</v>
      </c>
      <c r="P114" s="10">
        <f>VLOOKUP($A114,'Một số món ăn '!$A$1:$AA$3821,16,FALSE)*$C114</f>
        <v>0.3</v>
      </c>
      <c r="Q114" s="10">
        <f>VLOOKUP($A114,'Một số món ăn '!$A$1:$AA$3821,17,FALSE)*$C114</f>
        <v>0</v>
      </c>
      <c r="R114" s="10">
        <f>VLOOKUP($A114,'Một số món ăn '!$A$1:$AA$3821,18,FALSE)*$C114</f>
        <v>94.390000000000015</v>
      </c>
      <c r="S114" s="10">
        <f>VLOOKUP($A114,'Một số món ăn '!$A$1:$AA$3821,19,FALSE)*$C114</f>
        <v>185.08</v>
      </c>
      <c r="T114" s="10">
        <f>VLOOKUP($A114,'Một số món ăn '!$A$1:$AA$3821,20,FALSE)*$C114</f>
        <v>1.9860000000000002</v>
      </c>
      <c r="U114" s="10">
        <f>VLOOKUP($A114,'Một số món ăn '!$A$1:$AA$3821,21,FALSE)*$C114</f>
        <v>1769.38</v>
      </c>
      <c r="V114" s="10">
        <f>VLOOKUP($A114,'Một số món ăn '!$A$1:$AA$3821,22,FALSE)*$C114</f>
        <v>14.92</v>
      </c>
      <c r="W114" s="10">
        <f>VLOOKUP($A114,'Một số món ăn '!$A$1:$AA$3821,23,FALSE)*$C114</f>
        <v>0</v>
      </c>
      <c r="X114" s="10">
        <f>VLOOKUP($A114,'Một số món ăn '!$A$1:$AA$3821,24,FALSE)*$C114</f>
        <v>0</v>
      </c>
      <c r="Y114" s="10">
        <f>VLOOKUP($A114,'Một số món ăn '!$A$1:$AA$3821,25,FALSE)*$C114</f>
        <v>0.46860000000000002</v>
      </c>
      <c r="Z114" s="10">
        <f>VLOOKUP($A114,'Một số món ăn '!$A$1:$AA$3821,26,FALSE)*$C114</f>
        <v>0.4</v>
      </c>
    </row>
    <row r="115" spans="1:26" x14ac:dyDescent="0.3">
      <c r="A115" s="172" t="s">
        <v>338</v>
      </c>
      <c r="B115" s="10" t="str">
        <f>VLOOKUP($A115,'Một số món ăn '!$A$1:$AA$3821,2,FALSE)</f>
        <v>Chọn món</v>
      </c>
      <c r="C115" s="173">
        <v>0</v>
      </c>
      <c r="D115" s="96" t="str">
        <f>VLOOKUP($A115,'Một số món ăn '!$A$1:$AA$3821,3,FALSE)</f>
        <v>chọn lượng</v>
      </c>
      <c r="E115" s="10">
        <f>VLOOKUP($A115,'Một số món ăn '!$A$1:$AA$3821,4,FALSE)*$C115</f>
        <v>0</v>
      </c>
      <c r="F115" s="10">
        <f>VLOOKUP($A115,'Một số món ăn '!$A$1:$AA$3821,5,FALSE)*$C115</f>
        <v>0</v>
      </c>
      <c r="G115" s="10">
        <f>VLOOKUP($A115,'Một số món ăn '!$A$1:$AA$3821,7,FALSE)*$C115</f>
        <v>0</v>
      </c>
      <c r="H115" s="10">
        <f>VLOOKUP($A115,'Một số món ăn '!$A$1:$AA$3821,8,FALSE)*$C115</f>
        <v>0</v>
      </c>
      <c r="I115" s="10">
        <f>VLOOKUP($A115,'Một số món ăn '!$A$1:$AA$3821,9,FALSE)*$C115</f>
        <v>0</v>
      </c>
      <c r="J115" s="10">
        <f>VLOOKUP($A115,'Một số món ăn '!$A$1:$AA$3821,10,FALSE)*$C115</f>
        <v>0</v>
      </c>
      <c r="K115" s="10">
        <f>VLOOKUP($A115,'Một số món ăn '!$A$1:$AA$3821,11,FALSE)*$C115</f>
        <v>0</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0</v>
      </c>
      <c r="P115" s="10">
        <f>VLOOKUP($A115,'Một số món ăn '!$A$1:$AA$3821,16,FALSE)*$C115</f>
        <v>0</v>
      </c>
      <c r="Q115" s="10">
        <f>VLOOKUP($A115,'Một số món ăn '!$A$1:$AA$3821,17,FALSE)*$C115</f>
        <v>0</v>
      </c>
      <c r="R115" s="10">
        <f>VLOOKUP($A115,'Một số món ăn '!$A$1:$AA$3821,18,FALSE)*$C115</f>
        <v>0</v>
      </c>
      <c r="S115" s="10">
        <f>VLOOKUP($A115,'Một số món ăn '!$A$1:$AA$3821,19,FALSE)*$C115</f>
        <v>0</v>
      </c>
      <c r="T115" s="10">
        <f>VLOOKUP($A115,'Một số món ăn '!$A$1:$AA$3821,20,FALSE)*$C115</f>
        <v>0</v>
      </c>
      <c r="U115" s="10">
        <f>VLOOKUP($A115,'Một số món ăn '!$A$1:$AA$3821,21,FALSE)*$C115</f>
        <v>0</v>
      </c>
      <c r="V115" s="10">
        <f>VLOOKUP($A115,'Một số món ăn '!$A$1:$AA$3821,22,FALSE)*$C115</f>
        <v>0</v>
      </c>
      <c r="W115" s="10">
        <f>VLOOKUP($A115,'Một số món ăn '!$A$1:$AA$3821,23,FALSE)*$C115</f>
        <v>0</v>
      </c>
      <c r="X115" s="10">
        <f>VLOOKUP($A115,'Một số món ăn '!$A$1:$AA$3821,24,FALSE)*$C115</f>
        <v>0</v>
      </c>
      <c r="Y115" s="10">
        <f>VLOOKUP($A115,'Một số món ăn '!$A$1:$AA$3821,25,FALSE)*$C115</f>
        <v>0</v>
      </c>
      <c r="Z115" s="10">
        <f>VLOOKUP($A115,'Một số món ăn '!$A$1:$AA$3821,26,FALSE)*$C115</f>
        <v>0</v>
      </c>
    </row>
    <row r="116" spans="1:26" x14ac:dyDescent="0.3">
      <c r="A116" s="172" t="s">
        <v>338</v>
      </c>
      <c r="B116" s="10" t="str">
        <f>VLOOKUP($A116,'Một số món ăn '!$A$1:$AA$3821,2,FALSE)</f>
        <v>Chọn món</v>
      </c>
      <c r="C116" s="173">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173">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173">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40</v>
      </c>
      <c r="F128" s="123">
        <f t="shared" ref="F128:Z128" si="18">SUM(F131:F138)</f>
        <v>40</v>
      </c>
      <c r="G128" s="123">
        <f t="shared" si="18"/>
        <v>217.2</v>
      </c>
      <c r="H128" s="123">
        <f t="shared" si="18"/>
        <v>0.8</v>
      </c>
      <c r="I128" s="123">
        <f t="shared" si="18"/>
        <v>0</v>
      </c>
      <c r="J128" s="123">
        <f t="shared" si="18"/>
        <v>1.96</v>
      </c>
      <c r="K128" s="123">
        <f t="shared" si="18"/>
        <v>1.96</v>
      </c>
      <c r="L128" s="123">
        <f t="shared" si="18"/>
        <v>0</v>
      </c>
      <c r="M128" s="123">
        <f t="shared" si="18"/>
        <v>12.16</v>
      </c>
      <c r="N128" s="123">
        <f t="shared" si="18"/>
        <v>12.16</v>
      </c>
      <c r="O128" s="123">
        <f t="shared" si="18"/>
        <v>25</v>
      </c>
      <c r="P128" s="123">
        <f t="shared" si="18"/>
        <v>0</v>
      </c>
      <c r="Q128" s="123">
        <f t="shared" si="18"/>
        <v>68.8</v>
      </c>
      <c r="R128" s="123">
        <f t="shared" si="18"/>
        <v>112</v>
      </c>
      <c r="S128" s="123">
        <f t="shared" si="18"/>
        <v>112</v>
      </c>
      <c r="T128" s="123">
        <f t="shared" si="18"/>
        <v>0.6</v>
      </c>
      <c r="U128" s="123">
        <f t="shared" si="18"/>
        <v>0</v>
      </c>
      <c r="V128" s="123">
        <f t="shared" si="18"/>
        <v>0</v>
      </c>
      <c r="W128" s="123">
        <f t="shared" si="18"/>
        <v>0.8</v>
      </c>
      <c r="X128" s="123">
        <f t="shared" si="18"/>
        <v>0</v>
      </c>
      <c r="Y128" s="123">
        <f t="shared" si="18"/>
        <v>1.2E-2</v>
      </c>
      <c r="Z128" s="123">
        <f t="shared" si="18"/>
        <v>0</v>
      </c>
    </row>
    <row r="129" spans="1:26" s="167" customFormat="1" ht="15.6" x14ac:dyDescent="0.3">
      <c r="A129" s="165"/>
      <c r="B129" s="165" t="s">
        <v>382</v>
      </c>
      <c r="C129" s="165"/>
      <c r="D129" s="165"/>
      <c r="E129" s="166"/>
      <c r="F129" s="166"/>
      <c r="G129" s="166">
        <f>G128/G127*100</f>
        <v>92.425531914893611</v>
      </c>
      <c r="H129" s="166"/>
      <c r="I129" s="166"/>
      <c r="J129" s="166"/>
      <c r="K129" s="166">
        <f>K128/K127*100</f>
        <v>16.680851063829788</v>
      </c>
      <c r="L129" s="166"/>
      <c r="M129" s="166"/>
      <c r="N129" s="166">
        <f>N128/N127*100</f>
        <v>186.2808510638298</v>
      </c>
      <c r="O129" s="166">
        <f>O128/O127*100</f>
        <v>77.369439071566731</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50</v>
      </c>
      <c r="B131" s="10" t="str">
        <f>VLOOKUP($A131,'Một số món ăn '!$A$1:$AA$3821,2,FALSE)</f>
        <v>Bánh thỏi socola</v>
      </c>
      <c r="C131" s="173">
        <v>2</v>
      </c>
      <c r="D131" s="96" t="str">
        <f>VLOOKUP($A131,'Một số món ăn '!$A$1:$AA$3821,3,FALSE)</f>
        <v>cái</v>
      </c>
      <c r="E131" s="10">
        <f>VLOOKUP($A131,'Một số món ăn '!$A$1:$AA$3821,4,FALSE)*$C131</f>
        <v>40</v>
      </c>
      <c r="F131" s="10">
        <f>VLOOKUP($A131,'Một số món ăn '!$A$1:$AA$3821,5,FALSE)*$C131</f>
        <v>40</v>
      </c>
      <c r="G131" s="10">
        <f>VLOOKUP($A131,'Một số món ăn '!$A$1:$AA$3821,7,FALSE)*$C131</f>
        <v>217.2</v>
      </c>
      <c r="H131" s="10">
        <f>VLOOKUP($A131,'Một số món ăn '!$A$1:$AA$3821,8,FALSE)*$C131</f>
        <v>0.8</v>
      </c>
      <c r="I131" s="10">
        <f>VLOOKUP($A131,'Một số món ăn '!$A$1:$AA$3821,9,FALSE)*$C131</f>
        <v>0</v>
      </c>
      <c r="J131" s="10">
        <f>VLOOKUP($A131,'Một số món ăn '!$A$1:$AA$3821,10,FALSE)*$C131</f>
        <v>1.96</v>
      </c>
      <c r="K131" s="10">
        <f>VLOOKUP($A131,'Một số món ăn '!$A$1:$AA$3821,11,FALSE)*$C131</f>
        <v>1.96</v>
      </c>
      <c r="L131" s="10">
        <f>VLOOKUP($A131,'Một số món ăn '!$A$1:$AA$3821,12,FALSE)*$C131</f>
        <v>0</v>
      </c>
      <c r="M131" s="10">
        <f>VLOOKUP($A131,'Một số món ăn '!$A$1:$AA$3821,13,FALSE)*$C131</f>
        <v>12.16</v>
      </c>
      <c r="N131" s="10">
        <f>VLOOKUP($A131,'Một số món ăn '!$A$1:$AA$3821,14,FALSE)*$C131</f>
        <v>12.16</v>
      </c>
      <c r="O131" s="10">
        <f>VLOOKUP($A131,'Một số món ăn '!$A$1:$AA$3821,15,FALSE)*$C131</f>
        <v>25</v>
      </c>
      <c r="P131" s="10">
        <f>VLOOKUP($A131,'Một số món ăn '!$A$1:$AA$3821,16,FALSE)*$C131</f>
        <v>0</v>
      </c>
      <c r="Q131" s="10">
        <f>VLOOKUP($A131,'Một số món ăn '!$A$1:$AA$3821,17,FALSE)*$C131</f>
        <v>68.8</v>
      </c>
      <c r="R131" s="10">
        <f>VLOOKUP($A131,'Một số món ăn '!$A$1:$AA$3821,18,FALSE)*$C131</f>
        <v>112</v>
      </c>
      <c r="S131" s="10">
        <f>VLOOKUP($A131,'Một số món ăn '!$A$1:$AA$3821,19,FALSE)*$C131</f>
        <v>112</v>
      </c>
      <c r="T131" s="10">
        <f>VLOOKUP($A131,'Một số món ăn '!$A$1:$AA$3821,20,FALSE)*$C131</f>
        <v>0.6</v>
      </c>
      <c r="U131" s="10">
        <f>VLOOKUP($A131,'Một số món ăn '!$A$1:$AA$3821,21,FALSE)*$C131</f>
        <v>0</v>
      </c>
      <c r="V131" s="10">
        <f>VLOOKUP($A131,'Một số món ăn '!$A$1:$AA$3821,22,FALSE)*$C131</f>
        <v>0</v>
      </c>
      <c r="W131" s="10">
        <f>VLOOKUP($A131,'Một số món ăn '!$A$1:$AA$3821,23,FALSE)*$C131</f>
        <v>0.8</v>
      </c>
      <c r="X131" s="10">
        <f>VLOOKUP($A131,'Một số món ăn '!$A$1:$AA$3821,24,FALSE)*$C131</f>
        <v>0</v>
      </c>
      <c r="Y131" s="10">
        <f>VLOOKUP($A131,'Một số món ăn '!$A$1:$AA$3821,25,FALSE)*$C131</f>
        <v>1.2E-2</v>
      </c>
      <c r="Z131" s="10">
        <f>VLOOKUP($A131,'Một số món ăn '!$A$1:$AA$3821,26,FALSE)*$C131</f>
        <v>0</v>
      </c>
    </row>
    <row r="132" spans="1:26" x14ac:dyDescent="0.3">
      <c r="A132" s="172" t="s">
        <v>338</v>
      </c>
      <c r="B132" s="10" t="str">
        <f>VLOOKUP($A132,'Một số món ăn '!$A$1:$AA$3821,2,FALSE)</f>
        <v>Chọn món</v>
      </c>
      <c r="C132" s="173">
        <v>0</v>
      </c>
      <c r="D132" s="96" t="str">
        <f>VLOOKUP($A132,'Một số món ăn '!$A$1:$AA$3821,3,FALSE)</f>
        <v>chọn lượng</v>
      </c>
      <c r="E132" s="10">
        <f>VLOOKUP($A132,'Một số món ăn '!$A$1:$AA$3821,4,FALSE)*$C132</f>
        <v>0</v>
      </c>
      <c r="F132" s="10">
        <f>VLOOKUP($A132,'Một số món ăn '!$A$1:$AA$3821,5,FALSE)*$C132</f>
        <v>0</v>
      </c>
      <c r="G132" s="10">
        <f>VLOOKUP($A132,'Một số món ăn '!$A$1:$AA$3821,7,FALSE)*$C132</f>
        <v>0</v>
      </c>
      <c r="H132" s="10">
        <f>VLOOKUP($A132,'Một số món ăn '!$A$1:$AA$3821,8,FALSE)*$C132</f>
        <v>0</v>
      </c>
      <c r="I132" s="10">
        <f>VLOOKUP($A132,'Một số món ăn '!$A$1:$AA$3821,9,FALSE)*$C132</f>
        <v>0</v>
      </c>
      <c r="J132" s="10">
        <f>VLOOKUP($A132,'Một số món ăn '!$A$1:$AA$3821,10,FALSE)*$C132</f>
        <v>0</v>
      </c>
      <c r="K132" s="10">
        <f>VLOOKUP($A132,'Một số món ăn '!$A$1:$AA$3821,11,FALSE)*$C132</f>
        <v>0</v>
      </c>
      <c r="L132" s="10">
        <f>VLOOKUP($A132,'Một số món ăn '!$A$1:$AA$3821,12,FALSE)*$C132</f>
        <v>0</v>
      </c>
      <c r="M132" s="10">
        <f>VLOOKUP($A132,'Một số món ăn '!$A$1:$AA$3821,13,FALSE)*$C132</f>
        <v>0</v>
      </c>
      <c r="N132" s="10">
        <f>VLOOKUP($A132,'Một số món ăn '!$A$1:$AA$3821,14,FALSE)*$C132</f>
        <v>0</v>
      </c>
      <c r="O132" s="10">
        <f>VLOOKUP($A132,'Một số món ăn '!$A$1:$AA$3821,15,FALSE)*$C132</f>
        <v>0</v>
      </c>
      <c r="P132" s="10">
        <f>VLOOKUP($A132,'Một số món ăn '!$A$1:$AA$3821,16,FALSE)*$C132</f>
        <v>0</v>
      </c>
      <c r="Q132" s="10">
        <f>VLOOKUP($A132,'Một số món ăn '!$A$1:$AA$3821,17,FALSE)*$C132</f>
        <v>0</v>
      </c>
      <c r="R132" s="10">
        <f>VLOOKUP($A132,'Một số món ăn '!$A$1:$AA$3821,18,FALSE)*$C132</f>
        <v>0</v>
      </c>
      <c r="S132" s="10">
        <f>VLOOKUP($A132,'Một số món ăn '!$A$1:$AA$3821,19,FALSE)*$C132</f>
        <v>0</v>
      </c>
      <c r="T132" s="10">
        <f>VLOOKUP($A132,'Một số món ăn '!$A$1:$AA$3821,20,FALSE)*$C132</f>
        <v>0</v>
      </c>
      <c r="U132" s="10">
        <f>VLOOKUP($A132,'Một số món ăn '!$A$1:$AA$3821,21,FALSE)*$C132</f>
        <v>0</v>
      </c>
      <c r="V132" s="10">
        <f>VLOOKUP($A132,'Một số món ăn '!$A$1:$AA$3821,22,FALSE)*$C132</f>
        <v>0</v>
      </c>
      <c r="W132" s="10">
        <f>VLOOKUP($A132,'Một số món ăn '!$A$1:$AA$3821,23,FALSE)*$C132</f>
        <v>0</v>
      </c>
      <c r="X132" s="10">
        <f>VLOOKUP($A132,'Một số món ăn '!$A$1:$AA$3821,24,FALSE)*$C132</f>
        <v>0</v>
      </c>
      <c r="Y132" s="10">
        <f>VLOOKUP($A132,'Một số món ăn '!$A$1:$AA$3821,25,FALSE)*$C132</f>
        <v>0</v>
      </c>
      <c r="Z132" s="10">
        <f>VLOOKUP($A132,'Một số món ăn '!$A$1:$AA$3821,26,FALSE)*$C132</f>
        <v>0</v>
      </c>
    </row>
    <row r="133" spans="1:26" x14ac:dyDescent="0.3">
      <c r="A133" s="172" t="s">
        <v>338</v>
      </c>
      <c r="B133" s="10" t="str">
        <f>VLOOKUP($A133,'Một số món ăn '!$A$1:$AA$3821,2,FALSE)</f>
        <v>Chọn món</v>
      </c>
      <c r="C133" s="173">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173">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173">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173">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173">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173">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19">SUM(F151:F158)</f>
        <v>0</v>
      </c>
      <c r="G148" s="123">
        <f t="shared" si="19"/>
        <v>0</v>
      </c>
      <c r="H148" s="123">
        <f t="shared" si="19"/>
        <v>0</v>
      </c>
      <c r="I148" s="123">
        <f t="shared" si="19"/>
        <v>0</v>
      </c>
      <c r="J148" s="123">
        <f t="shared" si="19"/>
        <v>0</v>
      </c>
      <c r="K148" s="123">
        <f t="shared" si="19"/>
        <v>0</v>
      </c>
      <c r="L148" s="123">
        <f t="shared" si="19"/>
        <v>0</v>
      </c>
      <c r="M148" s="123">
        <f t="shared" si="19"/>
        <v>0</v>
      </c>
      <c r="N148" s="123">
        <f t="shared" si="19"/>
        <v>0</v>
      </c>
      <c r="O148" s="123">
        <f t="shared" si="19"/>
        <v>0</v>
      </c>
      <c r="P148" s="123">
        <f t="shared" si="19"/>
        <v>0</v>
      </c>
      <c r="Q148" s="123">
        <f t="shared" si="19"/>
        <v>0</v>
      </c>
      <c r="R148" s="123">
        <f t="shared" si="19"/>
        <v>0</v>
      </c>
      <c r="S148" s="123">
        <f t="shared" si="19"/>
        <v>0</v>
      </c>
      <c r="T148" s="123">
        <f t="shared" si="19"/>
        <v>0</v>
      </c>
      <c r="U148" s="123">
        <f t="shared" si="19"/>
        <v>0</v>
      </c>
      <c r="V148" s="123">
        <f t="shared" si="19"/>
        <v>0</v>
      </c>
      <c r="W148" s="123">
        <f t="shared" si="19"/>
        <v>0</v>
      </c>
      <c r="X148" s="123">
        <f t="shared" si="19"/>
        <v>0</v>
      </c>
      <c r="Y148" s="123">
        <f t="shared" si="19"/>
        <v>0</v>
      </c>
      <c r="Z148" s="123">
        <f t="shared" si="1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173">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173">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173">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173">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173">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173">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173">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173">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20">SUM(F171:F178)</f>
        <v>0</v>
      </c>
      <c r="G168" s="123">
        <f t="shared" si="20"/>
        <v>0</v>
      </c>
      <c r="H168" s="123">
        <f t="shared" si="20"/>
        <v>0</v>
      </c>
      <c r="I168" s="123">
        <f t="shared" si="20"/>
        <v>0</v>
      </c>
      <c r="J168" s="123">
        <f t="shared" si="20"/>
        <v>0</v>
      </c>
      <c r="K168" s="123">
        <f t="shared" si="20"/>
        <v>0</v>
      </c>
      <c r="L168" s="123">
        <f t="shared" si="20"/>
        <v>0</v>
      </c>
      <c r="M168" s="123">
        <f t="shared" si="20"/>
        <v>0</v>
      </c>
      <c r="N168" s="123">
        <f t="shared" si="20"/>
        <v>0</v>
      </c>
      <c r="O168" s="123">
        <f t="shared" si="20"/>
        <v>0</v>
      </c>
      <c r="P168" s="123">
        <f t="shared" si="20"/>
        <v>0</v>
      </c>
      <c r="Q168" s="123">
        <f t="shared" si="20"/>
        <v>0</v>
      </c>
      <c r="R168" s="123">
        <f t="shared" si="20"/>
        <v>0</v>
      </c>
      <c r="S168" s="123">
        <f t="shared" si="20"/>
        <v>0</v>
      </c>
      <c r="T168" s="123">
        <f t="shared" si="20"/>
        <v>0</v>
      </c>
      <c r="U168" s="123">
        <f t="shared" si="20"/>
        <v>0</v>
      </c>
      <c r="V168" s="123">
        <f t="shared" si="20"/>
        <v>0</v>
      </c>
      <c r="W168" s="123">
        <f t="shared" si="20"/>
        <v>0</v>
      </c>
      <c r="X168" s="123">
        <f t="shared" si="20"/>
        <v>0</v>
      </c>
      <c r="Y168" s="123">
        <f t="shared" si="20"/>
        <v>0</v>
      </c>
      <c r="Z168" s="123">
        <f t="shared" si="2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21">SUM(F191:F198)</f>
        <v>0</v>
      </c>
      <c r="G188" s="123">
        <f t="shared" si="21"/>
        <v>0</v>
      </c>
      <c r="H188" s="123">
        <f t="shared" si="21"/>
        <v>0</v>
      </c>
      <c r="I188" s="123">
        <f t="shared" si="21"/>
        <v>0</v>
      </c>
      <c r="J188" s="123">
        <f t="shared" si="21"/>
        <v>0</v>
      </c>
      <c r="K188" s="123">
        <f t="shared" si="21"/>
        <v>0</v>
      </c>
      <c r="L188" s="123">
        <f t="shared" si="21"/>
        <v>0</v>
      </c>
      <c r="M188" s="123">
        <f t="shared" si="21"/>
        <v>0</v>
      </c>
      <c r="N188" s="123">
        <f t="shared" si="21"/>
        <v>0</v>
      </c>
      <c r="O188" s="123">
        <f t="shared" si="21"/>
        <v>0</v>
      </c>
      <c r="P188" s="123">
        <f t="shared" si="21"/>
        <v>0</v>
      </c>
      <c r="Q188" s="123">
        <f t="shared" si="21"/>
        <v>0</v>
      </c>
      <c r="R188" s="123">
        <f t="shared" si="21"/>
        <v>0</v>
      </c>
      <c r="S188" s="123">
        <f t="shared" si="21"/>
        <v>0</v>
      </c>
      <c r="T188" s="123">
        <f t="shared" si="21"/>
        <v>0</v>
      </c>
      <c r="U188" s="123">
        <f t="shared" si="21"/>
        <v>0</v>
      </c>
      <c r="V188" s="123">
        <f t="shared" si="21"/>
        <v>0</v>
      </c>
      <c r="W188" s="123">
        <f t="shared" si="21"/>
        <v>0</v>
      </c>
      <c r="X188" s="123">
        <f t="shared" si="21"/>
        <v>0</v>
      </c>
      <c r="Y188" s="123">
        <f t="shared" si="21"/>
        <v>0</v>
      </c>
      <c r="Z188" s="123">
        <f t="shared" si="2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22">SUM(F211:F218)</f>
        <v>0</v>
      </c>
      <c r="G208" s="123">
        <f t="shared" si="22"/>
        <v>0</v>
      </c>
      <c r="H208" s="123">
        <f t="shared" si="22"/>
        <v>0</v>
      </c>
      <c r="I208" s="123">
        <f t="shared" si="22"/>
        <v>0</v>
      </c>
      <c r="J208" s="123">
        <f t="shared" si="22"/>
        <v>0</v>
      </c>
      <c r="K208" s="123">
        <f t="shared" si="22"/>
        <v>0</v>
      </c>
      <c r="L208" s="123">
        <f t="shared" si="22"/>
        <v>0</v>
      </c>
      <c r="M208" s="123">
        <f t="shared" si="22"/>
        <v>0</v>
      </c>
      <c r="N208" s="123">
        <f t="shared" si="22"/>
        <v>0</v>
      </c>
      <c r="O208" s="123">
        <f t="shared" si="22"/>
        <v>0</v>
      </c>
      <c r="P208" s="123">
        <f t="shared" si="22"/>
        <v>0</v>
      </c>
      <c r="Q208" s="123">
        <f t="shared" si="22"/>
        <v>0</v>
      </c>
      <c r="R208" s="123">
        <f t="shared" si="22"/>
        <v>0</v>
      </c>
      <c r="S208" s="123">
        <f t="shared" si="22"/>
        <v>0</v>
      </c>
      <c r="T208" s="123">
        <f t="shared" si="22"/>
        <v>0</v>
      </c>
      <c r="U208" s="123">
        <f t="shared" si="22"/>
        <v>0</v>
      </c>
      <c r="V208" s="123">
        <f t="shared" si="22"/>
        <v>0</v>
      </c>
      <c r="W208" s="123">
        <f t="shared" si="22"/>
        <v>0</v>
      </c>
      <c r="X208" s="123">
        <f t="shared" si="22"/>
        <v>0</v>
      </c>
      <c r="Y208" s="123">
        <f t="shared" si="22"/>
        <v>0</v>
      </c>
      <c r="Z208" s="123">
        <f t="shared" si="2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tint="0.39997558519241921"/>
  </sheetPr>
  <dimension ref="A1:AJ218"/>
  <sheetViews>
    <sheetView zoomScale="80" zoomScaleNormal="80" workbookViewId="0">
      <selection activeCell="A125" sqref="A125:G131"/>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3328.21</v>
      </c>
      <c r="C6" s="119">
        <f>SUM(G12:G21)</f>
        <v>2500.5600000000004</v>
      </c>
      <c r="D6" s="119">
        <f t="shared" ref="D6:V6" si="0">SUM(H12:H21)</f>
        <v>2626.4948000000004</v>
      </c>
      <c r="E6" s="119">
        <f t="shared" si="0"/>
        <v>85.920699999999997</v>
      </c>
      <c r="F6" s="120">
        <f t="shared" si="0"/>
        <v>32.028129999999997</v>
      </c>
      <c r="G6" s="120">
        <f t="shared" si="0"/>
        <v>117.32883000000001</v>
      </c>
      <c r="H6" s="120">
        <f t="shared" si="0"/>
        <v>32.352399999999996</v>
      </c>
      <c r="I6" s="120">
        <f t="shared" si="0"/>
        <v>27.817099999999996</v>
      </c>
      <c r="J6" s="120">
        <f t="shared" si="0"/>
        <v>60.169499999999999</v>
      </c>
      <c r="K6" s="107">
        <f t="shared" si="0"/>
        <v>348.01860499999998</v>
      </c>
      <c r="L6" s="120">
        <f t="shared" si="0"/>
        <v>29.835784999999994</v>
      </c>
      <c r="M6" s="107">
        <f t="shared" si="0"/>
        <v>366.63</v>
      </c>
      <c r="N6" s="120">
        <f t="shared" si="0"/>
        <v>783.28205000000003</v>
      </c>
      <c r="O6" s="120">
        <f t="shared" si="0"/>
        <v>1626.0987999999998</v>
      </c>
      <c r="P6" s="120">
        <f t="shared" si="0"/>
        <v>20.201005000000002</v>
      </c>
      <c r="Q6" s="120">
        <f t="shared" si="0"/>
        <v>3383.2353000000003</v>
      </c>
      <c r="R6" s="120">
        <f t="shared" si="0"/>
        <v>2331.9713499999998</v>
      </c>
      <c r="S6" s="120">
        <f t="shared" si="0"/>
        <v>8156.4712500000005</v>
      </c>
      <c r="T6" s="120">
        <f t="shared" si="0"/>
        <v>348.44</v>
      </c>
      <c r="U6" s="120">
        <f t="shared" si="0"/>
        <v>2.0328854999999995</v>
      </c>
      <c r="V6" s="120">
        <f t="shared" si="0"/>
        <v>251.28874999999999</v>
      </c>
    </row>
    <row r="7" spans="1:36" customFormat="1" ht="57.6" x14ac:dyDescent="0.3">
      <c r="A7" s="30" t="s">
        <v>368</v>
      </c>
      <c r="B7" s="30"/>
      <c r="C7" s="118">
        <f>C6/C4*100</f>
        <v>106.40680851063831</v>
      </c>
      <c r="D7" s="118">
        <f t="shared" ref="D7:V7" si="1">D6/D4*100</f>
        <v>175.09965333333335</v>
      </c>
      <c r="E7" s="118">
        <f t="shared" si="1"/>
        <v>208.92571428571429</v>
      </c>
      <c r="F7" s="118">
        <f t="shared" si="1"/>
        <v>41.935358428805237</v>
      </c>
      <c r="G7" s="118">
        <f t="shared" si="1"/>
        <v>99.854323404255325</v>
      </c>
      <c r="H7" s="118">
        <f t="shared" si="1"/>
        <v>99.122246808510639</v>
      </c>
      <c r="I7" s="118">
        <f t="shared" si="1"/>
        <v>85.226859574468079</v>
      </c>
      <c r="J7" s="118">
        <f t="shared" si="1"/>
        <v>92.174553191489366</v>
      </c>
      <c r="K7" s="118">
        <f t="shared" si="1"/>
        <v>107.70401702127658</v>
      </c>
      <c r="L7" s="118">
        <f t="shared" si="1"/>
        <v>119.34313999999998</v>
      </c>
      <c r="M7" s="118">
        <f t="shared" si="1"/>
        <v>244.42</v>
      </c>
      <c r="N7" s="118">
        <f t="shared" si="1"/>
        <v>97.910256250000003</v>
      </c>
      <c r="O7" s="118">
        <f t="shared" si="1"/>
        <v>232.29982857142852</v>
      </c>
      <c r="P7" s="118">
        <f t="shared" si="1"/>
        <v>101.00502500000002</v>
      </c>
      <c r="Q7" s="118">
        <f t="shared" si="1"/>
        <v>225.54902000000001</v>
      </c>
      <c r="R7" s="118">
        <f t="shared" si="1"/>
        <v>116.5985675</v>
      </c>
      <c r="S7" s="118">
        <f t="shared" si="1"/>
        <v>1165.2101785714287</v>
      </c>
      <c r="T7" s="118">
        <f t="shared" si="1"/>
        <v>116.14666666666666</v>
      </c>
      <c r="U7" s="118">
        <f t="shared" si="1"/>
        <v>184.80777272727266</v>
      </c>
      <c r="V7" s="118">
        <f t="shared" si="1"/>
        <v>251.28874999999996</v>
      </c>
      <c r="W7" s="197" t="s">
        <v>428</v>
      </c>
      <c r="X7" s="196">
        <f>N6/O6</f>
        <v>0.48169400899871528</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3328.21</v>
      </c>
      <c r="G11" s="180">
        <f t="shared" ref="G11:Z11" si="2">SUM(G12:G21)</f>
        <v>2500.5600000000004</v>
      </c>
      <c r="H11" s="180">
        <f t="shared" si="2"/>
        <v>2626.4948000000004</v>
      </c>
      <c r="I11" s="180">
        <f t="shared" si="2"/>
        <v>85.920699999999997</v>
      </c>
      <c r="J11" s="180">
        <f t="shared" si="2"/>
        <v>32.028129999999997</v>
      </c>
      <c r="K11" s="180">
        <f t="shared" si="2"/>
        <v>117.32883000000001</v>
      </c>
      <c r="L11" s="180">
        <f t="shared" si="2"/>
        <v>32.352399999999996</v>
      </c>
      <c r="M11" s="180">
        <f t="shared" si="2"/>
        <v>27.817099999999996</v>
      </c>
      <c r="N11" s="180">
        <f t="shared" si="2"/>
        <v>60.169499999999999</v>
      </c>
      <c r="O11" s="180">
        <f t="shared" si="2"/>
        <v>348.01860499999998</v>
      </c>
      <c r="P11" s="180">
        <f t="shared" si="2"/>
        <v>29.835784999999994</v>
      </c>
      <c r="Q11" s="180">
        <f t="shared" si="2"/>
        <v>366.63</v>
      </c>
      <c r="R11" s="180">
        <f t="shared" si="2"/>
        <v>783.28205000000003</v>
      </c>
      <c r="S11" s="180">
        <f t="shared" si="2"/>
        <v>1626.0987999999998</v>
      </c>
      <c r="T11" s="180">
        <f t="shared" si="2"/>
        <v>20.201005000000002</v>
      </c>
      <c r="U11" s="180">
        <f t="shared" si="2"/>
        <v>3383.2353000000003</v>
      </c>
      <c r="V11" s="180">
        <f t="shared" si="2"/>
        <v>2331.9713499999998</v>
      </c>
      <c r="W11" s="180">
        <f t="shared" si="2"/>
        <v>8156.4712500000005</v>
      </c>
      <c r="X11" s="180">
        <f t="shared" si="2"/>
        <v>348.44</v>
      </c>
      <c r="Y11" s="180">
        <f t="shared" si="2"/>
        <v>2.0328854999999995</v>
      </c>
      <c r="Z11" s="180">
        <f t="shared" si="2"/>
        <v>251.28874999999999</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390</v>
      </c>
      <c r="F12" s="86">
        <f t="shared" ref="F12:Z12" si="3">F28</f>
        <v>381.08</v>
      </c>
      <c r="G12" s="86">
        <f t="shared" si="3"/>
        <v>469.72</v>
      </c>
      <c r="H12" s="86">
        <f t="shared" si="3"/>
        <v>272.98779999999999</v>
      </c>
      <c r="I12" s="86">
        <f t="shared" si="3"/>
        <v>6.3514999999999997</v>
      </c>
      <c r="J12" s="86">
        <f t="shared" si="3"/>
        <v>12.45</v>
      </c>
      <c r="K12" s="86">
        <f t="shared" si="3"/>
        <v>18.801500000000001</v>
      </c>
      <c r="L12" s="86">
        <f t="shared" si="3"/>
        <v>1.1171999999999997</v>
      </c>
      <c r="M12" s="86">
        <f t="shared" si="3"/>
        <v>5.1879999999999997</v>
      </c>
      <c r="N12" s="86">
        <f t="shared" si="3"/>
        <v>6.3052000000000001</v>
      </c>
      <c r="O12" s="86">
        <f t="shared" si="3"/>
        <v>83.166725</v>
      </c>
      <c r="P12" s="86">
        <f t="shared" si="3"/>
        <v>0.89082499999999998</v>
      </c>
      <c r="Q12" s="86">
        <f t="shared" si="3"/>
        <v>17.346</v>
      </c>
      <c r="R12" s="86">
        <f t="shared" si="3"/>
        <v>70.570250000000001</v>
      </c>
      <c r="S12" s="86">
        <f t="shared" si="3"/>
        <v>336.44</v>
      </c>
      <c r="T12" s="86">
        <f t="shared" si="3"/>
        <v>4.5476850000000004</v>
      </c>
      <c r="U12" s="86">
        <f t="shared" si="3"/>
        <v>354.97110000000004</v>
      </c>
      <c r="V12" s="86">
        <f t="shared" si="3"/>
        <v>231.84054999999998</v>
      </c>
      <c r="W12" s="86">
        <f t="shared" si="3"/>
        <v>1060.11545</v>
      </c>
      <c r="X12" s="86">
        <f t="shared" si="3"/>
        <v>3.5279999999999996</v>
      </c>
      <c r="Y12" s="86">
        <f t="shared" si="3"/>
        <v>0.2107425</v>
      </c>
      <c r="Z12" s="86">
        <f t="shared" si="3"/>
        <v>12.530849999999997</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200</v>
      </c>
      <c r="F13" s="86">
        <f t="shared" ref="F13:Z13" si="4">F48</f>
        <v>166</v>
      </c>
      <c r="G13" s="86">
        <f t="shared" si="4"/>
        <v>238</v>
      </c>
      <c r="H13" s="86">
        <f t="shared" si="4"/>
        <v>112.88</v>
      </c>
      <c r="I13" s="86">
        <f t="shared" si="4"/>
        <v>0</v>
      </c>
      <c r="J13" s="86">
        <f t="shared" si="4"/>
        <v>1.992</v>
      </c>
      <c r="K13" s="86">
        <f t="shared" si="4"/>
        <v>1.992</v>
      </c>
      <c r="L13" s="86">
        <f t="shared" si="4"/>
        <v>0</v>
      </c>
      <c r="M13" s="86">
        <f t="shared" si="4"/>
        <v>0.33200000000000002</v>
      </c>
      <c r="N13" s="86">
        <f t="shared" si="4"/>
        <v>0.33200000000000002</v>
      </c>
      <c r="O13" s="86">
        <f t="shared" si="4"/>
        <v>47.31</v>
      </c>
      <c r="P13" s="86">
        <f t="shared" si="4"/>
        <v>2.988</v>
      </c>
      <c r="Q13" s="86">
        <f t="shared" si="4"/>
        <v>0</v>
      </c>
      <c r="R13" s="86">
        <f t="shared" si="4"/>
        <v>56.44</v>
      </c>
      <c r="S13" s="86">
        <f t="shared" si="4"/>
        <v>81.34</v>
      </c>
      <c r="T13" s="86">
        <f t="shared" si="4"/>
        <v>1.66</v>
      </c>
      <c r="U13" s="86">
        <f t="shared" si="4"/>
        <v>51.46</v>
      </c>
      <c r="V13" s="86">
        <f t="shared" si="4"/>
        <v>348.6</v>
      </c>
      <c r="W13" s="86">
        <f t="shared" si="4"/>
        <v>249</v>
      </c>
      <c r="X13" s="86">
        <f t="shared" si="4"/>
        <v>0</v>
      </c>
      <c r="Y13" s="86">
        <f t="shared" si="4"/>
        <v>8.3000000000000004E-2</v>
      </c>
      <c r="Z13" s="86">
        <f t="shared" si="4"/>
        <v>38.18</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1370</v>
      </c>
      <c r="F14" s="86">
        <f t="shared" ref="F14:Z14" si="5">F68</f>
        <v>1266.06</v>
      </c>
      <c r="G14" s="86">
        <f t="shared" si="5"/>
        <v>501</v>
      </c>
      <c r="H14" s="86">
        <f t="shared" si="5"/>
        <v>1148.5286000000001</v>
      </c>
      <c r="I14" s="86">
        <f t="shared" si="5"/>
        <v>24.071000000000002</v>
      </c>
      <c r="J14" s="86">
        <f t="shared" si="5"/>
        <v>6.6363000000000003</v>
      </c>
      <c r="K14" s="86">
        <f t="shared" si="5"/>
        <v>30.707300000000004</v>
      </c>
      <c r="L14" s="86">
        <f t="shared" si="5"/>
        <v>4.9783999999999997</v>
      </c>
      <c r="M14" s="86">
        <f t="shared" si="5"/>
        <v>11.263999999999999</v>
      </c>
      <c r="N14" s="86">
        <f t="shared" si="5"/>
        <v>16.2424</v>
      </c>
      <c r="O14" s="86">
        <f t="shared" si="5"/>
        <v>55.624849999999995</v>
      </c>
      <c r="P14" s="86">
        <f t="shared" si="5"/>
        <v>17.300449999999998</v>
      </c>
      <c r="Q14" s="86">
        <f t="shared" si="5"/>
        <v>34.692</v>
      </c>
      <c r="R14" s="86">
        <f t="shared" si="5"/>
        <v>169.49450000000002</v>
      </c>
      <c r="S14" s="86">
        <f t="shared" si="5"/>
        <v>407.84800000000001</v>
      </c>
      <c r="T14" s="86">
        <f t="shared" si="5"/>
        <v>5.9644700000000013</v>
      </c>
      <c r="U14" s="86">
        <f t="shared" si="5"/>
        <v>1498.6872000000001</v>
      </c>
      <c r="V14" s="86">
        <f t="shared" si="5"/>
        <v>811.70810000000006</v>
      </c>
      <c r="W14" s="86">
        <f t="shared" si="5"/>
        <v>2233.4809</v>
      </c>
      <c r="X14" s="86">
        <f t="shared" si="5"/>
        <v>7.0559999999999992</v>
      </c>
      <c r="Y14" s="86">
        <f t="shared" si="5"/>
        <v>0.63548499999999997</v>
      </c>
      <c r="Z14" s="86">
        <f t="shared" si="5"/>
        <v>134.36169999999998</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235</v>
      </c>
      <c r="F15" s="86">
        <f t="shared" ref="F15:Z15" si="6">F88</f>
        <v>226.3</v>
      </c>
      <c r="G15" s="86">
        <f t="shared" si="6"/>
        <v>208.25</v>
      </c>
      <c r="H15" s="86">
        <f t="shared" si="6"/>
        <v>45.265000000000001</v>
      </c>
      <c r="I15" s="86">
        <f t="shared" si="6"/>
        <v>7.19</v>
      </c>
      <c r="J15" s="86">
        <f t="shared" si="6"/>
        <v>0.3306</v>
      </c>
      <c r="K15" s="86">
        <f t="shared" si="6"/>
        <v>6.9006000000000007</v>
      </c>
      <c r="L15" s="86">
        <f t="shared" si="6"/>
        <v>7.31</v>
      </c>
      <c r="M15" s="86">
        <f t="shared" si="6"/>
        <v>4.5600000000000002E-2</v>
      </c>
      <c r="N15" s="86">
        <f t="shared" si="6"/>
        <v>7.3555999999999999</v>
      </c>
      <c r="O15" s="86">
        <f t="shared" si="6"/>
        <v>27.293500000000002</v>
      </c>
      <c r="P15" s="86">
        <f t="shared" si="6"/>
        <v>2.5535999999999999</v>
      </c>
      <c r="Q15" s="86">
        <f t="shared" si="6"/>
        <v>19.5</v>
      </c>
      <c r="R15" s="86">
        <f t="shared" si="6"/>
        <v>66.986000000000004</v>
      </c>
      <c r="S15" s="86">
        <f t="shared" si="6"/>
        <v>54.059999999999995</v>
      </c>
      <c r="T15" s="86">
        <f t="shared" si="6"/>
        <v>0.49050000000000005</v>
      </c>
      <c r="U15" s="86">
        <f t="shared" si="6"/>
        <v>1.1399999999999999</v>
      </c>
      <c r="V15" s="86">
        <f t="shared" si="6"/>
        <v>82.935000000000002</v>
      </c>
      <c r="W15" s="86">
        <f t="shared" si="6"/>
        <v>31.375</v>
      </c>
      <c r="X15" s="86">
        <f t="shared" si="6"/>
        <v>0</v>
      </c>
      <c r="Y15" s="86">
        <f t="shared" si="6"/>
        <v>2.6250000000000002E-2</v>
      </c>
      <c r="Z15" s="86">
        <f t="shared" si="6"/>
        <v>17.670000000000002</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1162</v>
      </c>
      <c r="F16" s="86">
        <f t="shared" ref="F16:Z16" si="7">F108</f>
        <v>1068.77</v>
      </c>
      <c r="G16" s="86">
        <f t="shared" si="7"/>
        <v>791.59000000000015</v>
      </c>
      <c r="H16" s="86">
        <f t="shared" si="7"/>
        <v>892.03340000000003</v>
      </c>
      <c r="I16" s="86">
        <f t="shared" si="7"/>
        <v>37.688199999999995</v>
      </c>
      <c r="J16" s="86">
        <f t="shared" si="7"/>
        <v>10.61923</v>
      </c>
      <c r="K16" s="86">
        <f t="shared" si="7"/>
        <v>48.307430000000004</v>
      </c>
      <c r="L16" s="86">
        <f t="shared" si="7"/>
        <v>11.026799999999998</v>
      </c>
      <c r="M16" s="86">
        <f t="shared" si="7"/>
        <v>10.987499999999999</v>
      </c>
      <c r="N16" s="86">
        <f t="shared" si="7"/>
        <v>22.014299999999999</v>
      </c>
      <c r="O16" s="86">
        <f t="shared" si="7"/>
        <v>86.263530000000003</v>
      </c>
      <c r="P16" s="86">
        <f t="shared" si="7"/>
        <v>6.1029099999999996</v>
      </c>
      <c r="Q16" s="86">
        <f t="shared" si="7"/>
        <v>241.09200000000001</v>
      </c>
      <c r="R16" s="86">
        <f t="shared" si="7"/>
        <v>203.79130000000001</v>
      </c>
      <c r="S16" s="86">
        <f t="shared" si="7"/>
        <v>575.41079999999988</v>
      </c>
      <c r="T16" s="86">
        <f t="shared" si="7"/>
        <v>7.3583500000000006</v>
      </c>
      <c r="U16" s="86">
        <f t="shared" si="7"/>
        <v>792.97700000000009</v>
      </c>
      <c r="V16" s="86">
        <f t="shared" si="7"/>
        <v>856.8877</v>
      </c>
      <c r="W16" s="86">
        <f t="shared" si="7"/>
        <v>4542.8999000000003</v>
      </c>
      <c r="X16" s="86">
        <f t="shared" si="7"/>
        <v>247.85600000000002</v>
      </c>
      <c r="Y16" s="86">
        <f t="shared" si="7"/>
        <v>0.98740799999999962</v>
      </c>
      <c r="Z16" s="86">
        <f t="shared" si="7"/>
        <v>46.746199999999995</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220</v>
      </c>
      <c r="F17" s="86">
        <f t="shared" ref="F17:Z17" si="8">F128</f>
        <v>220</v>
      </c>
      <c r="G17" s="86">
        <f t="shared" si="8"/>
        <v>292</v>
      </c>
      <c r="H17" s="86">
        <f t="shared" si="8"/>
        <v>154.80000000000001</v>
      </c>
      <c r="I17" s="86">
        <f t="shared" si="8"/>
        <v>10.62</v>
      </c>
      <c r="J17" s="86">
        <f t="shared" si="8"/>
        <v>0</v>
      </c>
      <c r="K17" s="86">
        <f t="shared" si="8"/>
        <v>10.62</v>
      </c>
      <c r="L17" s="86">
        <f t="shared" si="8"/>
        <v>7.9200000000000008</v>
      </c>
      <c r="M17" s="86">
        <f t="shared" si="8"/>
        <v>0</v>
      </c>
      <c r="N17" s="86">
        <f t="shared" si="8"/>
        <v>7.9200000000000008</v>
      </c>
      <c r="O17" s="86">
        <f t="shared" si="8"/>
        <v>48.36</v>
      </c>
      <c r="P17" s="86">
        <f t="shared" si="8"/>
        <v>0</v>
      </c>
      <c r="Q17" s="86">
        <f t="shared" si="8"/>
        <v>54</v>
      </c>
      <c r="R17" s="86">
        <f t="shared" si="8"/>
        <v>216</v>
      </c>
      <c r="S17" s="86">
        <f t="shared" si="8"/>
        <v>171</v>
      </c>
      <c r="T17" s="86">
        <f t="shared" si="8"/>
        <v>0.18</v>
      </c>
      <c r="U17" s="86">
        <f t="shared" si="8"/>
        <v>684</v>
      </c>
      <c r="V17" s="86">
        <f t="shared" si="8"/>
        <v>0</v>
      </c>
      <c r="W17" s="86">
        <f t="shared" si="8"/>
        <v>39.6</v>
      </c>
      <c r="X17" s="86">
        <f t="shared" si="8"/>
        <v>90</v>
      </c>
      <c r="Y17" s="86">
        <f t="shared" si="8"/>
        <v>0.09</v>
      </c>
      <c r="Z17" s="86">
        <f t="shared" si="8"/>
        <v>1.8</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Z18" si="9">F148</f>
        <v>0</v>
      </c>
      <c r="G18" s="86">
        <f t="shared" si="9"/>
        <v>0</v>
      </c>
      <c r="H18" s="86">
        <f t="shared" si="9"/>
        <v>0</v>
      </c>
      <c r="I18" s="86">
        <f t="shared" si="9"/>
        <v>0</v>
      </c>
      <c r="J18" s="86">
        <f t="shared" si="9"/>
        <v>0</v>
      </c>
      <c r="K18" s="86">
        <f t="shared" si="9"/>
        <v>0</v>
      </c>
      <c r="L18" s="86">
        <f t="shared" si="9"/>
        <v>0</v>
      </c>
      <c r="M18" s="86">
        <f t="shared" si="9"/>
        <v>0</v>
      </c>
      <c r="N18" s="86">
        <f t="shared" si="9"/>
        <v>0</v>
      </c>
      <c r="O18" s="86">
        <f t="shared" si="9"/>
        <v>0</v>
      </c>
      <c r="P18" s="86">
        <f t="shared" si="9"/>
        <v>0</v>
      </c>
      <c r="Q18" s="86">
        <f t="shared" si="9"/>
        <v>0</v>
      </c>
      <c r="R18" s="86">
        <f t="shared" si="9"/>
        <v>0</v>
      </c>
      <c r="S18" s="86">
        <f t="shared" si="9"/>
        <v>0</v>
      </c>
      <c r="T18" s="86">
        <f t="shared" si="9"/>
        <v>0</v>
      </c>
      <c r="U18" s="86">
        <f t="shared" si="9"/>
        <v>0</v>
      </c>
      <c r="V18" s="86">
        <f t="shared" si="9"/>
        <v>0</v>
      </c>
      <c r="W18" s="86">
        <f t="shared" si="9"/>
        <v>0</v>
      </c>
      <c r="X18" s="86">
        <f t="shared" si="9"/>
        <v>0</v>
      </c>
      <c r="Y18" s="86">
        <f t="shared" si="9"/>
        <v>0</v>
      </c>
      <c r="Z18" s="86">
        <f t="shared" si="9"/>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Z19" si="10">F168</f>
        <v>0</v>
      </c>
      <c r="G19" s="86">
        <f t="shared" si="10"/>
        <v>0</v>
      </c>
      <c r="H19" s="86">
        <f t="shared" si="10"/>
        <v>0</v>
      </c>
      <c r="I19" s="86">
        <f t="shared" si="10"/>
        <v>0</v>
      </c>
      <c r="J19" s="86">
        <f t="shared" si="10"/>
        <v>0</v>
      </c>
      <c r="K19" s="86">
        <f t="shared" si="10"/>
        <v>0</v>
      </c>
      <c r="L19" s="86">
        <f t="shared" si="10"/>
        <v>0</v>
      </c>
      <c r="M19" s="86">
        <f t="shared" si="10"/>
        <v>0</v>
      </c>
      <c r="N19" s="86">
        <f t="shared" si="10"/>
        <v>0</v>
      </c>
      <c r="O19" s="86">
        <f t="shared" si="10"/>
        <v>0</v>
      </c>
      <c r="P19" s="86">
        <f t="shared" si="10"/>
        <v>0</v>
      </c>
      <c r="Q19" s="86">
        <f t="shared" si="10"/>
        <v>0</v>
      </c>
      <c r="R19" s="86">
        <f t="shared" si="10"/>
        <v>0</v>
      </c>
      <c r="S19" s="86">
        <f t="shared" si="10"/>
        <v>0</v>
      </c>
      <c r="T19" s="86">
        <f t="shared" si="10"/>
        <v>0</v>
      </c>
      <c r="U19" s="86">
        <f t="shared" si="10"/>
        <v>0</v>
      </c>
      <c r="V19" s="86">
        <f t="shared" si="10"/>
        <v>0</v>
      </c>
      <c r="W19" s="86">
        <f t="shared" si="10"/>
        <v>0</v>
      </c>
      <c r="X19" s="86">
        <f t="shared" si="10"/>
        <v>0</v>
      </c>
      <c r="Y19" s="86">
        <f t="shared" si="10"/>
        <v>0</v>
      </c>
      <c r="Z19" s="86">
        <f t="shared" si="10"/>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Z20" si="11">F188</f>
        <v>0</v>
      </c>
      <c r="G20" s="86">
        <f t="shared" si="11"/>
        <v>0</v>
      </c>
      <c r="H20" s="86">
        <f t="shared" si="11"/>
        <v>0</v>
      </c>
      <c r="I20" s="86">
        <f t="shared" si="11"/>
        <v>0</v>
      </c>
      <c r="J20" s="86">
        <f t="shared" si="11"/>
        <v>0</v>
      </c>
      <c r="K20" s="86">
        <f t="shared" si="11"/>
        <v>0</v>
      </c>
      <c r="L20" s="86">
        <f t="shared" si="11"/>
        <v>0</v>
      </c>
      <c r="M20" s="86">
        <f t="shared" si="11"/>
        <v>0</v>
      </c>
      <c r="N20" s="86">
        <f t="shared" si="11"/>
        <v>0</v>
      </c>
      <c r="O20" s="86">
        <f t="shared" si="11"/>
        <v>0</v>
      </c>
      <c r="P20" s="86">
        <f t="shared" si="11"/>
        <v>0</v>
      </c>
      <c r="Q20" s="86">
        <f t="shared" si="11"/>
        <v>0</v>
      </c>
      <c r="R20" s="86">
        <f t="shared" si="11"/>
        <v>0</v>
      </c>
      <c r="S20" s="86">
        <f t="shared" si="11"/>
        <v>0</v>
      </c>
      <c r="T20" s="86">
        <f t="shared" si="11"/>
        <v>0</v>
      </c>
      <c r="U20" s="86">
        <f t="shared" si="11"/>
        <v>0</v>
      </c>
      <c r="V20" s="86">
        <f t="shared" si="11"/>
        <v>0</v>
      </c>
      <c r="W20" s="86">
        <f t="shared" si="11"/>
        <v>0</v>
      </c>
      <c r="X20" s="86">
        <f t="shared" si="11"/>
        <v>0</v>
      </c>
      <c r="Y20" s="86">
        <f t="shared" si="11"/>
        <v>0</v>
      </c>
      <c r="Z20" s="86">
        <f t="shared" si="11"/>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Z21" si="12">F208</f>
        <v>0</v>
      </c>
      <c r="G21" s="86">
        <f t="shared" si="12"/>
        <v>0</v>
      </c>
      <c r="H21" s="86">
        <f t="shared" si="12"/>
        <v>0</v>
      </c>
      <c r="I21" s="86">
        <f t="shared" si="12"/>
        <v>0</v>
      </c>
      <c r="J21" s="86">
        <f t="shared" si="12"/>
        <v>0</v>
      </c>
      <c r="K21" s="86">
        <f t="shared" si="12"/>
        <v>0</v>
      </c>
      <c r="L21" s="86">
        <f t="shared" si="12"/>
        <v>0</v>
      </c>
      <c r="M21" s="86">
        <f t="shared" si="12"/>
        <v>0</v>
      </c>
      <c r="N21" s="86">
        <f t="shared" si="12"/>
        <v>0</v>
      </c>
      <c r="O21" s="86">
        <f t="shared" si="12"/>
        <v>0</v>
      </c>
      <c r="P21" s="86">
        <f t="shared" si="12"/>
        <v>0</v>
      </c>
      <c r="Q21" s="86">
        <f t="shared" si="12"/>
        <v>0</v>
      </c>
      <c r="R21" s="86">
        <f t="shared" si="12"/>
        <v>0</v>
      </c>
      <c r="S21" s="86">
        <f t="shared" si="12"/>
        <v>0</v>
      </c>
      <c r="T21" s="86">
        <f t="shared" si="12"/>
        <v>0</v>
      </c>
      <c r="U21" s="86">
        <f t="shared" si="12"/>
        <v>0</v>
      </c>
      <c r="V21" s="86">
        <f t="shared" si="12"/>
        <v>0</v>
      </c>
      <c r="W21" s="86">
        <f t="shared" si="12"/>
        <v>0</v>
      </c>
      <c r="X21" s="86">
        <f t="shared" si="12"/>
        <v>0</v>
      </c>
      <c r="Y21" s="86">
        <f t="shared" si="12"/>
        <v>0</v>
      </c>
      <c r="Z21" s="86">
        <f t="shared" si="1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390</v>
      </c>
      <c r="F28" s="123">
        <f t="shared" ref="F28:Z28" si="13">SUM(F31:F38)</f>
        <v>381.08</v>
      </c>
      <c r="G28" s="123">
        <f t="shared" si="13"/>
        <v>469.72</v>
      </c>
      <c r="H28" s="123">
        <f t="shared" si="13"/>
        <v>272.98779999999999</v>
      </c>
      <c r="I28" s="123">
        <f t="shared" si="13"/>
        <v>6.3514999999999997</v>
      </c>
      <c r="J28" s="123">
        <f t="shared" si="13"/>
        <v>12.45</v>
      </c>
      <c r="K28" s="123">
        <f t="shared" si="13"/>
        <v>18.801500000000001</v>
      </c>
      <c r="L28" s="123">
        <f t="shared" si="13"/>
        <v>1.1171999999999997</v>
      </c>
      <c r="M28" s="123">
        <f t="shared" si="13"/>
        <v>5.1879999999999997</v>
      </c>
      <c r="N28" s="123">
        <f t="shared" si="13"/>
        <v>6.3052000000000001</v>
      </c>
      <c r="O28" s="123">
        <f t="shared" si="13"/>
        <v>83.166725</v>
      </c>
      <c r="P28" s="123">
        <f t="shared" si="13"/>
        <v>0.89082499999999998</v>
      </c>
      <c r="Q28" s="123">
        <f t="shared" si="13"/>
        <v>17.346</v>
      </c>
      <c r="R28" s="123">
        <f t="shared" si="13"/>
        <v>70.570250000000001</v>
      </c>
      <c r="S28" s="123">
        <f t="shared" si="13"/>
        <v>336.44</v>
      </c>
      <c r="T28" s="123">
        <f t="shared" si="13"/>
        <v>4.5476850000000004</v>
      </c>
      <c r="U28" s="123">
        <f t="shared" si="13"/>
        <v>354.97110000000004</v>
      </c>
      <c r="V28" s="123">
        <f t="shared" si="13"/>
        <v>231.84054999999998</v>
      </c>
      <c r="W28" s="123">
        <f t="shared" si="13"/>
        <v>1060.11545</v>
      </c>
      <c r="X28" s="123">
        <f t="shared" si="13"/>
        <v>3.5279999999999996</v>
      </c>
      <c r="Y28" s="123">
        <f t="shared" si="13"/>
        <v>0.2107425</v>
      </c>
      <c r="Z28" s="123">
        <f t="shared" si="13"/>
        <v>12.530849999999997</v>
      </c>
    </row>
    <row r="29" spans="1:36" s="167" customFormat="1" ht="15.6" x14ac:dyDescent="0.3">
      <c r="A29" s="165"/>
      <c r="B29" s="165" t="s">
        <v>382</v>
      </c>
      <c r="C29" s="165"/>
      <c r="D29" s="165"/>
      <c r="E29" s="166"/>
      <c r="F29" s="166"/>
      <c r="G29" s="166">
        <f>G28/G27*100</f>
        <v>99.940425531914897</v>
      </c>
      <c r="H29" s="166"/>
      <c r="I29" s="166"/>
      <c r="J29" s="166"/>
      <c r="K29" s="166">
        <f>K28/K27*100</f>
        <v>80.006382978723408</v>
      </c>
      <c r="L29" s="166"/>
      <c r="M29" s="166"/>
      <c r="N29" s="166">
        <f>N28/N27*100</f>
        <v>32.196765957446814</v>
      </c>
      <c r="O29" s="166">
        <f>O28/O27*100</f>
        <v>85.794171502256617</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53</v>
      </c>
      <c r="B31" s="10" t="str">
        <f>VLOOKUP($A31,'Một số món ăn '!$A$1:$AA$3821,2,FALSE)</f>
        <v>Bánh mì</v>
      </c>
      <c r="C31" s="407">
        <v>1</v>
      </c>
      <c r="D31" s="96" t="str">
        <f>VLOOKUP($A31,'Một số món ăn '!$A$1:$AA$3821,3,FALSE)</f>
        <v>Lát</v>
      </c>
      <c r="E31" s="10">
        <f>VLOOKUP($A31,'Một số món ăn '!$A$1:$AA$3821,4,FALSE)*$C31</f>
        <v>150</v>
      </c>
      <c r="F31" s="10">
        <f>VLOOKUP($A31,'Một số món ăn '!$A$1:$AA$3821,5,FALSE)*$C31</f>
        <v>150</v>
      </c>
      <c r="G31" s="10">
        <f>VLOOKUP($A31,'Một số món ăn '!$A$1:$AA$3821,7,FALSE)*$C31</f>
        <v>373.5</v>
      </c>
      <c r="H31" s="10">
        <f>VLOOKUP($A31,'Một số món ăn '!$A$1:$AA$3821,8,FALSE)*$C31</f>
        <v>60</v>
      </c>
      <c r="I31" s="10">
        <f>VLOOKUP($A31,'Một số món ăn '!$A$1:$AA$3821,9,FALSE)*$C31</f>
        <v>0</v>
      </c>
      <c r="J31" s="10">
        <f>VLOOKUP($A31,'Một số món ăn '!$A$1:$AA$3821,10,FALSE)*$C31</f>
        <v>11.85</v>
      </c>
      <c r="K31" s="10">
        <f>VLOOKUP($A31,'Một số món ăn '!$A$1:$AA$3821,11,FALSE)*$C31</f>
        <v>11.85</v>
      </c>
      <c r="L31" s="10">
        <f>VLOOKUP($A31,'Một số món ăn '!$A$1:$AA$3821,12,FALSE)*$C31</f>
        <v>0</v>
      </c>
      <c r="M31" s="10">
        <f>VLOOKUP($A31,'Một số món ăn '!$A$1:$AA$3821,13,FALSE)*$C31</f>
        <v>1.2</v>
      </c>
      <c r="N31" s="10">
        <f>VLOOKUP($A31,'Một số món ăn '!$A$1:$AA$3821,14,FALSE)*$C31</f>
        <v>1.2</v>
      </c>
      <c r="O31" s="10">
        <f>VLOOKUP($A31,'Một số món ăn '!$A$1:$AA$3821,15,FALSE)*$C31</f>
        <v>78.900000000000006</v>
      </c>
      <c r="P31" s="10">
        <f>VLOOKUP($A31,'Một số món ăn '!$A$1:$AA$3821,16,FALSE)*$C31</f>
        <v>0.3</v>
      </c>
      <c r="Q31" s="10">
        <f>VLOOKUP($A31,'Một số món ăn '!$A$1:$AA$3821,17,FALSE)*$C31</f>
        <v>0</v>
      </c>
      <c r="R31" s="10">
        <f>VLOOKUP($A31,'Một số món ăn '!$A$1:$AA$3821,18,FALSE)*$C31</f>
        <v>42</v>
      </c>
      <c r="S31" s="10">
        <f>VLOOKUP($A31,'Một số món ăn '!$A$1:$AA$3821,19,FALSE)*$C31</f>
        <v>246</v>
      </c>
      <c r="T31" s="10">
        <f>VLOOKUP($A31,'Một số món ăn '!$A$1:$AA$3821,20,FALSE)*$C31</f>
        <v>3</v>
      </c>
      <c r="U31" s="10">
        <f>VLOOKUP($A31,'Một số món ăn '!$A$1:$AA$3821,21,FALSE)*$C31</f>
        <v>0</v>
      </c>
      <c r="V31" s="10">
        <f>VLOOKUP($A31,'Một số món ăn '!$A$1:$AA$3821,22,FALSE)*$C31</f>
        <v>0</v>
      </c>
      <c r="W31" s="10">
        <f>VLOOKUP($A31,'Một số món ăn '!$A$1:$AA$3821,23,FALSE)*$C31</f>
        <v>0</v>
      </c>
      <c r="X31" s="10">
        <f>VLOOKUP($A31,'Một số món ăn '!$A$1:$AA$3821,24,FALSE)*$C31</f>
        <v>0</v>
      </c>
      <c r="Y31" s="10">
        <f>VLOOKUP($A31,'Một số món ăn '!$A$1:$AA$3821,25,FALSE)*$C31</f>
        <v>0.15</v>
      </c>
      <c r="Z31" s="10">
        <f>VLOOKUP($A31,'Một số món ăn '!$A$1:$AA$3821,26,FALSE)*$C31</f>
        <v>0</v>
      </c>
    </row>
    <row r="32" spans="1:36" x14ac:dyDescent="0.3">
      <c r="A32" s="198">
        <v>38</v>
      </c>
      <c r="B32" s="10" t="str">
        <f>VLOOKUP($A32,'Một số món ăn '!$A$1:$AA$3821,2,FALSE)</f>
        <v>Bò hầm cà rốt khoai tây</v>
      </c>
      <c r="C32" s="407">
        <v>0.5</v>
      </c>
      <c r="D32" s="96" t="str">
        <f>VLOOKUP($A32,'Một số món ăn '!$A$1:$AA$3821,3,FALSE)</f>
        <v>Tô</v>
      </c>
      <c r="E32" s="10">
        <f>VLOOKUP($A32,'Một số món ăn '!$A$1:$AA$3821,4,FALSE)*$C32</f>
        <v>240</v>
      </c>
      <c r="F32" s="10">
        <f>VLOOKUP($A32,'Một số món ăn '!$A$1:$AA$3821,5,FALSE)*$C32</f>
        <v>231.07999999999998</v>
      </c>
      <c r="G32" s="10">
        <f>VLOOKUP($A32,'Một số món ăn '!$A$1:$AA$3821,7,FALSE)*$C32</f>
        <v>96.22</v>
      </c>
      <c r="H32" s="10">
        <f>VLOOKUP($A32,'Một số món ăn '!$A$1:$AA$3821,8,FALSE)*$C32</f>
        <v>212.98779999999999</v>
      </c>
      <c r="I32" s="10">
        <f>VLOOKUP($A32,'Một số món ăn '!$A$1:$AA$3821,9,FALSE)*$C32</f>
        <v>6.3514999999999997</v>
      </c>
      <c r="J32" s="10">
        <f>VLOOKUP($A32,'Một số món ăn '!$A$1:$AA$3821,10,FALSE)*$C32</f>
        <v>0.60000000000000009</v>
      </c>
      <c r="K32" s="10">
        <f>VLOOKUP($A32,'Một số món ăn '!$A$1:$AA$3821,11,FALSE)*$C32</f>
        <v>6.9515000000000002</v>
      </c>
      <c r="L32" s="10">
        <f>VLOOKUP($A32,'Một số món ăn '!$A$1:$AA$3821,12,FALSE)*$C32</f>
        <v>1.1171999999999997</v>
      </c>
      <c r="M32" s="10">
        <f>VLOOKUP($A32,'Một số món ăn '!$A$1:$AA$3821,13,FALSE)*$C32</f>
        <v>3.988</v>
      </c>
      <c r="N32" s="10">
        <f>VLOOKUP($A32,'Một số món ăn '!$A$1:$AA$3821,14,FALSE)*$C32</f>
        <v>5.1052</v>
      </c>
      <c r="O32" s="10">
        <f>VLOOKUP($A32,'Một số món ăn '!$A$1:$AA$3821,15,FALSE)*$C32</f>
        <v>4.2667250000000001</v>
      </c>
      <c r="P32" s="10">
        <f>VLOOKUP($A32,'Một số món ăn '!$A$1:$AA$3821,16,FALSE)*$C32</f>
        <v>0.59082500000000004</v>
      </c>
      <c r="Q32" s="10">
        <f>VLOOKUP($A32,'Một số món ăn '!$A$1:$AA$3821,17,FALSE)*$C32</f>
        <v>17.346</v>
      </c>
      <c r="R32" s="10">
        <f>VLOOKUP($A32,'Một số món ăn '!$A$1:$AA$3821,18,FALSE)*$C32</f>
        <v>28.570249999999998</v>
      </c>
      <c r="S32" s="10">
        <f>VLOOKUP($A32,'Một số món ăn '!$A$1:$AA$3821,19,FALSE)*$C32</f>
        <v>90.44</v>
      </c>
      <c r="T32" s="10">
        <f>VLOOKUP($A32,'Một số món ăn '!$A$1:$AA$3821,20,FALSE)*$C32</f>
        <v>1.5476850000000004</v>
      </c>
      <c r="U32" s="10">
        <f>VLOOKUP($A32,'Một số món ăn '!$A$1:$AA$3821,21,FALSE)*$C32</f>
        <v>354.97110000000004</v>
      </c>
      <c r="V32" s="10">
        <f>VLOOKUP($A32,'Một số món ăn '!$A$1:$AA$3821,22,FALSE)*$C32</f>
        <v>231.84054999999998</v>
      </c>
      <c r="W32" s="10">
        <f>VLOOKUP($A32,'Một số món ăn '!$A$1:$AA$3821,23,FALSE)*$C32</f>
        <v>1060.11545</v>
      </c>
      <c r="X32" s="10">
        <f>VLOOKUP($A32,'Một số món ăn '!$A$1:$AA$3821,24,FALSE)*$C32</f>
        <v>3.5279999999999996</v>
      </c>
      <c r="Y32" s="10">
        <f>VLOOKUP($A32,'Một số món ăn '!$A$1:$AA$3821,25,FALSE)*$C32</f>
        <v>6.0742499999999998E-2</v>
      </c>
      <c r="Z32" s="10">
        <f>VLOOKUP($A32,'Một số món ăn '!$A$1:$AA$3821,26,FALSE)*$C32</f>
        <v>12.530849999999997</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200</v>
      </c>
      <c r="F48" s="123">
        <f t="shared" ref="F48:Z48" si="14">SUM(F51:F58)</f>
        <v>166</v>
      </c>
      <c r="G48" s="123">
        <f t="shared" si="14"/>
        <v>238</v>
      </c>
      <c r="H48" s="123">
        <f t="shared" si="14"/>
        <v>112.88</v>
      </c>
      <c r="I48" s="123">
        <f t="shared" si="14"/>
        <v>0</v>
      </c>
      <c r="J48" s="123">
        <f t="shared" si="14"/>
        <v>1.992</v>
      </c>
      <c r="K48" s="123">
        <f t="shared" si="14"/>
        <v>1.992</v>
      </c>
      <c r="L48" s="123">
        <f t="shared" si="14"/>
        <v>0</v>
      </c>
      <c r="M48" s="123">
        <f t="shared" si="14"/>
        <v>0.33200000000000002</v>
      </c>
      <c r="N48" s="123">
        <f t="shared" si="14"/>
        <v>0.33200000000000002</v>
      </c>
      <c r="O48" s="123">
        <f t="shared" si="14"/>
        <v>47.31</v>
      </c>
      <c r="P48" s="123">
        <f t="shared" si="14"/>
        <v>2.988</v>
      </c>
      <c r="Q48" s="123">
        <f t="shared" si="14"/>
        <v>0</v>
      </c>
      <c r="R48" s="123">
        <f t="shared" si="14"/>
        <v>56.44</v>
      </c>
      <c r="S48" s="123">
        <f t="shared" si="14"/>
        <v>81.34</v>
      </c>
      <c r="T48" s="123">
        <f t="shared" si="14"/>
        <v>1.66</v>
      </c>
      <c r="U48" s="123">
        <f t="shared" si="14"/>
        <v>51.46</v>
      </c>
      <c r="V48" s="123">
        <f t="shared" si="14"/>
        <v>348.6</v>
      </c>
      <c r="W48" s="123">
        <f t="shared" si="14"/>
        <v>249</v>
      </c>
      <c r="X48" s="123">
        <f t="shared" si="14"/>
        <v>0</v>
      </c>
      <c r="Y48" s="123">
        <f t="shared" si="14"/>
        <v>8.3000000000000004E-2</v>
      </c>
      <c r="Z48" s="123">
        <f t="shared" si="14"/>
        <v>38.18</v>
      </c>
    </row>
    <row r="49" spans="1:26" s="167" customFormat="1" ht="15.6" x14ac:dyDescent="0.3">
      <c r="A49" s="165"/>
      <c r="B49" s="165" t="s">
        <v>382</v>
      </c>
      <c r="C49" s="165"/>
      <c r="D49" s="165"/>
      <c r="E49" s="166"/>
      <c r="F49" s="166"/>
      <c r="G49" s="166">
        <f>G48/G47*100</f>
        <v>101.27659574468085</v>
      </c>
      <c r="H49" s="166"/>
      <c r="I49" s="166"/>
      <c r="J49" s="166"/>
      <c r="K49" s="166">
        <f>K48/K47*100</f>
        <v>16.953191489361704</v>
      </c>
      <c r="L49" s="166"/>
      <c r="M49" s="166"/>
      <c r="N49" s="166">
        <f>N48/N47*100</f>
        <v>5.0859574468085116</v>
      </c>
      <c r="O49" s="166">
        <f>O48/O47*100</f>
        <v>146.4139264990329</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51</v>
      </c>
      <c r="B51" s="10" t="str">
        <f>VLOOKUP($A51,'Một số món ăn '!$A$1:$AA$3821,2,FALSE)</f>
        <v>Khoai lang luộc</v>
      </c>
      <c r="C51" s="408">
        <v>1</v>
      </c>
      <c r="D51" s="96" t="str">
        <f>VLOOKUP($A51,'Một số món ăn '!$A$1:$AA$3821,3,FALSE)</f>
        <v>củ</v>
      </c>
      <c r="E51" s="10">
        <f>VLOOKUP($A51,'Một số món ăn '!$A$1:$AA$3821,4,FALSE)*$C51</f>
        <v>200</v>
      </c>
      <c r="F51" s="10">
        <f>VLOOKUP($A51,'Một số món ăn '!$A$1:$AA$3821,5,FALSE)*$C51</f>
        <v>166</v>
      </c>
      <c r="G51" s="10">
        <f>VLOOKUP($A51,'Một số món ăn '!$A$1:$AA$3821,7,FALSE)*$C51</f>
        <v>238</v>
      </c>
      <c r="H51" s="10">
        <f>VLOOKUP($A51,'Một số món ăn '!$A$1:$AA$3821,8,FALSE)*$C51</f>
        <v>112.88</v>
      </c>
      <c r="I51" s="10">
        <f>VLOOKUP($A51,'Một số món ăn '!$A$1:$AA$3821,9,FALSE)*$C51</f>
        <v>0</v>
      </c>
      <c r="J51" s="10">
        <f>VLOOKUP($A51,'Một số món ăn '!$A$1:$AA$3821,10,FALSE)*$C51</f>
        <v>1.992</v>
      </c>
      <c r="K51" s="10">
        <f>VLOOKUP($A51,'Một số món ăn '!$A$1:$AA$3821,11,FALSE)*$C51</f>
        <v>1.992</v>
      </c>
      <c r="L51" s="10">
        <f>VLOOKUP($A51,'Một số món ăn '!$A$1:$AA$3821,12,FALSE)*$C51</f>
        <v>0</v>
      </c>
      <c r="M51" s="10">
        <f>VLOOKUP($A51,'Một số món ăn '!$A$1:$AA$3821,13,FALSE)*$C51</f>
        <v>0.33200000000000002</v>
      </c>
      <c r="N51" s="10">
        <f>VLOOKUP($A51,'Một số món ăn '!$A$1:$AA$3821,14,FALSE)*$C51</f>
        <v>0.33200000000000002</v>
      </c>
      <c r="O51" s="10">
        <f>VLOOKUP($A51,'Một số món ăn '!$A$1:$AA$3821,15,FALSE)*$C51</f>
        <v>47.31</v>
      </c>
      <c r="P51" s="10">
        <f>VLOOKUP($A51,'Một số món ăn '!$A$1:$AA$3821,16,FALSE)*$C51</f>
        <v>2.988</v>
      </c>
      <c r="Q51" s="10">
        <f>VLOOKUP($A51,'Một số món ăn '!$A$1:$AA$3821,17,FALSE)*$C51</f>
        <v>0</v>
      </c>
      <c r="R51" s="10">
        <f>VLOOKUP($A51,'Một số món ăn '!$A$1:$AA$3821,18,FALSE)*$C51</f>
        <v>56.44</v>
      </c>
      <c r="S51" s="10">
        <f>VLOOKUP($A51,'Một số món ăn '!$A$1:$AA$3821,19,FALSE)*$C51</f>
        <v>81.34</v>
      </c>
      <c r="T51" s="10">
        <f>VLOOKUP($A51,'Một số món ăn '!$A$1:$AA$3821,20,FALSE)*$C51</f>
        <v>1.66</v>
      </c>
      <c r="U51" s="10">
        <f>VLOOKUP($A51,'Một số món ăn '!$A$1:$AA$3821,21,FALSE)*$C51</f>
        <v>51.46</v>
      </c>
      <c r="V51" s="10">
        <f>VLOOKUP($A51,'Một số món ăn '!$A$1:$AA$3821,22,FALSE)*$C51</f>
        <v>348.6</v>
      </c>
      <c r="W51" s="10">
        <f>VLOOKUP($A51,'Một số món ăn '!$A$1:$AA$3821,23,FALSE)*$C51</f>
        <v>249</v>
      </c>
      <c r="X51" s="10">
        <f>VLOOKUP($A51,'Một số món ăn '!$A$1:$AA$3821,24,FALSE)*$C51</f>
        <v>0</v>
      </c>
      <c r="Y51" s="10">
        <f>VLOOKUP($A51,'Một số món ăn '!$A$1:$AA$3821,25,FALSE)*$C51</f>
        <v>8.3000000000000004E-2</v>
      </c>
      <c r="Z51" s="10">
        <f>VLOOKUP($A51,'Một số món ăn '!$A$1:$AA$3821,26,FALSE)*$C51</f>
        <v>38.18</v>
      </c>
    </row>
    <row r="52" spans="1:26" x14ac:dyDescent="0.3">
      <c r="A52" s="172" t="s">
        <v>338</v>
      </c>
      <c r="B52" s="10" t="str">
        <f>VLOOKUP($A52,'Một số món ăn '!$A$1:$AA$3821,2,FALSE)</f>
        <v>Chọn món</v>
      </c>
      <c r="C52" s="408">
        <v>0</v>
      </c>
      <c r="D52" s="96" t="str">
        <f>VLOOKUP($A52,'Một số món ăn '!$A$1:$AA$3821,3,FALSE)</f>
        <v>chọn lượng</v>
      </c>
      <c r="E52" s="10">
        <f>VLOOKUP($A52,'Một số món ăn '!$A$1:$AA$3821,4,FALSE)*$C52</f>
        <v>0</v>
      </c>
      <c r="F52" s="10">
        <f>VLOOKUP($A52,'Một số món ăn '!$A$1:$AA$3821,5,FALSE)*$C52</f>
        <v>0</v>
      </c>
      <c r="G52" s="10">
        <f>VLOOKUP($A52,'Một số món ăn '!$A$1:$AA$3821,7,FALSE)*$C52</f>
        <v>0</v>
      </c>
      <c r="H52" s="10">
        <f>VLOOKUP($A52,'Một số món ăn '!$A$1:$AA$3821,8,FALSE)*$C52</f>
        <v>0</v>
      </c>
      <c r="I52" s="10">
        <f>VLOOKUP($A52,'Một số món ăn '!$A$1:$AA$3821,9,FALSE)*$C52</f>
        <v>0</v>
      </c>
      <c r="J52" s="10">
        <f>VLOOKUP($A52,'Một số món ăn '!$A$1:$AA$3821,10,FALSE)*$C52</f>
        <v>0</v>
      </c>
      <c r="K52" s="10">
        <f>VLOOKUP($A52,'Một số món ăn '!$A$1:$AA$3821,11,FALSE)*$C52</f>
        <v>0</v>
      </c>
      <c r="L52" s="10">
        <f>VLOOKUP($A52,'Một số món ăn '!$A$1:$AA$3821,12,FALSE)*$C52</f>
        <v>0</v>
      </c>
      <c r="M52" s="10">
        <f>VLOOKUP($A52,'Một số món ăn '!$A$1:$AA$3821,13,FALSE)*$C52</f>
        <v>0</v>
      </c>
      <c r="N52" s="10">
        <f>VLOOKUP($A52,'Một số món ăn '!$A$1:$AA$3821,14,FALSE)*$C52</f>
        <v>0</v>
      </c>
      <c r="O52" s="10">
        <f>VLOOKUP($A52,'Một số món ăn '!$A$1:$AA$3821,15,FALSE)*$C52</f>
        <v>0</v>
      </c>
      <c r="P52" s="10">
        <f>VLOOKUP($A52,'Một số món ăn '!$A$1:$AA$3821,16,FALSE)*$C52</f>
        <v>0</v>
      </c>
      <c r="Q52" s="10">
        <f>VLOOKUP($A52,'Một số món ăn '!$A$1:$AA$3821,17,FALSE)*$C52</f>
        <v>0</v>
      </c>
      <c r="R52" s="10">
        <f>VLOOKUP($A52,'Một số món ăn '!$A$1:$AA$3821,18,FALSE)*$C52</f>
        <v>0</v>
      </c>
      <c r="S52" s="10">
        <f>VLOOKUP($A52,'Một số món ăn '!$A$1:$AA$3821,19,FALSE)*$C52</f>
        <v>0</v>
      </c>
      <c r="T52" s="10">
        <f>VLOOKUP($A52,'Một số món ăn '!$A$1:$AA$3821,20,FALSE)*$C52</f>
        <v>0</v>
      </c>
      <c r="U52" s="10">
        <f>VLOOKUP($A52,'Một số món ăn '!$A$1:$AA$3821,21,FALSE)*$C52</f>
        <v>0</v>
      </c>
      <c r="V52" s="10">
        <f>VLOOKUP($A52,'Một số món ăn '!$A$1:$AA$3821,22,FALSE)*$C52</f>
        <v>0</v>
      </c>
      <c r="W52" s="10">
        <f>VLOOKUP($A52,'Một số món ăn '!$A$1:$AA$3821,23,FALSE)*$C52</f>
        <v>0</v>
      </c>
      <c r="X52" s="10">
        <f>VLOOKUP($A52,'Một số món ăn '!$A$1:$AA$3821,24,FALSE)*$C52</f>
        <v>0</v>
      </c>
      <c r="Y52" s="10">
        <f>VLOOKUP($A52,'Một số món ăn '!$A$1:$AA$3821,25,FALSE)*$C52</f>
        <v>0</v>
      </c>
      <c r="Z52" s="10">
        <f>VLOOKUP($A52,'Một số món ăn '!$A$1:$AA$3821,26,FALSE)*$C52</f>
        <v>0</v>
      </c>
    </row>
    <row r="53" spans="1:26" x14ac:dyDescent="0.3">
      <c r="A53" s="172" t="s">
        <v>338</v>
      </c>
      <c r="B53" s="10" t="str">
        <f>VLOOKUP($A53,'Một số món ăn '!$A$1:$AA$3821,2,FALSE)</f>
        <v>Chọn món</v>
      </c>
      <c r="C53" s="408">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408">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408">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408">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408">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408">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1370</v>
      </c>
      <c r="F68" s="123">
        <f t="shared" ref="F68:Z68" si="15">SUM(F71:F78)</f>
        <v>1266.06</v>
      </c>
      <c r="G68" s="123">
        <f t="shared" si="15"/>
        <v>501</v>
      </c>
      <c r="H68" s="123">
        <f t="shared" si="15"/>
        <v>1148.5286000000001</v>
      </c>
      <c r="I68" s="123">
        <f t="shared" si="15"/>
        <v>24.071000000000002</v>
      </c>
      <c r="J68" s="123">
        <f t="shared" si="15"/>
        <v>6.6363000000000003</v>
      </c>
      <c r="K68" s="123">
        <f t="shared" si="15"/>
        <v>30.707300000000004</v>
      </c>
      <c r="L68" s="123">
        <f t="shared" si="15"/>
        <v>4.9783999999999997</v>
      </c>
      <c r="M68" s="123">
        <f t="shared" si="15"/>
        <v>11.263999999999999</v>
      </c>
      <c r="N68" s="123">
        <f t="shared" si="15"/>
        <v>16.2424</v>
      </c>
      <c r="O68" s="123">
        <f t="shared" si="15"/>
        <v>55.624849999999995</v>
      </c>
      <c r="P68" s="123">
        <f t="shared" si="15"/>
        <v>17.300449999999998</v>
      </c>
      <c r="Q68" s="123">
        <f t="shared" si="15"/>
        <v>34.692</v>
      </c>
      <c r="R68" s="123">
        <f t="shared" si="15"/>
        <v>169.49450000000002</v>
      </c>
      <c r="S68" s="123">
        <f t="shared" si="15"/>
        <v>407.84800000000001</v>
      </c>
      <c r="T68" s="123">
        <f t="shared" si="15"/>
        <v>5.9644700000000013</v>
      </c>
      <c r="U68" s="123">
        <f t="shared" si="15"/>
        <v>1498.6872000000001</v>
      </c>
      <c r="V68" s="123">
        <f t="shared" si="15"/>
        <v>811.70810000000006</v>
      </c>
      <c r="W68" s="123">
        <f t="shared" si="15"/>
        <v>2233.4809</v>
      </c>
      <c r="X68" s="123">
        <f t="shared" si="15"/>
        <v>7.0559999999999992</v>
      </c>
      <c r="Y68" s="123">
        <f t="shared" si="15"/>
        <v>0.63548499999999997</v>
      </c>
      <c r="Z68" s="123">
        <f t="shared" si="15"/>
        <v>134.36169999999998</v>
      </c>
    </row>
    <row r="69" spans="1:26" s="167" customFormat="1" ht="15.6" x14ac:dyDescent="0.3">
      <c r="A69" s="165"/>
      <c r="B69" s="165" t="s">
        <v>382</v>
      </c>
      <c r="C69" s="165"/>
      <c r="D69" s="165"/>
      <c r="E69" s="166"/>
      <c r="F69" s="166"/>
      <c r="G69" s="166">
        <f>G68/G67*100</f>
        <v>106.59574468085107</v>
      </c>
      <c r="H69" s="166"/>
      <c r="I69" s="166"/>
      <c r="J69" s="166"/>
      <c r="K69" s="166">
        <f>K68/K67*100</f>
        <v>130.66936170212767</v>
      </c>
      <c r="L69" s="166"/>
      <c r="M69" s="166"/>
      <c r="N69" s="166">
        <f>N68/N67*100</f>
        <v>124.40987234042555</v>
      </c>
      <c r="O69" s="166">
        <f>O68/O67*100</f>
        <v>86.073268858800773</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407">
        <v>0.5</v>
      </c>
      <c r="D71" s="96" t="str">
        <f>VLOOKUP($A71,'Một số món ăn '!$A$1:$AA$3821,3,FALSE)</f>
        <v>chén</v>
      </c>
      <c r="E71" s="10">
        <f>VLOOKUP($A71,'Một số món ăn '!$A$1:$AA$3821,4,FALSE)*$C71</f>
        <v>90</v>
      </c>
      <c r="F71" s="10">
        <f>VLOOKUP($A71,'Một số món ăn '!$A$1:$AA$3821,5,FALSE)*$C71</f>
        <v>89.7</v>
      </c>
      <c r="G71" s="10">
        <f>VLOOKUP($A71,'Một số món ăn '!$A$1:$AA$3821,7,FALSE)*$C71</f>
        <v>103.2</v>
      </c>
      <c r="H71" s="10">
        <f>VLOOKUP($A71,'Một số món ăn '!$A$1:$AA$3821,8,FALSE)*$C71</f>
        <v>64.158000000000001</v>
      </c>
      <c r="I71" s="10">
        <f>VLOOKUP($A71,'Một số món ăn '!$A$1:$AA$3821,9,FALSE)*$C71</f>
        <v>0</v>
      </c>
      <c r="J71" s="10">
        <f>VLOOKUP($A71,'Một số món ăn '!$A$1:$AA$3821,10,FALSE)*$C71</f>
        <v>2.3462999999999998</v>
      </c>
      <c r="K71" s="10">
        <f>VLOOKUP($A71,'Một số món ăn '!$A$1:$AA$3821,11,FALSE)*$C71</f>
        <v>2.3462999999999998</v>
      </c>
      <c r="L71" s="10">
        <f>VLOOKUP($A71,'Một số món ăn '!$A$1:$AA$3821,12,FALSE)*$C71</f>
        <v>0</v>
      </c>
      <c r="M71" s="10">
        <f>VLOOKUP($A71,'Một số món ăn '!$A$1:$AA$3821,13,FALSE)*$C71</f>
        <v>0.29699999999999999</v>
      </c>
      <c r="N71" s="10">
        <f>VLOOKUP($A71,'Một số món ăn '!$A$1:$AA$3821,14,FALSE)*$C71</f>
        <v>0.29699999999999999</v>
      </c>
      <c r="O71" s="10">
        <f>VLOOKUP($A71,'Một số món ăn '!$A$1:$AA$3821,15,FALSE)*$C71</f>
        <v>22.631399999999999</v>
      </c>
      <c r="P71" s="10">
        <f>VLOOKUP($A71,'Một số món ăn '!$A$1:$AA$3821,16,FALSE)*$C71</f>
        <v>0.1188</v>
      </c>
      <c r="Q71" s="10">
        <f>VLOOKUP($A71,'Một số món ăn '!$A$1:$AA$3821,17,FALSE)*$C71</f>
        <v>0</v>
      </c>
      <c r="R71" s="10">
        <f>VLOOKUP($A71,'Một số món ăn '!$A$1:$AA$3821,18,FALSE)*$C71</f>
        <v>8.91</v>
      </c>
      <c r="S71" s="10">
        <f>VLOOKUP($A71,'Một số món ăn '!$A$1:$AA$3821,19,FALSE)*$C71</f>
        <v>30.887999999999998</v>
      </c>
      <c r="T71" s="10">
        <f>VLOOKUP($A71,'Một số món ăn '!$A$1:$AA$3821,20,FALSE)*$C71</f>
        <v>0.3861</v>
      </c>
      <c r="U71" s="10">
        <f>VLOOKUP($A71,'Một số món ăn '!$A$1:$AA$3821,21,FALSE)*$C71</f>
        <v>1.4850000000000001</v>
      </c>
      <c r="V71" s="10">
        <f>VLOOKUP($A71,'Một số món ăn '!$A$1:$AA$3821,22,FALSE)*$C71</f>
        <v>71.576999999999998</v>
      </c>
      <c r="W71" s="10">
        <f>VLOOKUP($A71,'Một số món ăn '!$A$1:$AA$3821,23,FALSE)*$C71</f>
        <v>0</v>
      </c>
      <c r="X71" s="10">
        <f>VLOOKUP($A71,'Một số món ăn '!$A$1:$AA$3821,24,FALSE)*$C71</f>
        <v>0</v>
      </c>
      <c r="Y71" s="10">
        <f>VLOOKUP($A71,'Một số món ăn '!$A$1:$AA$3821,25,FALSE)*$C71</f>
        <v>2.9700000000000001E-2</v>
      </c>
      <c r="Z71" s="10">
        <f>VLOOKUP($A71,'Một số món ăn '!$A$1:$AA$3821,26,FALSE)*$C71</f>
        <v>0</v>
      </c>
    </row>
    <row r="72" spans="1:26" x14ac:dyDescent="0.3">
      <c r="A72" s="172">
        <v>38</v>
      </c>
      <c r="B72" s="10" t="str">
        <f>VLOOKUP($A72,'Một số món ăn '!$A$1:$AA$3821,2,FALSE)</f>
        <v>Bò hầm cà rốt khoai tây</v>
      </c>
      <c r="C72" s="407">
        <v>1</v>
      </c>
      <c r="D72" s="96" t="str">
        <f>VLOOKUP($A72,'Một số món ăn '!$A$1:$AA$3821,3,FALSE)</f>
        <v>Tô</v>
      </c>
      <c r="E72" s="10">
        <f>VLOOKUP($A72,'Một số món ăn '!$A$1:$AA$3821,4,FALSE)*$C72</f>
        <v>480</v>
      </c>
      <c r="F72" s="10">
        <f>VLOOKUP($A72,'Một số món ăn '!$A$1:$AA$3821,5,FALSE)*$C72</f>
        <v>462.15999999999997</v>
      </c>
      <c r="G72" s="10">
        <f>VLOOKUP($A72,'Một số món ăn '!$A$1:$AA$3821,7,FALSE)*$C72</f>
        <v>192.44</v>
      </c>
      <c r="H72" s="10">
        <f>VLOOKUP($A72,'Một số món ăn '!$A$1:$AA$3821,8,FALSE)*$C72</f>
        <v>425.97559999999999</v>
      </c>
      <c r="I72" s="10">
        <f>VLOOKUP($A72,'Một số món ăn '!$A$1:$AA$3821,9,FALSE)*$C72</f>
        <v>12.702999999999999</v>
      </c>
      <c r="J72" s="10">
        <f>VLOOKUP($A72,'Một số món ăn '!$A$1:$AA$3821,10,FALSE)*$C72</f>
        <v>1.2000000000000002</v>
      </c>
      <c r="K72" s="10">
        <f>VLOOKUP($A72,'Một số món ăn '!$A$1:$AA$3821,11,FALSE)*$C72</f>
        <v>13.903</v>
      </c>
      <c r="L72" s="10">
        <f>VLOOKUP($A72,'Một số món ăn '!$A$1:$AA$3821,12,FALSE)*$C72</f>
        <v>2.2343999999999995</v>
      </c>
      <c r="M72" s="10">
        <f>VLOOKUP($A72,'Một số món ăn '!$A$1:$AA$3821,13,FALSE)*$C72</f>
        <v>7.976</v>
      </c>
      <c r="N72" s="10">
        <f>VLOOKUP($A72,'Một số món ăn '!$A$1:$AA$3821,14,FALSE)*$C72</f>
        <v>10.2104</v>
      </c>
      <c r="O72" s="10">
        <f>VLOOKUP($A72,'Một số món ăn '!$A$1:$AA$3821,15,FALSE)*$C72</f>
        <v>8.5334500000000002</v>
      </c>
      <c r="P72" s="10">
        <f>VLOOKUP($A72,'Một số món ăn '!$A$1:$AA$3821,16,FALSE)*$C72</f>
        <v>1.1816500000000001</v>
      </c>
      <c r="Q72" s="10">
        <f>VLOOKUP($A72,'Một số món ăn '!$A$1:$AA$3821,17,FALSE)*$C72</f>
        <v>34.692</v>
      </c>
      <c r="R72" s="10">
        <f>VLOOKUP($A72,'Một số món ăn '!$A$1:$AA$3821,18,FALSE)*$C72</f>
        <v>57.140499999999996</v>
      </c>
      <c r="S72" s="10">
        <f>VLOOKUP($A72,'Một số món ăn '!$A$1:$AA$3821,19,FALSE)*$C72</f>
        <v>180.88</v>
      </c>
      <c r="T72" s="10">
        <f>VLOOKUP($A72,'Một số món ăn '!$A$1:$AA$3821,20,FALSE)*$C72</f>
        <v>3.0953700000000008</v>
      </c>
      <c r="U72" s="10">
        <f>VLOOKUP($A72,'Một số món ăn '!$A$1:$AA$3821,21,FALSE)*$C72</f>
        <v>709.94220000000007</v>
      </c>
      <c r="V72" s="10">
        <f>VLOOKUP($A72,'Một số món ăn '!$A$1:$AA$3821,22,FALSE)*$C72</f>
        <v>463.68109999999996</v>
      </c>
      <c r="W72" s="10">
        <f>VLOOKUP($A72,'Một số món ăn '!$A$1:$AA$3821,23,FALSE)*$C72</f>
        <v>2120.2309</v>
      </c>
      <c r="X72" s="10">
        <f>VLOOKUP($A72,'Một số món ăn '!$A$1:$AA$3821,24,FALSE)*$C72</f>
        <v>7.0559999999999992</v>
      </c>
      <c r="Y72" s="10">
        <f>VLOOKUP($A72,'Một số món ăn '!$A$1:$AA$3821,25,FALSE)*$C72</f>
        <v>0.121485</v>
      </c>
      <c r="Z72" s="10">
        <f>VLOOKUP($A72,'Một số món ăn '!$A$1:$AA$3821,26,FALSE)*$C72</f>
        <v>25.061699999999995</v>
      </c>
    </row>
    <row r="73" spans="1:26" x14ac:dyDescent="0.3">
      <c r="A73" s="172">
        <v>44</v>
      </c>
      <c r="B73" s="10" t="str">
        <f>VLOOKUP($A73,'Một số món ăn '!$A$1:$AA$3821,2,FALSE)</f>
        <v>Canh bầu thịt bằm</v>
      </c>
      <c r="C73" s="407">
        <v>1</v>
      </c>
      <c r="D73" s="96" t="str">
        <f>VLOOKUP($A73,'Một số món ăn '!$A$1:$AA$3821,3,FALSE)</f>
        <v>tô</v>
      </c>
      <c r="E73" s="10">
        <f>VLOOKUP($A73,'Một số món ăn '!$A$1:$AA$3821,4,FALSE)*$C73</f>
        <v>700</v>
      </c>
      <c r="F73" s="10">
        <f>VLOOKUP($A73,'Một số món ăn '!$A$1:$AA$3821,5,FALSE)*$C73</f>
        <v>619.20000000000005</v>
      </c>
      <c r="G73" s="10">
        <f>VLOOKUP($A73,'Một số món ăn '!$A$1:$AA$3821,7,FALSE)*$C73</f>
        <v>172.35999999999999</v>
      </c>
      <c r="H73" s="10">
        <f>VLOOKUP($A73,'Một số món ăn '!$A$1:$AA$3821,8,FALSE)*$C73</f>
        <v>577.64499999999998</v>
      </c>
      <c r="I73" s="10">
        <f>VLOOKUP($A73,'Một số món ăn '!$A$1:$AA$3821,9,FALSE)*$C73</f>
        <v>11.368000000000002</v>
      </c>
      <c r="J73" s="10">
        <f>VLOOKUP($A73,'Một số món ăn '!$A$1:$AA$3821,10,FALSE)*$C73</f>
        <v>2.52</v>
      </c>
      <c r="K73" s="10">
        <f>VLOOKUP($A73,'Một số món ăn '!$A$1:$AA$3821,11,FALSE)*$C73</f>
        <v>13.888000000000002</v>
      </c>
      <c r="L73" s="10">
        <f>VLOOKUP($A73,'Một số món ăn '!$A$1:$AA$3821,12,FALSE)*$C73</f>
        <v>2.7440000000000002</v>
      </c>
      <c r="M73" s="10">
        <f>VLOOKUP($A73,'Một số món ăn '!$A$1:$AA$3821,13,FALSE)*$C73</f>
        <v>2.9910000000000001</v>
      </c>
      <c r="N73" s="10">
        <f>VLOOKUP($A73,'Một số món ăn '!$A$1:$AA$3821,14,FALSE)*$C73</f>
        <v>5.7350000000000003</v>
      </c>
      <c r="O73" s="10">
        <f>VLOOKUP($A73,'Một số món ăn '!$A$1:$AA$3821,15,FALSE)*$C73</f>
        <v>17.145</v>
      </c>
      <c r="P73" s="10">
        <f>VLOOKUP($A73,'Một số món ăn '!$A$1:$AA$3821,16,FALSE)*$C73</f>
        <v>8.4</v>
      </c>
      <c r="Q73" s="10">
        <f>VLOOKUP($A73,'Một số món ăn '!$A$1:$AA$3821,17,FALSE)*$C73</f>
        <v>0</v>
      </c>
      <c r="R73" s="10">
        <f>VLOOKUP($A73,'Một số món ăn '!$A$1:$AA$3821,18,FALSE)*$C73</f>
        <v>93.944000000000003</v>
      </c>
      <c r="S73" s="10">
        <f>VLOOKUP($A73,'Một số món ăn '!$A$1:$AA$3821,19,FALSE)*$C73</f>
        <v>180.88</v>
      </c>
      <c r="T73" s="10">
        <f>VLOOKUP($A73,'Một số món ăn '!$A$1:$AA$3821,20,FALSE)*$C73</f>
        <v>1.248</v>
      </c>
      <c r="U73" s="10">
        <f>VLOOKUP($A73,'Một số món ăn '!$A$1:$AA$3821,21,FALSE)*$C73</f>
        <v>783.46</v>
      </c>
      <c r="V73" s="10">
        <f>VLOOKUP($A73,'Một số món ăn '!$A$1:$AA$3821,22,FALSE)*$C73</f>
        <v>0</v>
      </c>
      <c r="W73" s="10">
        <f>VLOOKUP($A73,'Một số món ăn '!$A$1:$AA$3821,23,FALSE)*$C73</f>
        <v>42</v>
      </c>
      <c r="X73" s="10">
        <f>VLOOKUP($A73,'Một số món ăn '!$A$1:$AA$3821,24,FALSE)*$C73</f>
        <v>0</v>
      </c>
      <c r="Y73" s="10">
        <f>VLOOKUP($A73,'Một số món ăn '!$A$1:$AA$3821,25,FALSE)*$C73</f>
        <v>0.43680000000000002</v>
      </c>
      <c r="Z73" s="10">
        <f>VLOOKUP($A73,'Một số món ăn '!$A$1:$AA$3821,26,FALSE)*$C73</f>
        <v>50.4</v>
      </c>
    </row>
    <row r="74" spans="1:26" x14ac:dyDescent="0.3">
      <c r="A74" s="172">
        <v>24</v>
      </c>
      <c r="B74" s="10" t="str">
        <f>VLOOKUP($A74,'Một số món ăn '!$A$1:$AA$3821,2,FALSE)</f>
        <v>Ổi</v>
      </c>
      <c r="C74" s="407">
        <v>1</v>
      </c>
      <c r="D74" s="96" t="str">
        <f>VLOOKUP($A74,'Một số món ăn '!$A$1:$AA$3821,3,FALSE)</f>
        <v>quả</v>
      </c>
      <c r="E74" s="10">
        <f>VLOOKUP($A74,'Một số món ăn '!$A$1:$AA$3821,4,FALSE)*$C74</f>
        <v>100</v>
      </c>
      <c r="F74" s="10">
        <f>VLOOKUP($A74,'Một số món ăn '!$A$1:$AA$3821,5,FALSE)*$C74</f>
        <v>95</v>
      </c>
      <c r="G74" s="10">
        <f>VLOOKUP($A74,'Một số món ăn '!$A$1:$AA$3821,7,FALSE)*$C74</f>
        <v>33</v>
      </c>
      <c r="H74" s="10">
        <f>VLOOKUP($A74,'Một số món ăn '!$A$1:$AA$3821,8,FALSE)*$C74</f>
        <v>80.75</v>
      </c>
      <c r="I74" s="10">
        <f>VLOOKUP($A74,'Một số món ăn '!$A$1:$AA$3821,9,FALSE)*$C74</f>
        <v>0</v>
      </c>
      <c r="J74" s="10">
        <f>VLOOKUP($A74,'Một số món ăn '!$A$1:$AA$3821,10,FALSE)*$C74</f>
        <v>0.56999999999999995</v>
      </c>
      <c r="K74" s="10">
        <f>VLOOKUP($A74,'Một số món ăn '!$A$1:$AA$3821,11,FALSE)*$C74</f>
        <v>0.56999999999999995</v>
      </c>
      <c r="L74" s="10">
        <f>VLOOKUP($A74,'Một số món ăn '!$A$1:$AA$3821,12,FALSE)*$C74</f>
        <v>0</v>
      </c>
      <c r="M74" s="10">
        <f>VLOOKUP($A74,'Một số món ăn '!$A$1:$AA$3821,13,FALSE)*$C74</f>
        <v>0</v>
      </c>
      <c r="N74" s="10">
        <f>VLOOKUP($A74,'Một số món ăn '!$A$1:$AA$3821,14,FALSE)*$C74</f>
        <v>0</v>
      </c>
      <c r="O74" s="10">
        <f>VLOOKUP($A74,'Một số món ăn '!$A$1:$AA$3821,15,FALSE)*$C74</f>
        <v>7.3150000000000004</v>
      </c>
      <c r="P74" s="10">
        <f>VLOOKUP($A74,'Một số món ăn '!$A$1:$AA$3821,16,FALSE)*$C74</f>
        <v>7.6</v>
      </c>
      <c r="Q74" s="10">
        <f>VLOOKUP($A74,'Một số món ăn '!$A$1:$AA$3821,17,FALSE)*$C74</f>
        <v>0</v>
      </c>
      <c r="R74" s="10">
        <f>VLOOKUP($A74,'Một số món ăn '!$A$1:$AA$3821,18,FALSE)*$C74</f>
        <v>9.5</v>
      </c>
      <c r="S74" s="10">
        <f>VLOOKUP($A74,'Một số món ăn '!$A$1:$AA$3821,19,FALSE)*$C74</f>
        <v>15.2</v>
      </c>
      <c r="T74" s="10">
        <f>VLOOKUP($A74,'Một số món ăn '!$A$1:$AA$3821,20,FALSE)*$C74</f>
        <v>1.2350000000000001</v>
      </c>
      <c r="U74" s="10">
        <f>VLOOKUP($A74,'Một số món ăn '!$A$1:$AA$3821,21,FALSE)*$C74</f>
        <v>3.8</v>
      </c>
      <c r="V74" s="10">
        <f>VLOOKUP($A74,'Một số món ăn '!$A$1:$AA$3821,22,FALSE)*$C74</f>
        <v>276.45</v>
      </c>
      <c r="W74" s="10">
        <f>VLOOKUP($A74,'Một số món ăn '!$A$1:$AA$3821,23,FALSE)*$C74</f>
        <v>71.25</v>
      </c>
      <c r="X74" s="10">
        <f>VLOOKUP($A74,'Một số món ăn '!$A$1:$AA$3821,24,FALSE)*$C74</f>
        <v>0</v>
      </c>
      <c r="Y74" s="10">
        <f>VLOOKUP($A74,'Một số món ăn '!$A$1:$AA$3821,25,FALSE)*$C74</f>
        <v>4.7500000000000001E-2</v>
      </c>
      <c r="Z74" s="10">
        <f>VLOOKUP($A74,'Một số món ăn '!$A$1:$AA$3821,26,FALSE)*$C74</f>
        <v>58.9</v>
      </c>
    </row>
    <row r="75" spans="1:26" x14ac:dyDescent="0.3">
      <c r="A75" s="198" t="s">
        <v>338</v>
      </c>
      <c r="B75" s="10" t="str">
        <f>VLOOKUP($A75,'Một số món ăn '!$A$1:$AA$3821,2,FALSE)</f>
        <v>Chọn món</v>
      </c>
      <c r="C75" s="407">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407">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407">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407">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235</v>
      </c>
      <c r="F88" s="123">
        <f t="shared" ref="F88:Z88" si="16">SUM(F91:F98)</f>
        <v>226.3</v>
      </c>
      <c r="G88" s="123">
        <f t="shared" si="16"/>
        <v>208.25</v>
      </c>
      <c r="H88" s="123">
        <f t="shared" si="16"/>
        <v>45.265000000000001</v>
      </c>
      <c r="I88" s="123">
        <f t="shared" si="16"/>
        <v>7.19</v>
      </c>
      <c r="J88" s="123">
        <f t="shared" si="16"/>
        <v>0.3306</v>
      </c>
      <c r="K88" s="123">
        <f t="shared" si="16"/>
        <v>6.9006000000000007</v>
      </c>
      <c r="L88" s="123">
        <f t="shared" si="16"/>
        <v>7.31</v>
      </c>
      <c r="M88" s="123">
        <f t="shared" si="16"/>
        <v>4.5600000000000002E-2</v>
      </c>
      <c r="N88" s="123">
        <f t="shared" si="16"/>
        <v>7.3555999999999999</v>
      </c>
      <c r="O88" s="123">
        <f t="shared" si="16"/>
        <v>27.293500000000002</v>
      </c>
      <c r="P88" s="123">
        <f t="shared" si="16"/>
        <v>2.5535999999999999</v>
      </c>
      <c r="Q88" s="123">
        <f t="shared" si="16"/>
        <v>19.5</v>
      </c>
      <c r="R88" s="123">
        <f t="shared" si="16"/>
        <v>66.986000000000004</v>
      </c>
      <c r="S88" s="123">
        <f t="shared" si="16"/>
        <v>54.059999999999995</v>
      </c>
      <c r="T88" s="123">
        <f t="shared" si="16"/>
        <v>0.49050000000000005</v>
      </c>
      <c r="U88" s="123">
        <f t="shared" si="16"/>
        <v>1.1399999999999999</v>
      </c>
      <c r="V88" s="123">
        <f t="shared" si="16"/>
        <v>82.935000000000002</v>
      </c>
      <c r="W88" s="123">
        <f t="shared" si="16"/>
        <v>31.375</v>
      </c>
      <c r="X88" s="123">
        <f t="shared" si="16"/>
        <v>0</v>
      </c>
      <c r="Y88" s="123">
        <f t="shared" si="16"/>
        <v>2.6250000000000002E-2</v>
      </c>
      <c r="Z88" s="123">
        <f t="shared" si="16"/>
        <v>17.670000000000002</v>
      </c>
    </row>
    <row r="89" spans="1:26" s="167" customFormat="1" ht="15.6" x14ac:dyDescent="0.3">
      <c r="A89" s="165"/>
      <c r="B89" s="165" t="s">
        <v>382</v>
      </c>
      <c r="C89" s="165"/>
      <c r="D89" s="165"/>
      <c r="E89" s="166"/>
      <c r="F89" s="166"/>
      <c r="G89" s="166">
        <f>G88/G87*100</f>
        <v>88.617021276595736</v>
      </c>
      <c r="H89" s="166"/>
      <c r="I89" s="166"/>
      <c r="J89" s="166"/>
      <c r="K89" s="166">
        <f>K88/K87*100</f>
        <v>58.728510638297884</v>
      </c>
      <c r="L89" s="166"/>
      <c r="M89" s="166"/>
      <c r="N89" s="166">
        <f>N88/N87*100</f>
        <v>112.68153191489363</v>
      </c>
      <c r="O89" s="166">
        <f>O88/O87*100</f>
        <v>84.467311411992256</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52</v>
      </c>
      <c r="B91" s="10" t="str">
        <f>VLOOKUP($A91,'Một số món ăn '!$A$1:$AA$3821,2,FALSE)</f>
        <v>Sữa chua trái cây</v>
      </c>
      <c r="C91" s="409">
        <v>1</v>
      </c>
      <c r="D91" s="96" t="str">
        <f>VLOOKUP($A91,'Một số món ăn '!$A$1:$AA$3821,3,FALSE)</f>
        <v>Ly</v>
      </c>
      <c r="E91" s="10">
        <f>VLOOKUP($A91,'Một số món ăn '!$A$1:$AA$3821,4,FALSE)*$C91</f>
        <v>235</v>
      </c>
      <c r="F91" s="10">
        <f>VLOOKUP($A91,'Một số món ăn '!$A$1:$AA$3821,5,FALSE)*$C91</f>
        <v>226.3</v>
      </c>
      <c r="G91" s="10">
        <f>VLOOKUP($A91,'Một số món ăn '!$A$1:$AA$3821,7,FALSE)*$C91</f>
        <v>208.25</v>
      </c>
      <c r="H91" s="10">
        <f>VLOOKUP($A91,'Một số món ăn '!$A$1:$AA$3821,8,FALSE)*$C91</f>
        <v>45.265000000000001</v>
      </c>
      <c r="I91" s="10">
        <f>VLOOKUP($A91,'Một số món ăn '!$A$1:$AA$3821,9,FALSE)*$C91</f>
        <v>7.19</v>
      </c>
      <c r="J91" s="10">
        <f>VLOOKUP($A91,'Một số món ăn '!$A$1:$AA$3821,10,FALSE)*$C91</f>
        <v>0.3306</v>
      </c>
      <c r="K91" s="10">
        <f>VLOOKUP($A91,'Một số món ăn '!$A$1:$AA$3821,11,FALSE)*$C91</f>
        <v>6.9006000000000007</v>
      </c>
      <c r="L91" s="10">
        <f>VLOOKUP($A91,'Một số món ăn '!$A$1:$AA$3821,12,FALSE)*$C91</f>
        <v>7.31</v>
      </c>
      <c r="M91" s="10">
        <f>VLOOKUP($A91,'Một số món ăn '!$A$1:$AA$3821,13,FALSE)*$C91</f>
        <v>4.5600000000000002E-2</v>
      </c>
      <c r="N91" s="10">
        <f>VLOOKUP($A91,'Một số món ăn '!$A$1:$AA$3821,14,FALSE)*$C91</f>
        <v>7.3555999999999999</v>
      </c>
      <c r="O91" s="10">
        <f>VLOOKUP($A91,'Một số món ăn '!$A$1:$AA$3821,15,FALSE)*$C91</f>
        <v>27.293500000000002</v>
      </c>
      <c r="P91" s="10">
        <f>VLOOKUP($A91,'Một số món ăn '!$A$1:$AA$3821,16,FALSE)*$C91</f>
        <v>2.5535999999999999</v>
      </c>
      <c r="Q91" s="10">
        <f>VLOOKUP($A91,'Một số món ăn '!$A$1:$AA$3821,17,FALSE)*$C91</f>
        <v>19.5</v>
      </c>
      <c r="R91" s="10">
        <f>VLOOKUP($A91,'Một số món ăn '!$A$1:$AA$3821,18,FALSE)*$C91</f>
        <v>66.986000000000004</v>
      </c>
      <c r="S91" s="10">
        <f>VLOOKUP($A91,'Một số món ăn '!$A$1:$AA$3821,19,FALSE)*$C91</f>
        <v>54.059999999999995</v>
      </c>
      <c r="T91" s="10">
        <f>VLOOKUP($A91,'Một số món ăn '!$A$1:$AA$3821,20,FALSE)*$C91</f>
        <v>0.49050000000000005</v>
      </c>
      <c r="U91" s="10">
        <f>VLOOKUP($A91,'Một số món ăn '!$A$1:$AA$3821,21,FALSE)*$C91</f>
        <v>1.1399999999999999</v>
      </c>
      <c r="V91" s="10">
        <f>VLOOKUP($A91,'Một số món ăn '!$A$1:$AA$3821,22,FALSE)*$C91</f>
        <v>82.935000000000002</v>
      </c>
      <c r="W91" s="10">
        <f>VLOOKUP($A91,'Một số món ăn '!$A$1:$AA$3821,23,FALSE)*$C91</f>
        <v>31.375</v>
      </c>
      <c r="X91" s="10">
        <f>VLOOKUP($A91,'Một số món ăn '!$A$1:$AA$3821,24,FALSE)*$C91</f>
        <v>0</v>
      </c>
      <c r="Y91" s="10">
        <f>VLOOKUP($A91,'Một số món ăn '!$A$1:$AA$3821,25,FALSE)*$C91</f>
        <v>2.6250000000000002E-2</v>
      </c>
      <c r="Z91" s="10">
        <f>VLOOKUP($A91,'Một số món ăn '!$A$1:$AA$3821,26,FALSE)*$C91</f>
        <v>17.670000000000002</v>
      </c>
    </row>
    <row r="92" spans="1:26" x14ac:dyDescent="0.3">
      <c r="A92" s="172" t="s">
        <v>338</v>
      </c>
      <c r="B92" s="10" t="str">
        <f>VLOOKUP($A92,'Một số món ăn '!$A$1:$AA$3821,2,FALSE)</f>
        <v>Chọn món</v>
      </c>
      <c r="C92" s="409">
        <v>0</v>
      </c>
      <c r="D92" s="96" t="str">
        <f>VLOOKUP($A92,'Một số món ăn '!$A$1:$AA$3821,3,FALSE)</f>
        <v>chọn lượng</v>
      </c>
      <c r="E92" s="10">
        <f>VLOOKUP($A92,'Một số món ăn '!$A$1:$AA$3821,4,FALSE)*$C92</f>
        <v>0</v>
      </c>
      <c r="F92" s="10">
        <f>VLOOKUP($A92,'Một số món ăn '!$A$1:$AA$3821,5,FALSE)*$C92</f>
        <v>0</v>
      </c>
      <c r="G92" s="10">
        <f>VLOOKUP($A92,'Một số món ăn '!$A$1:$AA$3821,7,FALSE)*$C92</f>
        <v>0</v>
      </c>
      <c r="H92" s="10">
        <f>VLOOKUP($A92,'Một số món ăn '!$A$1:$AA$3821,8,FALSE)*$C92</f>
        <v>0</v>
      </c>
      <c r="I92" s="10">
        <f>VLOOKUP($A92,'Một số món ăn '!$A$1:$AA$3821,9,FALSE)*$C92</f>
        <v>0</v>
      </c>
      <c r="J92" s="10">
        <f>VLOOKUP($A92,'Một số món ăn '!$A$1:$AA$3821,10,FALSE)*$C92</f>
        <v>0</v>
      </c>
      <c r="K92" s="10">
        <f>VLOOKUP($A92,'Một số món ăn '!$A$1:$AA$3821,11,FALSE)*$C92</f>
        <v>0</v>
      </c>
      <c r="L92" s="10">
        <f>VLOOKUP($A92,'Một số món ăn '!$A$1:$AA$3821,12,FALSE)*$C92</f>
        <v>0</v>
      </c>
      <c r="M92" s="10">
        <f>VLOOKUP($A92,'Một số món ăn '!$A$1:$AA$3821,13,FALSE)*$C92</f>
        <v>0</v>
      </c>
      <c r="N92" s="10">
        <f>VLOOKUP($A92,'Một số món ăn '!$A$1:$AA$3821,14,FALSE)*$C92</f>
        <v>0</v>
      </c>
      <c r="O92" s="10">
        <f>VLOOKUP($A92,'Một số món ăn '!$A$1:$AA$3821,15,FALSE)*$C92</f>
        <v>0</v>
      </c>
      <c r="P92" s="10">
        <f>VLOOKUP($A92,'Một số món ăn '!$A$1:$AA$3821,16,FALSE)*$C92</f>
        <v>0</v>
      </c>
      <c r="Q92" s="10">
        <f>VLOOKUP($A92,'Một số món ăn '!$A$1:$AA$3821,17,FALSE)*$C92</f>
        <v>0</v>
      </c>
      <c r="R92" s="10">
        <f>VLOOKUP($A92,'Một số món ăn '!$A$1:$AA$3821,18,FALSE)*$C92</f>
        <v>0</v>
      </c>
      <c r="S92" s="10">
        <f>VLOOKUP($A92,'Một số món ăn '!$A$1:$AA$3821,19,FALSE)*$C92</f>
        <v>0</v>
      </c>
      <c r="T92" s="10">
        <f>VLOOKUP($A92,'Một số món ăn '!$A$1:$AA$3821,20,FALSE)*$C92</f>
        <v>0</v>
      </c>
      <c r="U92" s="10">
        <f>VLOOKUP($A92,'Một số món ăn '!$A$1:$AA$3821,21,FALSE)*$C92</f>
        <v>0</v>
      </c>
      <c r="V92" s="10">
        <f>VLOOKUP($A92,'Một số món ăn '!$A$1:$AA$3821,22,FALSE)*$C92</f>
        <v>0</v>
      </c>
      <c r="W92" s="10">
        <f>VLOOKUP($A92,'Một số món ăn '!$A$1:$AA$3821,23,FALSE)*$C92</f>
        <v>0</v>
      </c>
      <c r="X92" s="10">
        <f>VLOOKUP($A92,'Một số món ăn '!$A$1:$AA$3821,24,FALSE)*$C92</f>
        <v>0</v>
      </c>
      <c r="Y92" s="10">
        <f>VLOOKUP($A92,'Một số món ăn '!$A$1:$AA$3821,25,FALSE)*$C92</f>
        <v>0</v>
      </c>
      <c r="Z92" s="10">
        <f>VLOOKUP($A92,'Một số món ăn '!$A$1:$AA$3821,26,FALSE)*$C92</f>
        <v>0</v>
      </c>
    </row>
    <row r="93" spans="1:26" x14ac:dyDescent="0.3">
      <c r="A93" s="172" t="s">
        <v>338</v>
      </c>
      <c r="B93" s="10" t="str">
        <f>VLOOKUP($A93,'Một số món ăn '!$A$1:$AA$3821,2,FALSE)</f>
        <v>Chọn món</v>
      </c>
      <c r="C93" s="409">
        <v>0</v>
      </c>
      <c r="D93" s="96" t="str">
        <f>VLOOKUP($A93,'Một số món ăn '!$A$1:$AA$3821,3,FALSE)</f>
        <v>chọn lượng</v>
      </c>
      <c r="E93" s="10">
        <f>VLOOKUP($A93,'Một số món ăn '!$A$1:$AA$3821,4,FALSE)*$C93</f>
        <v>0</v>
      </c>
      <c r="F93" s="10">
        <f>VLOOKUP($A93,'Một số món ăn '!$A$1:$AA$3821,5,FALSE)*$C93</f>
        <v>0</v>
      </c>
      <c r="G93" s="10">
        <f>VLOOKUP($A93,'Một số món ăn '!$A$1:$AA$3821,7,FALSE)*$C93</f>
        <v>0</v>
      </c>
      <c r="H93" s="10">
        <f>VLOOKUP($A93,'Một số món ăn '!$A$1:$AA$3821,8,FALSE)*$C93</f>
        <v>0</v>
      </c>
      <c r="I93" s="10">
        <f>VLOOKUP($A93,'Một số món ăn '!$A$1:$AA$3821,9,FALSE)*$C93</f>
        <v>0</v>
      </c>
      <c r="J93" s="10">
        <f>VLOOKUP($A93,'Một số món ăn '!$A$1:$AA$3821,10,FALSE)*$C93</f>
        <v>0</v>
      </c>
      <c r="K93" s="10">
        <f>VLOOKUP($A93,'Một số món ăn '!$A$1:$AA$3821,11,FALSE)*$C93</f>
        <v>0</v>
      </c>
      <c r="L93" s="10">
        <f>VLOOKUP($A93,'Một số món ăn '!$A$1:$AA$3821,12,FALSE)*$C93</f>
        <v>0</v>
      </c>
      <c r="M93" s="10">
        <f>VLOOKUP($A93,'Một số món ăn '!$A$1:$AA$3821,13,FALSE)*$C93</f>
        <v>0</v>
      </c>
      <c r="N93" s="10">
        <f>VLOOKUP($A93,'Một số món ăn '!$A$1:$AA$3821,14,FALSE)*$C93</f>
        <v>0</v>
      </c>
      <c r="O93" s="10">
        <f>VLOOKUP($A93,'Một số món ăn '!$A$1:$AA$3821,15,FALSE)*$C93</f>
        <v>0</v>
      </c>
      <c r="P93" s="10">
        <f>VLOOKUP($A93,'Một số món ăn '!$A$1:$AA$3821,16,FALSE)*$C93</f>
        <v>0</v>
      </c>
      <c r="Q93" s="10">
        <f>VLOOKUP($A93,'Một số món ăn '!$A$1:$AA$3821,17,FALSE)*$C93</f>
        <v>0</v>
      </c>
      <c r="R93" s="10">
        <f>VLOOKUP($A93,'Một số món ăn '!$A$1:$AA$3821,18,FALSE)*$C93</f>
        <v>0</v>
      </c>
      <c r="S93" s="10">
        <f>VLOOKUP($A93,'Một số món ăn '!$A$1:$AA$3821,19,FALSE)*$C93</f>
        <v>0</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409">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409">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409">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409">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409">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1162</v>
      </c>
      <c r="F108" s="123">
        <f t="shared" ref="F108:Z108" si="17">SUM(F111:F118)</f>
        <v>1068.77</v>
      </c>
      <c r="G108" s="123">
        <f t="shared" si="17"/>
        <v>791.59000000000015</v>
      </c>
      <c r="H108" s="123">
        <f t="shared" si="17"/>
        <v>892.03340000000003</v>
      </c>
      <c r="I108" s="123">
        <f t="shared" si="17"/>
        <v>37.688199999999995</v>
      </c>
      <c r="J108" s="123">
        <f t="shared" si="17"/>
        <v>10.61923</v>
      </c>
      <c r="K108" s="123">
        <f t="shared" si="17"/>
        <v>48.307430000000004</v>
      </c>
      <c r="L108" s="123">
        <f t="shared" si="17"/>
        <v>11.026799999999998</v>
      </c>
      <c r="M108" s="123">
        <f t="shared" si="17"/>
        <v>10.987499999999999</v>
      </c>
      <c r="N108" s="123">
        <f t="shared" si="17"/>
        <v>22.014299999999999</v>
      </c>
      <c r="O108" s="123">
        <f t="shared" si="17"/>
        <v>86.263530000000003</v>
      </c>
      <c r="P108" s="123">
        <f t="shared" si="17"/>
        <v>6.1029099999999996</v>
      </c>
      <c r="Q108" s="123">
        <f t="shared" si="17"/>
        <v>241.09200000000001</v>
      </c>
      <c r="R108" s="123">
        <f t="shared" si="17"/>
        <v>203.79130000000001</v>
      </c>
      <c r="S108" s="123">
        <f t="shared" si="17"/>
        <v>575.41079999999988</v>
      </c>
      <c r="T108" s="123">
        <f t="shared" si="17"/>
        <v>7.3583500000000006</v>
      </c>
      <c r="U108" s="123">
        <f t="shared" si="17"/>
        <v>792.97700000000009</v>
      </c>
      <c r="V108" s="123">
        <f t="shared" si="17"/>
        <v>856.8877</v>
      </c>
      <c r="W108" s="123">
        <f t="shared" si="17"/>
        <v>4542.8999000000003</v>
      </c>
      <c r="X108" s="123">
        <f t="shared" si="17"/>
        <v>247.85600000000002</v>
      </c>
      <c r="Y108" s="123">
        <f t="shared" si="17"/>
        <v>0.98740799999999962</v>
      </c>
      <c r="Z108" s="123">
        <f t="shared" si="17"/>
        <v>46.746199999999995</v>
      </c>
    </row>
    <row r="109" spans="1:26" s="167" customFormat="1" ht="15.6" x14ac:dyDescent="0.3">
      <c r="A109" s="165"/>
      <c r="B109" s="165" t="s">
        <v>382</v>
      </c>
      <c r="C109" s="165"/>
      <c r="D109" s="165"/>
      <c r="E109" s="166"/>
      <c r="F109" s="166"/>
      <c r="G109" s="166">
        <f>G108/G107*100</f>
        <v>112.28226950354612</v>
      </c>
      <c r="H109" s="166"/>
      <c r="I109" s="166"/>
      <c r="J109" s="166"/>
      <c r="K109" s="166">
        <f>K108/K107*100</f>
        <v>137.04235460992908</v>
      </c>
      <c r="L109" s="166"/>
      <c r="M109" s="166"/>
      <c r="N109" s="166">
        <f>N108/N107*100</f>
        <v>168.62017021276597</v>
      </c>
      <c r="O109" s="166">
        <f>O108/O107*100</f>
        <v>133.48321856866539</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408">
        <v>1</v>
      </c>
      <c r="D111" s="96" t="str">
        <f>VLOOKUP($A111,'Một số món ăn '!$A$1:$AA$3821,3,FALSE)</f>
        <v>chén</v>
      </c>
      <c r="E111" s="10">
        <f>VLOOKUP($A111,'Một số món ăn '!$A$1:$AA$3821,4,FALSE)*$C111</f>
        <v>180</v>
      </c>
      <c r="F111" s="10">
        <f>VLOOKUP($A111,'Một số món ăn '!$A$1:$AA$3821,5,FALSE)*$C111</f>
        <v>179.4</v>
      </c>
      <c r="G111" s="10">
        <f>VLOOKUP($A111,'Một số món ăn '!$A$1:$AA$3821,7,FALSE)*$C111</f>
        <v>206.4</v>
      </c>
      <c r="H111" s="10">
        <f>VLOOKUP($A111,'Một số món ăn '!$A$1:$AA$3821,8,FALSE)*$C111</f>
        <v>128.316</v>
      </c>
      <c r="I111" s="10">
        <f>VLOOKUP($A111,'Một số món ăn '!$A$1:$AA$3821,9,FALSE)*$C111</f>
        <v>0</v>
      </c>
      <c r="J111" s="10">
        <f>VLOOKUP($A111,'Một số món ăn '!$A$1:$AA$3821,10,FALSE)*$C111</f>
        <v>4.6925999999999997</v>
      </c>
      <c r="K111" s="10">
        <f>VLOOKUP($A111,'Một số món ăn '!$A$1:$AA$3821,11,FALSE)*$C111</f>
        <v>4.6925999999999997</v>
      </c>
      <c r="L111" s="10">
        <f>VLOOKUP($A111,'Một số món ăn '!$A$1:$AA$3821,12,FALSE)*$C111</f>
        <v>0</v>
      </c>
      <c r="M111" s="10">
        <f>VLOOKUP($A111,'Một số món ăn '!$A$1:$AA$3821,13,FALSE)*$C111</f>
        <v>0.59399999999999997</v>
      </c>
      <c r="N111" s="10">
        <f>VLOOKUP($A111,'Một số món ăn '!$A$1:$AA$3821,14,FALSE)*$C111</f>
        <v>0.59399999999999997</v>
      </c>
      <c r="O111" s="10">
        <f>VLOOKUP($A111,'Một số món ăn '!$A$1:$AA$3821,15,FALSE)*$C111</f>
        <v>45.262799999999999</v>
      </c>
      <c r="P111" s="10">
        <f>VLOOKUP($A111,'Một số món ăn '!$A$1:$AA$3821,16,FALSE)*$C111</f>
        <v>0.23760000000000001</v>
      </c>
      <c r="Q111" s="10">
        <f>VLOOKUP($A111,'Một số món ăn '!$A$1:$AA$3821,17,FALSE)*$C111</f>
        <v>0</v>
      </c>
      <c r="R111" s="10">
        <f>VLOOKUP($A111,'Một số món ăn '!$A$1:$AA$3821,18,FALSE)*$C111</f>
        <v>17.82</v>
      </c>
      <c r="S111" s="10">
        <f>VLOOKUP($A111,'Một số món ăn '!$A$1:$AA$3821,19,FALSE)*$C111</f>
        <v>61.775999999999996</v>
      </c>
      <c r="T111" s="10">
        <f>VLOOKUP($A111,'Một số món ăn '!$A$1:$AA$3821,20,FALSE)*$C111</f>
        <v>0.7722</v>
      </c>
      <c r="U111" s="10">
        <f>VLOOKUP($A111,'Một số món ăn '!$A$1:$AA$3821,21,FALSE)*$C111</f>
        <v>2.97</v>
      </c>
      <c r="V111" s="10">
        <f>VLOOKUP($A111,'Một số món ăn '!$A$1:$AA$3821,22,FALSE)*$C111</f>
        <v>143.154</v>
      </c>
      <c r="W111" s="10">
        <f>VLOOKUP($A111,'Một số món ăn '!$A$1:$AA$3821,23,FALSE)*$C111</f>
        <v>0</v>
      </c>
      <c r="X111" s="10">
        <f>VLOOKUP($A111,'Một số món ăn '!$A$1:$AA$3821,24,FALSE)*$C111</f>
        <v>0</v>
      </c>
      <c r="Y111" s="10">
        <f>VLOOKUP($A111,'Một số món ăn '!$A$1:$AA$3821,25,FALSE)*$C111</f>
        <v>5.9400000000000001E-2</v>
      </c>
      <c r="Z111" s="10">
        <f>VLOOKUP($A111,'Một số món ăn '!$A$1:$AA$3821,26,FALSE)*$C111</f>
        <v>0</v>
      </c>
    </row>
    <row r="112" spans="1:26" x14ac:dyDescent="0.3">
      <c r="A112" s="172">
        <v>38</v>
      </c>
      <c r="B112" s="10" t="str">
        <f>VLOOKUP($A112,'Một số món ăn '!$A$1:$AA$3821,2,FALSE)</f>
        <v>Bò hầm cà rốt khoai tây</v>
      </c>
      <c r="C112" s="408">
        <v>1</v>
      </c>
      <c r="D112" s="96" t="str">
        <f>VLOOKUP($A112,'Một số món ăn '!$A$1:$AA$3821,3,FALSE)</f>
        <v>Tô</v>
      </c>
      <c r="E112" s="10">
        <f>VLOOKUP($A112,'Một số món ăn '!$A$1:$AA$3821,4,FALSE)*$C112</f>
        <v>480</v>
      </c>
      <c r="F112" s="10">
        <f>VLOOKUP($A112,'Một số món ăn '!$A$1:$AA$3821,5,FALSE)*$C112</f>
        <v>462.15999999999997</v>
      </c>
      <c r="G112" s="10">
        <f>VLOOKUP($A112,'Một số món ăn '!$A$1:$AA$3821,7,FALSE)*$C112</f>
        <v>192.44</v>
      </c>
      <c r="H112" s="10">
        <f>VLOOKUP($A112,'Một số món ăn '!$A$1:$AA$3821,8,FALSE)*$C112</f>
        <v>425.97559999999999</v>
      </c>
      <c r="I112" s="10">
        <f>VLOOKUP($A112,'Một số món ăn '!$A$1:$AA$3821,9,FALSE)*$C112</f>
        <v>12.702999999999999</v>
      </c>
      <c r="J112" s="10">
        <f>VLOOKUP($A112,'Một số món ăn '!$A$1:$AA$3821,10,FALSE)*$C112</f>
        <v>1.2000000000000002</v>
      </c>
      <c r="K112" s="10">
        <f>VLOOKUP($A112,'Một số món ăn '!$A$1:$AA$3821,11,FALSE)*$C112</f>
        <v>13.903</v>
      </c>
      <c r="L112" s="10">
        <f>VLOOKUP($A112,'Một số món ăn '!$A$1:$AA$3821,12,FALSE)*$C112</f>
        <v>2.2343999999999995</v>
      </c>
      <c r="M112" s="10">
        <f>VLOOKUP($A112,'Một số món ăn '!$A$1:$AA$3821,13,FALSE)*$C112</f>
        <v>7.976</v>
      </c>
      <c r="N112" s="10">
        <f>VLOOKUP($A112,'Một số món ăn '!$A$1:$AA$3821,14,FALSE)*$C112</f>
        <v>10.2104</v>
      </c>
      <c r="O112" s="10">
        <f>VLOOKUP($A112,'Một số món ăn '!$A$1:$AA$3821,15,FALSE)*$C112</f>
        <v>8.5334500000000002</v>
      </c>
      <c r="P112" s="10">
        <f>VLOOKUP($A112,'Một số món ăn '!$A$1:$AA$3821,16,FALSE)*$C112</f>
        <v>1.1816500000000001</v>
      </c>
      <c r="Q112" s="10">
        <f>VLOOKUP($A112,'Một số món ăn '!$A$1:$AA$3821,17,FALSE)*$C112</f>
        <v>34.692</v>
      </c>
      <c r="R112" s="10">
        <f>VLOOKUP($A112,'Một số món ăn '!$A$1:$AA$3821,18,FALSE)*$C112</f>
        <v>57.140499999999996</v>
      </c>
      <c r="S112" s="10">
        <f>VLOOKUP($A112,'Một số món ăn '!$A$1:$AA$3821,19,FALSE)*$C112</f>
        <v>180.88</v>
      </c>
      <c r="T112" s="10">
        <f>VLOOKUP($A112,'Một số món ăn '!$A$1:$AA$3821,20,FALSE)*$C112</f>
        <v>3.0953700000000008</v>
      </c>
      <c r="U112" s="10">
        <f>VLOOKUP($A112,'Một số món ăn '!$A$1:$AA$3821,21,FALSE)*$C112</f>
        <v>709.94220000000007</v>
      </c>
      <c r="V112" s="10">
        <f>VLOOKUP($A112,'Một số món ăn '!$A$1:$AA$3821,22,FALSE)*$C112</f>
        <v>463.68109999999996</v>
      </c>
      <c r="W112" s="10">
        <f>VLOOKUP($A112,'Một số món ăn '!$A$1:$AA$3821,23,FALSE)*$C112</f>
        <v>2120.2309</v>
      </c>
      <c r="X112" s="10">
        <f>VLOOKUP($A112,'Một số món ăn '!$A$1:$AA$3821,24,FALSE)*$C112</f>
        <v>7.0559999999999992</v>
      </c>
      <c r="Y112" s="10">
        <f>VLOOKUP($A112,'Một số món ăn '!$A$1:$AA$3821,25,FALSE)*$C112</f>
        <v>0.121485</v>
      </c>
      <c r="Z112" s="10">
        <f>VLOOKUP($A112,'Một số món ăn '!$A$1:$AA$3821,26,FALSE)*$C112</f>
        <v>25.061699999999995</v>
      </c>
    </row>
    <row r="113" spans="1:26" x14ac:dyDescent="0.3">
      <c r="A113" s="172">
        <v>5</v>
      </c>
      <c r="B113" s="10" t="str">
        <f>VLOOKUP($A113,'Một số món ăn '!$A$1:$AA$3821,2,FALSE)</f>
        <v>súp thịt heo thập cẩm</v>
      </c>
      <c r="C113" s="408">
        <v>1</v>
      </c>
      <c r="D113" s="96" t="str">
        <f>VLOOKUP($A113,'Một số món ăn '!$A$1:$AA$3821,3,FALSE)</f>
        <v>chén</v>
      </c>
      <c r="E113" s="10">
        <f>VLOOKUP($A113,'Một số món ăn '!$A$1:$AA$3821,4,FALSE)*$C113</f>
        <v>352</v>
      </c>
      <c r="F113" s="10">
        <f>VLOOKUP($A113,'Một số món ăn '!$A$1:$AA$3821,5,FALSE)*$C113</f>
        <v>313.20999999999998</v>
      </c>
      <c r="G113" s="10">
        <f>VLOOKUP($A113,'Một số món ăn '!$A$1:$AA$3821,7,FALSE)*$C113</f>
        <v>293.75000000000006</v>
      </c>
      <c r="H113" s="10">
        <f>VLOOKUP($A113,'Một số món ăn '!$A$1:$AA$3821,8,FALSE)*$C113</f>
        <v>257.9418</v>
      </c>
      <c r="I113" s="10">
        <f>VLOOKUP($A113,'Một số món ăn '!$A$1:$AA$3821,9,FALSE)*$C113</f>
        <v>24.985199999999999</v>
      </c>
      <c r="J113" s="10">
        <f>VLOOKUP($A113,'Một số món ăn '!$A$1:$AA$3821,10,FALSE)*$C113</f>
        <v>3.9286300000000001</v>
      </c>
      <c r="K113" s="10">
        <f>VLOOKUP($A113,'Một số món ăn '!$A$1:$AA$3821,11,FALSE)*$C113</f>
        <v>28.913830000000001</v>
      </c>
      <c r="L113" s="10">
        <f>VLOOKUP($A113,'Một số món ăn '!$A$1:$AA$3821,12,FALSE)*$C113</f>
        <v>8.7923999999999989</v>
      </c>
      <c r="M113" s="10">
        <f>VLOOKUP($A113,'Một số món ăn '!$A$1:$AA$3821,13,FALSE)*$C113</f>
        <v>2.1894999999999998</v>
      </c>
      <c r="N113" s="10">
        <f>VLOOKUP($A113,'Một số món ăn '!$A$1:$AA$3821,14,FALSE)*$C113</f>
        <v>10.981899999999998</v>
      </c>
      <c r="O113" s="10">
        <f>VLOOKUP($A113,'Một số món ăn '!$A$1:$AA$3821,15,FALSE)*$C113</f>
        <v>14.797279999999999</v>
      </c>
      <c r="P113" s="10">
        <f>VLOOKUP($A113,'Một số món ăn '!$A$1:$AA$3821,16,FALSE)*$C113</f>
        <v>3.3156600000000003</v>
      </c>
      <c r="Q113" s="10">
        <f>VLOOKUP($A113,'Một số món ăn '!$A$1:$AA$3821,17,FALSE)*$C113</f>
        <v>206.4</v>
      </c>
      <c r="R113" s="10">
        <f>VLOOKUP($A113,'Một số món ăn '!$A$1:$AA$3821,18,FALSE)*$C113</f>
        <v>115.1508</v>
      </c>
      <c r="S113" s="10">
        <f>VLOOKUP($A113,'Một số món ăn '!$A$1:$AA$3821,19,FALSE)*$C113</f>
        <v>304.25479999999993</v>
      </c>
      <c r="T113" s="10">
        <f>VLOOKUP($A113,'Một số món ăn '!$A$1:$AA$3821,20,FALSE)*$C113</f>
        <v>3.49078</v>
      </c>
      <c r="U113" s="10">
        <f>VLOOKUP($A113,'Một số món ăn '!$A$1:$AA$3821,21,FALSE)*$C113</f>
        <v>80.064800000000005</v>
      </c>
      <c r="V113" s="10">
        <f>VLOOKUP($A113,'Một số món ăn '!$A$1:$AA$3821,22,FALSE)*$C113</f>
        <v>250.05259999999998</v>
      </c>
      <c r="W113" s="10">
        <f>VLOOKUP($A113,'Một số món ăn '!$A$1:$AA$3821,23,FALSE)*$C113</f>
        <v>2422.6690000000003</v>
      </c>
      <c r="X113" s="10">
        <f>VLOOKUP($A113,'Một số món ăn '!$A$1:$AA$3821,24,FALSE)*$C113</f>
        <v>240.8</v>
      </c>
      <c r="Y113" s="10">
        <f>VLOOKUP($A113,'Một số món ăn '!$A$1:$AA$3821,25,FALSE)*$C113</f>
        <v>0.80652299999999966</v>
      </c>
      <c r="Z113" s="10">
        <f>VLOOKUP($A113,'Một số món ăn '!$A$1:$AA$3821,26,FALSE)*$C113</f>
        <v>21.6845</v>
      </c>
    </row>
    <row r="114" spans="1:26" x14ac:dyDescent="0.3">
      <c r="A114" s="172">
        <v>33</v>
      </c>
      <c r="B114" s="10" t="str">
        <f>VLOOKUP($A114,'Một số món ăn '!$A$1:$AA$3821,2,FALSE)</f>
        <v>chuối</v>
      </c>
      <c r="C114" s="408">
        <v>1</v>
      </c>
      <c r="D114" s="96" t="str">
        <f>VLOOKUP($A114,'Một số món ăn '!$A$1:$AA$3821,3,FALSE)</f>
        <v>quả</v>
      </c>
      <c r="E114" s="10">
        <f>VLOOKUP($A114,'Một số món ăn '!$A$1:$AA$3821,4,FALSE)*$C114</f>
        <v>150</v>
      </c>
      <c r="F114" s="10">
        <f>VLOOKUP($A114,'Một số món ăn '!$A$1:$AA$3821,5,FALSE)*$C114</f>
        <v>114</v>
      </c>
      <c r="G114" s="10">
        <f>VLOOKUP($A114,'Một số món ăn '!$A$1:$AA$3821,7,FALSE)*$C114</f>
        <v>99</v>
      </c>
      <c r="H114" s="10">
        <f>VLOOKUP($A114,'Một số món ăn '!$A$1:$AA$3821,8,FALSE)*$C114</f>
        <v>79.8</v>
      </c>
      <c r="I114" s="10">
        <f>VLOOKUP($A114,'Một số món ăn '!$A$1:$AA$3821,9,FALSE)*$C114</f>
        <v>0</v>
      </c>
      <c r="J114" s="10">
        <f>VLOOKUP($A114,'Một số món ăn '!$A$1:$AA$3821,10,FALSE)*$C114</f>
        <v>0.79799999999999993</v>
      </c>
      <c r="K114" s="10">
        <f>VLOOKUP($A114,'Một số món ăn '!$A$1:$AA$3821,11,FALSE)*$C114</f>
        <v>0.79799999999999993</v>
      </c>
      <c r="L114" s="10">
        <f>VLOOKUP($A114,'Một số món ăn '!$A$1:$AA$3821,12,FALSE)*$C114</f>
        <v>0</v>
      </c>
      <c r="M114" s="10">
        <f>VLOOKUP($A114,'Một số món ăn '!$A$1:$AA$3821,13,FALSE)*$C114</f>
        <v>0.22800000000000001</v>
      </c>
      <c r="N114" s="10">
        <f>VLOOKUP($A114,'Một số món ăn '!$A$1:$AA$3821,14,FALSE)*$C114</f>
        <v>0.22800000000000001</v>
      </c>
      <c r="O114" s="10">
        <f>VLOOKUP($A114,'Một số món ăn '!$A$1:$AA$3821,15,FALSE)*$C114</f>
        <v>17.670000000000002</v>
      </c>
      <c r="P114" s="10">
        <f>VLOOKUP($A114,'Một số món ăn '!$A$1:$AA$3821,16,FALSE)*$C114</f>
        <v>1.3679999999999999</v>
      </c>
      <c r="Q114" s="10">
        <f>VLOOKUP($A114,'Một số món ăn '!$A$1:$AA$3821,17,FALSE)*$C114</f>
        <v>0</v>
      </c>
      <c r="R114" s="10">
        <f>VLOOKUP($A114,'Một số món ăn '!$A$1:$AA$3821,18,FALSE)*$C114</f>
        <v>13.68</v>
      </c>
      <c r="S114" s="10">
        <f>VLOOKUP($A114,'Một số món ăn '!$A$1:$AA$3821,19,FALSE)*$C114</f>
        <v>28.5</v>
      </c>
      <c r="T114" s="10">
        <f>VLOOKUP($A114,'Một số món ăn '!$A$1:$AA$3821,20,FALSE)*$C114</f>
        <v>0</v>
      </c>
      <c r="U114" s="10">
        <f>VLOOKUP($A114,'Một số món ăn '!$A$1:$AA$3821,21,FALSE)*$C114</f>
        <v>0</v>
      </c>
      <c r="V114" s="10">
        <f>VLOOKUP($A114,'Một số món ăn '!$A$1:$AA$3821,22,FALSE)*$C114</f>
        <v>0</v>
      </c>
      <c r="W114" s="10">
        <f>VLOOKUP($A114,'Một số món ăn '!$A$1:$AA$3821,23,FALSE)*$C114</f>
        <v>0</v>
      </c>
      <c r="X114" s="10">
        <f>VLOOKUP($A114,'Một số món ăn '!$A$1:$AA$3821,24,FALSE)*$C114</f>
        <v>0</v>
      </c>
      <c r="Y114" s="10">
        <f>VLOOKUP($A114,'Một số món ăn '!$A$1:$AA$3821,25,FALSE)*$C114</f>
        <v>0</v>
      </c>
      <c r="Z114" s="10">
        <f>VLOOKUP($A114,'Một số món ăn '!$A$1:$AA$3821,26,FALSE)*$C114</f>
        <v>0</v>
      </c>
    </row>
    <row r="115" spans="1:26" x14ac:dyDescent="0.3">
      <c r="A115" s="172" t="s">
        <v>338</v>
      </c>
      <c r="B115" s="10" t="str">
        <f>VLOOKUP($A115,'Một số món ăn '!$A$1:$AA$3821,2,FALSE)</f>
        <v>Chọn món</v>
      </c>
      <c r="C115" s="408">
        <v>0</v>
      </c>
      <c r="D115" s="96" t="str">
        <f>VLOOKUP($A115,'Một số món ăn '!$A$1:$AA$3821,3,FALSE)</f>
        <v>chọn lượng</v>
      </c>
      <c r="E115" s="10">
        <f>VLOOKUP($A115,'Một số món ăn '!$A$1:$AA$3821,4,FALSE)*$C115</f>
        <v>0</v>
      </c>
      <c r="F115" s="10">
        <f>VLOOKUP($A115,'Một số món ăn '!$A$1:$AA$3821,5,FALSE)*$C115</f>
        <v>0</v>
      </c>
      <c r="G115" s="10">
        <f>VLOOKUP($A115,'Một số món ăn '!$A$1:$AA$3821,7,FALSE)*$C115</f>
        <v>0</v>
      </c>
      <c r="H115" s="10">
        <f>VLOOKUP($A115,'Một số món ăn '!$A$1:$AA$3821,8,FALSE)*$C115</f>
        <v>0</v>
      </c>
      <c r="I115" s="10">
        <f>VLOOKUP($A115,'Một số món ăn '!$A$1:$AA$3821,9,FALSE)*$C115</f>
        <v>0</v>
      </c>
      <c r="J115" s="10">
        <f>VLOOKUP($A115,'Một số món ăn '!$A$1:$AA$3821,10,FALSE)*$C115</f>
        <v>0</v>
      </c>
      <c r="K115" s="10">
        <f>VLOOKUP($A115,'Một số món ăn '!$A$1:$AA$3821,11,FALSE)*$C115</f>
        <v>0</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0</v>
      </c>
      <c r="P115" s="10">
        <f>VLOOKUP($A115,'Một số món ăn '!$A$1:$AA$3821,16,FALSE)*$C115</f>
        <v>0</v>
      </c>
      <c r="Q115" s="10">
        <f>VLOOKUP($A115,'Một số món ăn '!$A$1:$AA$3821,17,FALSE)*$C115</f>
        <v>0</v>
      </c>
      <c r="R115" s="10">
        <f>VLOOKUP($A115,'Một số món ăn '!$A$1:$AA$3821,18,FALSE)*$C115</f>
        <v>0</v>
      </c>
      <c r="S115" s="10">
        <f>VLOOKUP($A115,'Một số món ăn '!$A$1:$AA$3821,19,FALSE)*$C115</f>
        <v>0</v>
      </c>
      <c r="T115" s="10">
        <f>VLOOKUP($A115,'Một số món ăn '!$A$1:$AA$3821,20,FALSE)*$C115</f>
        <v>0</v>
      </c>
      <c r="U115" s="10">
        <f>VLOOKUP($A115,'Một số món ăn '!$A$1:$AA$3821,21,FALSE)*$C115</f>
        <v>0</v>
      </c>
      <c r="V115" s="10">
        <f>VLOOKUP($A115,'Một số món ăn '!$A$1:$AA$3821,22,FALSE)*$C115</f>
        <v>0</v>
      </c>
      <c r="W115" s="10">
        <f>VLOOKUP($A115,'Một số món ăn '!$A$1:$AA$3821,23,FALSE)*$C115</f>
        <v>0</v>
      </c>
      <c r="X115" s="10">
        <f>VLOOKUP($A115,'Một số món ăn '!$A$1:$AA$3821,24,FALSE)*$C115</f>
        <v>0</v>
      </c>
      <c r="Y115" s="10">
        <f>VLOOKUP($A115,'Một số món ăn '!$A$1:$AA$3821,25,FALSE)*$C115</f>
        <v>0</v>
      </c>
      <c r="Z115" s="10">
        <f>VLOOKUP($A115,'Một số món ăn '!$A$1:$AA$3821,26,FALSE)*$C115</f>
        <v>0</v>
      </c>
    </row>
    <row r="116" spans="1:26" x14ac:dyDescent="0.3">
      <c r="A116" s="172" t="s">
        <v>338</v>
      </c>
      <c r="B116" s="10" t="str">
        <f>VLOOKUP($A116,'Một số món ăn '!$A$1:$AA$3821,2,FALSE)</f>
        <v>Chọn món</v>
      </c>
      <c r="C116" s="408">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408">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408">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220</v>
      </c>
      <c r="F128" s="123">
        <f t="shared" ref="F128:Z128" si="18">SUM(F131:F138)</f>
        <v>220</v>
      </c>
      <c r="G128" s="123">
        <f t="shared" si="18"/>
        <v>292</v>
      </c>
      <c r="H128" s="123">
        <f t="shared" si="18"/>
        <v>154.80000000000001</v>
      </c>
      <c r="I128" s="123">
        <f t="shared" si="18"/>
        <v>10.62</v>
      </c>
      <c r="J128" s="123">
        <f t="shared" si="18"/>
        <v>0</v>
      </c>
      <c r="K128" s="123">
        <f t="shared" si="18"/>
        <v>10.62</v>
      </c>
      <c r="L128" s="123">
        <f t="shared" si="18"/>
        <v>7.9200000000000008</v>
      </c>
      <c r="M128" s="123">
        <f t="shared" si="18"/>
        <v>0</v>
      </c>
      <c r="N128" s="123">
        <f t="shared" si="18"/>
        <v>7.9200000000000008</v>
      </c>
      <c r="O128" s="123">
        <f t="shared" si="18"/>
        <v>48.36</v>
      </c>
      <c r="P128" s="123">
        <f t="shared" si="18"/>
        <v>0</v>
      </c>
      <c r="Q128" s="123">
        <f t="shared" si="18"/>
        <v>54</v>
      </c>
      <c r="R128" s="123">
        <f t="shared" si="18"/>
        <v>216</v>
      </c>
      <c r="S128" s="123">
        <f t="shared" si="18"/>
        <v>171</v>
      </c>
      <c r="T128" s="123">
        <f t="shared" si="18"/>
        <v>0.18</v>
      </c>
      <c r="U128" s="123">
        <f t="shared" si="18"/>
        <v>684</v>
      </c>
      <c r="V128" s="123">
        <f t="shared" si="18"/>
        <v>0</v>
      </c>
      <c r="W128" s="123">
        <f t="shared" si="18"/>
        <v>39.6</v>
      </c>
      <c r="X128" s="123">
        <f t="shared" si="18"/>
        <v>90</v>
      </c>
      <c r="Y128" s="123">
        <f t="shared" si="18"/>
        <v>0.09</v>
      </c>
      <c r="Z128" s="123">
        <f t="shared" si="18"/>
        <v>1.8</v>
      </c>
    </row>
    <row r="129" spans="1:26" s="167" customFormat="1" ht="15.6" x14ac:dyDescent="0.3">
      <c r="A129" s="165"/>
      <c r="B129" s="165" t="s">
        <v>382</v>
      </c>
      <c r="C129" s="165"/>
      <c r="D129" s="165"/>
      <c r="E129" s="166"/>
      <c r="F129" s="166"/>
      <c r="G129" s="166">
        <f>G128/G127*100</f>
        <v>124.25531914893617</v>
      </c>
      <c r="H129" s="166"/>
      <c r="I129" s="166"/>
      <c r="J129" s="166"/>
      <c r="K129" s="166">
        <f>K128/K127*100</f>
        <v>90.38297872340425</v>
      </c>
      <c r="L129" s="166"/>
      <c r="M129" s="166"/>
      <c r="N129" s="166">
        <f>N128/N127*100</f>
        <v>121.32765957446811</v>
      </c>
      <c r="O129" s="166">
        <f>O128/O127*100</f>
        <v>149.66344294003869</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20</v>
      </c>
      <c r="B131" s="10" t="str">
        <f>VLOOKUP($A131,'Một số món ăn '!$A$1:$AA$3821,2,FALSE)</f>
        <v>Sữa tươi</v>
      </c>
      <c r="C131" s="408">
        <v>1</v>
      </c>
      <c r="D131" s="96" t="str">
        <f>VLOOKUP($A131,'Một số món ăn '!$A$1:$AA$3821,3,FALSE)</f>
        <v>bịch</v>
      </c>
      <c r="E131" s="10">
        <f>VLOOKUP($A131,'Một số món ăn '!$A$1:$AA$3821,4,FALSE)*$C131</f>
        <v>220</v>
      </c>
      <c r="F131" s="10">
        <f>VLOOKUP($A131,'Một số món ăn '!$A$1:$AA$3821,5,FALSE)*$C131</f>
        <v>220</v>
      </c>
      <c r="G131" s="10">
        <f>VLOOKUP($A131,'Một số món ăn '!$A$1:$AA$3821,7,FALSE)*$C131</f>
        <v>292</v>
      </c>
      <c r="H131" s="10">
        <f>VLOOKUP($A131,'Một số món ăn '!$A$1:$AA$3821,8,FALSE)*$C131</f>
        <v>154.80000000000001</v>
      </c>
      <c r="I131" s="10">
        <f>VLOOKUP($A131,'Một số món ăn '!$A$1:$AA$3821,9,FALSE)*$C131</f>
        <v>10.62</v>
      </c>
      <c r="J131" s="10">
        <f>VLOOKUP($A131,'Một số món ăn '!$A$1:$AA$3821,10,FALSE)*$C131</f>
        <v>0</v>
      </c>
      <c r="K131" s="10">
        <f>VLOOKUP($A131,'Một số món ăn '!$A$1:$AA$3821,11,FALSE)*$C131</f>
        <v>10.62</v>
      </c>
      <c r="L131" s="10">
        <f>VLOOKUP($A131,'Một số món ăn '!$A$1:$AA$3821,12,FALSE)*$C131</f>
        <v>7.9200000000000008</v>
      </c>
      <c r="M131" s="10">
        <f>VLOOKUP($A131,'Một số món ăn '!$A$1:$AA$3821,13,FALSE)*$C131</f>
        <v>0</v>
      </c>
      <c r="N131" s="10">
        <f>VLOOKUP($A131,'Một số món ăn '!$A$1:$AA$3821,14,FALSE)*$C131</f>
        <v>7.9200000000000008</v>
      </c>
      <c r="O131" s="10">
        <f>VLOOKUP($A131,'Một số món ăn '!$A$1:$AA$3821,15,FALSE)*$C131</f>
        <v>48.36</v>
      </c>
      <c r="P131" s="10">
        <f>VLOOKUP($A131,'Một số món ăn '!$A$1:$AA$3821,16,FALSE)*$C131</f>
        <v>0</v>
      </c>
      <c r="Q131" s="10">
        <f>VLOOKUP($A131,'Một số món ăn '!$A$1:$AA$3821,17,FALSE)*$C131</f>
        <v>54</v>
      </c>
      <c r="R131" s="10">
        <f>VLOOKUP($A131,'Một số món ăn '!$A$1:$AA$3821,18,FALSE)*$C131</f>
        <v>216</v>
      </c>
      <c r="S131" s="10">
        <f>VLOOKUP($A131,'Một số món ăn '!$A$1:$AA$3821,19,FALSE)*$C131</f>
        <v>171</v>
      </c>
      <c r="T131" s="10">
        <f>VLOOKUP($A131,'Một số món ăn '!$A$1:$AA$3821,20,FALSE)*$C131</f>
        <v>0.18</v>
      </c>
      <c r="U131" s="10">
        <f>VLOOKUP($A131,'Một số món ăn '!$A$1:$AA$3821,21,FALSE)*$C131</f>
        <v>684</v>
      </c>
      <c r="V131" s="10">
        <f>VLOOKUP($A131,'Một số món ăn '!$A$1:$AA$3821,22,FALSE)*$C131</f>
        <v>0</v>
      </c>
      <c r="W131" s="10">
        <f>VLOOKUP($A131,'Một số món ăn '!$A$1:$AA$3821,23,FALSE)*$C131</f>
        <v>39.6</v>
      </c>
      <c r="X131" s="10">
        <f>VLOOKUP($A131,'Một số món ăn '!$A$1:$AA$3821,24,FALSE)*$C131</f>
        <v>90</v>
      </c>
      <c r="Y131" s="10">
        <f>VLOOKUP($A131,'Một số món ăn '!$A$1:$AA$3821,25,FALSE)*$C131</f>
        <v>0.09</v>
      </c>
      <c r="Z131" s="10">
        <f>VLOOKUP($A131,'Một số món ăn '!$A$1:$AA$3821,26,FALSE)*$C131</f>
        <v>1.8</v>
      </c>
    </row>
    <row r="132" spans="1:26" x14ac:dyDescent="0.3">
      <c r="A132" s="172" t="s">
        <v>338</v>
      </c>
      <c r="B132" s="10" t="str">
        <f>VLOOKUP($A132,'Một số món ăn '!$A$1:$AA$3821,2,FALSE)</f>
        <v>Chọn món</v>
      </c>
      <c r="C132" s="408">
        <v>0</v>
      </c>
      <c r="D132" s="96" t="str">
        <f>VLOOKUP($A132,'Một số món ăn '!$A$1:$AA$3821,3,FALSE)</f>
        <v>chọn lượng</v>
      </c>
      <c r="E132" s="10">
        <f>VLOOKUP($A132,'Một số món ăn '!$A$1:$AA$3821,4,FALSE)*$C132</f>
        <v>0</v>
      </c>
      <c r="F132" s="10">
        <f>VLOOKUP($A132,'Một số món ăn '!$A$1:$AA$3821,5,FALSE)*$C132</f>
        <v>0</v>
      </c>
      <c r="G132" s="10">
        <f>VLOOKUP($A132,'Một số món ăn '!$A$1:$AA$3821,7,FALSE)*$C132</f>
        <v>0</v>
      </c>
      <c r="H132" s="10">
        <f>VLOOKUP($A132,'Một số món ăn '!$A$1:$AA$3821,8,FALSE)*$C132</f>
        <v>0</v>
      </c>
      <c r="I132" s="10">
        <f>VLOOKUP($A132,'Một số món ăn '!$A$1:$AA$3821,9,FALSE)*$C132</f>
        <v>0</v>
      </c>
      <c r="J132" s="10">
        <f>VLOOKUP($A132,'Một số món ăn '!$A$1:$AA$3821,10,FALSE)*$C132</f>
        <v>0</v>
      </c>
      <c r="K132" s="10">
        <f>VLOOKUP($A132,'Một số món ăn '!$A$1:$AA$3821,11,FALSE)*$C132</f>
        <v>0</v>
      </c>
      <c r="L132" s="10">
        <f>VLOOKUP($A132,'Một số món ăn '!$A$1:$AA$3821,12,FALSE)*$C132</f>
        <v>0</v>
      </c>
      <c r="M132" s="10">
        <f>VLOOKUP($A132,'Một số món ăn '!$A$1:$AA$3821,13,FALSE)*$C132</f>
        <v>0</v>
      </c>
      <c r="N132" s="10">
        <f>VLOOKUP($A132,'Một số món ăn '!$A$1:$AA$3821,14,FALSE)*$C132</f>
        <v>0</v>
      </c>
      <c r="O132" s="10">
        <f>VLOOKUP($A132,'Một số món ăn '!$A$1:$AA$3821,15,FALSE)*$C132</f>
        <v>0</v>
      </c>
      <c r="P132" s="10">
        <f>VLOOKUP($A132,'Một số món ăn '!$A$1:$AA$3821,16,FALSE)*$C132</f>
        <v>0</v>
      </c>
      <c r="Q132" s="10">
        <f>VLOOKUP($A132,'Một số món ăn '!$A$1:$AA$3821,17,FALSE)*$C132</f>
        <v>0</v>
      </c>
      <c r="R132" s="10">
        <f>VLOOKUP($A132,'Một số món ăn '!$A$1:$AA$3821,18,FALSE)*$C132</f>
        <v>0</v>
      </c>
      <c r="S132" s="10">
        <f>VLOOKUP($A132,'Một số món ăn '!$A$1:$AA$3821,19,FALSE)*$C132</f>
        <v>0</v>
      </c>
      <c r="T132" s="10">
        <f>VLOOKUP($A132,'Một số món ăn '!$A$1:$AA$3821,20,FALSE)*$C132</f>
        <v>0</v>
      </c>
      <c r="U132" s="10">
        <f>VLOOKUP($A132,'Một số món ăn '!$A$1:$AA$3821,21,FALSE)*$C132</f>
        <v>0</v>
      </c>
      <c r="V132" s="10">
        <f>VLOOKUP($A132,'Một số món ăn '!$A$1:$AA$3821,22,FALSE)*$C132</f>
        <v>0</v>
      </c>
      <c r="W132" s="10">
        <f>VLOOKUP($A132,'Một số món ăn '!$A$1:$AA$3821,23,FALSE)*$C132</f>
        <v>0</v>
      </c>
      <c r="X132" s="10">
        <f>VLOOKUP($A132,'Một số món ăn '!$A$1:$AA$3821,24,FALSE)*$C132</f>
        <v>0</v>
      </c>
      <c r="Y132" s="10">
        <f>VLOOKUP($A132,'Một số món ăn '!$A$1:$AA$3821,25,FALSE)*$C132</f>
        <v>0</v>
      </c>
      <c r="Z132" s="10">
        <f>VLOOKUP($A132,'Một số món ăn '!$A$1:$AA$3821,26,FALSE)*$C132</f>
        <v>0</v>
      </c>
    </row>
    <row r="133" spans="1:26" x14ac:dyDescent="0.3">
      <c r="A133" s="172" t="s">
        <v>338</v>
      </c>
      <c r="B133" s="10" t="str">
        <f>VLOOKUP($A133,'Một số món ăn '!$A$1:$AA$3821,2,FALSE)</f>
        <v>Chọn món</v>
      </c>
      <c r="C133" s="408">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408">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408">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408">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408">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408">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19">SUM(F151:F158)</f>
        <v>0</v>
      </c>
      <c r="G148" s="123">
        <f t="shared" si="19"/>
        <v>0</v>
      </c>
      <c r="H148" s="123">
        <f t="shared" si="19"/>
        <v>0</v>
      </c>
      <c r="I148" s="123">
        <f t="shared" si="19"/>
        <v>0</v>
      </c>
      <c r="J148" s="123">
        <f t="shared" si="19"/>
        <v>0</v>
      </c>
      <c r="K148" s="123">
        <f t="shared" si="19"/>
        <v>0</v>
      </c>
      <c r="L148" s="123">
        <f t="shared" si="19"/>
        <v>0</v>
      </c>
      <c r="M148" s="123">
        <f t="shared" si="19"/>
        <v>0</v>
      </c>
      <c r="N148" s="123">
        <f t="shared" si="19"/>
        <v>0</v>
      </c>
      <c r="O148" s="123">
        <f t="shared" si="19"/>
        <v>0</v>
      </c>
      <c r="P148" s="123">
        <f t="shared" si="19"/>
        <v>0</v>
      </c>
      <c r="Q148" s="123">
        <f t="shared" si="19"/>
        <v>0</v>
      </c>
      <c r="R148" s="123">
        <f t="shared" si="19"/>
        <v>0</v>
      </c>
      <c r="S148" s="123">
        <f t="shared" si="19"/>
        <v>0</v>
      </c>
      <c r="T148" s="123">
        <f t="shared" si="19"/>
        <v>0</v>
      </c>
      <c r="U148" s="123">
        <f t="shared" si="19"/>
        <v>0</v>
      </c>
      <c r="V148" s="123">
        <f t="shared" si="19"/>
        <v>0</v>
      </c>
      <c r="W148" s="123">
        <f t="shared" si="19"/>
        <v>0</v>
      </c>
      <c r="X148" s="123">
        <f t="shared" si="19"/>
        <v>0</v>
      </c>
      <c r="Y148" s="123">
        <f t="shared" si="19"/>
        <v>0</v>
      </c>
      <c r="Z148" s="123">
        <f t="shared" si="1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173">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173">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173">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173">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173">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173">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173">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173">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20">SUM(F171:F178)</f>
        <v>0</v>
      </c>
      <c r="G168" s="123">
        <f t="shared" si="20"/>
        <v>0</v>
      </c>
      <c r="H168" s="123">
        <f t="shared" si="20"/>
        <v>0</v>
      </c>
      <c r="I168" s="123">
        <f t="shared" si="20"/>
        <v>0</v>
      </c>
      <c r="J168" s="123">
        <f t="shared" si="20"/>
        <v>0</v>
      </c>
      <c r="K168" s="123">
        <f t="shared" si="20"/>
        <v>0</v>
      </c>
      <c r="L168" s="123">
        <f t="shared" si="20"/>
        <v>0</v>
      </c>
      <c r="M168" s="123">
        <f t="shared" si="20"/>
        <v>0</v>
      </c>
      <c r="N168" s="123">
        <f t="shared" si="20"/>
        <v>0</v>
      </c>
      <c r="O168" s="123">
        <f t="shared" si="20"/>
        <v>0</v>
      </c>
      <c r="P168" s="123">
        <f t="shared" si="20"/>
        <v>0</v>
      </c>
      <c r="Q168" s="123">
        <f t="shared" si="20"/>
        <v>0</v>
      </c>
      <c r="R168" s="123">
        <f t="shared" si="20"/>
        <v>0</v>
      </c>
      <c r="S168" s="123">
        <f t="shared" si="20"/>
        <v>0</v>
      </c>
      <c r="T168" s="123">
        <f t="shared" si="20"/>
        <v>0</v>
      </c>
      <c r="U168" s="123">
        <f t="shared" si="20"/>
        <v>0</v>
      </c>
      <c r="V168" s="123">
        <f t="shared" si="20"/>
        <v>0</v>
      </c>
      <c r="W168" s="123">
        <f t="shared" si="20"/>
        <v>0</v>
      </c>
      <c r="X168" s="123">
        <f t="shared" si="20"/>
        <v>0</v>
      </c>
      <c r="Y168" s="123">
        <f t="shared" si="20"/>
        <v>0</v>
      </c>
      <c r="Z168" s="123">
        <f t="shared" si="2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21">SUM(F191:F198)</f>
        <v>0</v>
      </c>
      <c r="G188" s="123">
        <f t="shared" si="21"/>
        <v>0</v>
      </c>
      <c r="H188" s="123">
        <f t="shared" si="21"/>
        <v>0</v>
      </c>
      <c r="I188" s="123">
        <f t="shared" si="21"/>
        <v>0</v>
      </c>
      <c r="J188" s="123">
        <f t="shared" si="21"/>
        <v>0</v>
      </c>
      <c r="K188" s="123">
        <f t="shared" si="21"/>
        <v>0</v>
      </c>
      <c r="L188" s="123">
        <f t="shared" si="21"/>
        <v>0</v>
      </c>
      <c r="M188" s="123">
        <f t="shared" si="21"/>
        <v>0</v>
      </c>
      <c r="N188" s="123">
        <f t="shared" si="21"/>
        <v>0</v>
      </c>
      <c r="O188" s="123">
        <f t="shared" si="21"/>
        <v>0</v>
      </c>
      <c r="P188" s="123">
        <f t="shared" si="21"/>
        <v>0</v>
      </c>
      <c r="Q188" s="123">
        <f t="shared" si="21"/>
        <v>0</v>
      </c>
      <c r="R188" s="123">
        <f t="shared" si="21"/>
        <v>0</v>
      </c>
      <c r="S188" s="123">
        <f t="shared" si="21"/>
        <v>0</v>
      </c>
      <c r="T188" s="123">
        <f t="shared" si="21"/>
        <v>0</v>
      </c>
      <c r="U188" s="123">
        <f t="shared" si="21"/>
        <v>0</v>
      </c>
      <c r="V188" s="123">
        <f t="shared" si="21"/>
        <v>0</v>
      </c>
      <c r="W188" s="123">
        <f t="shared" si="21"/>
        <v>0</v>
      </c>
      <c r="X188" s="123">
        <f t="shared" si="21"/>
        <v>0</v>
      </c>
      <c r="Y188" s="123">
        <f t="shared" si="21"/>
        <v>0</v>
      </c>
      <c r="Z188" s="123">
        <f t="shared" si="2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22">SUM(F211:F218)</f>
        <v>0</v>
      </c>
      <c r="G208" s="123">
        <f t="shared" si="22"/>
        <v>0</v>
      </c>
      <c r="H208" s="123">
        <f t="shared" si="22"/>
        <v>0</v>
      </c>
      <c r="I208" s="123">
        <f t="shared" si="22"/>
        <v>0</v>
      </c>
      <c r="J208" s="123">
        <f t="shared" si="22"/>
        <v>0</v>
      </c>
      <c r="K208" s="123">
        <f t="shared" si="22"/>
        <v>0</v>
      </c>
      <c r="L208" s="123">
        <f t="shared" si="22"/>
        <v>0</v>
      </c>
      <c r="M208" s="123">
        <f t="shared" si="22"/>
        <v>0</v>
      </c>
      <c r="N208" s="123">
        <f t="shared" si="22"/>
        <v>0</v>
      </c>
      <c r="O208" s="123">
        <f t="shared" si="22"/>
        <v>0</v>
      </c>
      <c r="P208" s="123">
        <f t="shared" si="22"/>
        <v>0</v>
      </c>
      <c r="Q208" s="123">
        <f t="shared" si="22"/>
        <v>0</v>
      </c>
      <c r="R208" s="123">
        <f t="shared" si="22"/>
        <v>0</v>
      </c>
      <c r="S208" s="123">
        <f t="shared" si="22"/>
        <v>0</v>
      </c>
      <c r="T208" s="123">
        <f t="shared" si="22"/>
        <v>0</v>
      </c>
      <c r="U208" s="123">
        <f t="shared" si="22"/>
        <v>0</v>
      </c>
      <c r="V208" s="123">
        <f t="shared" si="22"/>
        <v>0</v>
      </c>
      <c r="W208" s="123">
        <f t="shared" si="22"/>
        <v>0</v>
      </c>
      <c r="X208" s="123">
        <f t="shared" si="22"/>
        <v>0</v>
      </c>
      <c r="Y208" s="123">
        <f t="shared" si="22"/>
        <v>0</v>
      </c>
      <c r="Z208" s="123">
        <f t="shared" si="2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tint="0.39997558519241921"/>
  </sheetPr>
  <dimension ref="A1:AJ218"/>
  <sheetViews>
    <sheetView topLeftCell="A40" zoomScale="80" zoomScaleNormal="80" workbookViewId="0">
      <selection activeCell="B75" sqref="B75"/>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2558.7149999999997</v>
      </c>
      <c r="C6" s="119">
        <f>SUM(G12:G21)</f>
        <v>2369.9250000000002</v>
      </c>
      <c r="D6" s="119">
        <f t="shared" ref="D6:V6" si="0">SUM(H12:H21)</f>
        <v>2057.2532000000001</v>
      </c>
      <c r="E6" s="119">
        <f t="shared" si="0"/>
        <v>112.4246</v>
      </c>
      <c r="F6" s="120">
        <f t="shared" si="0"/>
        <v>30.820094999999998</v>
      </c>
      <c r="G6" s="120">
        <f t="shared" si="0"/>
        <v>142.00469499999997</v>
      </c>
      <c r="H6" s="120">
        <f t="shared" si="0"/>
        <v>50.198100000000004</v>
      </c>
      <c r="I6" s="120">
        <f t="shared" si="0"/>
        <v>14.774250000000002</v>
      </c>
      <c r="J6" s="120">
        <f t="shared" si="0"/>
        <v>64.972349999999992</v>
      </c>
      <c r="K6" s="107">
        <f t="shared" si="0"/>
        <v>270.67986999999999</v>
      </c>
      <c r="L6" s="120">
        <f t="shared" si="0"/>
        <v>25.886440000000004</v>
      </c>
      <c r="M6" s="107">
        <f t="shared" si="0"/>
        <v>379.8</v>
      </c>
      <c r="N6" s="120">
        <f t="shared" si="0"/>
        <v>1566.8101999999999</v>
      </c>
      <c r="O6" s="120">
        <f t="shared" si="0"/>
        <v>1870.4426999999998</v>
      </c>
      <c r="P6" s="120">
        <f t="shared" si="0"/>
        <v>20.420870000000001</v>
      </c>
      <c r="Q6" s="120">
        <f t="shared" si="0"/>
        <v>5880.8472000000011</v>
      </c>
      <c r="R6" s="120">
        <f t="shared" si="0"/>
        <v>3019.2248999999997</v>
      </c>
      <c r="S6" s="120">
        <f t="shared" si="0"/>
        <v>15031.533499999998</v>
      </c>
      <c r="T6" s="120">
        <f t="shared" si="0"/>
        <v>487.02000000000004</v>
      </c>
      <c r="U6" s="120">
        <f t="shared" si="0"/>
        <v>2.5180245000000001</v>
      </c>
      <c r="V6" s="120">
        <f t="shared" si="0"/>
        <v>442.18324999999999</v>
      </c>
    </row>
    <row r="7" spans="1:36" customFormat="1" ht="57.6" x14ac:dyDescent="0.3">
      <c r="A7" s="30" t="s">
        <v>368</v>
      </c>
      <c r="B7" s="30"/>
      <c r="C7" s="118">
        <f>C6/C4*100</f>
        <v>100.84787234042554</v>
      </c>
      <c r="D7" s="118">
        <f t="shared" ref="D7:V7" si="1">D6/D4*100</f>
        <v>137.15021333333334</v>
      </c>
      <c r="E7" s="118">
        <f t="shared" si="1"/>
        <v>273.37288753799396</v>
      </c>
      <c r="F7" s="118">
        <f t="shared" si="1"/>
        <v>40.353643207855974</v>
      </c>
      <c r="G7" s="118">
        <f t="shared" si="1"/>
        <v>120.85505957446804</v>
      </c>
      <c r="H7" s="118">
        <f t="shared" si="1"/>
        <v>153.79843404255323</v>
      </c>
      <c r="I7" s="118">
        <f t="shared" si="1"/>
        <v>45.265787234042563</v>
      </c>
      <c r="J7" s="118">
        <f t="shared" si="1"/>
        <v>99.532110638297866</v>
      </c>
      <c r="K7" s="118">
        <f t="shared" si="1"/>
        <v>83.769398839458404</v>
      </c>
      <c r="L7" s="118">
        <f t="shared" si="1"/>
        <v>103.54576000000002</v>
      </c>
      <c r="M7" s="118">
        <f t="shared" si="1"/>
        <v>253.2</v>
      </c>
      <c r="N7" s="118">
        <f t="shared" si="1"/>
        <v>195.85127499999999</v>
      </c>
      <c r="O7" s="118">
        <f t="shared" si="1"/>
        <v>267.20609999999999</v>
      </c>
      <c r="P7" s="118">
        <f t="shared" si="1"/>
        <v>102.10435</v>
      </c>
      <c r="Q7" s="118">
        <f t="shared" si="1"/>
        <v>392.05648000000008</v>
      </c>
      <c r="R7" s="118">
        <f t="shared" si="1"/>
        <v>150.96124499999999</v>
      </c>
      <c r="S7" s="118">
        <f t="shared" si="1"/>
        <v>2147.3619285714281</v>
      </c>
      <c r="T7" s="118">
        <f t="shared" si="1"/>
        <v>162.34000000000003</v>
      </c>
      <c r="U7" s="118">
        <f t="shared" si="1"/>
        <v>228.91131818181819</v>
      </c>
      <c r="V7" s="118">
        <f t="shared" si="1"/>
        <v>442.18324999999999</v>
      </c>
      <c r="W7" s="197" t="s">
        <v>428</v>
      </c>
      <c r="X7" s="196">
        <f>N6/O6</f>
        <v>0.83766810926632507</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2558.7149999999997</v>
      </c>
      <c r="G11" s="180">
        <f t="shared" ref="G11:Z11" si="2">SUM(G12:G21)</f>
        <v>2369.9250000000002</v>
      </c>
      <c r="H11" s="180">
        <f t="shared" si="2"/>
        <v>2057.2532000000001</v>
      </c>
      <c r="I11" s="180">
        <f t="shared" si="2"/>
        <v>112.4246</v>
      </c>
      <c r="J11" s="180">
        <f t="shared" si="2"/>
        <v>30.820094999999998</v>
      </c>
      <c r="K11" s="180">
        <f t="shared" si="2"/>
        <v>142.00469499999997</v>
      </c>
      <c r="L11" s="180">
        <f t="shared" si="2"/>
        <v>50.198100000000004</v>
      </c>
      <c r="M11" s="180">
        <f t="shared" si="2"/>
        <v>14.774250000000002</v>
      </c>
      <c r="N11" s="180">
        <f t="shared" si="2"/>
        <v>64.972349999999992</v>
      </c>
      <c r="O11" s="180">
        <f t="shared" si="2"/>
        <v>270.67986999999999</v>
      </c>
      <c r="P11" s="180">
        <f t="shared" si="2"/>
        <v>25.886440000000004</v>
      </c>
      <c r="Q11" s="180">
        <f t="shared" si="2"/>
        <v>379.8</v>
      </c>
      <c r="R11" s="180">
        <f t="shared" si="2"/>
        <v>1566.8101999999999</v>
      </c>
      <c r="S11" s="180">
        <f t="shared" si="2"/>
        <v>1870.4426999999998</v>
      </c>
      <c r="T11" s="180">
        <f t="shared" si="2"/>
        <v>20.420870000000001</v>
      </c>
      <c r="U11" s="180">
        <f t="shared" si="2"/>
        <v>5880.8472000000011</v>
      </c>
      <c r="V11" s="180">
        <f t="shared" si="2"/>
        <v>3019.2248999999997</v>
      </c>
      <c r="W11" s="180">
        <f t="shared" si="2"/>
        <v>15031.533499999998</v>
      </c>
      <c r="X11" s="180">
        <f t="shared" si="2"/>
        <v>487.02000000000004</v>
      </c>
      <c r="Y11" s="180">
        <f t="shared" si="2"/>
        <v>2.5180245000000001</v>
      </c>
      <c r="Z11" s="180">
        <f t="shared" si="2"/>
        <v>442.18324999999999</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528</v>
      </c>
      <c r="F12" s="86">
        <f t="shared" ref="F12:Z12" si="3">F28</f>
        <v>469.81499999999994</v>
      </c>
      <c r="G12" s="86">
        <f t="shared" si="3"/>
        <v>440.62500000000011</v>
      </c>
      <c r="H12" s="86">
        <f t="shared" si="3"/>
        <v>386.91269999999997</v>
      </c>
      <c r="I12" s="86">
        <f t="shared" si="3"/>
        <v>37.477800000000002</v>
      </c>
      <c r="J12" s="86">
        <f t="shared" si="3"/>
        <v>5.8929450000000001</v>
      </c>
      <c r="K12" s="86">
        <f t="shared" si="3"/>
        <v>43.370744999999999</v>
      </c>
      <c r="L12" s="86">
        <f t="shared" si="3"/>
        <v>13.188599999999997</v>
      </c>
      <c r="M12" s="86">
        <f t="shared" si="3"/>
        <v>3.2842499999999997</v>
      </c>
      <c r="N12" s="86">
        <f t="shared" si="3"/>
        <v>16.472849999999998</v>
      </c>
      <c r="O12" s="86">
        <f t="shared" si="3"/>
        <v>22.195919999999997</v>
      </c>
      <c r="P12" s="86">
        <f t="shared" si="3"/>
        <v>4.97349</v>
      </c>
      <c r="Q12" s="86">
        <f t="shared" si="3"/>
        <v>309.60000000000002</v>
      </c>
      <c r="R12" s="86">
        <f t="shared" si="3"/>
        <v>172.72620000000001</v>
      </c>
      <c r="S12" s="86">
        <f t="shared" si="3"/>
        <v>456.3821999999999</v>
      </c>
      <c r="T12" s="86">
        <f t="shared" si="3"/>
        <v>5.2361699999999995</v>
      </c>
      <c r="U12" s="86">
        <f t="shared" si="3"/>
        <v>120.09720000000002</v>
      </c>
      <c r="V12" s="86">
        <f t="shared" si="3"/>
        <v>375.07889999999998</v>
      </c>
      <c r="W12" s="86">
        <f t="shared" si="3"/>
        <v>3634.0035000000007</v>
      </c>
      <c r="X12" s="86">
        <f t="shared" si="3"/>
        <v>361.20000000000005</v>
      </c>
      <c r="Y12" s="86">
        <f t="shared" si="3"/>
        <v>1.2097844999999996</v>
      </c>
      <c r="Z12" s="86">
        <f t="shared" si="3"/>
        <v>32.52675</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280</v>
      </c>
      <c r="F13" s="86">
        <f t="shared" ref="F13:Z13" si="4">F48</f>
        <v>259</v>
      </c>
      <c r="G13" s="86">
        <f t="shared" si="4"/>
        <v>237</v>
      </c>
      <c r="H13" s="86">
        <f t="shared" si="4"/>
        <v>206.24</v>
      </c>
      <c r="I13" s="86">
        <f t="shared" si="4"/>
        <v>9.7899999999999991</v>
      </c>
      <c r="J13" s="86">
        <f t="shared" si="4"/>
        <v>0.38699999999999996</v>
      </c>
      <c r="K13" s="86">
        <f t="shared" si="4"/>
        <v>8.9369999999999994</v>
      </c>
      <c r="L13" s="86">
        <f t="shared" si="4"/>
        <v>7.48</v>
      </c>
      <c r="M13" s="86">
        <f t="shared" si="4"/>
        <v>0</v>
      </c>
      <c r="N13" s="86">
        <f t="shared" si="4"/>
        <v>7.48</v>
      </c>
      <c r="O13" s="86">
        <f t="shared" si="4"/>
        <v>33.944000000000003</v>
      </c>
      <c r="P13" s="86">
        <f t="shared" si="4"/>
        <v>1.419</v>
      </c>
      <c r="Q13" s="86">
        <f t="shared" si="4"/>
        <v>27</v>
      </c>
      <c r="R13" s="86">
        <f t="shared" si="4"/>
        <v>261.76</v>
      </c>
      <c r="S13" s="86">
        <f t="shared" si="4"/>
        <v>193.74</v>
      </c>
      <c r="T13" s="86">
        <f t="shared" si="4"/>
        <v>0.97499999999999998</v>
      </c>
      <c r="U13" s="86">
        <f t="shared" si="4"/>
        <v>352.32</v>
      </c>
      <c r="V13" s="86">
        <f t="shared" si="4"/>
        <v>450.21</v>
      </c>
      <c r="W13" s="86">
        <f t="shared" si="4"/>
        <v>1278.2</v>
      </c>
      <c r="X13" s="86">
        <f t="shared" si="4"/>
        <v>45</v>
      </c>
      <c r="Y13" s="86">
        <f t="shared" si="4"/>
        <v>0.1464</v>
      </c>
      <c r="Z13" s="86">
        <f t="shared" si="4"/>
        <v>11.22</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812</v>
      </c>
      <c r="F14" s="86">
        <f t="shared" ref="F14:Z14" si="5">F68</f>
        <v>708.95</v>
      </c>
      <c r="G14" s="86">
        <f t="shared" si="5"/>
        <v>457.17</v>
      </c>
      <c r="H14" s="86">
        <f t="shared" si="5"/>
        <v>607.2835</v>
      </c>
      <c r="I14" s="86">
        <f t="shared" si="5"/>
        <v>23.266599999999997</v>
      </c>
      <c r="J14" s="86">
        <f t="shared" si="5"/>
        <v>9.5885999999999996</v>
      </c>
      <c r="K14" s="86">
        <f t="shared" si="5"/>
        <v>32.855199999999996</v>
      </c>
      <c r="L14" s="86">
        <f t="shared" si="5"/>
        <v>8.1215000000000011</v>
      </c>
      <c r="M14" s="86">
        <f t="shared" si="5"/>
        <v>4.2850000000000001</v>
      </c>
      <c r="N14" s="86">
        <f t="shared" si="5"/>
        <v>12.406500000000001</v>
      </c>
      <c r="O14" s="86">
        <f t="shared" si="5"/>
        <v>43.878949999999996</v>
      </c>
      <c r="P14" s="86">
        <f t="shared" si="5"/>
        <v>12.839500000000001</v>
      </c>
      <c r="Q14" s="86">
        <f t="shared" si="5"/>
        <v>0</v>
      </c>
      <c r="R14" s="86">
        <f t="shared" si="5"/>
        <v>526.75799999999992</v>
      </c>
      <c r="S14" s="86">
        <f t="shared" si="5"/>
        <v>443.43650000000002</v>
      </c>
      <c r="T14" s="86">
        <f t="shared" si="5"/>
        <v>6.5572000000000008</v>
      </c>
      <c r="U14" s="86">
        <f t="shared" si="5"/>
        <v>1981.8650000000002</v>
      </c>
      <c r="V14" s="86">
        <f t="shared" si="5"/>
        <v>1120.9169999999999</v>
      </c>
      <c r="W14" s="86">
        <f t="shared" si="5"/>
        <v>3692.34</v>
      </c>
      <c r="X14" s="86">
        <f t="shared" si="5"/>
        <v>2.94</v>
      </c>
      <c r="Y14" s="86">
        <f t="shared" si="5"/>
        <v>0.45699999999999996</v>
      </c>
      <c r="Z14" s="86">
        <f t="shared" si="5"/>
        <v>179.14499999999998</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176</v>
      </c>
      <c r="F15" s="86">
        <f t="shared" ref="F15:Z15" si="6">F88</f>
        <v>176</v>
      </c>
      <c r="G15" s="86">
        <f t="shared" si="6"/>
        <v>233.60000000000002</v>
      </c>
      <c r="H15" s="86">
        <f t="shared" si="6"/>
        <v>123.84000000000002</v>
      </c>
      <c r="I15" s="86">
        <f t="shared" si="6"/>
        <v>8.4960000000000004</v>
      </c>
      <c r="J15" s="86">
        <f t="shared" si="6"/>
        <v>0</v>
      </c>
      <c r="K15" s="86">
        <f t="shared" si="6"/>
        <v>8.4960000000000004</v>
      </c>
      <c r="L15" s="86">
        <f t="shared" si="6"/>
        <v>6.3360000000000012</v>
      </c>
      <c r="M15" s="86">
        <f t="shared" si="6"/>
        <v>0</v>
      </c>
      <c r="N15" s="86">
        <f t="shared" si="6"/>
        <v>6.3360000000000012</v>
      </c>
      <c r="O15" s="86">
        <f t="shared" si="6"/>
        <v>38.688000000000002</v>
      </c>
      <c r="P15" s="86">
        <f t="shared" si="6"/>
        <v>0</v>
      </c>
      <c r="Q15" s="86">
        <f t="shared" si="6"/>
        <v>43.2</v>
      </c>
      <c r="R15" s="86">
        <f t="shared" si="6"/>
        <v>172.8</v>
      </c>
      <c r="S15" s="86">
        <f t="shared" si="6"/>
        <v>136.80000000000001</v>
      </c>
      <c r="T15" s="86">
        <f t="shared" si="6"/>
        <v>0.14399999999999999</v>
      </c>
      <c r="U15" s="86">
        <f t="shared" si="6"/>
        <v>547.20000000000005</v>
      </c>
      <c r="V15" s="86">
        <f t="shared" si="6"/>
        <v>0</v>
      </c>
      <c r="W15" s="86">
        <f t="shared" si="6"/>
        <v>31.680000000000003</v>
      </c>
      <c r="X15" s="86">
        <f t="shared" si="6"/>
        <v>72</v>
      </c>
      <c r="Y15" s="86">
        <f t="shared" si="6"/>
        <v>7.1999999999999995E-2</v>
      </c>
      <c r="Z15" s="86">
        <f t="shared" si="6"/>
        <v>1.4400000000000002</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880.5</v>
      </c>
      <c r="F16" s="86">
        <f t="shared" ref="F16:Z16" si="7">F108</f>
        <v>778.94999999999993</v>
      </c>
      <c r="G16" s="86">
        <f t="shared" si="7"/>
        <v>763.53</v>
      </c>
      <c r="H16" s="86">
        <f t="shared" si="7"/>
        <v>620.09699999999998</v>
      </c>
      <c r="I16" s="86">
        <f t="shared" si="7"/>
        <v>33.394199999999998</v>
      </c>
      <c r="J16" s="86">
        <f t="shared" si="7"/>
        <v>12.95955</v>
      </c>
      <c r="K16" s="86">
        <f t="shared" si="7"/>
        <v>46.353749999999991</v>
      </c>
      <c r="L16" s="86">
        <f t="shared" si="7"/>
        <v>15.072000000000001</v>
      </c>
      <c r="M16" s="86">
        <f t="shared" si="7"/>
        <v>6.8730000000000002</v>
      </c>
      <c r="N16" s="86">
        <f t="shared" si="7"/>
        <v>21.945</v>
      </c>
      <c r="O16" s="86">
        <f t="shared" si="7"/>
        <v>84.662999999999997</v>
      </c>
      <c r="P16" s="86">
        <f t="shared" si="7"/>
        <v>3.6664500000000002</v>
      </c>
      <c r="Q16" s="86">
        <f t="shared" si="7"/>
        <v>0</v>
      </c>
      <c r="R16" s="86">
        <f t="shared" si="7"/>
        <v>376.32600000000002</v>
      </c>
      <c r="S16" s="86">
        <f t="shared" si="7"/>
        <v>558.74400000000003</v>
      </c>
      <c r="T16" s="86">
        <f t="shared" si="7"/>
        <v>5.8485000000000005</v>
      </c>
      <c r="U16" s="86">
        <f t="shared" si="7"/>
        <v>2827.9050000000002</v>
      </c>
      <c r="V16" s="86">
        <f t="shared" si="7"/>
        <v>724.41899999999998</v>
      </c>
      <c r="W16" s="86">
        <f t="shared" si="7"/>
        <v>6146.3099999999986</v>
      </c>
      <c r="X16" s="86">
        <f t="shared" si="7"/>
        <v>5.88</v>
      </c>
      <c r="Y16" s="86">
        <f t="shared" si="7"/>
        <v>0.54984000000000011</v>
      </c>
      <c r="Z16" s="86">
        <f t="shared" si="7"/>
        <v>179.67150000000001</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200</v>
      </c>
      <c r="F17" s="86">
        <f t="shared" ref="F17:Z17" si="8">F128</f>
        <v>166</v>
      </c>
      <c r="G17" s="86">
        <f t="shared" si="8"/>
        <v>238</v>
      </c>
      <c r="H17" s="86">
        <f t="shared" si="8"/>
        <v>112.88</v>
      </c>
      <c r="I17" s="86">
        <f t="shared" si="8"/>
        <v>0</v>
      </c>
      <c r="J17" s="86">
        <f t="shared" si="8"/>
        <v>1.992</v>
      </c>
      <c r="K17" s="86">
        <f t="shared" si="8"/>
        <v>1.992</v>
      </c>
      <c r="L17" s="86">
        <f t="shared" si="8"/>
        <v>0</v>
      </c>
      <c r="M17" s="86">
        <f t="shared" si="8"/>
        <v>0.33200000000000002</v>
      </c>
      <c r="N17" s="86">
        <f t="shared" si="8"/>
        <v>0.33200000000000002</v>
      </c>
      <c r="O17" s="86">
        <f t="shared" si="8"/>
        <v>47.31</v>
      </c>
      <c r="P17" s="86">
        <f t="shared" si="8"/>
        <v>2.988</v>
      </c>
      <c r="Q17" s="86">
        <f t="shared" si="8"/>
        <v>0</v>
      </c>
      <c r="R17" s="86">
        <f t="shared" si="8"/>
        <v>56.44</v>
      </c>
      <c r="S17" s="86">
        <f t="shared" si="8"/>
        <v>81.34</v>
      </c>
      <c r="T17" s="86">
        <f t="shared" si="8"/>
        <v>1.66</v>
      </c>
      <c r="U17" s="86">
        <f t="shared" si="8"/>
        <v>51.46</v>
      </c>
      <c r="V17" s="86">
        <f t="shared" si="8"/>
        <v>348.6</v>
      </c>
      <c r="W17" s="86">
        <f t="shared" si="8"/>
        <v>249</v>
      </c>
      <c r="X17" s="86">
        <f t="shared" si="8"/>
        <v>0</v>
      </c>
      <c r="Y17" s="86">
        <f t="shared" si="8"/>
        <v>8.3000000000000004E-2</v>
      </c>
      <c r="Z17" s="86">
        <f t="shared" si="8"/>
        <v>38.18</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Z18" si="9">F148</f>
        <v>0</v>
      </c>
      <c r="G18" s="86">
        <f t="shared" si="9"/>
        <v>0</v>
      </c>
      <c r="H18" s="86">
        <f t="shared" si="9"/>
        <v>0</v>
      </c>
      <c r="I18" s="86">
        <f t="shared" si="9"/>
        <v>0</v>
      </c>
      <c r="J18" s="86">
        <f t="shared" si="9"/>
        <v>0</v>
      </c>
      <c r="K18" s="86">
        <f t="shared" si="9"/>
        <v>0</v>
      </c>
      <c r="L18" s="86">
        <f t="shared" si="9"/>
        <v>0</v>
      </c>
      <c r="M18" s="86">
        <f t="shared" si="9"/>
        <v>0</v>
      </c>
      <c r="N18" s="86">
        <f t="shared" si="9"/>
        <v>0</v>
      </c>
      <c r="O18" s="86">
        <f t="shared" si="9"/>
        <v>0</v>
      </c>
      <c r="P18" s="86">
        <f t="shared" si="9"/>
        <v>0</v>
      </c>
      <c r="Q18" s="86">
        <f t="shared" si="9"/>
        <v>0</v>
      </c>
      <c r="R18" s="86">
        <f t="shared" si="9"/>
        <v>0</v>
      </c>
      <c r="S18" s="86">
        <f t="shared" si="9"/>
        <v>0</v>
      </c>
      <c r="T18" s="86">
        <f t="shared" si="9"/>
        <v>0</v>
      </c>
      <c r="U18" s="86">
        <f t="shared" si="9"/>
        <v>0</v>
      </c>
      <c r="V18" s="86">
        <f t="shared" si="9"/>
        <v>0</v>
      </c>
      <c r="W18" s="86">
        <f t="shared" si="9"/>
        <v>0</v>
      </c>
      <c r="X18" s="86">
        <f t="shared" si="9"/>
        <v>0</v>
      </c>
      <c r="Y18" s="86">
        <f t="shared" si="9"/>
        <v>0</v>
      </c>
      <c r="Z18" s="86">
        <f t="shared" si="9"/>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Z19" si="10">F168</f>
        <v>0</v>
      </c>
      <c r="G19" s="86">
        <f t="shared" si="10"/>
        <v>0</v>
      </c>
      <c r="H19" s="86">
        <f t="shared" si="10"/>
        <v>0</v>
      </c>
      <c r="I19" s="86">
        <f t="shared" si="10"/>
        <v>0</v>
      </c>
      <c r="J19" s="86">
        <f t="shared" si="10"/>
        <v>0</v>
      </c>
      <c r="K19" s="86">
        <f t="shared" si="10"/>
        <v>0</v>
      </c>
      <c r="L19" s="86">
        <f t="shared" si="10"/>
        <v>0</v>
      </c>
      <c r="M19" s="86">
        <f t="shared" si="10"/>
        <v>0</v>
      </c>
      <c r="N19" s="86">
        <f t="shared" si="10"/>
        <v>0</v>
      </c>
      <c r="O19" s="86">
        <f t="shared" si="10"/>
        <v>0</v>
      </c>
      <c r="P19" s="86">
        <f t="shared" si="10"/>
        <v>0</v>
      </c>
      <c r="Q19" s="86">
        <f t="shared" si="10"/>
        <v>0</v>
      </c>
      <c r="R19" s="86">
        <f t="shared" si="10"/>
        <v>0</v>
      </c>
      <c r="S19" s="86">
        <f t="shared" si="10"/>
        <v>0</v>
      </c>
      <c r="T19" s="86">
        <f t="shared" si="10"/>
        <v>0</v>
      </c>
      <c r="U19" s="86">
        <f t="shared" si="10"/>
        <v>0</v>
      </c>
      <c r="V19" s="86">
        <f t="shared" si="10"/>
        <v>0</v>
      </c>
      <c r="W19" s="86">
        <f t="shared" si="10"/>
        <v>0</v>
      </c>
      <c r="X19" s="86">
        <f t="shared" si="10"/>
        <v>0</v>
      </c>
      <c r="Y19" s="86">
        <f t="shared" si="10"/>
        <v>0</v>
      </c>
      <c r="Z19" s="86">
        <f t="shared" si="10"/>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Z20" si="11">F188</f>
        <v>0</v>
      </c>
      <c r="G20" s="86">
        <f t="shared" si="11"/>
        <v>0</v>
      </c>
      <c r="H20" s="86">
        <f t="shared" si="11"/>
        <v>0</v>
      </c>
      <c r="I20" s="86">
        <f t="shared" si="11"/>
        <v>0</v>
      </c>
      <c r="J20" s="86">
        <f t="shared" si="11"/>
        <v>0</v>
      </c>
      <c r="K20" s="86">
        <f t="shared" si="11"/>
        <v>0</v>
      </c>
      <c r="L20" s="86">
        <f t="shared" si="11"/>
        <v>0</v>
      </c>
      <c r="M20" s="86">
        <f t="shared" si="11"/>
        <v>0</v>
      </c>
      <c r="N20" s="86">
        <f t="shared" si="11"/>
        <v>0</v>
      </c>
      <c r="O20" s="86">
        <f t="shared" si="11"/>
        <v>0</v>
      </c>
      <c r="P20" s="86">
        <f t="shared" si="11"/>
        <v>0</v>
      </c>
      <c r="Q20" s="86">
        <f t="shared" si="11"/>
        <v>0</v>
      </c>
      <c r="R20" s="86">
        <f t="shared" si="11"/>
        <v>0</v>
      </c>
      <c r="S20" s="86">
        <f t="shared" si="11"/>
        <v>0</v>
      </c>
      <c r="T20" s="86">
        <f t="shared" si="11"/>
        <v>0</v>
      </c>
      <c r="U20" s="86">
        <f t="shared" si="11"/>
        <v>0</v>
      </c>
      <c r="V20" s="86">
        <f t="shared" si="11"/>
        <v>0</v>
      </c>
      <c r="W20" s="86">
        <f t="shared" si="11"/>
        <v>0</v>
      </c>
      <c r="X20" s="86">
        <f t="shared" si="11"/>
        <v>0</v>
      </c>
      <c r="Y20" s="86">
        <f t="shared" si="11"/>
        <v>0</v>
      </c>
      <c r="Z20" s="86">
        <f t="shared" si="11"/>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Z21" si="12">F208</f>
        <v>0</v>
      </c>
      <c r="G21" s="86">
        <f t="shared" si="12"/>
        <v>0</v>
      </c>
      <c r="H21" s="86">
        <f t="shared" si="12"/>
        <v>0</v>
      </c>
      <c r="I21" s="86">
        <f t="shared" si="12"/>
        <v>0</v>
      </c>
      <c r="J21" s="86">
        <f t="shared" si="12"/>
        <v>0</v>
      </c>
      <c r="K21" s="86">
        <f t="shared" si="12"/>
        <v>0</v>
      </c>
      <c r="L21" s="86">
        <f t="shared" si="12"/>
        <v>0</v>
      </c>
      <c r="M21" s="86">
        <f t="shared" si="12"/>
        <v>0</v>
      </c>
      <c r="N21" s="86">
        <f t="shared" si="12"/>
        <v>0</v>
      </c>
      <c r="O21" s="86">
        <f t="shared" si="12"/>
        <v>0</v>
      </c>
      <c r="P21" s="86">
        <f t="shared" si="12"/>
        <v>0</v>
      </c>
      <c r="Q21" s="86">
        <f t="shared" si="12"/>
        <v>0</v>
      </c>
      <c r="R21" s="86">
        <f t="shared" si="12"/>
        <v>0</v>
      </c>
      <c r="S21" s="86">
        <f t="shared" si="12"/>
        <v>0</v>
      </c>
      <c r="T21" s="86">
        <f t="shared" si="12"/>
        <v>0</v>
      </c>
      <c r="U21" s="86">
        <f t="shared" si="12"/>
        <v>0</v>
      </c>
      <c r="V21" s="86">
        <f t="shared" si="12"/>
        <v>0</v>
      </c>
      <c r="W21" s="86">
        <f t="shared" si="12"/>
        <v>0</v>
      </c>
      <c r="X21" s="86">
        <f t="shared" si="12"/>
        <v>0</v>
      </c>
      <c r="Y21" s="86">
        <f t="shared" si="12"/>
        <v>0</v>
      </c>
      <c r="Z21" s="86">
        <f t="shared" si="1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528</v>
      </c>
      <c r="F28" s="123">
        <f t="shared" ref="F28:Z28" si="13">SUM(F31:F38)</f>
        <v>469.81499999999994</v>
      </c>
      <c r="G28" s="123">
        <f t="shared" si="13"/>
        <v>440.62500000000011</v>
      </c>
      <c r="H28" s="123">
        <f t="shared" si="13"/>
        <v>386.91269999999997</v>
      </c>
      <c r="I28" s="123">
        <f t="shared" si="13"/>
        <v>37.477800000000002</v>
      </c>
      <c r="J28" s="123">
        <f t="shared" si="13"/>
        <v>5.8929450000000001</v>
      </c>
      <c r="K28" s="123">
        <f t="shared" si="13"/>
        <v>43.370744999999999</v>
      </c>
      <c r="L28" s="123">
        <f t="shared" si="13"/>
        <v>13.188599999999997</v>
      </c>
      <c r="M28" s="123">
        <f t="shared" si="13"/>
        <v>3.2842499999999997</v>
      </c>
      <c r="N28" s="123">
        <f t="shared" si="13"/>
        <v>16.472849999999998</v>
      </c>
      <c r="O28" s="123">
        <f t="shared" si="13"/>
        <v>22.195919999999997</v>
      </c>
      <c r="P28" s="123">
        <f t="shared" si="13"/>
        <v>4.97349</v>
      </c>
      <c r="Q28" s="123">
        <f t="shared" si="13"/>
        <v>309.60000000000002</v>
      </c>
      <c r="R28" s="123">
        <f t="shared" si="13"/>
        <v>172.72620000000001</v>
      </c>
      <c r="S28" s="123">
        <f t="shared" si="13"/>
        <v>456.3821999999999</v>
      </c>
      <c r="T28" s="123">
        <f t="shared" si="13"/>
        <v>5.2361699999999995</v>
      </c>
      <c r="U28" s="123">
        <f t="shared" si="13"/>
        <v>120.09720000000002</v>
      </c>
      <c r="V28" s="123">
        <f t="shared" si="13"/>
        <v>375.07889999999998</v>
      </c>
      <c r="W28" s="123">
        <f t="shared" si="13"/>
        <v>3634.0035000000007</v>
      </c>
      <c r="X28" s="123">
        <f t="shared" si="13"/>
        <v>361.20000000000005</v>
      </c>
      <c r="Y28" s="123">
        <f t="shared" si="13"/>
        <v>1.2097844999999996</v>
      </c>
      <c r="Z28" s="123">
        <f t="shared" si="13"/>
        <v>32.52675</v>
      </c>
    </row>
    <row r="29" spans="1:36" s="167" customFormat="1" ht="15.6" x14ac:dyDescent="0.3">
      <c r="A29" s="165"/>
      <c r="B29" s="165" t="s">
        <v>382</v>
      </c>
      <c r="C29" s="165"/>
      <c r="D29" s="165"/>
      <c r="E29" s="166"/>
      <c r="F29" s="166"/>
      <c r="G29" s="166">
        <f>G28/G27*100</f>
        <v>93.750000000000028</v>
      </c>
      <c r="H29" s="166"/>
      <c r="I29" s="166"/>
      <c r="J29" s="166"/>
      <c r="K29" s="166">
        <f>K28/K27*100</f>
        <v>184.55636170212765</v>
      </c>
      <c r="L29" s="166"/>
      <c r="M29" s="166"/>
      <c r="N29" s="166">
        <f>N28/N27*100</f>
        <v>84.116680851063848</v>
      </c>
      <c r="O29" s="166">
        <f>O28/O27*100</f>
        <v>22.897145067698258</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5</v>
      </c>
      <c r="B31" s="10" t="str">
        <f>VLOOKUP($A31,'Một số món ăn '!$A$1:$AA$3821,2,FALSE)</f>
        <v>súp thịt heo thập cẩm</v>
      </c>
      <c r="C31" s="407">
        <v>1.5</v>
      </c>
      <c r="D31" s="96" t="str">
        <f>VLOOKUP($A31,'Một số món ăn '!$A$1:$AA$3821,3,FALSE)</f>
        <v>chén</v>
      </c>
      <c r="E31" s="10">
        <f>VLOOKUP($A31,'Một số món ăn '!$A$1:$AA$3821,4,FALSE)*$C31</f>
        <v>528</v>
      </c>
      <c r="F31" s="10">
        <f>VLOOKUP($A31,'Một số món ăn '!$A$1:$AA$3821,5,FALSE)*$C31</f>
        <v>469.81499999999994</v>
      </c>
      <c r="G31" s="10">
        <f>VLOOKUP($A31,'Một số món ăn '!$A$1:$AA$3821,7,FALSE)*$C31</f>
        <v>440.62500000000011</v>
      </c>
      <c r="H31" s="10">
        <f>VLOOKUP($A31,'Một số món ăn '!$A$1:$AA$3821,8,FALSE)*$C31</f>
        <v>386.91269999999997</v>
      </c>
      <c r="I31" s="10">
        <f>VLOOKUP($A31,'Một số món ăn '!$A$1:$AA$3821,9,FALSE)*$C31</f>
        <v>37.477800000000002</v>
      </c>
      <c r="J31" s="10">
        <f>VLOOKUP($A31,'Một số món ăn '!$A$1:$AA$3821,10,FALSE)*$C31</f>
        <v>5.8929450000000001</v>
      </c>
      <c r="K31" s="10">
        <f>VLOOKUP($A31,'Một số món ăn '!$A$1:$AA$3821,11,FALSE)*$C31</f>
        <v>43.370744999999999</v>
      </c>
      <c r="L31" s="10">
        <f>VLOOKUP($A31,'Một số món ăn '!$A$1:$AA$3821,12,FALSE)*$C31</f>
        <v>13.188599999999997</v>
      </c>
      <c r="M31" s="10">
        <f>VLOOKUP($A31,'Một số món ăn '!$A$1:$AA$3821,13,FALSE)*$C31</f>
        <v>3.2842499999999997</v>
      </c>
      <c r="N31" s="10">
        <f>VLOOKUP($A31,'Một số món ăn '!$A$1:$AA$3821,14,FALSE)*$C31</f>
        <v>16.472849999999998</v>
      </c>
      <c r="O31" s="10">
        <f>VLOOKUP($A31,'Một số món ăn '!$A$1:$AA$3821,15,FALSE)*$C31</f>
        <v>22.195919999999997</v>
      </c>
      <c r="P31" s="10">
        <f>VLOOKUP($A31,'Một số món ăn '!$A$1:$AA$3821,16,FALSE)*$C31</f>
        <v>4.97349</v>
      </c>
      <c r="Q31" s="10">
        <f>VLOOKUP($A31,'Một số món ăn '!$A$1:$AA$3821,17,FALSE)*$C31</f>
        <v>309.60000000000002</v>
      </c>
      <c r="R31" s="10">
        <f>VLOOKUP($A31,'Một số món ăn '!$A$1:$AA$3821,18,FALSE)*$C31</f>
        <v>172.72620000000001</v>
      </c>
      <c r="S31" s="10">
        <f>VLOOKUP($A31,'Một số món ăn '!$A$1:$AA$3821,19,FALSE)*$C31</f>
        <v>456.3821999999999</v>
      </c>
      <c r="T31" s="10">
        <f>VLOOKUP($A31,'Một số món ăn '!$A$1:$AA$3821,20,FALSE)*$C31</f>
        <v>5.2361699999999995</v>
      </c>
      <c r="U31" s="10">
        <f>VLOOKUP($A31,'Một số món ăn '!$A$1:$AA$3821,21,FALSE)*$C31</f>
        <v>120.09720000000002</v>
      </c>
      <c r="V31" s="10">
        <f>VLOOKUP($A31,'Một số món ăn '!$A$1:$AA$3821,22,FALSE)*$C31</f>
        <v>375.07889999999998</v>
      </c>
      <c r="W31" s="10">
        <f>VLOOKUP($A31,'Một số món ăn '!$A$1:$AA$3821,23,FALSE)*$C31</f>
        <v>3634.0035000000007</v>
      </c>
      <c r="X31" s="10">
        <f>VLOOKUP($A31,'Một số món ăn '!$A$1:$AA$3821,24,FALSE)*$C31</f>
        <v>361.20000000000005</v>
      </c>
      <c r="Y31" s="10">
        <f>VLOOKUP($A31,'Một số món ăn '!$A$1:$AA$3821,25,FALSE)*$C31</f>
        <v>1.2097844999999996</v>
      </c>
      <c r="Z31" s="10">
        <f>VLOOKUP($A31,'Một số món ăn '!$A$1:$AA$3821,26,FALSE)*$C31</f>
        <v>32.52675</v>
      </c>
    </row>
    <row r="32" spans="1:36" x14ac:dyDescent="0.3">
      <c r="A32" s="198" t="s">
        <v>338</v>
      </c>
      <c r="B32" s="10" t="str">
        <f>VLOOKUP($A32,'Một số món ăn '!$A$1:$AA$3821,2,FALSE)</f>
        <v>Chọn món</v>
      </c>
      <c r="C32" s="407">
        <v>0</v>
      </c>
      <c r="D32" s="96" t="str">
        <f>VLOOKUP($A32,'Một số món ăn '!$A$1:$AA$3821,3,FALSE)</f>
        <v>chọn lượng</v>
      </c>
      <c r="E32" s="10">
        <f>VLOOKUP($A32,'Một số món ăn '!$A$1:$AA$3821,4,FALSE)*$C32</f>
        <v>0</v>
      </c>
      <c r="F32" s="10">
        <f>VLOOKUP($A32,'Một số món ăn '!$A$1:$AA$3821,5,FALSE)*$C32</f>
        <v>0</v>
      </c>
      <c r="G32" s="10">
        <f>VLOOKUP($A32,'Một số món ăn '!$A$1:$AA$3821,7,FALSE)*$C32</f>
        <v>0</v>
      </c>
      <c r="H32" s="10">
        <f>VLOOKUP($A32,'Một số món ăn '!$A$1:$AA$3821,8,FALSE)*$C32</f>
        <v>0</v>
      </c>
      <c r="I32" s="10">
        <f>VLOOKUP($A32,'Một số món ăn '!$A$1:$AA$3821,9,FALSE)*$C32</f>
        <v>0</v>
      </c>
      <c r="J32" s="10">
        <f>VLOOKUP($A32,'Một số món ăn '!$A$1:$AA$3821,10,FALSE)*$C32</f>
        <v>0</v>
      </c>
      <c r="K32" s="10">
        <f>VLOOKUP($A32,'Một số món ăn '!$A$1:$AA$3821,11,FALSE)*$C32</f>
        <v>0</v>
      </c>
      <c r="L32" s="10">
        <f>VLOOKUP($A32,'Một số món ăn '!$A$1:$AA$3821,12,FALSE)*$C32</f>
        <v>0</v>
      </c>
      <c r="M32" s="10">
        <f>VLOOKUP($A32,'Một số món ăn '!$A$1:$AA$3821,13,FALSE)*$C32</f>
        <v>0</v>
      </c>
      <c r="N32" s="10">
        <f>VLOOKUP($A32,'Một số món ăn '!$A$1:$AA$3821,14,FALSE)*$C32</f>
        <v>0</v>
      </c>
      <c r="O32" s="10">
        <f>VLOOKUP($A32,'Một số món ăn '!$A$1:$AA$3821,15,FALSE)*$C32</f>
        <v>0</v>
      </c>
      <c r="P32" s="10">
        <f>VLOOKUP($A32,'Một số món ăn '!$A$1:$AA$3821,16,FALSE)*$C32</f>
        <v>0</v>
      </c>
      <c r="Q32" s="10">
        <f>VLOOKUP($A32,'Một số món ăn '!$A$1:$AA$3821,17,FALSE)*$C32</f>
        <v>0</v>
      </c>
      <c r="R32" s="10">
        <f>VLOOKUP($A32,'Một số món ăn '!$A$1:$AA$3821,18,FALSE)*$C32</f>
        <v>0</v>
      </c>
      <c r="S32" s="10">
        <f>VLOOKUP($A32,'Một số món ăn '!$A$1:$AA$3821,19,FALSE)*$C32</f>
        <v>0</v>
      </c>
      <c r="T32" s="10">
        <f>VLOOKUP($A32,'Một số món ăn '!$A$1:$AA$3821,20,FALSE)*$C32</f>
        <v>0</v>
      </c>
      <c r="U32" s="10">
        <f>VLOOKUP($A32,'Một số món ăn '!$A$1:$AA$3821,21,FALSE)*$C32</f>
        <v>0</v>
      </c>
      <c r="V32" s="10">
        <f>VLOOKUP($A32,'Một số món ăn '!$A$1:$AA$3821,22,FALSE)*$C32</f>
        <v>0</v>
      </c>
      <c r="W32" s="10">
        <f>VLOOKUP($A32,'Một số món ăn '!$A$1:$AA$3821,23,FALSE)*$C32</f>
        <v>0</v>
      </c>
      <c r="X32" s="10">
        <f>VLOOKUP($A32,'Một số món ăn '!$A$1:$AA$3821,24,FALSE)*$C32</f>
        <v>0</v>
      </c>
      <c r="Y32" s="10">
        <f>VLOOKUP($A32,'Một số món ăn '!$A$1:$AA$3821,25,FALSE)*$C32</f>
        <v>0</v>
      </c>
      <c r="Z32" s="10">
        <f>VLOOKUP($A32,'Một số món ăn '!$A$1:$AA$3821,26,FALSE)*$C32</f>
        <v>0</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280</v>
      </c>
      <c r="F48" s="123">
        <f t="shared" ref="F48:Z48" si="14">SUM(F51:F58)</f>
        <v>259</v>
      </c>
      <c r="G48" s="123">
        <f t="shared" si="14"/>
        <v>237</v>
      </c>
      <c r="H48" s="123">
        <f t="shared" si="14"/>
        <v>206.24</v>
      </c>
      <c r="I48" s="123">
        <f t="shared" si="14"/>
        <v>9.7899999999999991</v>
      </c>
      <c r="J48" s="123">
        <f t="shared" si="14"/>
        <v>0.38699999999999996</v>
      </c>
      <c r="K48" s="123">
        <f t="shared" si="14"/>
        <v>8.9369999999999994</v>
      </c>
      <c r="L48" s="123">
        <f t="shared" si="14"/>
        <v>7.48</v>
      </c>
      <c r="M48" s="123">
        <f t="shared" si="14"/>
        <v>0</v>
      </c>
      <c r="N48" s="123">
        <f t="shared" si="14"/>
        <v>7.48</v>
      </c>
      <c r="O48" s="123">
        <f t="shared" si="14"/>
        <v>33.944000000000003</v>
      </c>
      <c r="P48" s="123">
        <f t="shared" si="14"/>
        <v>1.419</v>
      </c>
      <c r="Q48" s="123">
        <f t="shared" si="14"/>
        <v>27</v>
      </c>
      <c r="R48" s="123">
        <f t="shared" si="14"/>
        <v>261.76</v>
      </c>
      <c r="S48" s="123">
        <f t="shared" si="14"/>
        <v>193.74</v>
      </c>
      <c r="T48" s="123">
        <f t="shared" si="14"/>
        <v>0.97499999999999998</v>
      </c>
      <c r="U48" s="123">
        <f t="shared" si="14"/>
        <v>352.32</v>
      </c>
      <c r="V48" s="123">
        <f t="shared" si="14"/>
        <v>450.21</v>
      </c>
      <c r="W48" s="123">
        <f t="shared" si="14"/>
        <v>1278.2</v>
      </c>
      <c r="X48" s="123">
        <f t="shared" si="14"/>
        <v>45</v>
      </c>
      <c r="Y48" s="123">
        <f t="shared" si="14"/>
        <v>0.1464</v>
      </c>
      <c r="Z48" s="123">
        <f t="shared" si="14"/>
        <v>11.22</v>
      </c>
    </row>
    <row r="49" spans="1:26" s="167" customFormat="1" ht="15.6" x14ac:dyDescent="0.3">
      <c r="A49" s="165"/>
      <c r="B49" s="165" t="s">
        <v>382</v>
      </c>
      <c r="C49" s="165"/>
      <c r="D49" s="165"/>
      <c r="E49" s="166"/>
      <c r="F49" s="166"/>
      <c r="G49" s="166">
        <f>G48/G47*100</f>
        <v>100.85106382978724</v>
      </c>
      <c r="H49" s="166"/>
      <c r="I49" s="166"/>
      <c r="J49" s="166"/>
      <c r="K49" s="166">
        <f>K48/K47*100</f>
        <v>76.059574468085103</v>
      </c>
      <c r="L49" s="166"/>
      <c r="M49" s="166"/>
      <c r="N49" s="166">
        <f>N48/N47*100</f>
        <v>114.58723404255322</v>
      </c>
      <c r="O49" s="166">
        <f>O48/O47*100</f>
        <v>105.04912959381045</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49</v>
      </c>
      <c r="B51" s="10" t="str">
        <f>VLOOKUP($A51,'Một số món ăn '!$A$1:$AA$3821,2,FALSE)</f>
        <v>Sữa bí đỏ</v>
      </c>
      <c r="C51" s="408">
        <v>1</v>
      </c>
      <c r="D51" s="96" t="str">
        <f>VLOOKUP($A51,'Một số món ăn '!$A$1:$AA$3821,3,FALSE)</f>
        <v>ly</v>
      </c>
      <c r="E51" s="10">
        <f>VLOOKUP($A51,'Một số món ăn '!$A$1:$AA$3821,4,FALSE)*$C51</f>
        <v>280</v>
      </c>
      <c r="F51" s="10">
        <f>VLOOKUP($A51,'Một số món ăn '!$A$1:$AA$3821,5,FALSE)*$C51</f>
        <v>259</v>
      </c>
      <c r="G51" s="10">
        <f>VLOOKUP($A51,'Một số món ăn '!$A$1:$AA$3821,7,FALSE)*$C51</f>
        <v>237</v>
      </c>
      <c r="H51" s="10">
        <f>VLOOKUP($A51,'Một số món ăn '!$A$1:$AA$3821,8,FALSE)*$C51</f>
        <v>206.24</v>
      </c>
      <c r="I51" s="10">
        <f>VLOOKUP($A51,'Một số món ăn '!$A$1:$AA$3821,9,FALSE)*$C51</f>
        <v>9.7899999999999991</v>
      </c>
      <c r="J51" s="10">
        <f>VLOOKUP($A51,'Một số món ăn '!$A$1:$AA$3821,10,FALSE)*$C51</f>
        <v>0.38699999999999996</v>
      </c>
      <c r="K51" s="10">
        <f>VLOOKUP($A51,'Một số món ăn '!$A$1:$AA$3821,11,FALSE)*$C51</f>
        <v>8.9369999999999994</v>
      </c>
      <c r="L51" s="10">
        <f>VLOOKUP($A51,'Một số món ăn '!$A$1:$AA$3821,12,FALSE)*$C51</f>
        <v>7.48</v>
      </c>
      <c r="M51" s="10">
        <f>VLOOKUP($A51,'Một số món ăn '!$A$1:$AA$3821,13,FALSE)*$C51</f>
        <v>0</v>
      </c>
      <c r="N51" s="10">
        <f>VLOOKUP($A51,'Một số món ăn '!$A$1:$AA$3821,14,FALSE)*$C51</f>
        <v>7.48</v>
      </c>
      <c r="O51" s="10">
        <f>VLOOKUP($A51,'Một số món ăn '!$A$1:$AA$3821,15,FALSE)*$C51</f>
        <v>33.944000000000003</v>
      </c>
      <c r="P51" s="10">
        <f>VLOOKUP($A51,'Một số món ăn '!$A$1:$AA$3821,16,FALSE)*$C51</f>
        <v>1.419</v>
      </c>
      <c r="Q51" s="10">
        <f>VLOOKUP($A51,'Một số món ăn '!$A$1:$AA$3821,17,FALSE)*$C51</f>
        <v>27</v>
      </c>
      <c r="R51" s="10">
        <f>VLOOKUP($A51,'Một số món ăn '!$A$1:$AA$3821,18,FALSE)*$C51</f>
        <v>261.76</v>
      </c>
      <c r="S51" s="10">
        <f>VLOOKUP($A51,'Một số món ăn '!$A$1:$AA$3821,19,FALSE)*$C51</f>
        <v>193.74</v>
      </c>
      <c r="T51" s="10">
        <f>VLOOKUP($A51,'Một số món ăn '!$A$1:$AA$3821,20,FALSE)*$C51</f>
        <v>0.97499999999999998</v>
      </c>
      <c r="U51" s="10">
        <f>VLOOKUP($A51,'Một số món ăn '!$A$1:$AA$3821,21,FALSE)*$C51</f>
        <v>352.32</v>
      </c>
      <c r="V51" s="10">
        <f>VLOOKUP($A51,'Một số món ăn '!$A$1:$AA$3821,22,FALSE)*$C51</f>
        <v>450.21</v>
      </c>
      <c r="W51" s="10">
        <f>VLOOKUP($A51,'Một số món ăn '!$A$1:$AA$3821,23,FALSE)*$C51</f>
        <v>1278.2</v>
      </c>
      <c r="X51" s="10">
        <f>VLOOKUP($A51,'Một số món ăn '!$A$1:$AA$3821,24,FALSE)*$C51</f>
        <v>45</v>
      </c>
      <c r="Y51" s="10">
        <f>VLOOKUP($A51,'Một số món ăn '!$A$1:$AA$3821,25,FALSE)*$C51</f>
        <v>0.1464</v>
      </c>
      <c r="Z51" s="10">
        <f>VLOOKUP($A51,'Một số món ăn '!$A$1:$AA$3821,26,FALSE)*$C51</f>
        <v>11.22</v>
      </c>
    </row>
    <row r="52" spans="1:26" x14ac:dyDescent="0.3">
      <c r="A52" s="172" t="s">
        <v>338</v>
      </c>
      <c r="B52" s="10" t="str">
        <f>VLOOKUP($A52,'Một số món ăn '!$A$1:$AA$3821,2,FALSE)</f>
        <v>Chọn món</v>
      </c>
      <c r="C52" s="408">
        <v>0</v>
      </c>
      <c r="D52" s="96" t="str">
        <f>VLOOKUP($A52,'Một số món ăn '!$A$1:$AA$3821,3,FALSE)</f>
        <v>chọn lượng</v>
      </c>
      <c r="E52" s="10">
        <f>VLOOKUP($A52,'Một số món ăn '!$A$1:$AA$3821,4,FALSE)*$C52</f>
        <v>0</v>
      </c>
      <c r="F52" s="10">
        <f>VLOOKUP($A52,'Một số món ăn '!$A$1:$AA$3821,5,FALSE)*$C52</f>
        <v>0</v>
      </c>
      <c r="G52" s="10">
        <f>VLOOKUP($A52,'Một số món ăn '!$A$1:$AA$3821,7,FALSE)*$C52</f>
        <v>0</v>
      </c>
      <c r="H52" s="10">
        <f>VLOOKUP($A52,'Một số món ăn '!$A$1:$AA$3821,8,FALSE)*$C52</f>
        <v>0</v>
      </c>
      <c r="I52" s="10">
        <f>VLOOKUP($A52,'Một số món ăn '!$A$1:$AA$3821,9,FALSE)*$C52</f>
        <v>0</v>
      </c>
      <c r="J52" s="10">
        <f>VLOOKUP($A52,'Một số món ăn '!$A$1:$AA$3821,10,FALSE)*$C52</f>
        <v>0</v>
      </c>
      <c r="K52" s="10">
        <f>VLOOKUP($A52,'Một số món ăn '!$A$1:$AA$3821,11,FALSE)*$C52</f>
        <v>0</v>
      </c>
      <c r="L52" s="10">
        <f>VLOOKUP($A52,'Một số món ăn '!$A$1:$AA$3821,12,FALSE)*$C52</f>
        <v>0</v>
      </c>
      <c r="M52" s="10">
        <f>VLOOKUP($A52,'Một số món ăn '!$A$1:$AA$3821,13,FALSE)*$C52</f>
        <v>0</v>
      </c>
      <c r="N52" s="10">
        <f>VLOOKUP($A52,'Một số món ăn '!$A$1:$AA$3821,14,FALSE)*$C52</f>
        <v>0</v>
      </c>
      <c r="O52" s="10">
        <f>VLOOKUP($A52,'Một số món ăn '!$A$1:$AA$3821,15,FALSE)*$C52</f>
        <v>0</v>
      </c>
      <c r="P52" s="10">
        <f>VLOOKUP($A52,'Một số món ăn '!$A$1:$AA$3821,16,FALSE)*$C52</f>
        <v>0</v>
      </c>
      <c r="Q52" s="10">
        <f>VLOOKUP($A52,'Một số món ăn '!$A$1:$AA$3821,17,FALSE)*$C52</f>
        <v>0</v>
      </c>
      <c r="R52" s="10">
        <f>VLOOKUP($A52,'Một số món ăn '!$A$1:$AA$3821,18,FALSE)*$C52</f>
        <v>0</v>
      </c>
      <c r="S52" s="10">
        <f>VLOOKUP($A52,'Một số món ăn '!$A$1:$AA$3821,19,FALSE)*$C52</f>
        <v>0</v>
      </c>
      <c r="T52" s="10">
        <f>VLOOKUP($A52,'Một số món ăn '!$A$1:$AA$3821,20,FALSE)*$C52</f>
        <v>0</v>
      </c>
      <c r="U52" s="10">
        <f>VLOOKUP($A52,'Một số món ăn '!$A$1:$AA$3821,21,FALSE)*$C52</f>
        <v>0</v>
      </c>
      <c r="V52" s="10">
        <f>VLOOKUP($A52,'Một số món ăn '!$A$1:$AA$3821,22,FALSE)*$C52</f>
        <v>0</v>
      </c>
      <c r="W52" s="10">
        <f>VLOOKUP($A52,'Một số món ăn '!$A$1:$AA$3821,23,FALSE)*$C52</f>
        <v>0</v>
      </c>
      <c r="X52" s="10">
        <f>VLOOKUP($A52,'Một số món ăn '!$A$1:$AA$3821,24,FALSE)*$C52</f>
        <v>0</v>
      </c>
      <c r="Y52" s="10">
        <f>VLOOKUP($A52,'Một số món ăn '!$A$1:$AA$3821,25,FALSE)*$C52</f>
        <v>0</v>
      </c>
      <c r="Z52" s="10">
        <f>VLOOKUP($A52,'Một số món ăn '!$A$1:$AA$3821,26,FALSE)*$C52</f>
        <v>0</v>
      </c>
    </row>
    <row r="53" spans="1:26" x14ac:dyDescent="0.3">
      <c r="A53" s="172" t="s">
        <v>338</v>
      </c>
      <c r="B53" s="10" t="str">
        <f>VLOOKUP($A53,'Một số món ăn '!$A$1:$AA$3821,2,FALSE)</f>
        <v>Chọn món</v>
      </c>
      <c r="C53" s="408">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408">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408">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408">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408">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408">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812</v>
      </c>
      <c r="F68" s="123">
        <f t="shared" ref="F68:Z68" si="15">SUM(F71:F78)</f>
        <v>708.95</v>
      </c>
      <c r="G68" s="123">
        <f t="shared" si="15"/>
        <v>457.17</v>
      </c>
      <c r="H68" s="123">
        <f t="shared" si="15"/>
        <v>607.2835</v>
      </c>
      <c r="I68" s="123">
        <f t="shared" si="15"/>
        <v>23.266599999999997</v>
      </c>
      <c r="J68" s="123">
        <f t="shared" si="15"/>
        <v>9.5885999999999996</v>
      </c>
      <c r="K68" s="123">
        <f t="shared" si="15"/>
        <v>32.855199999999996</v>
      </c>
      <c r="L68" s="123">
        <f t="shared" si="15"/>
        <v>8.1215000000000011</v>
      </c>
      <c r="M68" s="123">
        <f t="shared" si="15"/>
        <v>4.2850000000000001</v>
      </c>
      <c r="N68" s="123">
        <f t="shared" si="15"/>
        <v>12.406500000000001</v>
      </c>
      <c r="O68" s="123">
        <f t="shared" si="15"/>
        <v>43.878949999999996</v>
      </c>
      <c r="P68" s="123">
        <f t="shared" si="15"/>
        <v>12.839500000000001</v>
      </c>
      <c r="Q68" s="123">
        <f t="shared" si="15"/>
        <v>0</v>
      </c>
      <c r="R68" s="123">
        <f t="shared" si="15"/>
        <v>526.75799999999992</v>
      </c>
      <c r="S68" s="123">
        <f t="shared" si="15"/>
        <v>443.43650000000002</v>
      </c>
      <c r="T68" s="123">
        <f t="shared" si="15"/>
        <v>6.5572000000000008</v>
      </c>
      <c r="U68" s="123">
        <f t="shared" si="15"/>
        <v>1981.8650000000002</v>
      </c>
      <c r="V68" s="123">
        <f t="shared" si="15"/>
        <v>1120.9169999999999</v>
      </c>
      <c r="W68" s="123">
        <f t="shared" si="15"/>
        <v>3692.34</v>
      </c>
      <c r="X68" s="123">
        <f t="shared" si="15"/>
        <v>2.94</v>
      </c>
      <c r="Y68" s="123">
        <f t="shared" si="15"/>
        <v>0.45699999999999996</v>
      </c>
      <c r="Z68" s="123">
        <f t="shared" si="15"/>
        <v>179.14499999999998</v>
      </c>
    </row>
    <row r="69" spans="1:26" s="167" customFormat="1" ht="15.6" x14ac:dyDescent="0.3">
      <c r="A69" s="165"/>
      <c r="B69" s="165" t="s">
        <v>382</v>
      </c>
      <c r="C69" s="165"/>
      <c r="D69" s="165"/>
      <c r="E69" s="166"/>
      <c r="F69" s="166"/>
      <c r="G69" s="166">
        <f>G68/G67*100</f>
        <v>97.270212765957453</v>
      </c>
      <c r="H69" s="166"/>
      <c r="I69" s="166"/>
      <c r="J69" s="166"/>
      <c r="K69" s="166">
        <f>K68/K67*100</f>
        <v>139.80936170212766</v>
      </c>
      <c r="L69" s="166"/>
      <c r="M69" s="166"/>
      <c r="N69" s="166">
        <f>N68/N67*100</f>
        <v>95.028510638297888</v>
      </c>
      <c r="O69" s="166">
        <f>O68/O67*100</f>
        <v>67.897794970986453</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199">
        <v>0.5</v>
      </c>
      <c r="D71" s="96" t="str">
        <f>VLOOKUP($A71,'Một số món ăn '!$A$1:$AA$3821,3,FALSE)</f>
        <v>chén</v>
      </c>
      <c r="E71" s="10">
        <f>VLOOKUP($A71,'Một số món ăn '!$A$1:$AA$3821,4,FALSE)*$C71</f>
        <v>90</v>
      </c>
      <c r="F71" s="10">
        <f>VLOOKUP($A71,'Một số món ăn '!$A$1:$AA$3821,5,FALSE)*$C71</f>
        <v>89.7</v>
      </c>
      <c r="G71" s="10">
        <f>VLOOKUP($A71,'Một số món ăn '!$A$1:$AA$3821,7,FALSE)*$C71</f>
        <v>103.2</v>
      </c>
      <c r="H71" s="10">
        <f>VLOOKUP($A71,'Một số món ăn '!$A$1:$AA$3821,8,FALSE)*$C71</f>
        <v>64.158000000000001</v>
      </c>
      <c r="I71" s="10">
        <f>VLOOKUP($A71,'Một số món ăn '!$A$1:$AA$3821,9,FALSE)*$C71</f>
        <v>0</v>
      </c>
      <c r="J71" s="10">
        <f>VLOOKUP($A71,'Một số món ăn '!$A$1:$AA$3821,10,FALSE)*$C71</f>
        <v>2.3462999999999998</v>
      </c>
      <c r="K71" s="10">
        <f>VLOOKUP($A71,'Một số món ăn '!$A$1:$AA$3821,11,FALSE)*$C71</f>
        <v>2.3462999999999998</v>
      </c>
      <c r="L71" s="10">
        <f>VLOOKUP($A71,'Một số món ăn '!$A$1:$AA$3821,12,FALSE)*$C71</f>
        <v>0</v>
      </c>
      <c r="M71" s="10">
        <f>VLOOKUP($A71,'Một số món ăn '!$A$1:$AA$3821,13,FALSE)*$C71</f>
        <v>0.29699999999999999</v>
      </c>
      <c r="N71" s="10">
        <f>VLOOKUP($A71,'Một số món ăn '!$A$1:$AA$3821,14,FALSE)*$C71</f>
        <v>0.29699999999999999</v>
      </c>
      <c r="O71" s="10">
        <f>VLOOKUP($A71,'Một số món ăn '!$A$1:$AA$3821,15,FALSE)*$C71</f>
        <v>22.631399999999999</v>
      </c>
      <c r="P71" s="10">
        <f>VLOOKUP($A71,'Một số món ăn '!$A$1:$AA$3821,16,FALSE)*$C71</f>
        <v>0.1188</v>
      </c>
      <c r="Q71" s="10">
        <f>VLOOKUP($A71,'Một số món ăn '!$A$1:$AA$3821,17,FALSE)*$C71</f>
        <v>0</v>
      </c>
      <c r="R71" s="10">
        <f>VLOOKUP($A71,'Một số món ăn '!$A$1:$AA$3821,18,FALSE)*$C71</f>
        <v>8.91</v>
      </c>
      <c r="S71" s="10">
        <f>VLOOKUP($A71,'Một số món ăn '!$A$1:$AA$3821,19,FALSE)*$C71</f>
        <v>30.887999999999998</v>
      </c>
      <c r="T71" s="10">
        <f>VLOOKUP($A71,'Một số món ăn '!$A$1:$AA$3821,20,FALSE)*$C71</f>
        <v>0.3861</v>
      </c>
      <c r="U71" s="10">
        <f>VLOOKUP($A71,'Một số món ăn '!$A$1:$AA$3821,21,FALSE)*$C71</f>
        <v>1.4850000000000001</v>
      </c>
      <c r="V71" s="10">
        <f>VLOOKUP($A71,'Một số món ăn '!$A$1:$AA$3821,22,FALSE)*$C71</f>
        <v>71.576999999999998</v>
      </c>
      <c r="W71" s="10">
        <f>VLOOKUP($A71,'Một số món ăn '!$A$1:$AA$3821,23,FALSE)*$C71</f>
        <v>0</v>
      </c>
      <c r="X71" s="10">
        <f>VLOOKUP($A71,'Một số món ăn '!$A$1:$AA$3821,24,FALSE)*$C71</f>
        <v>0</v>
      </c>
      <c r="Y71" s="10">
        <f>VLOOKUP($A71,'Một số món ăn '!$A$1:$AA$3821,25,FALSE)*$C71</f>
        <v>2.9700000000000001E-2</v>
      </c>
      <c r="Z71" s="10">
        <f>VLOOKUP($A71,'Một số món ăn '!$A$1:$AA$3821,26,FALSE)*$C71</f>
        <v>0</v>
      </c>
    </row>
    <row r="72" spans="1:26" x14ac:dyDescent="0.3">
      <c r="A72" s="172">
        <v>45</v>
      </c>
      <c r="B72" s="10" t="str">
        <f>VLOOKUP($A72,'Một số món ăn '!$A$1:$AA$3821,2,FALSE)</f>
        <v>Cá lóc kho gừng</v>
      </c>
      <c r="C72" s="199">
        <v>1</v>
      </c>
      <c r="D72" s="96" t="str">
        <f>VLOOKUP($A72,'Một số món ăn '!$A$1:$AA$3821,3,FALSE)</f>
        <v>chén</v>
      </c>
      <c r="E72" s="10">
        <f>VLOOKUP($A72,'Một số món ăn '!$A$1:$AA$3821,4,FALSE)*$C72</f>
        <v>192</v>
      </c>
      <c r="F72" s="10">
        <f>VLOOKUP($A72,'Một số món ăn '!$A$1:$AA$3821,5,FALSE)*$C72</f>
        <v>145.69999999999999</v>
      </c>
      <c r="G72" s="10">
        <f>VLOOKUP($A72,'Một số món ăn '!$A$1:$AA$3821,7,FALSE)*$C72</f>
        <v>211.37</v>
      </c>
      <c r="H72" s="10">
        <f>VLOOKUP($A72,'Một số món ăn '!$A$1:$AA$3821,8,FALSE)*$C72</f>
        <v>110.60899999999998</v>
      </c>
      <c r="I72" s="10">
        <f>VLOOKUP($A72,'Một số món ăn '!$A$1:$AA$3821,9,FALSE)*$C72</f>
        <v>18.965599999999998</v>
      </c>
      <c r="J72" s="10">
        <f>VLOOKUP($A72,'Một số món ăn '!$A$1:$AA$3821,10,FALSE)*$C72</f>
        <v>0.39290000000000003</v>
      </c>
      <c r="K72" s="10">
        <f>VLOOKUP($A72,'Một số món ăn '!$A$1:$AA$3821,11,FALSE)*$C72</f>
        <v>19.358499999999996</v>
      </c>
      <c r="L72" s="10">
        <f>VLOOKUP($A72,'Một số món ăn '!$A$1:$AA$3821,12,FALSE)*$C72</f>
        <v>7.9410000000000007</v>
      </c>
      <c r="M72" s="10">
        <f>VLOOKUP($A72,'Một số món ăn '!$A$1:$AA$3821,13,FALSE)*$C72</f>
        <v>1.994</v>
      </c>
      <c r="N72" s="10">
        <f>VLOOKUP($A72,'Một số món ăn '!$A$1:$AA$3821,14,FALSE)*$C72</f>
        <v>9.9350000000000005</v>
      </c>
      <c r="O72" s="10">
        <f>VLOOKUP($A72,'Một số món ăn '!$A$1:$AA$3821,15,FALSE)*$C72</f>
        <v>4.9834000000000005</v>
      </c>
      <c r="P72" s="10">
        <f>VLOOKUP($A72,'Một số món ăn '!$A$1:$AA$3821,16,FALSE)*$C72</f>
        <v>0.58010000000000006</v>
      </c>
      <c r="Q72" s="10">
        <f>VLOOKUP($A72,'Một số món ăn '!$A$1:$AA$3821,17,FALSE)*$C72</f>
        <v>0</v>
      </c>
      <c r="R72" s="10">
        <f>VLOOKUP($A72,'Một số món ăn '!$A$1:$AA$3821,18,FALSE)*$C72</f>
        <v>87.201999999999984</v>
      </c>
      <c r="S72" s="10">
        <f>VLOOKUP($A72,'Một số món ăn '!$A$1:$AA$3821,19,FALSE)*$C72</f>
        <v>219.77199999999999</v>
      </c>
      <c r="T72" s="10">
        <f>VLOOKUP($A72,'Một số món ăn '!$A$1:$AA$3821,20,FALSE)*$C72</f>
        <v>0.94479999999999997</v>
      </c>
      <c r="U72" s="10">
        <f>VLOOKUP($A72,'Một số món ăn '!$A$1:$AA$3821,21,FALSE)*$C72</f>
        <v>1373.5800000000002</v>
      </c>
      <c r="V72" s="10">
        <f>VLOOKUP($A72,'Một số món ăn '!$A$1:$AA$3821,22,FALSE)*$C72</f>
        <v>43.36</v>
      </c>
      <c r="W72" s="10">
        <f>VLOOKUP($A72,'Một số món ăn '!$A$1:$AA$3821,23,FALSE)*$C72</f>
        <v>0.56999999999999995</v>
      </c>
      <c r="X72" s="10">
        <f>VLOOKUP($A72,'Một số món ăn '!$A$1:$AA$3821,24,FALSE)*$C72</f>
        <v>2.94</v>
      </c>
      <c r="Y72" s="10">
        <f>VLOOKUP($A72,'Một số món ăn '!$A$1:$AA$3821,25,FALSE)*$C72</f>
        <v>0.19836000000000001</v>
      </c>
      <c r="Z72" s="10">
        <f>VLOOKUP($A72,'Một số món ăn '!$A$1:$AA$3821,26,FALSE)*$C72</f>
        <v>4.8449999999999998</v>
      </c>
    </row>
    <row r="73" spans="1:26" x14ac:dyDescent="0.3">
      <c r="A73" s="172">
        <v>7</v>
      </c>
      <c r="B73" s="10" t="str">
        <f>VLOOKUP($A73,'Một số món ăn '!$A$1:$AA$3821,2,FALSE)</f>
        <v xml:space="preserve">Canh mồng tơi tôm khô </v>
      </c>
      <c r="C73" s="199">
        <v>1</v>
      </c>
      <c r="D73" s="96" t="str">
        <f>VLOOKUP($A73,'Một số món ăn '!$A$1:$AA$3821,3,FALSE)</f>
        <v xml:space="preserve"> chén</v>
      </c>
      <c r="E73" s="10">
        <f>VLOOKUP($A73,'Một số món ăn '!$A$1:$AA$3821,4,FALSE)*$C73</f>
        <v>330</v>
      </c>
      <c r="F73" s="10">
        <f>VLOOKUP($A73,'Một số món ăn '!$A$1:$AA$3821,5,FALSE)*$C73</f>
        <v>293.55</v>
      </c>
      <c r="G73" s="10">
        <f>VLOOKUP($A73,'Một số món ăn '!$A$1:$AA$3821,7,FALSE)*$C73</f>
        <v>84.600000000000009</v>
      </c>
      <c r="H73" s="10">
        <f>VLOOKUP($A73,'Một số món ăn '!$A$1:$AA$3821,8,FALSE)*$C73</f>
        <v>270.51649999999995</v>
      </c>
      <c r="I73" s="10">
        <f>VLOOKUP($A73,'Một số món ăn '!$A$1:$AA$3821,9,FALSE)*$C73</f>
        <v>4.3010000000000002</v>
      </c>
      <c r="J73" s="10">
        <f>VLOOKUP($A73,'Một số món ăn '!$A$1:$AA$3821,10,FALSE)*$C73</f>
        <v>3.6093999999999995</v>
      </c>
      <c r="K73" s="10">
        <f>VLOOKUP($A73,'Một số món ăn '!$A$1:$AA$3821,11,FALSE)*$C73</f>
        <v>7.9104000000000001</v>
      </c>
      <c r="L73" s="10">
        <f>VLOOKUP($A73,'Một số món ăn '!$A$1:$AA$3821,12,FALSE)*$C73</f>
        <v>0.18049999999999999</v>
      </c>
      <c r="M73" s="10">
        <f>VLOOKUP($A73,'Một số món ăn '!$A$1:$AA$3821,13,FALSE)*$C73</f>
        <v>1.994</v>
      </c>
      <c r="N73" s="10">
        <f>VLOOKUP($A73,'Một số món ăn '!$A$1:$AA$3821,14,FALSE)*$C73</f>
        <v>2.1745000000000001</v>
      </c>
      <c r="O73" s="10">
        <f>VLOOKUP($A73,'Một số món ăn '!$A$1:$AA$3821,15,FALSE)*$C73</f>
        <v>6.5441499999999992</v>
      </c>
      <c r="P73" s="10">
        <f>VLOOKUP($A73,'Một số món ăn '!$A$1:$AA$3821,16,FALSE)*$C73</f>
        <v>6.5606</v>
      </c>
      <c r="Q73" s="10">
        <f>VLOOKUP($A73,'Một số món ăn '!$A$1:$AA$3821,17,FALSE)*$C73</f>
        <v>0</v>
      </c>
      <c r="R73" s="10">
        <f>VLOOKUP($A73,'Một số món ăn '!$A$1:$AA$3821,18,FALSE)*$C73</f>
        <v>344.24599999999998</v>
      </c>
      <c r="S73" s="10">
        <f>VLOOKUP($A73,'Một số món ăn '!$A$1:$AA$3821,19,FALSE)*$C73</f>
        <v>136.97650000000002</v>
      </c>
      <c r="T73" s="10">
        <f>VLOOKUP($A73,'Một số món ăn '!$A$1:$AA$3821,20,FALSE)*$C73</f>
        <v>3.2463000000000002</v>
      </c>
      <c r="U73" s="10">
        <f>VLOOKUP($A73,'Một số món ăn '!$A$1:$AA$3821,21,FALSE)*$C73</f>
        <v>556.40000000000009</v>
      </c>
      <c r="V73" s="10">
        <f>VLOOKUP($A73,'Một số món ăn '!$A$1:$AA$3821,22,FALSE)*$C73</f>
        <v>663.9799999999999</v>
      </c>
      <c r="W73" s="10">
        <f>VLOOKUP($A73,'Một số món ăn '!$A$1:$AA$3821,23,FALSE)*$C73</f>
        <v>3187.77</v>
      </c>
      <c r="X73" s="10">
        <f>VLOOKUP($A73,'Một số món ăn '!$A$1:$AA$3821,24,FALSE)*$C73</f>
        <v>0</v>
      </c>
      <c r="Y73" s="10">
        <f>VLOOKUP($A73,'Một số món ăn '!$A$1:$AA$3821,25,FALSE)*$C73</f>
        <v>0.12093999999999999</v>
      </c>
      <c r="Z73" s="10">
        <f>VLOOKUP($A73,'Một số món ăn '!$A$1:$AA$3821,26,FALSE)*$C73</f>
        <v>120.3</v>
      </c>
    </row>
    <row r="74" spans="1:26" x14ac:dyDescent="0.3">
      <c r="A74" s="172">
        <v>18</v>
      </c>
      <c r="B74" s="10" t="str">
        <f>VLOOKUP($A74,'Một số món ăn '!$A$1:$AA$3821,2,FALSE)</f>
        <v>Bắp cải luộc</v>
      </c>
      <c r="C74" s="199">
        <v>1</v>
      </c>
      <c r="D74" s="96" t="str">
        <f>VLOOKUP($A74,'Một số món ăn '!$A$1:$AA$3821,3,FALSE)</f>
        <v>dĩa</v>
      </c>
      <c r="E74" s="10">
        <f>VLOOKUP($A74,'Một số món ăn '!$A$1:$AA$3821,4,FALSE)*$C74</f>
        <v>200</v>
      </c>
      <c r="F74" s="10">
        <f>VLOOKUP($A74,'Một số món ăn '!$A$1:$AA$3821,5,FALSE)*$C74</f>
        <v>180</v>
      </c>
      <c r="G74" s="10">
        <f>VLOOKUP($A74,'Một số món ăn '!$A$1:$AA$3821,7,FALSE)*$C74</f>
        <v>58</v>
      </c>
      <c r="H74" s="10">
        <f>VLOOKUP($A74,'Một số món ăn '!$A$1:$AA$3821,8,FALSE)*$C74</f>
        <v>162</v>
      </c>
      <c r="I74" s="10">
        <f>VLOOKUP($A74,'Một số món ăn '!$A$1:$AA$3821,9,FALSE)*$C74</f>
        <v>0</v>
      </c>
      <c r="J74" s="10">
        <f>VLOOKUP($A74,'Một số món ăn '!$A$1:$AA$3821,10,FALSE)*$C74</f>
        <v>3.24</v>
      </c>
      <c r="K74" s="10">
        <f>VLOOKUP($A74,'Một số món ăn '!$A$1:$AA$3821,11,FALSE)*$C74</f>
        <v>3.24</v>
      </c>
      <c r="L74" s="10">
        <f>VLOOKUP($A74,'Một số món ăn '!$A$1:$AA$3821,12,FALSE)*$C74</f>
        <v>0</v>
      </c>
      <c r="M74" s="10">
        <f>VLOOKUP($A74,'Một số món ăn '!$A$1:$AA$3821,13,FALSE)*$C74</f>
        <v>0</v>
      </c>
      <c r="N74" s="10">
        <f>VLOOKUP($A74,'Một số món ăn '!$A$1:$AA$3821,14,FALSE)*$C74</f>
        <v>0</v>
      </c>
      <c r="O74" s="10">
        <f>VLOOKUP($A74,'Một số món ăn '!$A$1:$AA$3821,15,FALSE)*$C74</f>
        <v>9.7200000000000006</v>
      </c>
      <c r="P74" s="10">
        <f>VLOOKUP($A74,'Một số món ăn '!$A$1:$AA$3821,16,FALSE)*$C74</f>
        <v>5.58</v>
      </c>
      <c r="Q74" s="10">
        <f>VLOOKUP($A74,'Một số món ăn '!$A$1:$AA$3821,17,FALSE)*$C74</f>
        <v>0</v>
      </c>
      <c r="R74" s="10">
        <f>VLOOKUP($A74,'Một số món ăn '!$A$1:$AA$3821,18,FALSE)*$C74</f>
        <v>86.4</v>
      </c>
      <c r="S74" s="10">
        <f>VLOOKUP($A74,'Một số món ăn '!$A$1:$AA$3821,19,FALSE)*$C74</f>
        <v>55.8</v>
      </c>
      <c r="T74" s="10">
        <f>VLOOKUP($A74,'Một số món ăn '!$A$1:$AA$3821,20,FALSE)*$C74</f>
        <v>1.9800000000000002</v>
      </c>
      <c r="U74" s="10">
        <f>VLOOKUP($A74,'Một số món ăn '!$A$1:$AA$3821,21,FALSE)*$C74</f>
        <v>50.4</v>
      </c>
      <c r="V74" s="10">
        <f>VLOOKUP($A74,'Một số món ăn '!$A$1:$AA$3821,22,FALSE)*$C74</f>
        <v>342</v>
      </c>
      <c r="W74" s="10">
        <f>VLOOKUP($A74,'Một số món ăn '!$A$1:$AA$3821,23,FALSE)*$C74</f>
        <v>504</v>
      </c>
      <c r="X74" s="10">
        <f>VLOOKUP($A74,'Một số món ăn '!$A$1:$AA$3821,24,FALSE)*$C74</f>
        <v>0</v>
      </c>
      <c r="Y74" s="10">
        <f>VLOOKUP($A74,'Một số món ăn '!$A$1:$AA$3821,25,FALSE)*$C74</f>
        <v>0.10799999999999998</v>
      </c>
      <c r="Z74" s="10">
        <f>VLOOKUP($A74,'Một số món ăn '!$A$1:$AA$3821,26,FALSE)*$C74</f>
        <v>54</v>
      </c>
    </row>
    <row r="75" spans="1:26" x14ac:dyDescent="0.3">
      <c r="A75" s="198" t="s">
        <v>338</v>
      </c>
      <c r="B75" s="10" t="str">
        <f>VLOOKUP($A75,'Một số món ăn '!$A$1:$AA$3821,2,FALSE)</f>
        <v>Chọn món</v>
      </c>
      <c r="C75" s="199">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199">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199">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199">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176</v>
      </c>
      <c r="F88" s="123">
        <f t="shared" ref="F88:Z88" si="16">SUM(F91:F98)</f>
        <v>176</v>
      </c>
      <c r="G88" s="123">
        <f t="shared" si="16"/>
        <v>233.60000000000002</v>
      </c>
      <c r="H88" s="123">
        <f t="shared" si="16"/>
        <v>123.84000000000002</v>
      </c>
      <c r="I88" s="123">
        <f t="shared" si="16"/>
        <v>8.4960000000000004</v>
      </c>
      <c r="J88" s="123">
        <f t="shared" si="16"/>
        <v>0</v>
      </c>
      <c r="K88" s="123">
        <f t="shared" si="16"/>
        <v>8.4960000000000004</v>
      </c>
      <c r="L88" s="123">
        <f t="shared" si="16"/>
        <v>6.3360000000000012</v>
      </c>
      <c r="M88" s="123">
        <f t="shared" si="16"/>
        <v>0</v>
      </c>
      <c r="N88" s="123">
        <f t="shared" si="16"/>
        <v>6.3360000000000012</v>
      </c>
      <c r="O88" s="123">
        <f t="shared" si="16"/>
        <v>38.688000000000002</v>
      </c>
      <c r="P88" s="123">
        <f t="shared" si="16"/>
        <v>0</v>
      </c>
      <c r="Q88" s="123">
        <f t="shared" si="16"/>
        <v>43.2</v>
      </c>
      <c r="R88" s="123">
        <f t="shared" si="16"/>
        <v>172.8</v>
      </c>
      <c r="S88" s="123">
        <f t="shared" si="16"/>
        <v>136.80000000000001</v>
      </c>
      <c r="T88" s="123">
        <f t="shared" si="16"/>
        <v>0.14399999999999999</v>
      </c>
      <c r="U88" s="123">
        <f t="shared" si="16"/>
        <v>547.20000000000005</v>
      </c>
      <c r="V88" s="123">
        <f t="shared" si="16"/>
        <v>0</v>
      </c>
      <c r="W88" s="123">
        <f t="shared" si="16"/>
        <v>31.680000000000003</v>
      </c>
      <c r="X88" s="123">
        <f t="shared" si="16"/>
        <v>72</v>
      </c>
      <c r="Y88" s="123">
        <f t="shared" si="16"/>
        <v>7.1999999999999995E-2</v>
      </c>
      <c r="Z88" s="123">
        <f t="shared" si="16"/>
        <v>1.4400000000000002</v>
      </c>
    </row>
    <row r="89" spans="1:26" s="167" customFormat="1" ht="15.6" x14ac:dyDescent="0.3">
      <c r="A89" s="165"/>
      <c r="B89" s="165" t="s">
        <v>382</v>
      </c>
      <c r="C89" s="165"/>
      <c r="D89" s="165"/>
      <c r="E89" s="166"/>
      <c r="F89" s="166"/>
      <c r="G89" s="166">
        <f>G88/G87*100</f>
        <v>99.404255319148945</v>
      </c>
      <c r="H89" s="166"/>
      <c r="I89" s="166"/>
      <c r="J89" s="166"/>
      <c r="K89" s="166">
        <f>K88/K87*100</f>
        <v>72.306382978723406</v>
      </c>
      <c r="L89" s="166"/>
      <c r="M89" s="166"/>
      <c r="N89" s="166">
        <f>N88/N87*100</f>
        <v>97.0621276595745</v>
      </c>
      <c r="O89" s="166">
        <f>O88/O87*100</f>
        <v>119.73075435203096</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20</v>
      </c>
      <c r="B91" s="10" t="str">
        <f>VLOOKUP($A91,'Một số món ăn '!$A$1:$AA$3821,2,FALSE)</f>
        <v>Sữa tươi</v>
      </c>
      <c r="C91" s="173">
        <v>0.8</v>
      </c>
      <c r="D91" s="96" t="str">
        <f>VLOOKUP($A91,'Một số món ăn '!$A$1:$AA$3821,3,FALSE)</f>
        <v>bịch</v>
      </c>
      <c r="E91" s="10">
        <f>VLOOKUP($A91,'Một số món ăn '!$A$1:$AA$3821,4,FALSE)*$C91</f>
        <v>176</v>
      </c>
      <c r="F91" s="10">
        <f>VLOOKUP($A91,'Một số món ăn '!$A$1:$AA$3821,5,FALSE)*$C91</f>
        <v>176</v>
      </c>
      <c r="G91" s="10">
        <f>VLOOKUP($A91,'Một số món ăn '!$A$1:$AA$3821,7,FALSE)*$C91</f>
        <v>233.60000000000002</v>
      </c>
      <c r="H91" s="10">
        <f>VLOOKUP($A91,'Một số món ăn '!$A$1:$AA$3821,8,FALSE)*$C91</f>
        <v>123.84000000000002</v>
      </c>
      <c r="I91" s="10">
        <f>VLOOKUP($A91,'Một số món ăn '!$A$1:$AA$3821,9,FALSE)*$C91</f>
        <v>8.4960000000000004</v>
      </c>
      <c r="J91" s="10">
        <f>VLOOKUP($A91,'Một số món ăn '!$A$1:$AA$3821,10,FALSE)*$C91</f>
        <v>0</v>
      </c>
      <c r="K91" s="10">
        <f>VLOOKUP($A91,'Một số món ăn '!$A$1:$AA$3821,11,FALSE)*$C91</f>
        <v>8.4960000000000004</v>
      </c>
      <c r="L91" s="10">
        <f>VLOOKUP($A91,'Một số món ăn '!$A$1:$AA$3821,12,FALSE)*$C91</f>
        <v>6.3360000000000012</v>
      </c>
      <c r="M91" s="10">
        <f>VLOOKUP($A91,'Một số món ăn '!$A$1:$AA$3821,13,FALSE)*$C91</f>
        <v>0</v>
      </c>
      <c r="N91" s="10">
        <f>VLOOKUP($A91,'Một số món ăn '!$A$1:$AA$3821,14,FALSE)*$C91</f>
        <v>6.3360000000000012</v>
      </c>
      <c r="O91" s="10">
        <f>VLOOKUP($A91,'Một số món ăn '!$A$1:$AA$3821,15,FALSE)*$C91</f>
        <v>38.688000000000002</v>
      </c>
      <c r="P91" s="10">
        <f>VLOOKUP($A91,'Một số món ăn '!$A$1:$AA$3821,16,FALSE)*$C91</f>
        <v>0</v>
      </c>
      <c r="Q91" s="10">
        <f>VLOOKUP($A91,'Một số món ăn '!$A$1:$AA$3821,17,FALSE)*$C91</f>
        <v>43.2</v>
      </c>
      <c r="R91" s="10">
        <f>VLOOKUP($A91,'Một số món ăn '!$A$1:$AA$3821,18,FALSE)*$C91</f>
        <v>172.8</v>
      </c>
      <c r="S91" s="10">
        <f>VLOOKUP($A91,'Một số món ăn '!$A$1:$AA$3821,19,FALSE)*$C91</f>
        <v>136.80000000000001</v>
      </c>
      <c r="T91" s="10">
        <f>VLOOKUP($A91,'Một số món ăn '!$A$1:$AA$3821,20,FALSE)*$C91</f>
        <v>0.14399999999999999</v>
      </c>
      <c r="U91" s="10">
        <f>VLOOKUP($A91,'Một số món ăn '!$A$1:$AA$3821,21,FALSE)*$C91</f>
        <v>547.20000000000005</v>
      </c>
      <c r="V91" s="10">
        <f>VLOOKUP($A91,'Một số món ăn '!$A$1:$AA$3821,22,FALSE)*$C91</f>
        <v>0</v>
      </c>
      <c r="W91" s="10">
        <f>VLOOKUP($A91,'Một số món ăn '!$A$1:$AA$3821,23,FALSE)*$C91</f>
        <v>31.680000000000003</v>
      </c>
      <c r="X91" s="10">
        <f>VLOOKUP($A91,'Một số món ăn '!$A$1:$AA$3821,24,FALSE)*$C91</f>
        <v>72</v>
      </c>
      <c r="Y91" s="10">
        <f>VLOOKUP($A91,'Một số món ăn '!$A$1:$AA$3821,25,FALSE)*$C91</f>
        <v>7.1999999999999995E-2</v>
      </c>
      <c r="Z91" s="10">
        <f>VLOOKUP($A91,'Một số món ăn '!$A$1:$AA$3821,26,FALSE)*$C91</f>
        <v>1.4400000000000002</v>
      </c>
    </row>
    <row r="92" spans="1:26" x14ac:dyDescent="0.3">
      <c r="A92" s="172" t="s">
        <v>338</v>
      </c>
      <c r="B92" s="10" t="str">
        <f>VLOOKUP($A92,'Một số món ăn '!$A$1:$AA$3821,2,FALSE)</f>
        <v>Chọn món</v>
      </c>
      <c r="C92" s="173">
        <v>0</v>
      </c>
      <c r="D92" s="96" t="str">
        <f>VLOOKUP($A92,'Một số món ăn '!$A$1:$AA$3821,3,FALSE)</f>
        <v>chọn lượng</v>
      </c>
      <c r="E92" s="10">
        <f>VLOOKUP($A92,'Một số món ăn '!$A$1:$AA$3821,4,FALSE)*$C92</f>
        <v>0</v>
      </c>
      <c r="F92" s="10">
        <f>VLOOKUP($A92,'Một số món ăn '!$A$1:$AA$3821,5,FALSE)*$C92</f>
        <v>0</v>
      </c>
      <c r="G92" s="10">
        <f>VLOOKUP($A92,'Một số món ăn '!$A$1:$AA$3821,7,FALSE)*$C92</f>
        <v>0</v>
      </c>
      <c r="H92" s="10">
        <f>VLOOKUP($A92,'Một số món ăn '!$A$1:$AA$3821,8,FALSE)*$C92</f>
        <v>0</v>
      </c>
      <c r="I92" s="10">
        <f>VLOOKUP($A92,'Một số món ăn '!$A$1:$AA$3821,9,FALSE)*$C92</f>
        <v>0</v>
      </c>
      <c r="J92" s="10">
        <f>VLOOKUP($A92,'Một số món ăn '!$A$1:$AA$3821,10,FALSE)*$C92</f>
        <v>0</v>
      </c>
      <c r="K92" s="10">
        <f>VLOOKUP($A92,'Một số món ăn '!$A$1:$AA$3821,11,FALSE)*$C92</f>
        <v>0</v>
      </c>
      <c r="L92" s="10">
        <f>VLOOKUP($A92,'Một số món ăn '!$A$1:$AA$3821,12,FALSE)*$C92</f>
        <v>0</v>
      </c>
      <c r="M92" s="10">
        <f>VLOOKUP($A92,'Một số món ăn '!$A$1:$AA$3821,13,FALSE)*$C92</f>
        <v>0</v>
      </c>
      <c r="N92" s="10">
        <f>VLOOKUP($A92,'Một số món ăn '!$A$1:$AA$3821,14,FALSE)*$C92</f>
        <v>0</v>
      </c>
      <c r="O92" s="10">
        <f>VLOOKUP($A92,'Một số món ăn '!$A$1:$AA$3821,15,FALSE)*$C92</f>
        <v>0</v>
      </c>
      <c r="P92" s="10">
        <f>VLOOKUP($A92,'Một số món ăn '!$A$1:$AA$3821,16,FALSE)*$C92</f>
        <v>0</v>
      </c>
      <c r="Q92" s="10">
        <f>VLOOKUP($A92,'Một số món ăn '!$A$1:$AA$3821,17,FALSE)*$C92</f>
        <v>0</v>
      </c>
      <c r="R92" s="10">
        <f>VLOOKUP($A92,'Một số món ăn '!$A$1:$AA$3821,18,FALSE)*$C92</f>
        <v>0</v>
      </c>
      <c r="S92" s="10">
        <f>VLOOKUP($A92,'Một số món ăn '!$A$1:$AA$3821,19,FALSE)*$C92</f>
        <v>0</v>
      </c>
      <c r="T92" s="10">
        <f>VLOOKUP($A92,'Một số món ăn '!$A$1:$AA$3821,20,FALSE)*$C92</f>
        <v>0</v>
      </c>
      <c r="U92" s="10">
        <f>VLOOKUP($A92,'Một số món ăn '!$A$1:$AA$3821,21,FALSE)*$C92</f>
        <v>0</v>
      </c>
      <c r="V92" s="10">
        <f>VLOOKUP($A92,'Một số món ăn '!$A$1:$AA$3821,22,FALSE)*$C92</f>
        <v>0</v>
      </c>
      <c r="W92" s="10">
        <f>VLOOKUP($A92,'Một số món ăn '!$A$1:$AA$3821,23,FALSE)*$C92</f>
        <v>0</v>
      </c>
      <c r="X92" s="10">
        <f>VLOOKUP($A92,'Một số món ăn '!$A$1:$AA$3821,24,FALSE)*$C92</f>
        <v>0</v>
      </c>
      <c r="Y92" s="10">
        <f>VLOOKUP($A92,'Một số món ăn '!$A$1:$AA$3821,25,FALSE)*$C92</f>
        <v>0</v>
      </c>
      <c r="Z92" s="10">
        <f>VLOOKUP($A92,'Một số món ăn '!$A$1:$AA$3821,26,FALSE)*$C92</f>
        <v>0</v>
      </c>
    </row>
    <row r="93" spans="1:26" x14ac:dyDescent="0.3">
      <c r="A93" s="172" t="s">
        <v>338</v>
      </c>
      <c r="B93" s="10" t="str">
        <f>VLOOKUP($A93,'Một số món ăn '!$A$1:$AA$3821,2,FALSE)</f>
        <v>Chọn món</v>
      </c>
      <c r="C93" s="173">
        <v>0</v>
      </c>
      <c r="D93" s="96" t="str">
        <f>VLOOKUP($A93,'Một số món ăn '!$A$1:$AA$3821,3,FALSE)</f>
        <v>chọn lượng</v>
      </c>
      <c r="E93" s="10">
        <f>VLOOKUP($A93,'Một số món ăn '!$A$1:$AA$3821,4,FALSE)*$C93</f>
        <v>0</v>
      </c>
      <c r="F93" s="10">
        <f>VLOOKUP($A93,'Một số món ăn '!$A$1:$AA$3821,5,FALSE)*$C93</f>
        <v>0</v>
      </c>
      <c r="G93" s="10">
        <f>VLOOKUP($A93,'Một số món ăn '!$A$1:$AA$3821,7,FALSE)*$C93</f>
        <v>0</v>
      </c>
      <c r="H93" s="10">
        <f>VLOOKUP($A93,'Một số món ăn '!$A$1:$AA$3821,8,FALSE)*$C93</f>
        <v>0</v>
      </c>
      <c r="I93" s="10">
        <f>VLOOKUP($A93,'Một số món ăn '!$A$1:$AA$3821,9,FALSE)*$C93</f>
        <v>0</v>
      </c>
      <c r="J93" s="10">
        <f>VLOOKUP($A93,'Một số món ăn '!$A$1:$AA$3821,10,FALSE)*$C93</f>
        <v>0</v>
      </c>
      <c r="K93" s="10">
        <f>VLOOKUP($A93,'Một số món ăn '!$A$1:$AA$3821,11,FALSE)*$C93</f>
        <v>0</v>
      </c>
      <c r="L93" s="10">
        <f>VLOOKUP($A93,'Một số món ăn '!$A$1:$AA$3821,12,FALSE)*$C93</f>
        <v>0</v>
      </c>
      <c r="M93" s="10">
        <f>VLOOKUP($A93,'Một số món ăn '!$A$1:$AA$3821,13,FALSE)*$C93</f>
        <v>0</v>
      </c>
      <c r="N93" s="10">
        <f>VLOOKUP($A93,'Một số món ăn '!$A$1:$AA$3821,14,FALSE)*$C93</f>
        <v>0</v>
      </c>
      <c r="O93" s="10">
        <f>VLOOKUP($A93,'Một số món ăn '!$A$1:$AA$3821,15,FALSE)*$C93</f>
        <v>0</v>
      </c>
      <c r="P93" s="10">
        <f>VLOOKUP($A93,'Một số món ăn '!$A$1:$AA$3821,16,FALSE)*$C93</f>
        <v>0</v>
      </c>
      <c r="Q93" s="10">
        <f>VLOOKUP($A93,'Một số món ăn '!$A$1:$AA$3821,17,FALSE)*$C93</f>
        <v>0</v>
      </c>
      <c r="R93" s="10">
        <f>VLOOKUP($A93,'Một số món ăn '!$A$1:$AA$3821,18,FALSE)*$C93</f>
        <v>0</v>
      </c>
      <c r="S93" s="10">
        <f>VLOOKUP($A93,'Một số món ăn '!$A$1:$AA$3821,19,FALSE)*$C93</f>
        <v>0</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173">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173">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173">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173">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173">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880.5</v>
      </c>
      <c r="F108" s="123">
        <f t="shared" ref="F108:Z108" si="17">SUM(F111:F118)</f>
        <v>778.94999999999993</v>
      </c>
      <c r="G108" s="123">
        <f t="shared" si="17"/>
        <v>763.53</v>
      </c>
      <c r="H108" s="123">
        <f t="shared" si="17"/>
        <v>620.09699999999998</v>
      </c>
      <c r="I108" s="123">
        <f t="shared" si="17"/>
        <v>33.394199999999998</v>
      </c>
      <c r="J108" s="123">
        <f t="shared" si="17"/>
        <v>12.95955</v>
      </c>
      <c r="K108" s="123">
        <f t="shared" si="17"/>
        <v>46.353749999999991</v>
      </c>
      <c r="L108" s="123">
        <f t="shared" si="17"/>
        <v>15.072000000000001</v>
      </c>
      <c r="M108" s="123">
        <f t="shared" si="17"/>
        <v>6.8730000000000002</v>
      </c>
      <c r="N108" s="123">
        <f t="shared" si="17"/>
        <v>21.945</v>
      </c>
      <c r="O108" s="123">
        <f t="shared" si="17"/>
        <v>84.662999999999997</v>
      </c>
      <c r="P108" s="123">
        <f t="shared" si="17"/>
        <v>3.6664500000000002</v>
      </c>
      <c r="Q108" s="123">
        <f t="shared" si="17"/>
        <v>0</v>
      </c>
      <c r="R108" s="123">
        <f t="shared" si="17"/>
        <v>376.32600000000002</v>
      </c>
      <c r="S108" s="123">
        <f t="shared" si="17"/>
        <v>558.74400000000003</v>
      </c>
      <c r="T108" s="123">
        <f t="shared" si="17"/>
        <v>5.8485000000000005</v>
      </c>
      <c r="U108" s="123">
        <f t="shared" si="17"/>
        <v>2827.9050000000002</v>
      </c>
      <c r="V108" s="123">
        <f t="shared" si="17"/>
        <v>724.41899999999998</v>
      </c>
      <c r="W108" s="123">
        <f t="shared" si="17"/>
        <v>6146.3099999999986</v>
      </c>
      <c r="X108" s="123">
        <f t="shared" si="17"/>
        <v>5.88</v>
      </c>
      <c r="Y108" s="123">
        <f t="shared" si="17"/>
        <v>0.54984000000000011</v>
      </c>
      <c r="Z108" s="123">
        <f t="shared" si="17"/>
        <v>179.67150000000001</v>
      </c>
    </row>
    <row r="109" spans="1:26" s="167" customFormat="1" ht="15.6" x14ac:dyDescent="0.3">
      <c r="A109" s="165"/>
      <c r="B109" s="165" t="s">
        <v>382</v>
      </c>
      <c r="C109" s="165"/>
      <c r="D109" s="165"/>
      <c r="E109" s="166"/>
      <c r="F109" s="166"/>
      <c r="G109" s="166">
        <f>G108/G107*100</f>
        <v>108.30212765957445</v>
      </c>
      <c r="H109" s="166"/>
      <c r="I109" s="166"/>
      <c r="J109" s="166"/>
      <c r="K109" s="166">
        <f>K108/K107*100</f>
        <v>131.49999999999997</v>
      </c>
      <c r="L109" s="166"/>
      <c r="M109" s="166"/>
      <c r="N109" s="166">
        <f>N108/N107*100</f>
        <v>168.08936170212769</v>
      </c>
      <c r="O109" s="166">
        <f>O108/O107*100</f>
        <v>131.00657640232106</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408">
        <v>1.5</v>
      </c>
      <c r="D111" s="96" t="str">
        <f>VLOOKUP($A111,'Một số món ăn '!$A$1:$AA$3821,3,FALSE)</f>
        <v>chén</v>
      </c>
      <c r="E111" s="10">
        <f>VLOOKUP($A111,'Một số món ăn '!$A$1:$AA$3821,4,FALSE)*$C111</f>
        <v>270</v>
      </c>
      <c r="F111" s="10">
        <f>VLOOKUP($A111,'Một số món ăn '!$A$1:$AA$3821,5,FALSE)*$C111</f>
        <v>269.10000000000002</v>
      </c>
      <c r="G111" s="10">
        <f>VLOOKUP($A111,'Một số món ăn '!$A$1:$AA$3821,7,FALSE)*$C111</f>
        <v>309.60000000000002</v>
      </c>
      <c r="H111" s="10">
        <f>VLOOKUP($A111,'Một số món ăn '!$A$1:$AA$3821,8,FALSE)*$C111</f>
        <v>192.47399999999999</v>
      </c>
      <c r="I111" s="10">
        <f>VLOOKUP($A111,'Một số món ăn '!$A$1:$AA$3821,9,FALSE)*$C111</f>
        <v>0</v>
      </c>
      <c r="J111" s="10">
        <f>VLOOKUP($A111,'Một số món ăn '!$A$1:$AA$3821,10,FALSE)*$C111</f>
        <v>7.0388999999999999</v>
      </c>
      <c r="K111" s="10">
        <f>VLOOKUP($A111,'Một số món ăn '!$A$1:$AA$3821,11,FALSE)*$C111</f>
        <v>7.0388999999999999</v>
      </c>
      <c r="L111" s="10">
        <f>VLOOKUP($A111,'Một số món ăn '!$A$1:$AA$3821,12,FALSE)*$C111</f>
        <v>0</v>
      </c>
      <c r="M111" s="10">
        <f>VLOOKUP($A111,'Một số món ăn '!$A$1:$AA$3821,13,FALSE)*$C111</f>
        <v>0.89100000000000001</v>
      </c>
      <c r="N111" s="10">
        <f>VLOOKUP($A111,'Một số món ăn '!$A$1:$AA$3821,14,FALSE)*$C111</f>
        <v>0.89100000000000001</v>
      </c>
      <c r="O111" s="10">
        <f>VLOOKUP($A111,'Một số món ăn '!$A$1:$AA$3821,15,FALSE)*$C111</f>
        <v>67.894199999999998</v>
      </c>
      <c r="P111" s="10">
        <f>VLOOKUP($A111,'Một số món ăn '!$A$1:$AA$3821,16,FALSE)*$C111</f>
        <v>0.35639999999999999</v>
      </c>
      <c r="Q111" s="10">
        <f>VLOOKUP($A111,'Một số món ăn '!$A$1:$AA$3821,17,FALSE)*$C111</f>
        <v>0</v>
      </c>
      <c r="R111" s="10">
        <f>VLOOKUP($A111,'Một số món ăn '!$A$1:$AA$3821,18,FALSE)*$C111</f>
        <v>26.73</v>
      </c>
      <c r="S111" s="10">
        <f>VLOOKUP($A111,'Một số món ăn '!$A$1:$AA$3821,19,FALSE)*$C111</f>
        <v>92.663999999999987</v>
      </c>
      <c r="T111" s="10">
        <f>VLOOKUP($A111,'Một số món ăn '!$A$1:$AA$3821,20,FALSE)*$C111</f>
        <v>1.1583000000000001</v>
      </c>
      <c r="U111" s="10">
        <f>VLOOKUP($A111,'Một số món ăn '!$A$1:$AA$3821,21,FALSE)*$C111</f>
        <v>4.4550000000000001</v>
      </c>
      <c r="V111" s="10">
        <f>VLOOKUP($A111,'Một số món ăn '!$A$1:$AA$3821,22,FALSE)*$C111</f>
        <v>214.73099999999999</v>
      </c>
      <c r="W111" s="10">
        <f>VLOOKUP($A111,'Một số món ăn '!$A$1:$AA$3821,23,FALSE)*$C111</f>
        <v>0</v>
      </c>
      <c r="X111" s="10">
        <f>VLOOKUP($A111,'Một số món ăn '!$A$1:$AA$3821,24,FALSE)*$C111</f>
        <v>0</v>
      </c>
      <c r="Y111" s="10">
        <f>VLOOKUP($A111,'Một số món ăn '!$A$1:$AA$3821,25,FALSE)*$C111</f>
        <v>8.9099999999999999E-2</v>
      </c>
      <c r="Z111" s="10">
        <f>VLOOKUP($A111,'Một số món ăn '!$A$1:$AA$3821,26,FALSE)*$C111</f>
        <v>0</v>
      </c>
    </row>
    <row r="112" spans="1:26" x14ac:dyDescent="0.3">
      <c r="A112" s="172">
        <v>45</v>
      </c>
      <c r="B112" s="10" t="str">
        <f>VLOOKUP($A112,'Một số món ăn '!$A$1:$AA$3821,2,FALSE)</f>
        <v>Cá lóc kho gừng</v>
      </c>
      <c r="C112" s="408">
        <v>1.5</v>
      </c>
      <c r="D112" s="96" t="str">
        <f>VLOOKUP($A112,'Một số món ăn '!$A$1:$AA$3821,3,FALSE)</f>
        <v>chén</v>
      </c>
      <c r="E112" s="10">
        <f>VLOOKUP($A112,'Một số món ăn '!$A$1:$AA$3821,4,FALSE)*$C112</f>
        <v>288</v>
      </c>
      <c r="F112" s="10">
        <f>VLOOKUP($A112,'Một số món ăn '!$A$1:$AA$3821,5,FALSE)*$C112</f>
        <v>218.54999999999998</v>
      </c>
      <c r="G112" s="10">
        <f>VLOOKUP($A112,'Một số món ăn '!$A$1:$AA$3821,7,FALSE)*$C112</f>
        <v>317.05500000000001</v>
      </c>
      <c r="H112" s="10">
        <f>VLOOKUP($A112,'Một số món ăn '!$A$1:$AA$3821,8,FALSE)*$C112</f>
        <v>165.91349999999997</v>
      </c>
      <c r="I112" s="10">
        <f>VLOOKUP($A112,'Một số món ăn '!$A$1:$AA$3821,9,FALSE)*$C112</f>
        <v>28.448399999999999</v>
      </c>
      <c r="J112" s="10">
        <f>VLOOKUP($A112,'Một số món ăn '!$A$1:$AA$3821,10,FALSE)*$C112</f>
        <v>0.58935000000000004</v>
      </c>
      <c r="K112" s="10">
        <f>VLOOKUP($A112,'Một số món ăn '!$A$1:$AA$3821,11,FALSE)*$C112</f>
        <v>29.037749999999996</v>
      </c>
      <c r="L112" s="10">
        <f>VLOOKUP($A112,'Một số món ăn '!$A$1:$AA$3821,12,FALSE)*$C112</f>
        <v>11.9115</v>
      </c>
      <c r="M112" s="10">
        <f>VLOOKUP($A112,'Một số món ăn '!$A$1:$AA$3821,13,FALSE)*$C112</f>
        <v>2.9910000000000001</v>
      </c>
      <c r="N112" s="10">
        <f>VLOOKUP($A112,'Một số món ăn '!$A$1:$AA$3821,14,FALSE)*$C112</f>
        <v>14.9025</v>
      </c>
      <c r="O112" s="10">
        <f>VLOOKUP($A112,'Một số món ăn '!$A$1:$AA$3821,15,FALSE)*$C112</f>
        <v>7.4751000000000012</v>
      </c>
      <c r="P112" s="10">
        <f>VLOOKUP($A112,'Một số món ăn '!$A$1:$AA$3821,16,FALSE)*$C112</f>
        <v>0.87015000000000009</v>
      </c>
      <c r="Q112" s="10">
        <f>VLOOKUP($A112,'Một số món ăn '!$A$1:$AA$3821,17,FALSE)*$C112</f>
        <v>0</v>
      </c>
      <c r="R112" s="10">
        <f>VLOOKUP($A112,'Một số món ăn '!$A$1:$AA$3821,18,FALSE)*$C112</f>
        <v>130.80299999999997</v>
      </c>
      <c r="S112" s="10">
        <f>VLOOKUP($A112,'Một số món ăn '!$A$1:$AA$3821,19,FALSE)*$C112</f>
        <v>329.65800000000002</v>
      </c>
      <c r="T112" s="10">
        <f>VLOOKUP($A112,'Một số món ăn '!$A$1:$AA$3821,20,FALSE)*$C112</f>
        <v>1.4172</v>
      </c>
      <c r="U112" s="10">
        <f>VLOOKUP($A112,'Một số món ăn '!$A$1:$AA$3821,21,FALSE)*$C112</f>
        <v>2060.3700000000003</v>
      </c>
      <c r="V112" s="10">
        <f>VLOOKUP($A112,'Một số món ăn '!$A$1:$AA$3821,22,FALSE)*$C112</f>
        <v>65.039999999999992</v>
      </c>
      <c r="W112" s="10">
        <f>VLOOKUP($A112,'Một số món ăn '!$A$1:$AA$3821,23,FALSE)*$C112</f>
        <v>0.85499999999999998</v>
      </c>
      <c r="X112" s="10">
        <f>VLOOKUP($A112,'Một số món ăn '!$A$1:$AA$3821,24,FALSE)*$C112</f>
        <v>4.41</v>
      </c>
      <c r="Y112" s="10">
        <f>VLOOKUP($A112,'Một số món ăn '!$A$1:$AA$3821,25,FALSE)*$C112</f>
        <v>0.29754000000000003</v>
      </c>
      <c r="Z112" s="10">
        <f>VLOOKUP($A112,'Một số món ăn '!$A$1:$AA$3821,26,FALSE)*$C112</f>
        <v>7.2675000000000001</v>
      </c>
    </row>
    <row r="113" spans="1:26" x14ac:dyDescent="0.3">
      <c r="A113" s="172">
        <v>8</v>
      </c>
      <c r="B113" s="10" t="str">
        <f>VLOOKUP($A113,'Một số món ăn '!$A$1:$AA$3821,2,FALSE)</f>
        <v xml:space="preserve">Canh rau ngót thịt bằm </v>
      </c>
      <c r="C113" s="408">
        <v>1.5</v>
      </c>
      <c r="D113" s="96" t="str">
        <f>VLOOKUP($A113,'Một số món ăn '!$A$1:$AA$3821,3,FALSE)</f>
        <v>chén</v>
      </c>
      <c r="E113" s="10">
        <f>VLOOKUP($A113,'Một số món ăn '!$A$1:$AA$3821,4,FALSE)*$C113</f>
        <v>322.5</v>
      </c>
      <c r="F113" s="10">
        <f>VLOOKUP($A113,'Một số món ăn '!$A$1:$AA$3821,5,FALSE)*$C113</f>
        <v>291.29999999999995</v>
      </c>
      <c r="G113" s="10">
        <f>VLOOKUP($A113,'Một số món ăn '!$A$1:$AA$3821,7,FALSE)*$C113</f>
        <v>136.875</v>
      </c>
      <c r="H113" s="10">
        <f>VLOOKUP($A113,'Một số món ăn '!$A$1:$AA$3821,8,FALSE)*$C113</f>
        <v>261.70950000000005</v>
      </c>
      <c r="I113" s="10">
        <f>VLOOKUP($A113,'Một số món ăn '!$A$1:$AA$3821,9,FALSE)*$C113</f>
        <v>4.9458000000000002</v>
      </c>
      <c r="J113" s="10">
        <f>VLOOKUP($A113,'Một số món ăn '!$A$1:$AA$3821,10,FALSE)*$C113</f>
        <v>5.3313000000000006</v>
      </c>
      <c r="K113" s="10">
        <f>VLOOKUP($A113,'Một số món ăn '!$A$1:$AA$3821,11,FALSE)*$C113</f>
        <v>10.277100000000001</v>
      </c>
      <c r="L113" s="10">
        <f>VLOOKUP($A113,'Một số món ăn '!$A$1:$AA$3821,12,FALSE)*$C113</f>
        <v>3.1605000000000003</v>
      </c>
      <c r="M113" s="10">
        <f>VLOOKUP($A113,'Một số món ăn '!$A$1:$AA$3821,13,FALSE)*$C113</f>
        <v>2.9910000000000001</v>
      </c>
      <c r="N113" s="10">
        <f>VLOOKUP($A113,'Một số món ăn '!$A$1:$AA$3821,14,FALSE)*$C113</f>
        <v>6.1515000000000004</v>
      </c>
      <c r="O113" s="10">
        <f>VLOOKUP($A113,'Một số món ăn '!$A$1:$AA$3821,15,FALSE)*$C113</f>
        <v>9.2936999999999994</v>
      </c>
      <c r="P113" s="10">
        <f>VLOOKUP($A113,'Một số món ăn '!$A$1:$AA$3821,16,FALSE)*$C113</f>
        <v>2.4399000000000002</v>
      </c>
      <c r="Q113" s="10">
        <f>VLOOKUP($A113,'Một số món ăn '!$A$1:$AA$3821,17,FALSE)*$C113</f>
        <v>0</v>
      </c>
      <c r="R113" s="10">
        <f>VLOOKUP($A113,'Một số món ăn '!$A$1:$AA$3821,18,FALSE)*$C113</f>
        <v>218.79300000000003</v>
      </c>
      <c r="S113" s="10">
        <f>VLOOKUP($A113,'Một số món ăn '!$A$1:$AA$3821,19,FALSE)*$C113</f>
        <v>136.422</v>
      </c>
      <c r="T113" s="10">
        <f>VLOOKUP($A113,'Một số món ăn '!$A$1:$AA$3821,20,FALSE)*$C113</f>
        <v>3.2730000000000006</v>
      </c>
      <c r="U113" s="10">
        <f>VLOOKUP($A113,'Một số món ăn '!$A$1:$AA$3821,21,FALSE)*$C113</f>
        <v>763.08</v>
      </c>
      <c r="V113" s="10">
        <f>VLOOKUP($A113,'Một số món ăn '!$A$1:$AA$3821,22,FALSE)*$C113</f>
        <v>444.64800000000002</v>
      </c>
      <c r="W113" s="10">
        <f>VLOOKUP($A113,'Một số món ăn '!$A$1:$AA$3821,23,FALSE)*$C113</f>
        <v>6145.454999999999</v>
      </c>
      <c r="X113" s="10">
        <f>VLOOKUP($A113,'Một số món ăn '!$A$1:$AA$3821,24,FALSE)*$C113</f>
        <v>1.47</v>
      </c>
      <c r="Y113" s="10">
        <f>VLOOKUP($A113,'Một số món ăn '!$A$1:$AA$3821,25,FALSE)*$C113</f>
        <v>0.16320000000000001</v>
      </c>
      <c r="Z113" s="10">
        <f>VLOOKUP($A113,'Một số món ăn '!$A$1:$AA$3821,26,FALSE)*$C113</f>
        <v>172.404</v>
      </c>
    </row>
    <row r="114" spans="1:26" x14ac:dyDescent="0.3">
      <c r="A114" s="172" t="s">
        <v>338</v>
      </c>
      <c r="B114" s="10" t="str">
        <f>VLOOKUP($A114,'Một số món ăn '!$A$1:$AA$3821,2,FALSE)</f>
        <v>Chọn món</v>
      </c>
      <c r="C114" s="408">
        <v>0</v>
      </c>
      <c r="D114" s="96" t="str">
        <f>VLOOKUP($A114,'Một số món ăn '!$A$1:$AA$3821,3,FALSE)</f>
        <v>chọn lượng</v>
      </c>
      <c r="E114" s="10">
        <f>VLOOKUP($A114,'Một số món ăn '!$A$1:$AA$3821,4,FALSE)*$C114</f>
        <v>0</v>
      </c>
      <c r="F114" s="10">
        <f>VLOOKUP($A114,'Một số món ăn '!$A$1:$AA$3821,5,FALSE)*$C114</f>
        <v>0</v>
      </c>
      <c r="G114" s="10">
        <f>VLOOKUP($A114,'Một số món ăn '!$A$1:$AA$3821,7,FALSE)*$C114</f>
        <v>0</v>
      </c>
      <c r="H114" s="10">
        <f>VLOOKUP($A114,'Một số món ăn '!$A$1:$AA$3821,8,FALSE)*$C114</f>
        <v>0</v>
      </c>
      <c r="I114" s="10">
        <f>VLOOKUP($A114,'Một số món ăn '!$A$1:$AA$3821,9,FALSE)*$C114</f>
        <v>0</v>
      </c>
      <c r="J114" s="10">
        <f>VLOOKUP($A114,'Một số món ăn '!$A$1:$AA$3821,10,FALSE)*$C114</f>
        <v>0</v>
      </c>
      <c r="K114" s="10">
        <f>VLOOKUP($A114,'Một số món ăn '!$A$1:$AA$3821,11,FALSE)*$C114</f>
        <v>0</v>
      </c>
      <c r="L114" s="10">
        <f>VLOOKUP($A114,'Một số món ăn '!$A$1:$AA$3821,12,FALSE)*$C114</f>
        <v>0</v>
      </c>
      <c r="M114" s="10">
        <f>VLOOKUP($A114,'Một số món ăn '!$A$1:$AA$3821,13,FALSE)*$C114</f>
        <v>0</v>
      </c>
      <c r="N114" s="10">
        <f>VLOOKUP($A114,'Một số món ăn '!$A$1:$AA$3821,14,FALSE)*$C114</f>
        <v>0</v>
      </c>
      <c r="O114" s="10">
        <f>VLOOKUP($A114,'Một số món ăn '!$A$1:$AA$3821,15,FALSE)*$C114</f>
        <v>0</v>
      </c>
      <c r="P114" s="10">
        <f>VLOOKUP($A114,'Một số món ăn '!$A$1:$AA$3821,16,FALSE)*$C114</f>
        <v>0</v>
      </c>
      <c r="Q114" s="10">
        <f>VLOOKUP($A114,'Một số món ăn '!$A$1:$AA$3821,17,FALSE)*$C114</f>
        <v>0</v>
      </c>
      <c r="R114" s="10">
        <f>VLOOKUP($A114,'Một số món ăn '!$A$1:$AA$3821,18,FALSE)*$C114</f>
        <v>0</v>
      </c>
      <c r="S114" s="10">
        <f>VLOOKUP($A114,'Một số món ăn '!$A$1:$AA$3821,19,FALSE)*$C114</f>
        <v>0</v>
      </c>
      <c r="T114" s="10">
        <f>VLOOKUP($A114,'Một số món ăn '!$A$1:$AA$3821,20,FALSE)*$C114</f>
        <v>0</v>
      </c>
      <c r="U114" s="10">
        <f>VLOOKUP($A114,'Một số món ăn '!$A$1:$AA$3821,21,FALSE)*$C114</f>
        <v>0</v>
      </c>
      <c r="V114" s="10">
        <f>VLOOKUP($A114,'Một số món ăn '!$A$1:$AA$3821,22,FALSE)*$C114</f>
        <v>0</v>
      </c>
      <c r="W114" s="10">
        <f>VLOOKUP($A114,'Một số món ăn '!$A$1:$AA$3821,23,FALSE)*$C114</f>
        <v>0</v>
      </c>
      <c r="X114" s="10">
        <f>VLOOKUP($A114,'Một số món ăn '!$A$1:$AA$3821,24,FALSE)*$C114</f>
        <v>0</v>
      </c>
      <c r="Y114" s="10">
        <f>VLOOKUP($A114,'Một số món ăn '!$A$1:$AA$3821,25,FALSE)*$C114</f>
        <v>0</v>
      </c>
      <c r="Z114" s="10">
        <f>VLOOKUP($A114,'Một số món ăn '!$A$1:$AA$3821,26,FALSE)*$C114</f>
        <v>0</v>
      </c>
    </row>
    <row r="115" spans="1:26" x14ac:dyDescent="0.3">
      <c r="A115" s="172" t="s">
        <v>338</v>
      </c>
      <c r="B115" s="10" t="str">
        <f>VLOOKUP($A115,'Một số món ăn '!$A$1:$AA$3821,2,FALSE)</f>
        <v>Chọn món</v>
      </c>
      <c r="C115" s="408">
        <v>0</v>
      </c>
      <c r="D115" s="96" t="str">
        <f>VLOOKUP($A115,'Một số món ăn '!$A$1:$AA$3821,3,FALSE)</f>
        <v>chọn lượng</v>
      </c>
      <c r="E115" s="10">
        <f>VLOOKUP($A115,'Một số món ăn '!$A$1:$AA$3821,4,FALSE)*$C115</f>
        <v>0</v>
      </c>
      <c r="F115" s="10">
        <f>VLOOKUP($A115,'Một số món ăn '!$A$1:$AA$3821,5,FALSE)*$C115</f>
        <v>0</v>
      </c>
      <c r="G115" s="10">
        <f>VLOOKUP($A115,'Một số món ăn '!$A$1:$AA$3821,7,FALSE)*$C115</f>
        <v>0</v>
      </c>
      <c r="H115" s="10">
        <f>VLOOKUP($A115,'Một số món ăn '!$A$1:$AA$3821,8,FALSE)*$C115</f>
        <v>0</v>
      </c>
      <c r="I115" s="10">
        <f>VLOOKUP($A115,'Một số món ăn '!$A$1:$AA$3821,9,FALSE)*$C115</f>
        <v>0</v>
      </c>
      <c r="J115" s="10">
        <f>VLOOKUP($A115,'Một số món ăn '!$A$1:$AA$3821,10,FALSE)*$C115</f>
        <v>0</v>
      </c>
      <c r="K115" s="10">
        <f>VLOOKUP($A115,'Một số món ăn '!$A$1:$AA$3821,11,FALSE)*$C115</f>
        <v>0</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0</v>
      </c>
      <c r="P115" s="10">
        <f>VLOOKUP($A115,'Một số món ăn '!$A$1:$AA$3821,16,FALSE)*$C115</f>
        <v>0</v>
      </c>
      <c r="Q115" s="10">
        <f>VLOOKUP($A115,'Một số món ăn '!$A$1:$AA$3821,17,FALSE)*$C115</f>
        <v>0</v>
      </c>
      <c r="R115" s="10">
        <f>VLOOKUP($A115,'Một số món ăn '!$A$1:$AA$3821,18,FALSE)*$C115</f>
        <v>0</v>
      </c>
      <c r="S115" s="10">
        <f>VLOOKUP($A115,'Một số món ăn '!$A$1:$AA$3821,19,FALSE)*$C115</f>
        <v>0</v>
      </c>
      <c r="T115" s="10">
        <f>VLOOKUP($A115,'Một số món ăn '!$A$1:$AA$3821,20,FALSE)*$C115</f>
        <v>0</v>
      </c>
      <c r="U115" s="10">
        <f>VLOOKUP($A115,'Một số món ăn '!$A$1:$AA$3821,21,FALSE)*$C115</f>
        <v>0</v>
      </c>
      <c r="V115" s="10">
        <f>VLOOKUP($A115,'Một số món ăn '!$A$1:$AA$3821,22,FALSE)*$C115</f>
        <v>0</v>
      </c>
      <c r="W115" s="10">
        <f>VLOOKUP($A115,'Một số món ăn '!$A$1:$AA$3821,23,FALSE)*$C115</f>
        <v>0</v>
      </c>
      <c r="X115" s="10">
        <f>VLOOKUP($A115,'Một số món ăn '!$A$1:$AA$3821,24,FALSE)*$C115</f>
        <v>0</v>
      </c>
      <c r="Y115" s="10">
        <f>VLOOKUP($A115,'Một số món ăn '!$A$1:$AA$3821,25,FALSE)*$C115</f>
        <v>0</v>
      </c>
      <c r="Z115" s="10">
        <f>VLOOKUP($A115,'Một số món ăn '!$A$1:$AA$3821,26,FALSE)*$C115</f>
        <v>0</v>
      </c>
    </row>
    <row r="116" spans="1:26" x14ac:dyDescent="0.3">
      <c r="A116" s="172" t="s">
        <v>338</v>
      </c>
      <c r="B116" s="10" t="str">
        <f>VLOOKUP($A116,'Một số món ăn '!$A$1:$AA$3821,2,FALSE)</f>
        <v>Chọn món</v>
      </c>
      <c r="C116" s="408">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408">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408">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200</v>
      </c>
      <c r="F128" s="123">
        <f t="shared" ref="F128:Z128" si="18">SUM(F131:F138)</f>
        <v>166</v>
      </c>
      <c r="G128" s="123">
        <f t="shared" si="18"/>
        <v>238</v>
      </c>
      <c r="H128" s="123">
        <f t="shared" si="18"/>
        <v>112.88</v>
      </c>
      <c r="I128" s="123">
        <f t="shared" si="18"/>
        <v>0</v>
      </c>
      <c r="J128" s="123">
        <f t="shared" si="18"/>
        <v>1.992</v>
      </c>
      <c r="K128" s="123">
        <f t="shared" si="18"/>
        <v>1.992</v>
      </c>
      <c r="L128" s="123">
        <f t="shared" si="18"/>
        <v>0</v>
      </c>
      <c r="M128" s="123">
        <f t="shared" si="18"/>
        <v>0.33200000000000002</v>
      </c>
      <c r="N128" s="123">
        <f t="shared" si="18"/>
        <v>0.33200000000000002</v>
      </c>
      <c r="O128" s="123">
        <f t="shared" si="18"/>
        <v>47.31</v>
      </c>
      <c r="P128" s="123">
        <f t="shared" si="18"/>
        <v>2.988</v>
      </c>
      <c r="Q128" s="123">
        <f t="shared" si="18"/>
        <v>0</v>
      </c>
      <c r="R128" s="123">
        <f t="shared" si="18"/>
        <v>56.44</v>
      </c>
      <c r="S128" s="123">
        <f t="shared" si="18"/>
        <v>81.34</v>
      </c>
      <c r="T128" s="123">
        <f t="shared" si="18"/>
        <v>1.66</v>
      </c>
      <c r="U128" s="123">
        <f t="shared" si="18"/>
        <v>51.46</v>
      </c>
      <c r="V128" s="123">
        <f t="shared" si="18"/>
        <v>348.6</v>
      </c>
      <c r="W128" s="123">
        <f t="shared" si="18"/>
        <v>249</v>
      </c>
      <c r="X128" s="123">
        <f t="shared" si="18"/>
        <v>0</v>
      </c>
      <c r="Y128" s="123">
        <f t="shared" si="18"/>
        <v>8.3000000000000004E-2</v>
      </c>
      <c r="Z128" s="123">
        <f t="shared" si="18"/>
        <v>38.18</v>
      </c>
    </row>
    <row r="129" spans="1:26" s="167" customFormat="1" ht="15.6" x14ac:dyDescent="0.3">
      <c r="A129" s="165"/>
      <c r="B129" s="165" t="s">
        <v>382</v>
      </c>
      <c r="C129" s="165"/>
      <c r="D129" s="165"/>
      <c r="E129" s="166"/>
      <c r="F129" s="166"/>
      <c r="G129" s="166">
        <f>G128/G127*100</f>
        <v>101.27659574468085</v>
      </c>
      <c r="H129" s="166"/>
      <c r="I129" s="166"/>
      <c r="J129" s="166"/>
      <c r="K129" s="166">
        <f>K128/K127*100</f>
        <v>16.953191489361704</v>
      </c>
      <c r="L129" s="166"/>
      <c r="M129" s="166"/>
      <c r="N129" s="166">
        <f>N128/N127*100</f>
        <v>5.0859574468085116</v>
      </c>
      <c r="O129" s="166">
        <f>O128/O127*100</f>
        <v>146.4139264990329</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51</v>
      </c>
      <c r="B131" s="10" t="str">
        <f>VLOOKUP($A131,'Một số món ăn '!$A$1:$AA$3821,2,FALSE)</f>
        <v>Khoai lang luộc</v>
      </c>
      <c r="C131" s="408">
        <v>1</v>
      </c>
      <c r="D131" s="96" t="str">
        <f>VLOOKUP($A131,'Một số món ăn '!$A$1:$AA$3821,3,FALSE)</f>
        <v>củ</v>
      </c>
      <c r="E131" s="10">
        <f>VLOOKUP($A131,'Một số món ăn '!$A$1:$AA$3821,4,FALSE)*$C131</f>
        <v>200</v>
      </c>
      <c r="F131" s="10">
        <f>VLOOKUP($A131,'Một số món ăn '!$A$1:$AA$3821,5,FALSE)*$C131</f>
        <v>166</v>
      </c>
      <c r="G131" s="10">
        <f>VLOOKUP($A131,'Một số món ăn '!$A$1:$AA$3821,7,FALSE)*$C131</f>
        <v>238</v>
      </c>
      <c r="H131" s="10">
        <f>VLOOKUP($A131,'Một số món ăn '!$A$1:$AA$3821,8,FALSE)*$C131</f>
        <v>112.88</v>
      </c>
      <c r="I131" s="10">
        <f>VLOOKUP($A131,'Một số món ăn '!$A$1:$AA$3821,9,FALSE)*$C131</f>
        <v>0</v>
      </c>
      <c r="J131" s="10">
        <f>VLOOKUP($A131,'Một số món ăn '!$A$1:$AA$3821,10,FALSE)*$C131</f>
        <v>1.992</v>
      </c>
      <c r="K131" s="10">
        <f>VLOOKUP($A131,'Một số món ăn '!$A$1:$AA$3821,11,FALSE)*$C131</f>
        <v>1.992</v>
      </c>
      <c r="L131" s="10">
        <f>VLOOKUP($A131,'Một số món ăn '!$A$1:$AA$3821,12,FALSE)*$C131</f>
        <v>0</v>
      </c>
      <c r="M131" s="10">
        <f>VLOOKUP($A131,'Một số món ăn '!$A$1:$AA$3821,13,FALSE)*$C131</f>
        <v>0.33200000000000002</v>
      </c>
      <c r="N131" s="10">
        <f>VLOOKUP($A131,'Một số món ăn '!$A$1:$AA$3821,14,FALSE)*$C131</f>
        <v>0.33200000000000002</v>
      </c>
      <c r="O131" s="10">
        <f>VLOOKUP($A131,'Một số món ăn '!$A$1:$AA$3821,15,FALSE)*$C131</f>
        <v>47.31</v>
      </c>
      <c r="P131" s="10">
        <f>VLOOKUP($A131,'Một số món ăn '!$A$1:$AA$3821,16,FALSE)*$C131</f>
        <v>2.988</v>
      </c>
      <c r="Q131" s="10">
        <f>VLOOKUP($A131,'Một số món ăn '!$A$1:$AA$3821,17,FALSE)*$C131</f>
        <v>0</v>
      </c>
      <c r="R131" s="10">
        <f>VLOOKUP($A131,'Một số món ăn '!$A$1:$AA$3821,18,FALSE)*$C131</f>
        <v>56.44</v>
      </c>
      <c r="S131" s="10">
        <f>VLOOKUP($A131,'Một số món ăn '!$A$1:$AA$3821,19,FALSE)*$C131</f>
        <v>81.34</v>
      </c>
      <c r="T131" s="10">
        <f>VLOOKUP($A131,'Một số món ăn '!$A$1:$AA$3821,20,FALSE)*$C131</f>
        <v>1.66</v>
      </c>
      <c r="U131" s="10">
        <f>VLOOKUP($A131,'Một số món ăn '!$A$1:$AA$3821,21,FALSE)*$C131</f>
        <v>51.46</v>
      </c>
      <c r="V131" s="10">
        <f>VLOOKUP($A131,'Một số món ăn '!$A$1:$AA$3821,22,FALSE)*$C131</f>
        <v>348.6</v>
      </c>
      <c r="W131" s="10">
        <f>VLOOKUP($A131,'Một số món ăn '!$A$1:$AA$3821,23,FALSE)*$C131</f>
        <v>249</v>
      </c>
      <c r="X131" s="10">
        <f>VLOOKUP($A131,'Một số món ăn '!$A$1:$AA$3821,24,FALSE)*$C131</f>
        <v>0</v>
      </c>
      <c r="Y131" s="10">
        <f>VLOOKUP($A131,'Một số món ăn '!$A$1:$AA$3821,25,FALSE)*$C131</f>
        <v>8.3000000000000004E-2</v>
      </c>
      <c r="Z131" s="10">
        <f>VLOOKUP($A131,'Một số món ăn '!$A$1:$AA$3821,26,FALSE)*$C131</f>
        <v>38.18</v>
      </c>
    </row>
    <row r="132" spans="1:26" x14ac:dyDescent="0.3">
      <c r="A132" s="172" t="s">
        <v>338</v>
      </c>
      <c r="B132" s="10" t="str">
        <f>VLOOKUP($A132,'Một số món ăn '!$A$1:$AA$3821,2,FALSE)</f>
        <v>Chọn món</v>
      </c>
      <c r="C132" s="408">
        <v>0</v>
      </c>
      <c r="D132" s="96" t="str">
        <f>VLOOKUP($A132,'Một số món ăn '!$A$1:$AA$3821,3,FALSE)</f>
        <v>chọn lượng</v>
      </c>
      <c r="E132" s="10">
        <f>VLOOKUP($A132,'Một số món ăn '!$A$1:$AA$3821,4,FALSE)*$C132</f>
        <v>0</v>
      </c>
      <c r="F132" s="10">
        <f>VLOOKUP($A132,'Một số món ăn '!$A$1:$AA$3821,5,FALSE)*$C132</f>
        <v>0</v>
      </c>
      <c r="G132" s="10">
        <f>VLOOKUP($A132,'Một số món ăn '!$A$1:$AA$3821,7,FALSE)*$C132</f>
        <v>0</v>
      </c>
      <c r="H132" s="10">
        <f>VLOOKUP($A132,'Một số món ăn '!$A$1:$AA$3821,8,FALSE)*$C132</f>
        <v>0</v>
      </c>
      <c r="I132" s="10">
        <f>VLOOKUP($A132,'Một số món ăn '!$A$1:$AA$3821,9,FALSE)*$C132</f>
        <v>0</v>
      </c>
      <c r="J132" s="10">
        <f>VLOOKUP($A132,'Một số món ăn '!$A$1:$AA$3821,10,FALSE)*$C132</f>
        <v>0</v>
      </c>
      <c r="K132" s="10">
        <f>VLOOKUP($A132,'Một số món ăn '!$A$1:$AA$3821,11,FALSE)*$C132</f>
        <v>0</v>
      </c>
      <c r="L132" s="10">
        <f>VLOOKUP($A132,'Một số món ăn '!$A$1:$AA$3821,12,FALSE)*$C132</f>
        <v>0</v>
      </c>
      <c r="M132" s="10">
        <f>VLOOKUP($A132,'Một số món ăn '!$A$1:$AA$3821,13,FALSE)*$C132</f>
        <v>0</v>
      </c>
      <c r="N132" s="10">
        <f>VLOOKUP($A132,'Một số món ăn '!$A$1:$AA$3821,14,FALSE)*$C132</f>
        <v>0</v>
      </c>
      <c r="O132" s="10">
        <f>VLOOKUP($A132,'Một số món ăn '!$A$1:$AA$3821,15,FALSE)*$C132</f>
        <v>0</v>
      </c>
      <c r="P132" s="10">
        <f>VLOOKUP($A132,'Một số món ăn '!$A$1:$AA$3821,16,FALSE)*$C132</f>
        <v>0</v>
      </c>
      <c r="Q132" s="10">
        <f>VLOOKUP($A132,'Một số món ăn '!$A$1:$AA$3821,17,FALSE)*$C132</f>
        <v>0</v>
      </c>
      <c r="R132" s="10">
        <f>VLOOKUP($A132,'Một số món ăn '!$A$1:$AA$3821,18,FALSE)*$C132</f>
        <v>0</v>
      </c>
      <c r="S132" s="10">
        <f>VLOOKUP($A132,'Một số món ăn '!$A$1:$AA$3821,19,FALSE)*$C132</f>
        <v>0</v>
      </c>
      <c r="T132" s="10">
        <f>VLOOKUP($A132,'Một số món ăn '!$A$1:$AA$3821,20,FALSE)*$C132</f>
        <v>0</v>
      </c>
      <c r="U132" s="10">
        <f>VLOOKUP($A132,'Một số món ăn '!$A$1:$AA$3821,21,FALSE)*$C132</f>
        <v>0</v>
      </c>
      <c r="V132" s="10">
        <f>VLOOKUP($A132,'Một số món ăn '!$A$1:$AA$3821,22,FALSE)*$C132</f>
        <v>0</v>
      </c>
      <c r="W132" s="10">
        <f>VLOOKUP($A132,'Một số món ăn '!$A$1:$AA$3821,23,FALSE)*$C132</f>
        <v>0</v>
      </c>
      <c r="X132" s="10">
        <f>VLOOKUP($A132,'Một số món ăn '!$A$1:$AA$3821,24,FALSE)*$C132</f>
        <v>0</v>
      </c>
      <c r="Y132" s="10">
        <f>VLOOKUP($A132,'Một số món ăn '!$A$1:$AA$3821,25,FALSE)*$C132</f>
        <v>0</v>
      </c>
      <c r="Z132" s="10">
        <f>VLOOKUP($A132,'Một số món ăn '!$A$1:$AA$3821,26,FALSE)*$C132</f>
        <v>0</v>
      </c>
    </row>
    <row r="133" spans="1:26" x14ac:dyDescent="0.3">
      <c r="A133" s="172" t="s">
        <v>338</v>
      </c>
      <c r="B133" s="10" t="str">
        <f>VLOOKUP($A133,'Một số món ăn '!$A$1:$AA$3821,2,FALSE)</f>
        <v>Chọn món</v>
      </c>
      <c r="C133" s="408">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408">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408">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408">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408">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408">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19">SUM(F151:F158)</f>
        <v>0</v>
      </c>
      <c r="G148" s="123">
        <f t="shared" si="19"/>
        <v>0</v>
      </c>
      <c r="H148" s="123">
        <f t="shared" si="19"/>
        <v>0</v>
      </c>
      <c r="I148" s="123">
        <f t="shared" si="19"/>
        <v>0</v>
      </c>
      <c r="J148" s="123">
        <f t="shared" si="19"/>
        <v>0</v>
      </c>
      <c r="K148" s="123">
        <f t="shared" si="19"/>
        <v>0</v>
      </c>
      <c r="L148" s="123">
        <f t="shared" si="19"/>
        <v>0</v>
      </c>
      <c r="M148" s="123">
        <f t="shared" si="19"/>
        <v>0</v>
      </c>
      <c r="N148" s="123">
        <f t="shared" si="19"/>
        <v>0</v>
      </c>
      <c r="O148" s="123">
        <f t="shared" si="19"/>
        <v>0</v>
      </c>
      <c r="P148" s="123">
        <f t="shared" si="19"/>
        <v>0</v>
      </c>
      <c r="Q148" s="123">
        <f t="shared" si="19"/>
        <v>0</v>
      </c>
      <c r="R148" s="123">
        <f t="shared" si="19"/>
        <v>0</v>
      </c>
      <c r="S148" s="123">
        <f t="shared" si="19"/>
        <v>0</v>
      </c>
      <c r="T148" s="123">
        <f t="shared" si="19"/>
        <v>0</v>
      </c>
      <c r="U148" s="123">
        <f t="shared" si="19"/>
        <v>0</v>
      </c>
      <c r="V148" s="123">
        <f t="shared" si="19"/>
        <v>0</v>
      </c>
      <c r="W148" s="123">
        <f t="shared" si="19"/>
        <v>0</v>
      </c>
      <c r="X148" s="123">
        <f t="shared" si="19"/>
        <v>0</v>
      </c>
      <c r="Y148" s="123">
        <f t="shared" si="19"/>
        <v>0</v>
      </c>
      <c r="Z148" s="123">
        <f t="shared" si="1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173">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173">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173">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173">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173">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173">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173">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173">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20">SUM(F171:F178)</f>
        <v>0</v>
      </c>
      <c r="G168" s="123">
        <f t="shared" si="20"/>
        <v>0</v>
      </c>
      <c r="H168" s="123">
        <f t="shared" si="20"/>
        <v>0</v>
      </c>
      <c r="I168" s="123">
        <f t="shared" si="20"/>
        <v>0</v>
      </c>
      <c r="J168" s="123">
        <f t="shared" si="20"/>
        <v>0</v>
      </c>
      <c r="K168" s="123">
        <f t="shared" si="20"/>
        <v>0</v>
      </c>
      <c r="L168" s="123">
        <f t="shared" si="20"/>
        <v>0</v>
      </c>
      <c r="M168" s="123">
        <f t="shared" si="20"/>
        <v>0</v>
      </c>
      <c r="N168" s="123">
        <f t="shared" si="20"/>
        <v>0</v>
      </c>
      <c r="O168" s="123">
        <f t="shared" si="20"/>
        <v>0</v>
      </c>
      <c r="P168" s="123">
        <f t="shared" si="20"/>
        <v>0</v>
      </c>
      <c r="Q168" s="123">
        <f t="shared" si="20"/>
        <v>0</v>
      </c>
      <c r="R168" s="123">
        <f t="shared" si="20"/>
        <v>0</v>
      </c>
      <c r="S168" s="123">
        <f t="shared" si="20"/>
        <v>0</v>
      </c>
      <c r="T168" s="123">
        <f t="shared" si="20"/>
        <v>0</v>
      </c>
      <c r="U168" s="123">
        <f t="shared" si="20"/>
        <v>0</v>
      </c>
      <c r="V168" s="123">
        <f t="shared" si="20"/>
        <v>0</v>
      </c>
      <c r="W168" s="123">
        <f t="shared" si="20"/>
        <v>0</v>
      </c>
      <c r="X168" s="123">
        <f t="shared" si="20"/>
        <v>0</v>
      </c>
      <c r="Y168" s="123">
        <f t="shared" si="20"/>
        <v>0</v>
      </c>
      <c r="Z168" s="123">
        <f t="shared" si="2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21">SUM(F191:F198)</f>
        <v>0</v>
      </c>
      <c r="G188" s="123">
        <f t="shared" si="21"/>
        <v>0</v>
      </c>
      <c r="H188" s="123">
        <f t="shared" si="21"/>
        <v>0</v>
      </c>
      <c r="I188" s="123">
        <f t="shared" si="21"/>
        <v>0</v>
      </c>
      <c r="J188" s="123">
        <f t="shared" si="21"/>
        <v>0</v>
      </c>
      <c r="K188" s="123">
        <f t="shared" si="21"/>
        <v>0</v>
      </c>
      <c r="L188" s="123">
        <f t="shared" si="21"/>
        <v>0</v>
      </c>
      <c r="M188" s="123">
        <f t="shared" si="21"/>
        <v>0</v>
      </c>
      <c r="N188" s="123">
        <f t="shared" si="21"/>
        <v>0</v>
      </c>
      <c r="O188" s="123">
        <f t="shared" si="21"/>
        <v>0</v>
      </c>
      <c r="P188" s="123">
        <f t="shared" si="21"/>
        <v>0</v>
      </c>
      <c r="Q188" s="123">
        <f t="shared" si="21"/>
        <v>0</v>
      </c>
      <c r="R188" s="123">
        <f t="shared" si="21"/>
        <v>0</v>
      </c>
      <c r="S188" s="123">
        <f t="shared" si="21"/>
        <v>0</v>
      </c>
      <c r="T188" s="123">
        <f t="shared" si="21"/>
        <v>0</v>
      </c>
      <c r="U188" s="123">
        <f t="shared" si="21"/>
        <v>0</v>
      </c>
      <c r="V188" s="123">
        <f t="shared" si="21"/>
        <v>0</v>
      </c>
      <c r="W188" s="123">
        <f t="shared" si="21"/>
        <v>0</v>
      </c>
      <c r="X188" s="123">
        <f t="shared" si="21"/>
        <v>0</v>
      </c>
      <c r="Y188" s="123">
        <f t="shared" si="21"/>
        <v>0</v>
      </c>
      <c r="Z188" s="123">
        <f t="shared" si="2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22">SUM(F211:F218)</f>
        <v>0</v>
      </c>
      <c r="G208" s="123">
        <f t="shared" si="22"/>
        <v>0</v>
      </c>
      <c r="H208" s="123">
        <f t="shared" si="22"/>
        <v>0</v>
      </c>
      <c r="I208" s="123">
        <f t="shared" si="22"/>
        <v>0</v>
      </c>
      <c r="J208" s="123">
        <f t="shared" si="22"/>
        <v>0</v>
      </c>
      <c r="K208" s="123">
        <f t="shared" si="22"/>
        <v>0</v>
      </c>
      <c r="L208" s="123">
        <f t="shared" si="22"/>
        <v>0</v>
      </c>
      <c r="M208" s="123">
        <f t="shared" si="22"/>
        <v>0</v>
      </c>
      <c r="N208" s="123">
        <f t="shared" si="22"/>
        <v>0</v>
      </c>
      <c r="O208" s="123">
        <f t="shared" si="22"/>
        <v>0</v>
      </c>
      <c r="P208" s="123">
        <f t="shared" si="22"/>
        <v>0</v>
      </c>
      <c r="Q208" s="123">
        <f t="shared" si="22"/>
        <v>0</v>
      </c>
      <c r="R208" s="123">
        <f t="shared" si="22"/>
        <v>0</v>
      </c>
      <c r="S208" s="123">
        <f t="shared" si="22"/>
        <v>0</v>
      </c>
      <c r="T208" s="123">
        <f t="shared" si="22"/>
        <v>0</v>
      </c>
      <c r="U208" s="123">
        <f t="shared" si="22"/>
        <v>0</v>
      </c>
      <c r="V208" s="123">
        <f t="shared" si="22"/>
        <v>0</v>
      </c>
      <c r="W208" s="123">
        <f t="shared" si="22"/>
        <v>0</v>
      </c>
      <c r="X208" s="123">
        <f t="shared" si="22"/>
        <v>0</v>
      </c>
      <c r="Y208" s="123">
        <f t="shared" si="22"/>
        <v>0</v>
      </c>
      <c r="Z208" s="123">
        <f t="shared" si="2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tint="0.39997558519241921"/>
  </sheetPr>
  <dimension ref="A1:AJ218"/>
  <sheetViews>
    <sheetView topLeftCell="A99" zoomScale="80" zoomScaleNormal="80" workbookViewId="0">
      <selection activeCell="C116" sqref="C116"/>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9.21875" style="3"/>
    <col min="7" max="7" width="12" style="3" bestFit="1" customWidth="1"/>
    <col min="8" max="10" width="9.21875" style="3"/>
    <col min="11" max="11" width="9.21875" style="57"/>
    <col min="12" max="13" width="9.21875" style="3"/>
    <col min="14" max="15" width="9.21875" style="58"/>
    <col min="16" max="22" width="9.21875" style="3"/>
    <col min="23" max="23" width="11" style="3" customWidth="1"/>
    <col min="24" max="16384" width="9.21875" style="3"/>
  </cols>
  <sheetData>
    <row r="1" spans="1:3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3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3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3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3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36" customFormat="1" ht="36" x14ac:dyDescent="0.3">
      <c r="A6" s="107" t="s">
        <v>321</v>
      </c>
      <c r="B6" s="119">
        <f>SUM(F12:F21)</f>
        <v>2518.36</v>
      </c>
      <c r="C6" s="119">
        <f>SUM(G12:G21)</f>
        <v>2400.0950000000003</v>
      </c>
      <c r="D6" s="119">
        <f t="shared" ref="D6:V6" si="0">SUM(H12:H21)</f>
        <v>1831.4440000000002</v>
      </c>
      <c r="E6" s="119">
        <f t="shared" si="0"/>
        <v>49.059279999999994</v>
      </c>
      <c r="F6" s="120">
        <f t="shared" si="0"/>
        <v>48.237919999999995</v>
      </c>
      <c r="G6" s="120">
        <f t="shared" si="0"/>
        <v>96.677199999999985</v>
      </c>
      <c r="H6" s="120">
        <f t="shared" si="0"/>
        <v>28.732099999999999</v>
      </c>
      <c r="I6" s="120">
        <f t="shared" si="0"/>
        <v>11.319800000000001</v>
      </c>
      <c r="J6" s="120">
        <f t="shared" si="0"/>
        <v>40.051900000000003</v>
      </c>
      <c r="K6" s="107">
        <f t="shared" si="0"/>
        <v>367.60451999999998</v>
      </c>
      <c r="L6" s="120">
        <f t="shared" si="0"/>
        <v>39.953680000000006</v>
      </c>
      <c r="M6" s="107">
        <f t="shared" si="0"/>
        <v>19.5</v>
      </c>
      <c r="N6" s="120">
        <f t="shared" si="0"/>
        <v>799.99959999999999</v>
      </c>
      <c r="O6" s="120">
        <f t="shared" si="0"/>
        <v>1055.9911999999999</v>
      </c>
      <c r="P6" s="120">
        <f t="shared" si="0"/>
        <v>48.83923999999999</v>
      </c>
      <c r="Q6" s="120">
        <f t="shared" si="0"/>
        <v>1685.124</v>
      </c>
      <c r="R6" s="120">
        <f t="shared" si="0"/>
        <v>2166.1869999999999</v>
      </c>
      <c r="S6" s="120">
        <f t="shared" si="0"/>
        <v>1622.1059999999998</v>
      </c>
      <c r="T6" s="120">
        <f t="shared" si="0"/>
        <v>124.78199999999998</v>
      </c>
      <c r="U6" s="120">
        <f t="shared" si="0"/>
        <v>1.189028</v>
      </c>
      <c r="V6" s="120">
        <f t="shared" si="0"/>
        <v>295.94240000000002</v>
      </c>
    </row>
    <row r="7" spans="1:36" customFormat="1" ht="57.6" x14ac:dyDescent="0.3">
      <c r="A7" s="30" t="s">
        <v>368</v>
      </c>
      <c r="B7" s="30"/>
      <c r="C7" s="118">
        <f>C6/C4*100</f>
        <v>102.13170212765958</v>
      </c>
      <c r="D7" s="118">
        <f t="shared" ref="D7:V7" si="1">D6/D4*100</f>
        <v>122.09626666666668</v>
      </c>
      <c r="E7" s="118">
        <f t="shared" si="1"/>
        <v>119.29308206686929</v>
      </c>
      <c r="F7" s="118">
        <f t="shared" si="1"/>
        <v>63.159306055646482</v>
      </c>
      <c r="G7" s="118">
        <f t="shared" si="1"/>
        <v>82.278468085106368</v>
      </c>
      <c r="H7" s="118">
        <f t="shared" si="1"/>
        <v>88.030263829787231</v>
      </c>
      <c r="I7" s="118">
        <f t="shared" si="1"/>
        <v>34.68194042553192</v>
      </c>
      <c r="J7" s="118">
        <f t="shared" si="1"/>
        <v>61.356102127659582</v>
      </c>
      <c r="K7" s="118">
        <f t="shared" si="1"/>
        <v>113.76542205029013</v>
      </c>
      <c r="L7" s="118">
        <f t="shared" si="1"/>
        <v>159.81472000000002</v>
      </c>
      <c r="M7" s="118">
        <f t="shared" si="1"/>
        <v>13</v>
      </c>
      <c r="N7" s="118">
        <f t="shared" si="1"/>
        <v>99.999949999999998</v>
      </c>
      <c r="O7" s="118">
        <f t="shared" si="1"/>
        <v>150.85588571428571</v>
      </c>
      <c r="P7" s="118">
        <f t="shared" si="1"/>
        <v>244.19619999999992</v>
      </c>
      <c r="Q7" s="118">
        <f t="shared" si="1"/>
        <v>112.3416</v>
      </c>
      <c r="R7" s="118">
        <f t="shared" si="1"/>
        <v>108.30934999999999</v>
      </c>
      <c r="S7" s="118">
        <f t="shared" si="1"/>
        <v>231.72942857142854</v>
      </c>
      <c r="T7" s="118">
        <f t="shared" si="1"/>
        <v>41.593999999999994</v>
      </c>
      <c r="U7" s="118">
        <f t="shared" si="1"/>
        <v>108.09345454545453</v>
      </c>
      <c r="V7" s="118">
        <f t="shared" si="1"/>
        <v>295.94240000000002</v>
      </c>
      <c r="W7" s="197" t="s">
        <v>428</v>
      </c>
      <c r="X7" s="196">
        <f>N6/O6</f>
        <v>0.75758169196864522</v>
      </c>
      <c r="AA7" s="558" t="s">
        <v>427</v>
      </c>
      <c r="AB7" s="559"/>
      <c r="AC7" s="559"/>
      <c r="AD7" s="559"/>
      <c r="AE7" s="559"/>
      <c r="AF7" s="559"/>
      <c r="AG7" s="559"/>
      <c r="AH7" s="559"/>
      <c r="AI7" s="559"/>
      <c r="AJ7" s="559"/>
    </row>
    <row r="8" spans="1:3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c r="AA8" s="559"/>
      <c r="AB8" s="559"/>
      <c r="AC8" s="559"/>
      <c r="AD8" s="559"/>
      <c r="AE8" s="559"/>
      <c r="AF8" s="559"/>
      <c r="AG8" s="559"/>
      <c r="AH8" s="559"/>
      <c r="AI8" s="559"/>
      <c r="AJ8" s="559"/>
    </row>
    <row r="9" spans="1:3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c r="AA9" s="559"/>
      <c r="AB9" s="559"/>
      <c r="AC9" s="559"/>
      <c r="AD9" s="559"/>
      <c r="AE9" s="559"/>
      <c r="AF9" s="559"/>
      <c r="AG9" s="559"/>
      <c r="AH9" s="559"/>
      <c r="AI9" s="559"/>
      <c r="AJ9" s="559"/>
    </row>
    <row r="10" spans="1:3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c r="AA10" s="559"/>
      <c r="AB10" s="559"/>
      <c r="AC10" s="559"/>
      <c r="AD10" s="559"/>
      <c r="AE10" s="559"/>
      <c r="AF10" s="559"/>
      <c r="AG10" s="559"/>
      <c r="AH10" s="559"/>
      <c r="AI10" s="559"/>
      <c r="AJ10" s="559"/>
    </row>
    <row r="11" spans="1:36" customFormat="1" ht="36" x14ac:dyDescent="0.3">
      <c r="A11" s="107" t="s">
        <v>321</v>
      </c>
      <c r="B11" s="177"/>
      <c r="C11" s="177"/>
      <c r="D11" s="177"/>
      <c r="E11" s="100"/>
      <c r="F11" s="180">
        <f>SUM(F12:F21)</f>
        <v>2518.36</v>
      </c>
      <c r="G11" s="180">
        <f t="shared" ref="G11:Z11" si="2">SUM(G12:G21)</f>
        <v>2400.0950000000003</v>
      </c>
      <c r="H11" s="180">
        <f t="shared" si="2"/>
        <v>1831.4440000000002</v>
      </c>
      <c r="I11" s="180">
        <f t="shared" si="2"/>
        <v>49.059279999999994</v>
      </c>
      <c r="J11" s="180">
        <f t="shared" si="2"/>
        <v>48.237919999999995</v>
      </c>
      <c r="K11" s="180">
        <f t="shared" si="2"/>
        <v>96.677199999999985</v>
      </c>
      <c r="L11" s="180">
        <f t="shared" si="2"/>
        <v>28.732099999999999</v>
      </c>
      <c r="M11" s="180">
        <f t="shared" si="2"/>
        <v>11.319800000000001</v>
      </c>
      <c r="N11" s="180">
        <f t="shared" si="2"/>
        <v>40.051900000000003</v>
      </c>
      <c r="O11" s="180">
        <f t="shared" si="2"/>
        <v>367.60451999999998</v>
      </c>
      <c r="P11" s="180">
        <f t="shared" si="2"/>
        <v>39.953680000000006</v>
      </c>
      <c r="Q11" s="180">
        <f t="shared" si="2"/>
        <v>19.5</v>
      </c>
      <c r="R11" s="180">
        <f t="shared" si="2"/>
        <v>799.99959999999999</v>
      </c>
      <c r="S11" s="180">
        <f t="shared" si="2"/>
        <v>1055.9911999999999</v>
      </c>
      <c r="T11" s="180">
        <f t="shared" si="2"/>
        <v>48.83923999999999</v>
      </c>
      <c r="U11" s="180">
        <f t="shared" si="2"/>
        <v>1685.124</v>
      </c>
      <c r="V11" s="180">
        <f t="shared" si="2"/>
        <v>2166.1869999999999</v>
      </c>
      <c r="W11" s="180">
        <f t="shared" si="2"/>
        <v>1622.1059999999998</v>
      </c>
      <c r="X11" s="180">
        <f t="shared" si="2"/>
        <v>124.78199999999998</v>
      </c>
      <c r="Y11" s="180">
        <f t="shared" si="2"/>
        <v>1.189028</v>
      </c>
      <c r="Z11" s="180">
        <f t="shared" si="2"/>
        <v>295.94240000000002</v>
      </c>
      <c r="AA11" s="559"/>
      <c r="AB11" s="559"/>
      <c r="AC11" s="559"/>
      <c r="AD11" s="559"/>
      <c r="AE11" s="559"/>
      <c r="AF11" s="559"/>
      <c r="AG11" s="559"/>
      <c r="AH11" s="559"/>
      <c r="AI11" s="559"/>
      <c r="AJ11" s="559"/>
    </row>
    <row r="12" spans="1:36" customFormat="1" x14ac:dyDescent="0.3">
      <c r="A12" s="98" t="str">
        <f>A25</f>
        <v>Bữa 1</v>
      </c>
      <c r="B12" s="98" t="str">
        <f>B25</f>
        <v>Sáng</v>
      </c>
      <c r="C12" s="178">
        <f>C25</f>
        <v>6</v>
      </c>
      <c r="D12" s="179" t="str">
        <f>D25</f>
        <v>giờ</v>
      </c>
      <c r="E12" s="86">
        <f>E28</f>
        <v>297.60000000000002</v>
      </c>
      <c r="F12" s="86">
        <f t="shared" ref="F12:Z12" si="3">F28</f>
        <v>253.4</v>
      </c>
      <c r="G12" s="86">
        <f t="shared" si="3"/>
        <v>374.32000000000005</v>
      </c>
      <c r="H12" s="86">
        <f t="shared" si="3"/>
        <v>183.7842</v>
      </c>
      <c r="I12" s="86">
        <f t="shared" si="3"/>
        <v>10.285399999999999</v>
      </c>
      <c r="J12" s="86">
        <f t="shared" si="3"/>
        <v>5.0581999999999994</v>
      </c>
      <c r="K12" s="86">
        <f t="shared" si="3"/>
        <v>15.343599999999999</v>
      </c>
      <c r="L12" s="86">
        <f t="shared" si="3"/>
        <v>4.4015999999999993</v>
      </c>
      <c r="M12" s="86">
        <f t="shared" si="3"/>
        <v>2.5880000000000001</v>
      </c>
      <c r="N12" s="86">
        <f t="shared" si="3"/>
        <v>6.9895999999999994</v>
      </c>
      <c r="O12" s="86">
        <f t="shared" si="3"/>
        <v>49.398399999999995</v>
      </c>
      <c r="P12" s="86">
        <f t="shared" si="3"/>
        <v>1.1600000000000001</v>
      </c>
      <c r="Q12" s="86">
        <f t="shared" si="3"/>
        <v>0</v>
      </c>
      <c r="R12" s="86">
        <f t="shared" si="3"/>
        <v>42.67</v>
      </c>
      <c r="S12" s="86">
        <f t="shared" si="3"/>
        <v>143.64699999999999</v>
      </c>
      <c r="T12" s="86">
        <f t="shared" si="3"/>
        <v>1.9492</v>
      </c>
      <c r="U12" s="86">
        <f t="shared" si="3"/>
        <v>288.81600000000003</v>
      </c>
      <c r="V12" s="86">
        <f t="shared" si="3"/>
        <v>206.00199999999998</v>
      </c>
      <c r="W12" s="86">
        <f t="shared" si="3"/>
        <v>2.2800000000000002</v>
      </c>
      <c r="X12" s="86">
        <f t="shared" si="3"/>
        <v>40.32</v>
      </c>
      <c r="Y12" s="86">
        <f t="shared" si="3"/>
        <v>0.12570000000000001</v>
      </c>
      <c r="Z12" s="86">
        <f t="shared" si="3"/>
        <v>3.9780000000000002</v>
      </c>
      <c r="AA12" s="559"/>
      <c r="AB12" s="559"/>
      <c r="AC12" s="559"/>
      <c r="AD12" s="559"/>
      <c r="AE12" s="559"/>
      <c r="AF12" s="559"/>
      <c r="AG12" s="559"/>
      <c r="AH12" s="559"/>
      <c r="AI12" s="559"/>
      <c r="AJ12" s="559"/>
    </row>
    <row r="13" spans="1:36" customFormat="1" x14ac:dyDescent="0.3">
      <c r="A13" s="98" t="str">
        <f>A45</f>
        <v>Bữa 2</v>
      </c>
      <c r="B13" s="98" t="str">
        <f>B45</f>
        <v>Lỡ</v>
      </c>
      <c r="C13" s="178">
        <f>C45</f>
        <v>9</v>
      </c>
      <c r="D13" s="179" t="str">
        <f>D45</f>
        <v>giờ</v>
      </c>
      <c r="E13" s="86">
        <f>E48</f>
        <v>200</v>
      </c>
      <c r="F13" s="86">
        <f t="shared" ref="F13:Z13" si="4">F48</f>
        <v>166</v>
      </c>
      <c r="G13" s="86">
        <f t="shared" si="4"/>
        <v>238</v>
      </c>
      <c r="H13" s="86">
        <f t="shared" si="4"/>
        <v>112.88</v>
      </c>
      <c r="I13" s="86">
        <f t="shared" si="4"/>
        <v>0</v>
      </c>
      <c r="J13" s="86">
        <f t="shared" si="4"/>
        <v>1.992</v>
      </c>
      <c r="K13" s="86">
        <f t="shared" si="4"/>
        <v>1.992</v>
      </c>
      <c r="L13" s="86">
        <f t="shared" si="4"/>
        <v>0</v>
      </c>
      <c r="M13" s="86">
        <f t="shared" si="4"/>
        <v>0.33200000000000002</v>
      </c>
      <c r="N13" s="86">
        <f t="shared" si="4"/>
        <v>0.33200000000000002</v>
      </c>
      <c r="O13" s="86">
        <f t="shared" si="4"/>
        <v>47.31</v>
      </c>
      <c r="P13" s="86">
        <f t="shared" si="4"/>
        <v>2.988</v>
      </c>
      <c r="Q13" s="86">
        <f t="shared" si="4"/>
        <v>0</v>
      </c>
      <c r="R13" s="86">
        <f t="shared" si="4"/>
        <v>56.44</v>
      </c>
      <c r="S13" s="86">
        <f t="shared" si="4"/>
        <v>81.34</v>
      </c>
      <c r="T13" s="86">
        <f t="shared" si="4"/>
        <v>1.66</v>
      </c>
      <c r="U13" s="86">
        <f t="shared" si="4"/>
        <v>51.46</v>
      </c>
      <c r="V13" s="86">
        <f t="shared" si="4"/>
        <v>348.6</v>
      </c>
      <c r="W13" s="86">
        <f t="shared" si="4"/>
        <v>249</v>
      </c>
      <c r="X13" s="86">
        <f t="shared" si="4"/>
        <v>0</v>
      </c>
      <c r="Y13" s="86">
        <f t="shared" si="4"/>
        <v>8.3000000000000004E-2</v>
      </c>
      <c r="Z13" s="86">
        <f t="shared" si="4"/>
        <v>38.18</v>
      </c>
      <c r="AA13" s="559"/>
      <c r="AB13" s="559"/>
      <c r="AC13" s="559"/>
      <c r="AD13" s="559"/>
      <c r="AE13" s="559"/>
      <c r="AF13" s="559"/>
      <c r="AG13" s="559"/>
      <c r="AH13" s="559"/>
      <c r="AI13" s="559"/>
      <c r="AJ13" s="559"/>
    </row>
    <row r="14" spans="1:36" customFormat="1" x14ac:dyDescent="0.3">
      <c r="A14" s="98" t="str">
        <f>A65</f>
        <v>Bữa 3</v>
      </c>
      <c r="B14" s="98" t="str">
        <f>B65</f>
        <v>Trưa</v>
      </c>
      <c r="C14" s="178">
        <f>C65</f>
        <v>12</v>
      </c>
      <c r="D14" s="179" t="str">
        <f>D65</f>
        <v>giờ</v>
      </c>
      <c r="E14" s="86">
        <f>E68</f>
        <v>632.1</v>
      </c>
      <c r="F14" s="86">
        <f t="shared" ref="F14:Z14" si="5">F68</f>
        <v>555.55999999999995</v>
      </c>
      <c r="G14" s="86">
        <f t="shared" si="5"/>
        <v>529.255</v>
      </c>
      <c r="H14" s="86">
        <f t="shared" si="5"/>
        <v>442.75260000000003</v>
      </c>
      <c r="I14" s="86">
        <f t="shared" si="5"/>
        <v>12.826879999999999</v>
      </c>
      <c r="J14" s="86">
        <f t="shared" si="5"/>
        <v>13.66802</v>
      </c>
      <c r="K14" s="86">
        <f t="shared" si="5"/>
        <v>26.494899999999994</v>
      </c>
      <c r="L14" s="86">
        <f t="shared" si="5"/>
        <v>6.2978999999999994</v>
      </c>
      <c r="M14" s="86">
        <f t="shared" si="5"/>
        <v>3.2162000000000002</v>
      </c>
      <c r="N14" s="86">
        <f t="shared" si="5"/>
        <v>9.5140999999999991</v>
      </c>
      <c r="O14" s="86">
        <f t="shared" si="5"/>
        <v>74.25381999999999</v>
      </c>
      <c r="P14" s="86">
        <f t="shared" si="5"/>
        <v>9.4059799999999996</v>
      </c>
      <c r="Q14" s="86">
        <f t="shared" si="5"/>
        <v>0</v>
      </c>
      <c r="R14" s="86">
        <f t="shared" si="5"/>
        <v>213.1216</v>
      </c>
      <c r="S14" s="86">
        <f t="shared" si="5"/>
        <v>274.13319999999999</v>
      </c>
      <c r="T14" s="86">
        <f t="shared" si="5"/>
        <v>12.31654</v>
      </c>
      <c r="U14" s="86">
        <f t="shared" si="5"/>
        <v>497.29200000000003</v>
      </c>
      <c r="V14" s="86">
        <f t="shared" si="5"/>
        <v>620.87799999999993</v>
      </c>
      <c r="W14" s="86">
        <f t="shared" si="5"/>
        <v>619.55099999999993</v>
      </c>
      <c r="X14" s="86">
        <f t="shared" si="5"/>
        <v>41.201999999999998</v>
      </c>
      <c r="Y14" s="86">
        <f t="shared" si="5"/>
        <v>0.34321799999999997</v>
      </c>
      <c r="Z14" s="86">
        <f t="shared" si="5"/>
        <v>74.468400000000003</v>
      </c>
      <c r="AA14" s="559"/>
      <c r="AB14" s="559"/>
      <c r="AC14" s="559"/>
      <c r="AD14" s="559"/>
      <c r="AE14" s="559"/>
      <c r="AF14" s="559"/>
      <c r="AG14" s="559"/>
      <c r="AH14" s="559"/>
      <c r="AI14" s="559"/>
      <c r="AJ14" s="559"/>
    </row>
    <row r="15" spans="1:36" customFormat="1" x14ac:dyDescent="0.3">
      <c r="A15" s="98" t="str">
        <f>A85</f>
        <v>Bữa 4</v>
      </c>
      <c r="B15" s="98" t="str">
        <f>B85</f>
        <v>Xế</v>
      </c>
      <c r="C15" s="178">
        <f>C85</f>
        <v>15</v>
      </c>
      <c r="D15" s="179" t="str">
        <f>D85</f>
        <v>giờ</v>
      </c>
      <c r="E15" s="86">
        <f>E88</f>
        <v>500</v>
      </c>
      <c r="F15" s="86">
        <f t="shared" ref="F15:Z15" si="6">F88</f>
        <v>446.5</v>
      </c>
      <c r="G15" s="86">
        <f t="shared" si="6"/>
        <v>222.9</v>
      </c>
      <c r="H15" s="86">
        <f t="shared" si="6"/>
        <v>373.55</v>
      </c>
      <c r="I15" s="86">
        <f t="shared" si="6"/>
        <v>0</v>
      </c>
      <c r="J15" s="86">
        <f t="shared" si="6"/>
        <v>1.7054999999999998</v>
      </c>
      <c r="K15" s="86">
        <f t="shared" si="6"/>
        <v>1.7054999999999998</v>
      </c>
      <c r="L15" s="86">
        <f t="shared" si="6"/>
        <v>0</v>
      </c>
      <c r="M15" s="86">
        <f t="shared" si="6"/>
        <v>0.22800000000000001</v>
      </c>
      <c r="N15" s="86">
        <f t="shared" si="6"/>
        <v>0.22800000000000001</v>
      </c>
      <c r="O15" s="86">
        <f t="shared" si="6"/>
        <v>46.645000000000003</v>
      </c>
      <c r="P15" s="86">
        <f t="shared" si="6"/>
        <v>9.4555000000000007</v>
      </c>
      <c r="Q15" s="86">
        <f t="shared" si="6"/>
        <v>0</v>
      </c>
      <c r="R15" s="86">
        <f t="shared" si="6"/>
        <v>38.18</v>
      </c>
      <c r="S15" s="86">
        <f t="shared" si="6"/>
        <v>51.95</v>
      </c>
      <c r="T15" s="86">
        <f t="shared" si="6"/>
        <v>1.4600000000000002</v>
      </c>
      <c r="U15" s="86">
        <f t="shared" si="6"/>
        <v>3.8</v>
      </c>
      <c r="V15" s="86">
        <f t="shared" si="6"/>
        <v>276.45</v>
      </c>
      <c r="W15" s="86">
        <f t="shared" si="6"/>
        <v>71.25</v>
      </c>
      <c r="X15" s="86">
        <f t="shared" si="6"/>
        <v>0</v>
      </c>
      <c r="Y15" s="86">
        <f t="shared" si="6"/>
        <v>6.25E-2</v>
      </c>
      <c r="Z15" s="86">
        <f t="shared" si="6"/>
        <v>73.900000000000006</v>
      </c>
      <c r="AA15" s="559"/>
      <c r="AB15" s="559"/>
      <c r="AC15" s="559"/>
      <c r="AD15" s="559"/>
      <c r="AE15" s="559"/>
      <c r="AF15" s="559"/>
      <c r="AG15" s="559"/>
      <c r="AH15" s="559"/>
      <c r="AI15" s="559"/>
      <c r="AJ15" s="559"/>
    </row>
    <row r="16" spans="1:36" customFormat="1" x14ac:dyDescent="0.3">
      <c r="A16" s="98" t="str">
        <f>A105</f>
        <v>Bữa 5</v>
      </c>
      <c r="B16" s="98" t="str">
        <f>B105</f>
        <v xml:space="preserve">Chiều </v>
      </c>
      <c r="C16" s="178">
        <f>C105</f>
        <v>18</v>
      </c>
      <c r="D16" s="179" t="str">
        <f>D105</f>
        <v>giờ</v>
      </c>
      <c r="E16" s="86">
        <f>E108</f>
        <v>1002.6</v>
      </c>
      <c r="F16" s="86">
        <f t="shared" ref="F16:Z16" si="7">F108</f>
        <v>870.6</v>
      </c>
      <c r="G16" s="86">
        <f t="shared" si="7"/>
        <v>827.37</v>
      </c>
      <c r="H16" s="86">
        <f t="shared" si="7"/>
        <v>673.21220000000005</v>
      </c>
      <c r="I16" s="86">
        <f t="shared" si="7"/>
        <v>18.756999999999998</v>
      </c>
      <c r="J16" s="86">
        <f t="shared" si="7"/>
        <v>25.483599999999996</v>
      </c>
      <c r="K16" s="86">
        <f t="shared" si="7"/>
        <v>44.240599999999993</v>
      </c>
      <c r="L16" s="86">
        <f t="shared" si="7"/>
        <v>10.7226</v>
      </c>
      <c r="M16" s="86">
        <f t="shared" si="7"/>
        <v>4.91</v>
      </c>
      <c r="N16" s="86">
        <f t="shared" si="7"/>
        <v>15.6326</v>
      </c>
      <c r="O16" s="86">
        <f t="shared" si="7"/>
        <v>122.7038</v>
      </c>
      <c r="P16" s="86">
        <f t="shared" si="7"/>
        <v>14.390599999999999</v>
      </c>
      <c r="Q16" s="86">
        <f t="shared" si="7"/>
        <v>0</v>
      </c>
      <c r="R16" s="86">
        <f t="shared" si="7"/>
        <v>382.60200000000003</v>
      </c>
      <c r="S16" s="86">
        <f t="shared" si="7"/>
        <v>450.86099999999993</v>
      </c>
      <c r="T16" s="86">
        <f t="shared" si="7"/>
        <v>30.962999999999997</v>
      </c>
      <c r="U16" s="86">
        <f t="shared" si="7"/>
        <v>842.6160000000001</v>
      </c>
      <c r="V16" s="86">
        <f t="shared" si="7"/>
        <v>631.32199999999989</v>
      </c>
      <c r="W16" s="86">
        <f t="shared" si="7"/>
        <v>648.65</v>
      </c>
      <c r="X16" s="86">
        <f t="shared" si="7"/>
        <v>43.26</v>
      </c>
      <c r="Y16" s="86">
        <f t="shared" si="7"/>
        <v>0.54835999999999996</v>
      </c>
      <c r="Z16" s="86">
        <f t="shared" si="7"/>
        <v>87.745999999999995</v>
      </c>
      <c r="AA16" s="559"/>
      <c r="AB16" s="559"/>
      <c r="AC16" s="559"/>
      <c r="AD16" s="559"/>
      <c r="AE16" s="559"/>
      <c r="AF16" s="559"/>
      <c r="AG16" s="559"/>
      <c r="AH16" s="559"/>
      <c r="AI16" s="559"/>
      <c r="AJ16" s="559"/>
    </row>
    <row r="17" spans="1:36" customFormat="1" x14ac:dyDescent="0.3">
      <c r="A17" s="98" t="str">
        <f>A125</f>
        <v>Bữa 6</v>
      </c>
      <c r="B17" s="98" t="str">
        <f>B125</f>
        <v>Tối</v>
      </c>
      <c r="C17" s="178">
        <f>C125</f>
        <v>22</v>
      </c>
      <c r="D17" s="179" t="str">
        <f>D125</f>
        <v>giờ</v>
      </c>
      <c r="E17" s="86">
        <f>E128</f>
        <v>235</v>
      </c>
      <c r="F17" s="86">
        <f t="shared" ref="F17:Z17" si="8">F128</f>
        <v>226.3</v>
      </c>
      <c r="G17" s="86">
        <f t="shared" si="8"/>
        <v>208.25</v>
      </c>
      <c r="H17" s="86">
        <f t="shared" si="8"/>
        <v>45.265000000000001</v>
      </c>
      <c r="I17" s="86">
        <f t="shared" si="8"/>
        <v>7.19</v>
      </c>
      <c r="J17" s="86">
        <f t="shared" si="8"/>
        <v>0.3306</v>
      </c>
      <c r="K17" s="86">
        <f t="shared" si="8"/>
        <v>6.9006000000000007</v>
      </c>
      <c r="L17" s="86">
        <f t="shared" si="8"/>
        <v>7.31</v>
      </c>
      <c r="M17" s="86">
        <f t="shared" si="8"/>
        <v>4.5600000000000002E-2</v>
      </c>
      <c r="N17" s="86">
        <f t="shared" si="8"/>
        <v>7.3555999999999999</v>
      </c>
      <c r="O17" s="86">
        <f t="shared" si="8"/>
        <v>27.293500000000002</v>
      </c>
      <c r="P17" s="86">
        <f t="shared" si="8"/>
        <v>2.5535999999999999</v>
      </c>
      <c r="Q17" s="86">
        <f t="shared" si="8"/>
        <v>19.5</v>
      </c>
      <c r="R17" s="86">
        <f t="shared" si="8"/>
        <v>66.986000000000004</v>
      </c>
      <c r="S17" s="86">
        <f t="shared" si="8"/>
        <v>54.059999999999995</v>
      </c>
      <c r="T17" s="86">
        <f t="shared" si="8"/>
        <v>0.49050000000000005</v>
      </c>
      <c r="U17" s="86">
        <f t="shared" si="8"/>
        <v>1.1399999999999999</v>
      </c>
      <c r="V17" s="86">
        <f t="shared" si="8"/>
        <v>82.935000000000002</v>
      </c>
      <c r="W17" s="86">
        <f t="shared" si="8"/>
        <v>31.375</v>
      </c>
      <c r="X17" s="86">
        <f t="shared" si="8"/>
        <v>0</v>
      </c>
      <c r="Y17" s="86">
        <f t="shared" si="8"/>
        <v>2.6250000000000002E-2</v>
      </c>
      <c r="Z17" s="86">
        <f t="shared" si="8"/>
        <v>17.670000000000002</v>
      </c>
      <c r="AA17" s="559"/>
      <c r="AB17" s="559"/>
      <c r="AC17" s="559"/>
      <c r="AD17" s="559"/>
      <c r="AE17" s="559"/>
      <c r="AF17" s="559"/>
      <c r="AG17" s="559"/>
      <c r="AH17" s="559"/>
      <c r="AI17" s="559"/>
      <c r="AJ17" s="559"/>
    </row>
    <row r="18" spans="1:36" customFormat="1" x14ac:dyDescent="0.3">
      <c r="A18" s="98" t="str">
        <f>A145</f>
        <v>Bữa 7</v>
      </c>
      <c r="B18" s="98" t="str">
        <f>B145</f>
        <v>Sáng/trưa/chiều/tối</v>
      </c>
      <c r="C18" s="178">
        <f>C145</f>
        <v>0</v>
      </c>
      <c r="D18" s="179" t="str">
        <f>D145</f>
        <v>giờ</v>
      </c>
      <c r="E18" s="86">
        <f>E148</f>
        <v>0</v>
      </c>
      <c r="F18" s="86">
        <f t="shared" ref="F18:Z18" si="9">F148</f>
        <v>0</v>
      </c>
      <c r="G18" s="86">
        <f t="shared" si="9"/>
        <v>0</v>
      </c>
      <c r="H18" s="86">
        <f t="shared" si="9"/>
        <v>0</v>
      </c>
      <c r="I18" s="86">
        <f t="shared" si="9"/>
        <v>0</v>
      </c>
      <c r="J18" s="86">
        <f t="shared" si="9"/>
        <v>0</v>
      </c>
      <c r="K18" s="86">
        <f t="shared" si="9"/>
        <v>0</v>
      </c>
      <c r="L18" s="86">
        <f t="shared" si="9"/>
        <v>0</v>
      </c>
      <c r="M18" s="86">
        <f t="shared" si="9"/>
        <v>0</v>
      </c>
      <c r="N18" s="86">
        <f t="shared" si="9"/>
        <v>0</v>
      </c>
      <c r="O18" s="86">
        <f t="shared" si="9"/>
        <v>0</v>
      </c>
      <c r="P18" s="86">
        <f t="shared" si="9"/>
        <v>0</v>
      </c>
      <c r="Q18" s="86">
        <f t="shared" si="9"/>
        <v>0</v>
      </c>
      <c r="R18" s="86">
        <f t="shared" si="9"/>
        <v>0</v>
      </c>
      <c r="S18" s="86">
        <f t="shared" si="9"/>
        <v>0</v>
      </c>
      <c r="T18" s="86">
        <f t="shared" si="9"/>
        <v>0</v>
      </c>
      <c r="U18" s="86">
        <f t="shared" si="9"/>
        <v>0</v>
      </c>
      <c r="V18" s="86">
        <f t="shared" si="9"/>
        <v>0</v>
      </c>
      <c r="W18" s="86">
        <f t="shared" si="9"/>
        <v>0</v>
      </c>
      <c r="X18" s="86">
        <f t="shared" si="9"/>
        <v>0</v>
      </c>
      <c r="Y18" s="86">
        <f t="shared" si="9"/>
        <v>0</v>
      </c>
      <c r="Z18" s="86">
        <f t="shared" si="9"/>
        <v>0</v>
      </c>
      <c r="AA18" s="559"/>
      <c r="AB18" s="559"/>
      <c r="AC18" s="559"/>
      <c r="AD18" s="559"/>
      <c r="AE18" s="559"/>
      <c r="AF18" s="559"/>
      <c r="AG18" s="559"/>
      <c r="AH18" s="559"/>
      <c r="AI18" s="559"/>
      <c r="AJ18" s="559"/>
    </row>
    <row r="19" spans="1:36" customFormat="1" x14ac:dyDescent="0.3">
      <c r="A19" s="98" t="str">
        <f>A165</f>
        <v>Bữa 8</v>
      </c>
      <c r="B19" s="98" t="str">
        <f>B165</f>
        <v>Sáng/trưa/chiều/tối</v>
      </c>
      <c r="C19" s="178">
        <f>C165</f>
        <v>0</v>
      </c>
      <c r="D19" s="179" t="str">
        <f>D165</f>
        <v>giờ</v>
      </c>
      <c r="E19" s="86">
        <f>E168</f>
        <v>0</v>
      </c>
      <c r="F19" s="86">
        <f t="shared" ref="F19:Z19" si="10">F168</f>
        <v>0</v>
      </c>
      <c r="G19" s="86">
        <f t="shared" si="10"/>
        <v>0</v>
      </c>
      <c r="H19" s="86">
        <f t="shared" si="10"/>
        <v>0</v>
      </c>
      <c r="I19" s="86">
        <f t="shared" si="10"/>
        <v>0</v>
      </c>
      <c r="J19" s="86">
        <f t="shared" si="10"/>
        <v>0</v>
      </c>
      <c r="K19" s="86">
        <f t="shared" si="10"/>
        <v>0</v>
      </c>
      <c r="L19" s="86">
        <f t="shared" si="10"/>
        <v>0</v>
      </c>
      <c r="M19" s="86">
        <f t="shared" si="10"/>
        <v>0</v>
      </c>
      <c r="N19" s="86">
        <f t="shared" si="10"/>
        <v>0</v>
      </c>
      <c r="O19" s="86">
        <f t="shared" si="10"/>
        <v>0</v>
      </c>
      <c r="P19" s="86">
        <f t="shared" si="10"/>
        <v>0</v>
      </c>
      <c r="Q19" s="86">
        <f t="shared" si="10"/>
        <v>0</v>
      </c>
      <c r="R19" s="86">
        <f t="shared" si="10"/>
        <v>0</v>
      </c>
      <c r="S19" s="86">
        <f t="shared" si="10"/>
        <v>0</v>
      </c>
      <c r="T19" s="86">
        <f t="shared" si="10"/>
        <v>0</v>
      </c>
      <c r="U19" s="86">
        <f t="shared" si="10"/>
        <v>0</v>
      </c>
      <c r="V19" s="86">
        <f t="shared" si="10"/>
        <v>0</v>
      </c>
      <c r="W19" s="86">
        <f t="shared" si="10"/>
        <v>0</v>
      </c>
      <c r="X19" s="86">
        <f t="shared" si="10"/>
        <v>0</v>
      </c>
      <c r="Y19" s="86">
        <f t="shared" si="10"/>
        <v>0</v>
      </c>
      <c r="Z19" s="86">
        <f t="shared" si="10"/>
        <v>0</v>
      </c>
      <c r="AA19" s="559"/>
      <c r="AB19" s="559"/>
      <c r="AC19" s="559"/>
      <c r="AD19" s="559"/>
      <c r="AE19" s="559"/>
      <c r="AF19" s="559"/>
      <c r="AG19" s="559"/>
      <c r="AH19" s="559"/>
      <c r="AI19" s="559"/>
      <c r="AJ19" s="559"/>
    </row>
    <row r="20" spans="1:36" customFormat="1" x14ac:dyDescent="0.3">
      <c r="A20" s="98" t="str">
        <f>A185</f>
        <v>Bữa 9</v>
      </c>
      <c r="B20" s="98" t="str">
        <f>B185</f>
        <v>Sáng/trưa/chiều/tối</v>
      </c>
      <c r="C20" s="178">
        <f>C185</f>
        <v>0</v>
      </c>
      <c r="D20" s="179" t="str">
        <f>D185</f>
        <v>giờ</v>
      </c>
      <c r="E20" s="86">
        <f>E188</f>
        <v>0</v>
      </c>
      <c r="F20" s="86">
        <f t="shared" ref="F20:Z20" si="11">F188</f>
        <v>0</v>
      </c>
      <c r="G20" s="86">
        <f t="shared" si="11"/>
        <v>0</v>
      </c>
      <c r="H20" s="86">
        <f t="shared" si="11"/>
        <v>0</v>
      </c>
      <c r="I20" s="86">
        <f t="shared" si="11"/>
        <v>0</v>
      </c>
      <c r="J20" s="86">
        <f t="shared" si="11"/>
        <v>0</v>
      </c>
      <c r="K20" s="86">
        <f t="shared" si="11"/>
        <v>0</v>
      </c>
      <c r="L20" s="86">
        <f t="shared" si="11"/>
        <v>0</v>
      </c>
      <c r="M20" s="86">
        <f t="shared" si="11"/>
        <v>0</v>
      </c>
      <c r="N20" s="86">
        <f t="shared" si="11"/>
        <v>0</v>
      </c>
      <c r="O20" s="86">
        <f t="shared" si="11"/>
        <v>0</v>
      </c>
      <c r="P20" s="86">
        <f t="shared" si="11"/>
        <v>0</v>
      </c>
      <c r="Q20" s="86">
        <f t="shared" si="11"/>
        <v>0</v>
      </c>
      <c r="R20" s="86">
        <f t="shared" si="11"/>
        <v>0</v>
      </c>
      <c r="S20" s="86">
        <f t="shared" si="11"/>
        <v>0</v>
      </c>
      <c r="T20" s="86">
        <f t="shared" si="11"/>
        <v>0</v>
      </c>
      <c r="U20" s="86">
        <f t="shared" si="11"/>
        <v>0</v>
      </c>
      <c r="V20" s="86">
        <f t="shared" si="11"/>
        <v>0</v>
      </c>
      <c r="W20" s="86">
        <f t="shared" si="11"/>
        <v>0</v>
      </c>
      <c r="X20" s="86">
        <f t="shared" si="11"/>
        <v>0</v>
      </c>
      <c r="Y20" s="86">
        <f t="shared" si="11"/>
        <v>0</v>
      </c>
      <c r="Z20" s="86">
        <f t="shared" si="11"/>
        <v>0</v>
      </c>
      <c r="AA20" s="559"/>
      <c r="AB20" s="559"/>
      <c r="AC20" s="559"/>
      <c r="AD20" s="559"/>
      <c r="AE20" s="559"/>
      <c r="AF20" s="559"/>
      <c r="AG20" s="559"/>
      <c r="AH20" s="559"/>
      <c r="AI20" s="559"/>
      <c r="AJ20" s="559"/>
    </row>
    <row r="21" spans="1:36" customFormat="1" x14ac:dyDescent="0.3">
      <c r="A21" s="98" t="str">
        <f>A205</f>
        <v>Bữa 10</v>
      </c>
      <c r="B21" s="98" t="str">
        <f>B205</f>
        <v>Sáng/trưa/chiều/tối</v>
      </c>
      <c r="C21" s="178">
        <f>C205</f>
        <v>0</v>
      </c>
      <c r="D21" s="179" t="str">
        <f>D205</f>
        <v>giờ</v>
      </c>
      <c r="E21" s="86">
        <f>E208</f>
        <v>0</v>
      </c>
      <c r="F21" s="86">
        <f t="shared" ref="F21:Z21" si="12">F208</f>
        <v>0</v>
      </c>
      <c r="G21" s="86">
        <f t="shared" si="12"/>
        <v>0</v>
      </c>
      <c r="H21" s="86">
        <f t="shared" si="12"/>
        <v>0</v>
      </c>
      <c r="I21" s="86">
        <f t="shared" si="12"/>
        <v>0</v>
      </c>
      <c r="J21" s="86">
        <f t="shared" si="12"/>
        <v>0</v>
      </c>
      <c r="K21" s="86">
        <f t="shared" si="12"/>
        <v>0</v>
      </c>
      <c r="L21" s="86">
        <f t="shared" si="12"/>
        <v>0</v>
      </c>
      <c r="M21" s="86">
        <f t="shared" si="12"/>
        <v>0</v>
      </c>
      <c r="N21" s="86">
        <f t="shared" si="12"/>
        <v>0</v>
      </c>
      <c r="O21" s="86">
        <f t="shared" si="12"/>
        <v>0</v>
      </c>
      <c r="P21" s="86">
        <f t="shared" si="12"/>
        <v>0</v>
      </c>
      <c r="Q21" s="86">
        <f t="shared" si="12"/>
        <v>0</v>
      </c>
      <c r="R21" s="86">
        <f t="shared" si="12"/>
        <v>0</v>
      </c>
      <c r="S21" s="86">
        <f t="shared" si="12"/>
        <v>0</v>
      </c>
      <c r="T21" s="86">
        <f t="shared" si="12"/>
        <v>0</v>
      </c>
      <c r="U21" s="86">
        <f t="shared" si="12"/>
        <v>0</v>
      </c>
      <c r="V21" s="86">
        <f t="shared" si="12"/>
        <v>0</v>
      </c>
      <c r="W21" s="86">
        <f t="shared" si="12"/>
        <v>0</v>
      </c>
      <c r="X21" s="86">
        <f t="shared" si="12"/>
        <v>0</v>
      </c>
      <c r="Y21" s="86">
        <f t="shared" si="12"/>
        <v>0</v>
      </c>
      <c r="Z21" s="86">
        <f t="shared" si="12"/>
        <v>0</v>
      </c>
      <c r="AA21" s="559"/>
      <c r="AB21" s="559"/>
      <c r="AC21" s="559"/>
      <c r="AD21" s="559"/>
      <c r="AE21" s="559"/>
      <c r="AF21" s="559"/>
      <c r="AG21" s="559"/>
      <c r="AH21" s="559"/>
      <c r="AI21" s="559"/>
      <c r="AJ21" s="559"/>
    </row>
    <row r="22" spans="1:36" customFormat="1" x14ac:dyDescent="0.3">
      <c r="A22" s="110"/>
      <c r="B22" s="110"/>
      <c r="C22" s="110"/>
      <c r="D22" s="110"/>
      <c r="E22" s="110"/>
      <c r="F22" s="110"/>
      <c r="G22" s="110"/>
      <c r="H22" s="110"/>
      <c r="I22" s="110"/>
      <c r="J22" s="110"/>
      <c r="K22" s="111"/>
      <c r="L22" s="110"/>
      <c r="M22" s="110"/>
      <c r="N22" s="112"/>
      <c r="O22" s="113"/>
      <c r="P22" s="110"/>
      <c r="Q22" s="110"/>
      <c r="R22" s="110"/>
      <c r="S22" s="110"/>
      <c r="T22" s="110"/>
      <c r="U22" s="110"/>
      <c r="V22" s="110"/>
      <c r="W22" s="110"/>
      <c r="X22" s="110"/>
      <c r="Y22" s="110"/>
      <c r="Z22" s="110"/>
    </row>
    <row r="23" spans="1:36" customFormat="1" x14ac:dyDescent="0.3">
      <c r="A23" s="110"/>
      <c r="B23" s="110"/>
      <c r="C23" s="110"/>
      <c r="D23" s="110"/>
      <c r="E23" s="110"/>
      <c r="F23" s="110"/>
      <c r="G23" s="110"/>
      <c r="H23" s="110"/>
      <c r="I23" s="110"/>
      <c r="J23" s="110"/>
      <c r="K23" s="111"/>
      <c r="L23" s="110"/>
      <c r="M23" s="110"/>
      <c r="N23" s="112"/>
      <c r="O23" s="113"/>
      <c r="P23" s="110"/>
      <c r="Q23" s="110"/>
      <c r="R23" s="110"/>
      <c r="S23" s="110"/>
      <c r="T23" s="110"/>
      <c r="U23" s="110"/>
      <c r="V23" s="110"/>
      <c r="W23" s="110"/>
      <c r="X23" s="110"/>
      <c r="Y23" s="110"/>
      <c r="Z23" s="110"/>
    </row>
    <row r="24" spans="1:36" s="106" customFormat="1" x14ac:dyDescent="0.3">
      <c r="A24" s="110"/>
      <c r="B24" s="110"/>
      <c r="C24" s="110"/>
      <c r="D24" s="110"/>
      <c r="E24" s="110"/>
      <c r="F24" s="110"/>
      <c r="G24" s="110"/>
      <c r="H24" s="110"/>
      <c r="I24" s="110"/>
      <c r="J24" s="110"/>
      <c r="K24" s="111"/>
      <c r="L24" s="110"/>
      <c r="M24" s="110"/>
      <c r="N24" s="112"/>
      <c r="O24" s="113"/>
      <c r="P24" s="110"/>
      <c r="Q24" s="110"/>
      <c r="R24" s="110"/>
      <c r="S24" s="110"/>
      <c r="T24" s="110"/>
      <c r="U24" s="110"/>
      <c r="V24" s="110"/>
      <c r="W24" s="110"/>
      <c r="X24" s="110"/>
      <c r="Y24" s="110"/>
      <c r="Z24" s="110"/>
    </row>
    <row r="25" spans="1:36" s="73" customFormat="1" ht="28.8" x14ac:dyDescent="0.3">
      <c r="A25" s="174" t="s">
        <v>369</v>
      </c>
      <c r="B25" s="175" t="str">
        <f>'Tinh toan nhu cau'!K13</f>
        <v>Sáng</v>
      </c>
      <c r="C25" s="175">
        <f>'Tinh toan nhu cau'!L13</f>
        <v>6</v>
      </c>
      <c r="D25" s="175" t="str">
        <f>'Tinh toan nhu cau'!M13</f>
        <v>giờ</v>
      </c>
      <c r="E25" s="121" t="s">
        <v>272</v>
      </c>
      <c r="F25" s="121" t="s">
        <v>273</v>
      </c>
      <c r="G25" s="121" t="s">
        <v>3</v>
      </c>
      <c r="H25" s="121" t="s">
        <v>296</v>
      </c>
      <c r="I25" s="121" t="s">
        <v>323</v>
      </c>
      <c r="J25" s="121" t="s">
        <v>324</v>
      </c>
      <c r="K25" s="121" t="s">
        <v>327</v>
      </c>
      <c r="L25" s="121" t="s">
        <v>325</v>
      </c>
      <c r="M25" s="121" t="s">
        <v>326</v>
      </c>
      <c r="N25" s="121" t="s">
        <v>329</v>
      </c>
      <c r="O25" s="121" t="s">
        <v>5</v>
      </c>
      <c r="P25" s="121" t="s">
        <v>304</v>
      </c>
      <c r="Q25" s="121" t="s">
        <v>313</v>
      </c>
      <c r="R25" s="121" t="s">
        <v>6</v>
      </c>
      <c r="S25" s="121" t="s">
        <v>7</v>
      </c>
      <c r="T25" s="121" t="s">
        <v>8</v>
      </c>
      <c r="U25" s="121" t="s">
        <v>9</v>
      </c>
      <c r="V25" s="121" t="s">
        <v>10</v>
      </c>
      <c r="W25" s="121" t="s">
        <v>291</v>
      </c>
      <c r="X25" s="121" t="s">
        <v>11</v>
      </c>
      <c r="Y25" s="121" t="s">
        <v>12</v>
      </c>
      <c r="Z25" s="121" t="s">
        <v>13</v>
      </c>
    </row>
    <row r="26" spans="1:36" s="122" customFormat="1" x14ac:dyDescent="0.3">
      <c r="A26" s="31"/>
      <c r="B26" s="31"/>
      <c r="C26" s="31"/>
      <c r="D26" s="31"/>
      <c r="E26" s="31"/>
      <c r="F26" s="31"/>
      <c r="G26" s="31" t="s">
        <v>15</v>
      </c>
      <c r="H26" s="31" t="s">
        <v>16</v>
      </c>
      <c r="I26" s="31" t="s">
        <v>16</v>
      </c>
      <c r="J26" s="31" t="s">
        <v>16</v>
      </c>
      <c r="K26" s="31" t="s">
        <v>328</v>
      </c>
      <c r="L26" s="31" t="s">
        <v>16</v>
      </c>
      <c r="M26" s="31" t="s">
        <v>16</v>
      </c>
      <c r="N26" s="31" t="s">
        <v>16</v>
      </c>
      <c r="O26" s="31" t="s">
        <v>16</v>
      </c>
      <c r="P26" s="31" t="s">
        <v>16</v>
      </c>
      <c r="Q26" s="31" t="s">
        <v>17</v>
      </c>
      <c r="R26" s="31" t="s">
        <v>17</v>
      </c>
      <c r="S26" s="31" t="s">
        <v>17</v>
      </c>
      <c r="T26" s="31" t="s">
        <v>17</v>
      </c>
      <c r="U26" s="31" t="s">
        <v>17</v>
      </c>
      <c r="V26" s="31" t="s">
        <v>17</v>
      </c>
      <c r="W26" s="31" t="s">
        <v>18</v>
      </c>
      <c r="X26" s="31" t="s">
        <v>18</v>
      </c>
      <c r="Y26" s="31" t="s">
        <v>17</v>
      </c>
      <c r="Z26" s="31" t="s">
        <v>17</v>
      </c>
    </row>
    <row r="27" spans="1:36" s="164" customFormat="1" ht="15.6" x14ac:dyDescent="0.3">
      <c r="A27" s="162"/>
      <c r="B27" s="126" t="s">
        <v>381</v>
      </c>
      <c r="C27" s="162"/>
      <c r="D27" s="162"/>
      <c r="E27" s="162"/>
      <c r="F27" s="162"/>
      <c r="G27" s="163">
        <f>'Tinh toan nhu cau'!O13</f>
        <v>470</v>
      </c>
      <c r="H27" s="162">
        <f>'Tinh toan nhu cau'!$P$30*'Tinh toan nhu cau'!N13/100</f>
        <v>300</v>
      </c>
      <c r="I27" s="162"/>
      <c r="J27" s="162"/>
      <c r="K27" s="163">
        <f>'Tinh toan nhu cau'!Q13</f>
        <v>23.5</v>
      </c>
      <c r="L27" s="162"/>
      <c r="M27" s="162"/>
      <c r="N27" s="163">
        <f>'Tinh toan nhu cau'!S13</f>
        <v>19.583333333333329</v>
      </c>
      <c r="O27" s="163">
        <f>'Tinh toan nhu cau'!U13</f>
        <v>96.9375</v>
      </c>
      <c r="P27" s="162"/>
      <c r="Q27" s="162"/>
      <c r="R27" s="162"/>
      <c r="S27" s="162"/>
      <c r="T27" s="162"/>
      <c r="U27" s="162"/>
      <c r="V27" s="162"/>
      <c r="W27" s="162"/>
      <c r="X27" s="162"/>
      <c r="Y27" s="162"/>
      <c r="Z27" s="162"/>
    </row>
    <row r="28" spans="1:36" s="124" customFormat="1" ht="15.6" x14ac:dyDescent="0.3">
      <c r="A28" s="31"/>
      <c r="B28" s="127" t="s">
        <v>321</v>
      </c>
      <c r="C28" s="127"/>
      <c r="D28" s="127"/>
      <c r="E28" s="123">
        <f>SUM(E31:E38)</f>
        <v>297.60000000000002</v>
      </c>
      <c r="F28" s="123">
        <f t="shared" ref="F28:Z28" si="13">SUM(F31:F38)</f>
        <v>253.4</v>
      </c>
      <c r="G28" s="123">
        <f t="shared" si="13"/>
        <v>374.32000000000005</v>
      </c>
      <c r="H28" s="123">
        <f t="shared" si="13"/>
        <v>183.7842</v>
      </c>
      <c r="I28" s="123">
        <f t="shared" si="13"/>
        <v>10.285399999999999</v>
      </c>
      <c r="J28" s="123">
        <f t="shared" si="13"/>
        <v>5.0581999999999994</v>
      </c>
      <c r="K28" s="123">
        <f t="shared" si="13"/>
        <v>15.343599999999999</v>
      </c>
      <c r="L28" s="123">
        <f t="shared" si="13"/>
        <v>4.4015999999999993</v>
      </c>
      <c r="M28" s="123">
        <f t="shared" si="13"/>
        <v>2.5880000000000001</v>
      </c>
      <c r="N28" s="123">
        <f t="shared" si="13"/>
        <v>6.9895999999999994</v>
      </c>
      <c r="O28" s="123">
        <f t="shared" si="13"/>
        <v>49.398399999999995</v>
      </c>
      <c r="P28" s="123">
        <f t="shared" si="13"/>
        <v>1.1600000000000001</v>
      </c>
      <c r="Q28" s="123">
        <f t="shared" si="13"/>
        <v>0</v>
      </c>
      <c r="R28" s="123">
        <f t="shared" si="13"/>
        <v>42.67</v>
      </c>
      <c r="S28" s="123">
        <f t="shared" si="13"/>
        <v>143.64699999999999</v>
      </c>
      <c r="T28" s="123">
        <f t="shared" si="13"/>
        <v>1.9492</v>
      </c>
      <c r="U28" s="123">
        <f t="shared" si="13"/>
        <v>288.81600000000003</v>
      </c>
      <c r="V28" s="123">
        <f t="shared" si="13"/>
        <v>206.00199999999998</v>
      </c>
      <c r="W28" s="123">
        <f t="shared" si="13"/>
        <v>2.2800000000000002</v>
      </c>
      <c r="X28" s="123">
        <f t="shared" si="13"/>
        <v>40.32</v>
      </c>
      <c r="Y28" s="123">
        <f t="shared" si="13"/>
        <v>0.12570000000000001</v>
      </c>
      <c r="Z28" s="123">
        <f t="shared" si="13"/>
        <v>3.9780000000000002</v>
      </c>
    </row>
    <row r="29" spans="1:36" s="167" customFormat="1" ht="15.6" x14ac:dyDescent="0.3">
      <c r="A29" s="165"/>
      <c r="B29" s="165" t="s">
        <v>382</v>
      </c>
      <c r="C29" s="165"/>
      <c r="D29" s="165"/>
      <c r="E29" s="166"/>
      <c r="F29" s="166"/>
      <c r="G29" s="166">
        <f>G28/G27*100</f>
        <v>79.64255319148937</v>
      </c>
      <c r="H29" s="166"/>
      <c r="I29" s="166"/>
      <c r="J29" s="166"/>
      <c r="K29" s="166">
        <f>K28/K27*100</f>
        <v>65.291914893617019</v>
      </c>
      <c r="L29" s="166"/>
      <c r="M29" s="166"/>
      <c r="N29" s="166">
        <f>N28/N27*100</f>
        <v>35.691574468085115</v>
      </c>
      <c r="O29" s="166">
        <f>O28/O27*100</f>
        <v>50.959019987105094</v>
      </c>
      <c r="P29" s="166"/>
      <c r="Q29" s="166"/>
      <c r="R29" s="166"/>
      <c r="S29" s="166"/>
      <c r="T29" s="166"/>
      <c r="U29" s="166"/>
      <c r="V29" s="166"/>
      <c r="W29" s="166"/>
      <c r="X29" s="166"/>
      <c r="Y29" s="166"/>
      <c r="Z29" s="166"/>
    </row>
    <row r="30" spans="1:36" s="2" customFormat="1" ht="28.8" x14ac:dyDescent="0.3">
      <c r="A30" s="125" t="s">
        <v>364</v>
      </c>
      <c r="B30" s="125" t="s">
        <v>292</v>
      </c>
      <c r="C30" s="125" t="s">
        <v>365</v>
      </c>
      <c r="D30" s="125" t="s">
        <v>353</v>
      </c>
      <c r="E30" s="125" t="s">
        <v>272</v>
      </c>
      <c r="F30" s="125" t="s">
        <v>273</v>
      </c>
      <c r="G30" s="125" t="s">
        <v>3</v>
      </c>
      <c r="H30" s="125" t="s">
        <v>296</v>
      </c>
      <c r="I30" s="125" t="s">
        <v>323</v>
      </c>
      <c r="J30" s="125" t="s">
        <v>324</v>
      </c>
      <c r="K30" s="125" t="s">
        <v>327</v>
      </c>
      <c r="L30" s="125" t="s">
        <v>325</v>
      </c>
      <c r="M30" s="125" t="s">
        <v>326</v>
      </c>
      <c r="N30" s="125" t="s">
        <v>329</v>
      </c>
      <c r="O30" s="125" t="s">
        <v>5</v>
      </c>
      <c r="P30" s="125" t="s">
        <v>304</v>
      </c>
      <c r="Q30" s="125" t="s">
        <v>313</v>
      </c>
      <c r="R30" s="125" t="s">
        <v>6</v>
      </c>
      <c r="S30" s="125" t="s">
        <v>7</v>
      </c>
      <c r="T30" s="125" t="s">
        <v>8</v>
      </c>
      <c r="U30" s="125" t="s">
        <v>9</v>
      </c>
      <c r="V30" s="125" t="s">
        <v>10</v>
      </c>
      <c r="W30" s="125" t="s">
        <v>291</v>
      </c>
      <c r="X30" s="125" t="s">
        <v>11</v>
      </c>
      <c r="Y30" s="125" t="s">
        <v>12</v>
      </c>
      <c r="Z30" s="125" t="s">
        <v>13</v>
      </c>
    </row>
    <row r="31" spans="1:36" s="2" customFormat="1" x14ac:dyDescent="0.3">
      <c r="A31" s="198">
        <v>1</v>
      </c>
      <c r="B31" s="10" t="str">
        <f>VLOOKUP($A31,'Một số món ăn '!$A$1:$AA$3821,2,FALSE)</f>
        <v xml:space="preserve">Cơm trắng </v>
      </c>
      <c r="C31" s="407">
        <v>1</v>
      </c>
      <c r="D31" s="96" t="str">
        <f>VLOOKUP($A31,'Một số món ăn '!$A$1:$AA$3821,3,FALSE)</f>
        <v>chén</v>
      </c>
      <c r="E31" s="10">
        <f>VLOOKUP($A31,'Một số món ăn '!$A$1:$AA$3821,4,FALSE)*$C31</f>
        <v>180</v>
      </c>
      <c r="F31" s="10">
        <f>VLOOKUP($A31,'Một số món ăn '!$A$1:$AA$3821,5,FALSE)*$C31</f>
        <v>179.4</v>
      </c>
      <c r="G31" s="10">
        <f>VLOOKUP($A31,'Một số món ăn '!$A$1:$AA$3821,7,FALSE)*$C31</f>
        <v>206.4</v>
      </c>
      <c r="H31" s="10">
        <f>VLOOKUP($A31,'Một số món ăn '!$A$1:$AA$3821,8,FALSE)*$C31</f>
        <v>128.316</v>
      </c>
      <c r="I31" s="10">
        <f>VLOOKUP($A31,'Một số món ăn '!$A$1:$AA$3821,9,FALSE)*$C31</f>
        <v>0</v>
      </c>
      <c r="J31" s="10">
        <f>VLOOKUP($A31,'Một số món ăn '!$A$1:$AA$3821,10,FALSE)*$C31</f>
        <v>4.6925999999999997</v>
      </c>
      <c r="K31" s="10">
        <f>VLOOKUP($A31,'Một số món ăn '!$A$1:$AA$3821,11,FALSE)*$C31</f>
        <v>4.6925999999999997</v>
      </c>
      <c r="L31" s="10">
        <f>VLOOKUP($A31,'Một số món ăn '!$A$1:$AA$3821,12,FALSE)*$C31</f>
        <v>0</v>
      </c>
      <c r="M31" s="10">
        <f>VLOOKUP($A31,'Một số món ăn '!$A$1:$AA$3821,13,FALSE)*$C31</f>
        <v>0.59399999999999997</v>
      </c>
      <c r="N31" s="10">
        <f>VLOOKUP($A31,'Một số món ăn '!$A$1:$AA$3821,14,FALSE)*$C31</f>
        <v>0.59399999999999997</v>
      </c>
      <c r="O31" s="10">
        <f>VLOOKUP($A31,'Một số món ăn '!$A$1:$AA$3821,15,FALSE)*$C31</f>
        <v>45.262799999999999</v>
      </c>
      <c r="P31" s="10">
        <f>VLOOKUP($A31,'Một số món ăn '!$A$1:$AA$3821,16,FALSE)*$C31</f>
        <v>0.23760000000000001</v>
      </c>
      <c r="Q31" s="10">
        <f>VLOOKUP($A31,'Một số món ăn '!$A$1:$AA$3821,17,FALSE)*$C31</f>
        <v>0</v>
      </c>
      <c r="R31" s="10">
        <f>VLOOKUP($A31,'Một số món ăn '!$A$1:$AA$3821,18,FALSE)*$C31</f>
        <v>17.82</v>
      </c>
      <c r="S31" s="10">
        <f>VLOOKUP($A31,'Một số món ăn '!$A$1:$AA$3821,19,FALSE)*$C31</f>
        <v>61.775999999999996</v>
      </c>
      <c r="T31" s="10">
        <f>VLOOKUP($A31,'Một số món ăn '!$A$1:$AA$3821,20,FALSE)*$C31</f>
        <v>0.7722</v>
      </c>
      <c r="U31" s="10">
        <f>VLOOKUP($A31,'Một số món ăn '!$A$1:$AA$3821,21,FALSE)*$C31</f>
        <v>2.97</v>
      </c>
      <c r="V31" s="10">
        <f>VLOOKUP($A31,'Một số món ăn '!$A$1:$AA$3821,22,FALSE)*$C31</f>
        <v>143.154</v>
      </c>
      <c r="W31" s="10">
        <f>VLOOKUP($A31,'Một số món ăn '!$A$1:$AA$3821,23,FALSE)*$C31</f>
        <v>0</v>
      </c>
      <c r="X31" s="10">
        <f>VLOOKUP($A31,'Một số món ăn '!$A$1:$AA$3821,24,FALSE)*$C31</f>
        <v>0</v>
      </c>
      <c r="Y31" s="10">
        <f>VLOOKUP($A31,'Một số món ăn '!$A$1:$AA$3821,25,FALSE)*$C31</f>
        <v>5.9400000000000001E-2</v>
      </c>
      <c r="Z31" s="10">
        <f>VLOOKUP($A31,'Một số món ăn '!$A$1:$AA$3821,26,FALSE)*$C31</f>
        <v>0</v>
      </c>
    </row>
    <row r="32" spans="1:36" x14ac:dyDescent="0.3">
      <c r="A32" s="198">
        <v>36</v>
      </c>
      <c r="B32" s="10" t="str">
        <f>VLOOKUP($A32,'Một số món ăn '!$A$1:$AA$3821,2,FALSE)</f>
        <v>Gà kho gừng</v>
      </c>
      <c r="C32" s="407">
        <v>0.2</v>
      </c>
      <c r="D32" s="96" t="str">
        <f>VLOOKUP($A32,'Một số món ăn '!$A$1:$AA$3821,3,FALSE)</f>
        <v>đĩa</v>
      </c>
      <c r="E32" s="10">
        <f>VLOOKUP($A32,'Một số món ăn '!$A$1:$AA$3821,4,FALSE)*$C32</f>
        <v>117.60000000000001</v>
      </c>
      <c r="F32" s="10">
        <f>VLOOKUP($A32,'Một số món ăn '!$A$1:$AA$3821,5,FALSE)*$C32</f>
        <v>74</v>
      </c>
      <c r="G32" s="10">
        <f>VLOOKUP($A32,'Một số món ăn '!$A$1:$AA$3821,7,FALSE)*$C32</f>
        <v>167.92000000000002</v>
      </c>
      <c r="H32" s="10">
        <f>VLOOKUP($A32,'Một số món ăn '!$A$1:$AA$3821,8,FALSE)*$C32</f>
        <v>55.468199999999996</v>
      </c>
      <c r="I32" s="10">
        <f>VLOOKUP($A32,'Một số món ăn '!$A$1:$AA$3821,9,FALSE)*$C32</f>
        <v>10.285399999999999</v>
      </c>
      <c r="J32" s="10">
        <f>VLOOKUP($A32,'Một số món ăn '!$A$1:$AA$3821,10,FALSE)*$C32</f>
        <v>0.36559999999999998</v>
      </c>
      <c r="K32" s="10">
        <f>VLOOKUP($A32,'Một số món ăn '!$A$1:$AA$3821,11,FALSE)*$C32</f>
        <v>10.650999999999998</v>
      </c>
      <c r="L32" s="10">
        <f>VLOOKUP($A32,'Một số món ăn '!$A$1:$AA$3821,12,FALSE)*$C32</f>
        <v>4.4015999999999993</v>
      </c>
      <c r="M32" s="10">
        <f>VLOOKUP($A32,'Một số món ăn '!$A$1:$AA$3821,13,FALSE)*$C32</f>
        <v>1.9940000000000002</v>
      </c>
      <c r="N32" s="10">
        <f>VLOOKUP($A32,'Một số món ăn '!$A$1:$AA$3821,14,FALSE)*$C32</f>
        <v>6.3955999999999991</v>
      </c>
      <c r="O32" s="10">
        <f>VLOOKUP($A32,'Một số món ăn '!$A$1:$AA$3821,15,FALSE)*$C32</f>
        <v>4.1355999999999993</v>
      </c>
      <c r="P32" s="10">
        <f>VLOOKUP($A32,'Một số món ăn '!$A$1:$AA$3821,16,FALSE)*$C32</f>
        <v>0.92240000000000011</v>
      </c>
      <c r="Q32" s="10">
        <f>VLOOKUP($A32,'Một số món ăn '!$A$1:$AA$3821,17,FALSE)*$C32</f>
        <v>0</v>
      </c>
      <c r="R32" s="10">
        <f>VLOOKUP($A32,'Một số món ăn '!$A$1:$AA$3821,18,FALSE)*$C32</f>
        <v>24.85</v>
      </c>
      <c r="S32" s="10">
        <f>VLOOKUP($A32,'Một số món ăn '!$A$1:$AA$3821,19,FALSE)*$C32</f>
        <v>81.871000000000009</v>
      </c>
      <c r="T32" s="10">
        <f>VLOOKUP($A32,'Một số món ăn '!$A$1:$AA$3821,20,FALSE)*$C32</f>
        <v>1.177</v>
      </c>
      <c r="U32" s="10">
        <f>VLOOKUP($A32,'Một số món ăn '!$A$1:$AA$3821,21,FALSE)*$C32</f>
        <v>285.846</v>
      </c>
      <c r="V32" s="10">
        <f>VLOOKUP($A32,'Một số món ăn '!$A$1:$AA$3821,22,FALSE)*$C32</f>
        <v>62.847999999999992</v>
      </c>
      <c r="W32" s="10">
        <f>VLOOKUP($A32,'Một số món ăn '!$A$1:$AA$3821,23,FALSE)*$C32</f>
        <v>2.2800000000000002</v>
      </c>
      <c r="X32" s="10">
        <f>VLOOKUP($A32,'Một số món ăn '!$A$1:$AA$3821,24,FALSE)*$C32</f>
        <v>40.32</v>
      </c>
      <c r="Y32" s="10">
        <f>VLOOKUP($A32,'Một số món ăn '!$A$1:$AA$3821,25,FALSE)*$C32</f>
        <v>6.6300000000000012E-2</v>
      </c>
      <c r="Z32" s="10">
        <f>VLOOKUP($A32,'Một số món ăn '!$A$1:$AA$3821,26,FALSE)*$C32</f>
        <v>3.9780000000000002</v>
      </c>
    </row>
    <row r="33" spans="1:26" x14ac:dyDescent="0.3">
      <c r="A33" s="198" t="s">
        <v>338</v>
      </c>
      <c r="B33" s="10" t="str">
        <f>VLOOKUP($A33,'Một số món ăn '!$A$1:$AA$3821,2,FALSE)</f>
        <v>Chọn món</v>
      </c>
      <c r="C33" s="407">
        <v>0</v>
      </c>
      <c r="D33" s="96" t="str">
        <f>VLOOKUP($A33,'Một số món ăn '!$A$1:$AA$3821,3,FALSE)</f>
        <v>chọn lượng</v>
      </c>
      <c r="E33" s="10">
        <f>VLOOKUP($A33,'Một số món ăn '!$A$1:$AA$3821,4,FALSE)*$C33</f>
        <v>0</v>
      </c>
      <c r="F33" s="10">
        <f>VLOOKUP($A33,'Một số món ăn '!$A$1:$AA$3821,5,FALSE)*$C33</f>
        <v>0</v>
      </c>
      <c r="G33" s="10">
        <f>VLOOKUP($A33,'Một số món ăn '!$A$1:$AA$3821,7,FALSE)*$C33</f>
        <v>0</v>
      </c>
      <c r="H33" s="10">
        <f>VLOOKUP($A33,'Một số món ăn '!$A$1:$AA$3821,8,FALSE)*$C33</f>
        <v>0</v>
      </c>
      <c r="I33" s="10">
        <f>VLOOKUP($A33,'Một số món ăn '!$A$1:$AA$3821,9,FALSE)*$C33</f>
        <v>0</v>
      </c>
      <c r="J33" s="10">
        <f>VLOOKUP($A33,'Một số món ăn '!$A$1:$AA$3821,10,FALSE)*$C33</f>
        <v>0</v>
      </c>
      <c r="K33" s="10">
        <f>VLOOKUP($A33,'Một số món ăn '!$A$1:$AA$3821,11,FALSE)*$C33</f>
        <v>0</v>
      </c>
      <c r="L33" s="10">
        <f>VLOOKUP($A33,'Một số món ăn '!$A$1:$AA$3821,12,FALSE)*$C33</f>
        <v>0</v>
      </c>
      <c r="M33" s="10">
        <f>VLOOKUP($A33,'Một số món ăn '!$A$1:$AA$3821,13,FALSE)*$C33</f>
        <v>0</v>
      </c>
      <c r="N33" s="10">
        <f>VLOOKUP($A33,'Một số món ăn '!$A$1:$AA$3821,14,FALSE)*$C33</f>
        <v>0</v>
      </c>
      <c r="O33" s="10">
        <f>VLOOKUP($A33,'Một số món ăn '!$A$1:$AA$3821,15,FALSE)*$C33</f>
        <v>0</v>
      </c>
      <c r="P33" s="10">
        <f>VLOOKUP($A33,'Một số món ăn '!$A$1:$AA$3821,16,FALSE)*$C33</f>
        <v>0</v>
      </c>
      <c r="Q33" s="10">
        <f>VLOOKUP($A33,'Một số món ăn '!$A$1:$AA$3821,17,FALSE)*$C33</f>
        <v>0</v>
      </c>
      <c r="R33" s="10">
        <f>VLOOKUP($A33,'Một số món ăn '!$A$1:$AA$3821,18,FALSE)*$C33</f>
        <v>0</v>
      </c>
      <c r="S33" s="10">
        <f>VLOOKUP($A33,'Một số món ăn '!$A$1:$AA$3821,19,FALSE)*$C33</f>
        <v>0</v>
      </c>
      <c r="T33" s="10">
        <f>VLOOKUP($A33,'Một số món ăn '!$A$1:$AA$3821,20,FALSE)*$C33</f>
        <v>0</v>
      </c>
      <c r="U33" s="10">
        <f>VLOOKUP($A33,'Một số món ăn '!$A$1:$AA$3821,21,FALSE)*$C33</f>
        <v>0</v>
      </c>
      <c r="V33" s="10">
        <f>VLOOKUP($A33,'Một số món ăn '!$A$1:$AA$3821,22,FALSE)*$C33</f>
        <v>0</v>
      </c>
      <c r="W33" s="10">
        <f>VLOOKUP($A33,'Một số món ăn '!$A$1:$AA$3821,23,FALSE)*$C33</f>
        <v>0</v>
      </c>
      <c r="X33" s="10">
        <f>VLOOKUP($A33,'Một số món ăn '!$A$1:$AA$3821,24,FALSE)*$C33</f>
        <v>0</v>
      </c>
      <c r="Y33" s="10">
        <f>VLOOKUP($A33,'Một số món ăn '!$A$1:$AA$3821,25,FALSE)*$C33</f>
        <v>0</v>
      </c>
      <c r="Z33" s="10">
        <f>VLOOKUP($A33,'Một số món ăn '!$A$1:$AA$3821,26,FALSE)*$C33</f>
        <v>0</v>
      </c>
    </row>
    <row r="34" spans="1:26" x14ac:dyDescent="0.3">
      <c r="A34" s="198" t="s">
        <v>338</v>
      </c>
      <c r="B34" s="10" t="str">
        <f>VLOOKUP($A34,'Một số món ăn '!$A$1:$AA$3821,2,FALSE)</f>
        <v>Chọn món</v>
      </c>
      <c r="C34" s="407">
        <v>0</v>
      </c>
      <c r="D34" s="96" t="str">
        <f>VLOOKUP($A34,'Một số món ăn '!$A$1:$AA$3821,3,FALSE)</f>
        <v>chọn lượng</v>
      </c>
      <c r="E34" s="10">
        <f>VLOOKUP($A34,'Một số món ăn '!$A$1:$AA$3821,4,FALSE)*$C34</f>
        <v>0</v>
      </c>
      <c r="F34" s="10">
        <f>VLOOKUP($A34,'Một số món ăn '!$A$1:$AA$3821,5,FALSE)*$C34</f>
        <v>0</v>
      </c>
      <c r="G34" s="10">
        <f>VLOOKUP($A34,'Một số món ăn '!$A$1:$AA$3821,7,FALSE)*$C34</f>
        <v>0</v>
      </c>
      <c r="H34" s="10">
        <f>VLOOKUP($A34,'Một số món ăn '!$A$1:$AA$3821,8,FALSE)*$C34</f>
        <v>0</v>
      </c>
      <c r="I34" s="10">
        <f>VLOOKUP($A34,'Một số món ăn '!$A$1:$AA$3821,9,FALSE)*$C34</f>
        <v>0</v>
      </c>
      <c r="J34" s="10">
        <f>VLOOKUP($A34,'Một số món ăn '!$A$1:$AA$3821,10,FALSE)*$C34</f>
        <v>0</v>
      </c>
      <c r="K34" s="10">
        <f>VLOOKUP($A34,'Một số món ăn '!$A$1:$AA$3821,11,FALSE)*$C34</f>
        <v>0</v>
      </c>
      <c r="L34" s="10">
        <f>VLOOKUP($A34,'Một số món ăn '!$A$1:$AA$3821,12,FALSE)*$C34</f>
        <v>0</v>
      </c>
      <c r="M34" s="10">
        <f>VLOOKUP($A34,'Một số món ăn '!$A$1:$AA$3821,13,FALSE)*$C34</f>
        <v>0</v>
      </c>
      <c r="N34" s="10">
        <f>VLOOKUP($A34,'Một số món ăn '!$A$1:$AA$3821,14,FALSE)*$C34</f>
        <v>0</v>
      </c>
      <c r="O34" s="10">
        <f>VLOOKUP($A34,'Một số món ăn '!$A$1:$AA$3821,15,FALSE)*$C34</f>
        <v>0</v>
      </c>
      <c r="P34" s="10">
        <f>VLOOKUP($A34,'Một số món ăn '!$A$1:$AA$3821,16,FALSE)*$C34</f>
        <v>0</v>
      </c>
      <c r="Q34" s="10">
        <f>VLOOKUP($A34,'Một số món ăn '!$A$1:$AA$3821,17,FALSE)*$C34</f>
        <v>0</v>
      </c>
      <c r="R34" s="10">
        <f>VLOOKUP($A34,'Một số món ăn '!$A$1:$AA$3821,18,FALSE)*$C34</f>
        <v>0</v>
      </c>
      <c r="S34" s="10">
        <f>VLOOKUP($A34,'Một số món ăn '!$A$1:$AA$3821,19,FALSE)*$C34</f>
        <v>0</v>
      </c>
      <c r="T34" s="10">
        <f>VLOOKUP($A34,'Một số món ăn '!$A$1:$AA$3821,20,FALSE)*$C34</f>
        <v>0</v>
      </c>
      <c r="U34" s="10">
        <f>VLOOKUP($A34,'Một số món ăn '!$A$1:$AA$3821,21,FALSE)*$C34</f>
        <v>0</v>
      </c>
      <c r="V34" s="10">
        <f>VLOOKUP($A34,'Một số món ăn '!$A$1:$AA$3821,22,FALSE)*$C34</f>
        <v>0</v>
      </c>
      <c r="W34" s="10">
        <f>VLOOKUP($A34,'Một số món ăn '!$A$1:$AA$3821,23,FALSE)*$C34</f>
        <v>0</v>
      </c>
      <c r="X34" s="10">
        <f>VLOOKUP($A34,'Một số món ăn '!$A$1:$AA$3821,24,FALSE)*$C34</f>
        <v>0</v>
      </c>
      <c r="Y34" s="10">
        <f>VLOOKUP($A34,'Một số món ăn '!$A$1:$AA$3821,25,FALSE)*$C34</f>
        <v>0</v>
      </c>
      <c r="Z34" s="10">
        <f>VLOOKUP($A34,'Một số món ăn '!$A$1:$AA$3821,26,FALSE)*$C34</f>
        <v>0</v>
      </c>
    </row>
    <row r="35" spans="1:26" x14ac:dyDescent="0.3">
      <c r="A35" s="198" t="s">
        <v>338</v>
      </c>
      <c r="B35" s="10" t="str">
        <f>VLOOKUP($A35,'Một số món ăn '!$A$1:$AA$3821,2,FALSE)</f>
        <v>Chọn món</v>
      </c>
      <c r="C35" s="407">
        <v>0</v>
      </c>
      <c r="D35" s="96" t="str">
        <f>VLOOKUP($A35,'Một số món ăn '!$A$1:$AA$3821,3,FALSE)</f>
        <v>chọn lượng</v>
      </c>
      <c r="E35" s="10">
        <f>VLOOKUP($A35,'Một số món ăn '!$A$1:$AA$3821,4,FALSE)*$C35</f>
        <v>0</v>
      </c>
      <c r="F35" s="10">
        <f>VLOOKUP($A35,'Một số món ăn '!$A$1:$AA$3821,5,FALSE)*$C35</f>
        <v>0</v>
      </c>
      <c r="G35" s="10">
        <f>VLOOKUP($A35,'Một số món ăn '!$A$1:$AA$3821,7,FALSE)*$C35</f>
        <v>0</v>
      </c>
      <c r="H35" s="10">
        <f>VLOOKUP($A35,'Một số món ăn '!$A$1:$AA$3821,8,FALSE)*$C35</f>
        <v>0</v>
      </c>
      <c r="I35" s="10">
        <f>VLOOKUP($A35,'Một số món ăn '!$A$1:$AA$3821,9,FALSE)*$C35</f>
        <v>0</v>
      </c>
      <c r="J35" s="10">
        <f>VLOOKUP($A35,'Một số món ăn '!$A$1:$AA$3821,10,FALSE)*$C35</f>
        <v>0</v>
      </c>
      <c r="K35" s="10">
        <f>VLOOKUP($A35,'Một số món ăn '!$A$1:$AA$3821,11,FALSE)*$C35</f>
        <v>0</v>
      </c>
      <c r="L35" s="10">
        <f>VLOOKUP($A35,'Một số món ăn '!$A$1:$AA$3821,12,FALSE)*$C35</f>
        <v>0</v>
      </c>
      <c r="M35" s="10">
        <f>VLOOKUP($A35,'Một số món ăn '!$A$1:$AA$3821,13,FALSE)*$C35</f>
        <v>0</v>
      </c>
      <c r="N35" s="10">
        <f>VLOOKUP($A35,'Một số món ăn '!$A$1:$AA$3821,14,FALSE)*$C35</f>
        <v>0</v>
      </c>
      <c r="O35" s="10">
        <f>VLOOKUP($A35,'Một số món ăn '!$A$1:$AA$3821,15,FALSE)*$C35</f>
        <v>0</v>
      </c>
      <c r="P35" s="10">
        <f>VLOOKUP($A35,'Một số món ăn '!$A$1:$AA$3821,16,FALSE)*$C35</f>
        <v>0</v>
      </c>
      <c r="Q35" s="10">
        <f>VLOOKUP($A35,'Một số món ăn '!$A$1:$AA$3821,17,FALSE)*$C35</f>
        <v>0</v>
      </c>
      <c r="R35" s="10">
        <f>VLOOKUP($A35,'Một số món ăn '!$A$1:$AA$3821,18,FALSE)*$C35</f>
        <v>0</v>
      </c>
      <c r="S35" s="10">
        <f>VLOOKUP($A35,'Một số món ăn '!$A$1:$AA$3821,19,FALSE)*$C35</f>
        <v>0</v>
      </c>
      <c r="T35" s="10">
        <f>VLOOKUP($A35,'Một số món ăn '!$A$1:$AA$3821,20,FALSE)*$C35</f>
        <v>0</v>
      </c>
      <c r="U35" s="10">
        <f>VLOOKUP($A35,'Một số món ăn '!$A$1:$AA$3821,21,FALSE)*$C35</f>
        <v>0</v>
      </c>
      <c r="V35" s="10">
        <f>VLOOKUP($A35,'Một số món ăn '!$A$1:$AA$3821,22,FALSE)*$C35</f>
        <v>0</v>
      </c>
      <c r="W35" s="10">
        <f>VLOOKUP($A35,'Một số món ăn '!$A$1:$AA$3821,23,FALSE)*$C35</f>
        <v>0</v>
      </c>
      <c r="X35" s="10">
        <f>VLOOKUP($A35,'Một số món ăn '!$A$1:$AA$3821,24,FALSE)*$C35</f>
        <v>0</v>
      </c>
      <c r="Y35" s="10">
        <f>VLOOKUP($A35,'Một số món ăn '!$A$1:$AA$3821,25,FALSE)*$C35</f>
        <v>0</v>
      </c>
      <c r="Z35" s="10">
        <f>VLOOKUP($A35,'Một số món ăn '!$A$1:$AA$3821,26,FALSE)*$C35</f>
        <v>0</v>
      </c>
    </row>
    <row r="36" spans="1:26" x14ac:dyDescent="0.3">
      <c r="A36" s="198" t="s">
        <v>338</v>
      </c>
      <c r="B36" s="10" t="str">
        <f>VLOOKUP($A36,'Một số món ăn '!$A$1:$AA$3821,2,FALSE)</f>
        <v>Chọn món</v>
      </c>
      <c r="C36" s="407">
        <v>0</v>
      </c>
      <c r="D36" s="96" t="str">
        <f>VLOOKUP($A36,'Một số món ăn '!$A$1:$AA$3821,3,FALSE)</f>
        <v>chọn lượng</v>
      </c>
      <c r="E36" s="10">
        <f>VLOOKUP($A36,'Một số món ăn '!$A$1:$AA$3821,4,FALSE)*$C36</f>
        <v>0</v>
      </c>
      <c r="F36" s="10">
        <f>VLOOKUP($A36,'Một số món ăn '!$A$1:$AA$3821,5,FALSE)*$C36</f>
        <v>0</v>
      </c>
      <c r="G36" s="10">
        <f>VLOOKUP($A36,'Một số món ăn '!$A$1:$AA$3821,7,FALSE)*$C36</f>
        <v>0</v>
      </c>
      <c r="H36" s="10">
        <f>VLOOKUP($A36,'Một số món ăn '!$A$1:$AA$3821,8,FALSE)*$C36</f>
        <v>0</v>
      </c>
      <c r="I36" s="10">
        <f>VLOOKUP($A36,'Một số món ăn '!$A$1:$AA$3821,9,FALSE)*$C36</f>
        <v>0</v>
      </c>
      <c r="J36" s="10">
        <f>VLOOKUP($A36,'Một số món ăn '!$A$1:$AA$3821,10,FALSE)*$C36</f>
        <v>0</v>
      </c>
      <c r="K36" s="10">
        <f>VLOOKUP($A36,'Một số món ăn '!$A$1:$AA$3821,11,FALSE)*$C36</f>
        <v>0</v>
      </c>
      <c r="L36" s="10">
        <f>VLOOKUP($A36,'Một số món ăn '!$A$1:$AA$3821,12,FALSE)*$C36</f>
        <v>0</v>
      </c>
      <c r="M36" s="10">
        <f>VLOOKUP($A36,'Một số món ăn '!$A$1:$AA$3821,13,FALSE)*$C36</f>
        <v>0</v>
      </c>
      <c r="N36" s="10">
        <f>VLOOKUP($A36,'Một số món ăn '!$A$1:$AA$3821,14,FALSE)*$C36</f>
        <v>0</v>
      </c>
      <c r="O36" s="10">
        <f>VLOOKUP($A36,'Một số món ăn '!$A$1:$AA$3821,15,FALSE)*$C36</f>
        <v>0</v>
      </c>
      <c r="P36" s="10">
        <f>VLOOKUP($A36,'Một số món ăn '!$A$1:$AA$3821,16,FALSE)*$C36</f>
        <v>0</v>
      </c>
      <c r="Q36" s="10">
        <f>VLOOKUP($A36,'Một số món ăn '!$A$1:$AA$3821,17,FALSE)*$C36</f>
        <v>0</v>
      </c>
      <c r="R36" s="10">
        <f>VLOOKUP($A36,'Một số món ăn '!$A$1:$AA$3821,18,FALSE)*$C36</f>
        <v>0</v>
      </c>
      <c r="S36" s="10">
        <f>VLOOKUP($A36,'Một số món ăn '!$A$1:$AA$3821,19,FALSE)*$C36</f>
        <v>0</v>
      </c>
      <c r="T36" s="10">
        <f>VLOOKUP($A36,'Một số món ăn '!$A$1:$AA$3821,20,FALSE)*$C36</f>
        <v>0</v>
      </c>
      <c r="U36" s="10">
        <f>VLOOKUP($A36,'Một số món ăn '!$A$1:$AA$3821,21,FALSE)*$C36</f>
        <v>0</v>
      </c>
      <c r="V36" s="10">
        <f>VLOOKUP($A36,'Một số món ăn '!$A$1:$AA$3821,22,FALSE)*$C36</f>
        <v>0</v>
      </c>
      <c r="W36" s="10">
        <f>VLOOKUP($A36,'Một số món ăn '!$A$1:$AA$3821,23,FALSE)*$C36</f>
        <v>0</v>
      </c>
      <c r="X36" s="10">
        <f>VLOOKUP($A36,'Một số món ăn '!$A$1:$AA$3821,24,FALSE)*$C36</f>
        <v>0</v>
      </c>
      <c r="Y36" s="10">
        <f>VLOOKUP($A36,'Một số món ăn '!$A$1:$AA$3821,25,FALSE)*$C36</f>
        <v>0</v>
      </c>
      <c r="Z36" s="10">
        <f>VLOOKUP($A36,'Một số món ăn '!$A$1:$AA$3821,26,FALSE)*$C36</f>
        <v>0</v>
      </c>
    </row>
    <row r="37" spans="1:26" x14ac:dyDescent="0.3">
      <c r="A37" s="198" t="s">
        <v>338</v>
      </c>
      <c r="B37" s="10" t="str">
        <f>VLOOKUP($A37,'Một số món ăn '!$A$1:$AA$3821,2,FALSE)</f>
        <v>Chọn món</v>
      </c>
      <c r="C37" s="407">
        <v>0</v>
      </c>
      <c r="D37" s="96" t="str">
        <f>VLOOKUP($A37,'Một số món ăn '!$A$1:$AA$3821,3,FALSE)</f>
        <v>chọn lượng</v>
      </c>
      <c r="E37" s="10">
        <f>VLOOKUP($A37,'Một số món ăn '!$A$1:$AA$3821,4,FALSE)*$C37</f>
        <v>0</v>
      </c>
      <c r="F37" s="10">
        <f>VLOOKUP($A37,'Một số món ăn '!$A$1:$AA$3821,5,FALSE)*$C37</f>
        <v>0</v>
      </c>
      <c r="G37" s="10">
        <f>VLOOKUP($A37,'Một số món ăn '!$A$1:$AA$3821,7,FALSE)*$C37</f>
        <v>0</v>
      </c>
      <c r="H37" s="10">
        <f>VLOOKUP($A37,'Một số món ăn '!$A$1:$AA$3821,8,FALSE)*$C37</f>
        <v>0</v>
      </c>
      <c r="I37" s="10">
        <f>VLOOKUP($A37,'Một số món ăn '!$A$1:$AA$3821,9,FALSE)*$C37</f>
        <v>0</v>
      </c>
      <c r="J37" s="10">
        <f>VLOOKUP($A37,'Một số món ăn '!$A$1:$AA$3821,10,FALSE)*$C37</f>
        <v>0</v>
      </c>
      <c r="K37" s="10">
        <f>VLOOKUP($A37,'Một số món ăn '!$A$1:$AA$3821,11,FALSE)*$C37</f>
        <v>0</v>
      </c>
      <c r="L37" s="10">
        <f>VLOOKUP($A37,'Một số món ăn '!$A$1:$AA$3821,12,FALSE)*$C37</f>
        <v>0</v>
      </c>
      <c r="M37" s="10">
        <f>VLOOKUP($A37,'Một số món ăn '!$A$1:$AA$3821,13,FALSE)*$C37</f>
        <v>0</v>
      </c>
      <c r="N37" s="10">
        <f>VLOOKUP($A37,'Một số món ăn '!$A$1:$AA$3821,14,FALSE)*$C37</f>
        <v>0</v>
      </c>
      <c r="O37" s="10">
        <f>VLOOKUP($A37,'Một số món ăn '!$A$1:$AA$3821,15,FALSE)*$C37</f>
        <v>0</v>
      </c>
      <c r="P37" s="10">
        <f>VLOOKUP($A37,'Một số món ăn '!$A$1:$AA$3821,16,FALSE)*$C37</f>
        <v>0</v>
      </c>
      <c r="Q37" s="10">
        <f>VLOOKUP($A37,'Một số món ăn '!$A$1:$AA$3821,17,FALSE)*$C37</f>
        <v>0</v>
      </c>
      <c r="R37" s="10">
        <f>VLOOKUP($A37,'Một số món ăn '!$A$1:$AA$3821,18,FALSE)*$C37</f>
        <v>0</v>
      </c>
      <c r="S37" s="10">
        <f>VLOOKUP($A37,'Một số món ăn '!$A$1:$AA$3821,19,FALSE)*$C37</f>
        <v>0</v>
      </c>
      <c r="T37" s="10">
        <f>VLOOKUP($A37,'Một số món ăn '!$A$1:$AA$3821,20,FALSE)*$C37</f>
        <v>0</v>
      </c>
      <c r="U37" s="10">
        <f>VLOOKUP($A37,'Một số món ăn '!$A$1:$AA$3821,21,FALSE)*$C37</f>
        <v>0</v>
      </c>
      <c r="V37" s="10">
        <f>VLOOKUP($A37,'Một số món ăn '!$A$1:$AA$3821,22,FALSE)*$C37</f>
        <v>0</v>
      </c>
      <c r="W37" s="10">
        <f>VLOOKUP($A37,'Một số món ăn '!$A$1:$AA$3821,23,FALSE)*$C37</f>
        <v>0</v>
      </c>
      <c r="X37" s="10">
        <f>VLOOKUP($A37,'Một số món ăn '!$A$1:$AA$3821,24,FALSE)*$C37</f>
        <v>0</v>
      </c>
      <c r="Y37" s="10">
        <f>VLOOKUP($A37,'Một số món ăn '!$A$1:$AA$3821,25,FALSE)*$C37</f>
        <v>0</v>
      </c>
      <c r="Z37" s="10">
        <f>VLOOKUP($A37,'Một số món ăn '!$A$1:$AA$3821,26,FALSE)*$C37</f>
        <v>0</v>
      </c>
    </row>
    <row r="38" spans="1:26" s="106" customFormat="1" x14ac:dyDescent="0.3">
      <c r="A38" s="198" t="s">
        <v>338</v>
      </c>
      <c r="B38" s="10" t="str">
        <f>VLOOKUP($A38,'Một số món ăn '!$A$1:$AA$3821,2,FALSE)</f>
        <v>Chọn món</v>
      </c>
      <c r="C38" s="407">
        <v>0</v>
      </c>
      <c r="D38" s="96" t="str">
        <f>VLOOKUP($A38,'Một số món ăn '!$A$1:$AA$3821,3,FALSE)</f>
        <v>chọn lượng</v>
      </c>
      <c r="E38" s="10">
        <f>VLOOKUP($A38,'Một số món ăn '!$A$1:$AA$3821,4,FALSE)*$C38</f>
        <v>0</v>
      </c>
      <c r="F38" s="10">
        <f>VLOOKUP($A38,'Một số món ăn '!$A$1:$AA$3821,5,FALSE)*$C38</f>
        <v>0</v>
      </c>
      <c r="G38" s="10">
        <f>VLOOKUP($A38,'Một số món ăn '!$A$1:$AA$3821,7,FALSE)*$C38</f>
        <v>0</v>
      </c>
      <c r="H38" s="10">
        <f>VLOOKUP($A38,'Một số món ăn '!$A$1:$AA$3821,8,FALSE)*$C38</f>
        <v>0</v>
      </c>
      <c r="I38" s="10">
        <f>VLOOKUP($A38,'Một số món ăn '!$A$1:$AA$3821,9,FALSE)*$C38</f>
        <v>0</v>
      </c>
      <c r="J38" s="10">
        <f>VLOOKUP($A38,'Một số món ăn '!$A$1:$AA$3821,10,FALSE)*$C38</f>
        <v>0</v>
      </c>
      <c r="K38" s="10">
        <f>VLOOKUP($A38,'Một số món ăn '!$A$1:$AA$3821,11,FALSE)*$C38</f>
        <v>0</v>
      </c>
      <c r="L38" s="10">
        <f>VLOOKUP($A38,'Một số món ăn '!$A$1:$AA$3821,12,FALSE)*$C38</f>
        <v>0</v>
      </c>
      <c r="M38" s="10">
        <f>VLOOKUP($A38,'Một số món ăn '!$A$1:$AA$3821,13,FALSE)*$C38</f>
        <v>0</v>
      </c>
      <c r="N38" s="10">
        <f>VLOOKUP($A38,'Một số món ăn '!$A$1:$AA$3821,14,FALSE)*$C38</f>
        <v>0</v>
      </c>
      <c r="O38" s="10">
        <f>VLOOKUP($A38,'Một số món ăn '!$A$1:$AA$3821,15,FALSE)*$C38</f>
        <v>0</v>
      </c>
      <c r="P38" s="10">
        <f>VLOOKUP($A38,'Một số món ăn '!$A$1:$AA$3821,16,FALSE)*$C38</f>
        <v>0</v>
      </c>
      <c r="Q38" s="10">
        <f>VLOOKUP($A38,'Một số món ăn '!$A$1:$AA$3821,17,FALSE)*$C38</f>
        <v>0</v>
      </c>
      <c r="R38" s="10">
        <f>VLOOKUP($A38,'Một số món ăn '!$A$1:$AA$3821,18,FALSE)*$C38</f>
        <v>0</v>
      </c>
      <c r="S38" s="10">
        <f>VLOOKUP($A38,'Một số món ăn '!$A$1:$AA$3821,19,FALSE)*$C38</f>
        <v>0</v>
      </c>
      <c r="T38" s="10">
        <f>VLOOKUP($A38,'Một số món ăn '!$A$1:$AA$3821,20,FALSE)*$C38</f>
        <v>0</v>
      </c>
      <c r="U38" s="10">
        <f>VLOOKUP($A38,'Một số món ăn '!$A$1:$AA$3821,21,FALSE)*$C38</f>
        <v>0</v>
      </c>
      <c r="V38" s="10">
        <f>VLOOKUP($A38,'Một số món ăn '!$A$1:$AA$3821,22,FALSE)*$C38</f>
        <v>0</v>
      </c>
      <c r="W38" s="10">
        <f>VLOOKUP($A38,'Một số món ăn '!$A$1:$AA$3821,23,FALSE)*$C38</f>
        <v>0</v>
      </c>
      <c r="X38" s="10">
        <f>VLOOKUP($A38,'Một số món ăn '!$A$1:$AA$3821,24,FALSE)*$C38</f>
        <v>0</v>
      </c>
      <c r="Y38" s="10">
        <f>VLOOKUP($A38,'Một số món ăn '!$A$1:$AA$3821,25,FALSE)*$C38</f>
        <v>0</v>
      </c>
      <c r="Z38" s="10">
        <f>VLOOKUP($A38,'Một số món ăn '!$A$1:$AA$3821,26,FALSE)*$C38</f>
        <v>0</v>
      </c>
    </row>
    <row r="39" spans="1:26" s="106" customFormat="1" x14ac:dyDescent="0.3">
      <c r="A39" s="17"/>
      <c r="B39" s="7"/>
      <c r="C39" s="170"/>
      <c r="D39" s="171"/>
      <c r="E39" s="7"/>
      <c r="F39" s="7"/>
      <c r="G39" s="7"/>
      <c r="H39" s="7"/>
      <c r="I39" s="7"/>
      <c r="J39" s="7"/>
      <c r="K39" s="7"/>
      <c r="L39" s="7"/>
      <c r="M39" s="7"/>
      <c r="N39" s="7"/>
      <c r="O39" s="7"/>
      <c r="P39" s="7"/>
      <c r="Q39" s="7"/>
      <c r="R39" s="7"/>
      <c r="S39" s="7"/>
      <c r="T39" s="7"/>
      <c r="U39" s="7"/>
      <c r="V39" s="7"/>
      <c r="W39" s="7"/>
      <c r="X39" s="7"/>
      <c r="Y39" s="7"/>
      <c r="Z39" s="7"/>
    </row>
    <row r="40" spans="1:26" s="106" customFormat="1" x14ac:dyDescent="0.3">
      <c r="A40" s="17"/>
      <c r="B40" s="7"/>
      <c r="C40" s="170"/>
      <c r="D40" s="171"/>
      <c r="E40" s="7"/>
      <c r="F40" s="7"/>
      <c r="G40" s="7"/>
      <c r="H40" s="7"/>
      <c r="I40" s="7"/>
      <c r="J40" s="7"/>
      <c r="K40" s="7"/>
      <c r="L40" s="7"/>
      <c r="M40" s="7"/>
      <c r="N40" s="7"/>
      <c r="O40" s="7"/>
      <c r="P40" s="7"/>
      <c r="Q40" s="7"/>
      <c r="R40" s="7"/>
      <c r="S40" s="7"/>
      <c r="T40" s="7"/>
      <c r="U40" s="7"/>
      <c r="V40" s="7"/>
      <c r="W40" s="7"/>
      <c r="X40" s="7"/>
      <c r="Y40" s="7"/>
      <c r="Z40" s="7"/>
    </row>
    <row r="41" spans="1:26" s="106" customFormat="1" x14ac:dyDescent="0.3">
      <c r="A41" s="17"/>
      <c r="B41" s="7"/>
      <c r="C41" s="170"/>
      <c r="D41" s="171"/>
      <c r="E41" s="7"/>
      <c r="F41" s="7"/>
      <c r="G41" s="7"/>
      <c r="H41" s="7"/>
      <c r="I41" s="7"/>
      <c r="J41" s="7"/>
      <c r="K41" s="7"/>
      <c r="L41" s="7"/>
      <c r="M41" s="7"/>
      <c r="N41" s="7"/>
      <c r="O41" s="7"/>
      <c r="P41" s="7"/>
      <c r="Q41" s="7"/>
      <c r="R41" s="7"/>
      <c r="S41" s="7"/>
      <c r="T41" s="7"/>
      <c r="U41" s="7"/>
      <c r="V41" s="7"/>
      <c r="W41" s="7"/>
      <c r="X41" s="7"/>
      <c r="Y41" s="7"/>
      <c r="Z41" s="7"/>
    </row>
    <row r="42" spans="1:26" s="106" customFormat="1" x14ac:dyDescent="0.3">
      <c r="A42" s="17"/>
      <c r="B42" s="7"/>
      <c r="C42" s="170"/>
      <c r="D42" s="171"/>
      <c r="E42" s="7"/>
      <c r="F42" s="7"/>
      <c r="G42" s="7"/>
      <c r="H42" s="7"/>
      <c r="I42" s="7"/>
      <c r="J42" s="7"/>
      <c r="K42" s="7"/>
      <c r="L42" s="7"/>
      <c r="M42" s="7"/>
      <c r="N42" s="7"/>
      <c r="O42" s="7"/>
      <c r="P42" s="7"/>
      <c r="Q42" s="7"/>
      <c r="R42" s="7"/>
      <c r="S42" s="7"/>
      <c r="T42" s="7"/>
      <c r="U42" s="7"/>
      <c r="V42" s="7"/>
      <c r="W42" s="7"/>
      <c r="X42" s="7"/>
      <c r="Y42" s="7"/>
      <c r="Z42" s="7"/>
    </row>
    <row r="43" spans="1:26" s="106" customFormat="1" x14ac:dyDescent="0.3">
      <c r="A43" s="17"/>
      <c r="B43" s="7"/>
      <c r="C43" s="170"/>
      <c r="D43" s="171"/>
      <c r="E43" s="7"/>
      <c r="F43" s="7"/>
      <c r="G43" s="7"/>
      <c r="H43" s="7"/>
      <c r="I43" s="7"/>
      <c r="J43" s="7"/>
      <c r="K43" s="7"/>
      <c r="L43" s="7"/>
      <c r="M43" s="7"/>
      <c r="N43" s="7"/>
      <c r="O43" s="7"/>
      <c r="P43" s="7"/>
      <c r="Q43" s="7"/>
      <c r="R43" s="7"/>
      <c r="S43" s="7"/>
      <c r="T43" s="7"/>
      <c r="U43" s="7"/>
      <c r="V43" s="7"/>
      <c r="W43" s="7"/>
      <c r="X43" s="7"/>
      <c r="Y43" s="7"/>
      <c r="Z43" s="7"/>
    </row>
    <row r="44" spans="1:26" s="106" customFormat="1" x14ac:dyDescent="0.3">
      <c r="A44" s="17"/>
      <c r="B44" s="7"/>
      <c r="C44" s="170"/>
      <c r="D44" s="171"/>
      <c r="E44" s="7"/>
      <c r="F44" s="7"/>
      <c r="G44" s="7"/>
      <c r="H44" s="7"/>
      <c r="I44" s="7"/>
      <c r="J44" s="7"/>
      <c r="K44" s="7"/>
      <c r="L44" s="7"/>
      <c r="M44" s="7"/>
      <c r="N44" s="7"/>
      <c r="O44" s="7"/>
      <c r="P44" s="7"/>
      <c r="Q44" s="7"/>
      <c r="R44" s="7"/>
      <c r="S44" s="7"/>
      <c r="T44" s="7"/>
      <c r="U44" s="7"/>
      <c r="V44" s="7"/>
      <c r="W44" s="7"/>
      <c r="X44" s="7"/>
      <c r="Y44" s="7"/>
      <c r="Z44" s="7"/>
    </row>
    <row r="45" spans="1:26" s="73" customFormat="1" ht="28.8" x14ac:dyDescent="0.3">
      <c r="A45" s="174" t="s">
        <v>370</v>
      </c>
      <c r="B45" s="175" t="str">
        <f>'Tinh toan nhu cau'!K14</f>
        <v>Lỡ</v>
      </c>
      <c r="C45" s="175">
        <f>'Tinh toan nhu cau'!L14</f>
        <v>9</v>
      </c>
      <c r="D45" s="175" t="str">
        <f>'Tinh toan nhu cau'!M14</f>
        <v>giờ</v>
      </c>
      <c r="E45" s="121" t="s">
        <v>272</v>
      </c>
      <c r="F45" s="121" t="s">
        <v>273</v>
      </c>
      <c r="G45" s="121" t="s">
        <v>3</v>
      </c>
      <c r="H45" s="121" t="s">
        <v>296</v>
      </c>
      <c r="I45" s="121" t="s">
        <v>323</v>
      </c>
      <c r="J45" s="121" t="s">
        <v>324</v>
      </c>
      <c r="K45" s="121" t="s">
        <v>327</v>
      </c>
      <c r="L45" s="121" t="s">
        <v>325</v>
      </c>
      <c r="M45" s="121" t="s">
        <v>326</v>
      </c>
      <c r="N45" s="121" t="s">
        <v>329</v>
      </c>
      <c r="O45" s="121" t="s">
        <v>5</v>
      </c>
      <c r="P45" s="121" t="s">
        <v>304</v>
      </c>
      <c r="Q45" s="121" t="s">
        <v>313</v>
      </c>
      <c r="R45" s="121" t="s">
        <v>6</v>
      </c>
      <c r="S45" s="121" t="s">
        <v>7</v>
      </c>
      <c r="T45" s="121" t="s">
        <v>8</v>
      </c>
      <c r="U45" s="121" t="s">
        <v>9</v>
      </c>
      <c r="V45" s="121" t="s">
        <v>10</v>
      </c>
      <c r="W45" s="121" t="s">
        <v>291</v>
      </c>
      <c r="X45" s="121" t="s">
        <v>11</v>
      </c>
      <c r="Y45" s="121" t="s">
        <v>12</v>
      </c>
      <c r="Z45" s="121" t="s">
        <v>13</v>
      </c>
    </row>
    <row r="46" spans="1:26" s="122" customFormat="1" x14ac:dyDescent="0.3">
      <c r="A46" s="31"/>
      <c r="B46" s="31"/>
      <c r="C46" s="31"/>
      <c r="D46" s="31"/>
      <c r="E46" s="31"/>
      <c r="F46" s="31"/>
      <c r="G46" s="31" t="s">
        <v>15</v>
      </c>
      <c r="H46" s="31" t="s">
        <v>16</v>
      </c>
      <c r="I46" s="31" t="s">
        <v>16</v>
      </c>
      <c r="J46" s="31" t="s">
        <v>16</v>
      </c>
      <c r="K46" s="31" t="s">
        <v>328</v>
      </c>
      <c r="L46" s="31" t="s">
        <v>16</v>
      </c>
      <c r="M46" s="31" t="s">
        <v>16</v>
      </c>
      <c r="N46" s="31" t="s">
        <v>16</v>
      </c>
      <c r="O46" s="31" t="s">
        <v>16</v>
      </c>
      <c r="P46" s="31" t="s">
        <v>16</v>
      </c>
      <c r="Q46" s="31" t="s">
        <v>17</v>
      </c>
      <c r="R46" s="31" t="s">
        <v>17</v>
      </c>
      <c r="S46" s="31" t="s">
        <v>17</v>
      </c>
      <c r="T46" s="31" t="s">
        <v>17</v>
      </c>
      <c r="U46" s="31" t="s">
        <v>17</v>
      </c>
      <c r="V46" s="31" t="s">
        <v>17</v>
      </c>
      <c r="W46" s="31" t="s">
        <v>18</v>
      </c>
      <c r="X46" s="31" t="s">
        <v>18</v>
      </c>
      <c r="Y46" s="31" t="s">
        <v>17</v>
      </c>
      <c r="Z46" s="31" t="s">
        <v>17</v>
      </c>
    </row>
    <row r="47" spans="1:26" s="164" customFormat="1" ht="15.6" x14ac:dyDescent="0.3">
      <c r="A47" s="162"/>
      <c r="B47" s="126" t="s">
        <v>381</v>
      </c>
      <c r="C47" s="162"/>
      <c r="D47" s="162"/>
      <c r="E47" s="162"/>
      <c r="F47" s="162"/>
      <c r="G47" s="163">
        <f>'Tinh toan nhu cau'!O14</f>
        <v>235</v>
      </c>
      <c r="H47" s="162">
        <f>'Tinh toan nhu cau'!$P$30*'Tinh toan nhu cau'!N14/100</f>
        <v>150</v>
      </c>
      <c r="I47" s="162"/>
      <c r="J47" s="162"/>
      <c r="K47" s="163">
        <f>'Tinh toan nhu cau'!Q14</f>
        <v>11.75</v>
      </c>
      <c r="L47" s="162"/>
      <c r="M47" s="162"/>
      <c r="N47" s="163">
        <f>'Tinh toan nhu cau'!S14</f>
        <v>6.5277777777777768</v>
      </c>
      <c r="O47" s="163">
        <f>'Tinh toan nhu cau'!U14</f>
        <v>32.3125</v>
      </c>
      <c r="P47" s="162"/>
      <c r="Q47" s="162"/>
      <c r="R47" s="162"/>
      <c r="S47" s="162"/>
      <c r="T47" s="162"/>
      <c r="U47" s="162"/>
      <c r="V47" s="162"/>
      <c r="W47" s="162"/>
      <c r="X47" s="162"/>
      <c r="Y47" s="162"/>
      <c r="Z47" s="162"/>
    </row>
    <row r="48" spans="1:26" s="124" customFormat="1" ht="15.6" x14ac:dyDescent="0.3">
      <c r="A48" s="31"/>
      <c r="B48" s="127" t="s">
        <v>321</v>
      </c>
      <c r="C48" s="127"/>
      <c r="D48" s="127"/>
      <c r="E48" s="123">
        <f>SUM(E51:E58)</f>
        <v>200</v>
      </c>
      <c r="F48" s="123">
        <f t="shared" ref="F48:Z48" si="14">SUM(F51:F58)</f>
        <v>166</v>
      </c>
      <c r="G48" s="123">
        <f t="shared" si="14"/>
        <v>238</v>
      </c>
      <c r="H48" s="123">
        <f t="shared" si="14"/>
        <v>112.88</v>
      </c>
      <c r="I48" s="123">
        <f t="shared" si="14"/>
        <v>0</v>
      </c>
      <c r="J48" s="123">
        <f t="shared" si="14"/>
        <v>1.992</v>
      </c>
      <c r="K48" s="123">
        <f t="shared" si="14"/>
        <v>1.992</v>
      </c>
      <c r="L48" s="123">
        <f t="shared" si="14"/>
        <v>0</v>
      </c>
      <c r="M48" s="123">
        <f t="shared" si="14"/>
        <v>0.33200000000000002</v>
      </c>
      <c r="N48" s="123">
        <f t="shared" si="14"/>
        <v>0.33200000000000002</v>
      </c>
      <c r="O48" s="123">
        <f t="shared" si="14"/>
        <v>47.31</v>
      </c>
      <c r="P48" s="123">
        <f t="shared" si="14"/>
        <v>2.988</v>
      </c>
      <c r="Q48" s="123">
        <f t="shared" si="14"/>
        <v>0</v>
      </c>
      <c r="R48" s="123">
        <f t="shared" si="14"/>
        <v>56.44</v>
      </c>
      <c r="S48" s="123">
        <f t="shared" si="14"/>
        <v>81.34</v>
      </c>
      <c r="T48" s="123">
        <f t="shared" si="14"/>
        <v>1.66</v>
      </c>
      <c r="U48" s="123">
        <f t="shared" si="14"/>
        <v>51.46</v>
      </c>
      <c r="V48" s="123">
        <f t="shared" si="14"/>
        <v>348.6</v>
      </c>
      <c r="W48" s="123">
        <f t="shared" si="14"/>
        <v>249</v>
      </c>
      <c r="X48" s="123">
        <f t="shared" si="14"/>
        <v>0</v>
      </c>
      <c r="Y48" s="123">
        <f t="shared" si="14"/>
        <v>8.3000000000000004E-2</v>
      </c>
      <c r="Z48" s="123">
        <f t="shared" si="14"/>
        <v>38.18</v>
      </c>
    </row>
    <row r="49" spans="1:26" s="167" customFormat="1" ht="15.6" x14ac:dyDescent="0.3">
      <c r="A49" s="165"/>
      <c r="B49" s="165" t="s">
        <v>382</v>
      </c>
      <c r="C49" s="165"/>
      <c r="D49" s="165"/>
      <c r="E49" s="166"/>
      <c r="F49" s="166"/>
      <c r="G49" s="166">
        <f>G48/G47*100</f>
        <v>101.27659574468085</v>
      </c>
      <c r="H49" s="166"/>
      <c r="I49" s="166"/>
      <c r="J49" s="166"/>
      <c r="K49" s="166">
        <f>K48/K47*100</f>
        <v>16.953191489361704</v>
      </c>
      <c r="L49" s="166"/>
      <c r="M49" s="166"/>
      <c r="N49" s="166">
        <f>N48/N47*100</f>
        <v>5.0859574468085116</v>
      </c>
      <c r="O49" s="166">
        <f>O48/O47*100</f>
        <v>146.4139264990329</v>
      </c>
      <c r="P49" s="166"/>
      <c r="Q49" s="166"/>
      <c r="R49" s="166"/>
      <c r="S49" s="166"/>
      <c r="T49" s="166"/>
      <c r="U49" s="166"/>
      <c r="V49" s="166"/>
      <c r="W49" s="166"/>
      <c r="X49" s="166"/>
      <c r="Y49" s="166"/>
      <c r="Z49" s="166"/>
    </row>
    <row r="50" spans="1:26" s="2" customFormat="1" ht="28.8" x14ac:dyDescent="0.3">
      <c r="A50" s="125" t="s">
        <v>364</v>
      </c>
      <c r="B50" s="125" t="s">
        <v>292</v>
      </c>
      <c r="C50" s="125" t="s">
        <v>365</v>
      </c>
      <c r="D50" s="125" t="s">
        <v>353</v>
      </c>
      <c r="E50" s="125" t="s">
        <v>272</v>
      </c>
      <c r="F50" s="125" t="s">
        <v>273</v>
      </c>
      <c r="G50" s="125" t="s">
        <v>3</v>
      </c>
      <c r="H50" s="125" t="s">
        <v>296</v>
      </c>
      <c r="I50" s="125" t="s">
        <v>323</v>
      </c>
      <c r="J50" s="125" t="s">
        <v>324</v>
      </c>
      <c r="K50" s="125" t="s">
        <v>327</v>
      </c>
      <c r="L50" s="125" t="s">
        <v>325</v>
      </c>
      <c r="M50" s="125" t="s">
        <v>326</v>
      </c>
      <c r="N50" s="125" t="s">
        <v>329</v>
      </c>
      <c r="O50" s="125" t="s">
        <v>5</v>
      </c>
      <c r="P50" s="125" t="s">
        <v>304</v>
      </c>
      <c r="Q50" s="125" t="s">
        <v>313</v>
      </c>
      <c r="R50" s="125" t="s">
        <v>6</v>
      </c>
      <c r="S50" s="125" t="s">
        <v>7</v>
      </c>
      <c r="T50" s="125" t="s">
        <v>8</v>
      </c>
      <c r="U50" s="125" t="s">
        <v>9</v>
      </c>
      <c r="V50" s="125" t="s">
        <v>10</v>
      </c>
      <c r="W50" s="125" t="s">
        <v>291</v>
      </c>
      <c r="X50" s="125" t="s">
        <v>11</v>
      </c>
      <c r="Y50" s="125" t="s">
        <v>12</v>
      </c>
      <c r="Z50" s="125" t="s">
        <v>13</v>
      </c>
    </row>
    <row r="51" spans="1:26" s="2" customFormat="1" x14ac:dyDescent="0.3">
      <c r="A51" s="172">
        <v>51</v>
      </c>
      <c r="B51" s="10" t="str">
        <f>VLOOKUP($A51,'Một số món ăn '!$A$1:$AA$3821,2,FALSE)</f>
        <v>Khoai lang luộc</v>
      </c>
      <c r="C51" s="408">
        <v>1</v>
      </c>
      <c r="D51" s="96" t="str">
        <f>VLOOKUP($A51,'Một số món ăn '!$A$1:$AA$3821,3,FALSE)</f>
        <v>củ</v>
      </c>
      <c r="E51" s="10">
        <f>VLOOKUP($A51,'Một số món ăn '!$A$1:$AA$3821,4,FALSE)*$C51</f>
        <v>200</v>
      </c>
      <c r="F51" s="10">
        <f>VLOOKUP($A51,'Một số món ăn '!$A$1:$AA$3821,5,FALSE)*$C51</f>
        <v>166</v>
      </c>
      <c r="G51" s="10">
        <f>VLOOKUP($A51,'Một số món ăn '!$A$1:$AA$3821,7,FALSE)*$C51</f>
        <v>238</v>
      </c>
      <c r="H51" s="10">
        <f>VLOOKUP($A51,'Một số món ăn '!$A$1:$AA$3821,8,FALSE)*$C51</f>
        <v>112.88</v>
      </c>
      <c r="I51" s="10">
        <f>VLOOKUP($A51,'Một số món ăn '!$A$1:$AA$3821,9,FALSE)*$C51</f>
        <v>0</v>
      </c>
      <c r="J51" s="10">
        <f>VLOOKUP($A51,'Một số món ăn '!$A$1:$AA$3821,10,FALSE)*$C51</f>
        <v>1.992</v>
      </c>
      <c r="K51" s="10">
        <f>VLOOKUP($A51,'Một số món ăn '!$A$1:$AA$3821,11,FALSE)*$C51</f>
        <v>1.992</v>
      </c>
      <c r="L51" s="10">
        <f>VLOOKUP($A51,'Một số món ăn '!$A$1:$AA$3821,12,FALSE)*$C51</f>
        <v>0</v>
      </c>
      <c r="M51" s="10">
        <f>VLOOKUP($A51,'Một số món ăn '!$A$1:$AA$3821,13,FALSE)*$C51</f>
        <v>0.33200000000000002</v>
      </c>
      <c r="N51" s="10">
        <f>VLOOKUP($A51,'Một số món ăn '!$A$1:$AA$3821,14,FALSE)*$C51</f>
        <v>0.33200000000000002</v>
      </c>
      <c r="O51" s="10">
        <f>VLOOKUP($A51,'Một số món ăn '!$A$1:$AA$3821,15,FALSE)*$C51</f>
        <v>47.31</v>
      </c>
      <c r="P51" s="10">
        <f>VLOOKUP($A51,'Một số món ăn '!$A$1:$AA$3821,16,FALSE)*$C51</f>
        <v>2.988</v>
      </c>
      <c r="Q51" s="10">
        <f>VLOOKUP($A51,'Một số món ăn '!$A$1:$AA$3821,17,FALSE)*$C51</f>
        <v>0</v>
      </c>
      <c r="R51" s="10">
        <f>VLOOKUP($A51,'Một số món ăn '!$A$1:$AA$3821,18,FALSE)*$C51</f>
        <v>56.44</v>
      </c>
      <c r="S51" s="10">
        <f>VLOOKUP($A51,'Một số món ăn '!$A$1:$AA$3821,19,FALSE)*$C51</f>
        <v>81.34</v>
      </c>
      <c r="T51" s="10">
        <f>VLOOKUP($A51,'Một số món ăn '!$A$1:$AA$3821,20,FALSE)*$C51</f>
        <v>1.66</v>
      </c>
      <c r="U51" s="10">
        <f>VLOOKUP($A51,'Một số món ăn '!$A$1:$AA$3821,21,FALSE)*$C51</f>
        <v>51.46</v>
      </c>
      <c r="V51" s="10">
        <f>VLOOKUP($A51,'Một số món ăn '!$A$1:$AA$3821,22,FALSE)*$C51</f>
        <v>348.6</v>
      </c>
      <c r="W51" s="10">
        <f>VLOOKUP($A51,'Một số món ăn '!$A$1:$AA$3821,23,FALSE)*$C51</f>
        <v>249</v>
      </c>
      <c r="X51" s="10">
        <f>VLOOKUP($A51,'Một số món ăn '!$A$1:$AA$3821,24,FALSE)*$C51</f>
        <v>0</v>
      </c>
      <c r="Y51" s="10">
        <f>VLOOKUP($A51,'Một số món ăn '!$A$1:$AA$3821,25,FALSE)*$C51</f>
        <v>8.3000000000000004E-2</v>
      </c>
      <c r="Z51" s="10">
        <f>VLOOKUP($A51,'Một số món ăn '!$A$1:$AA$3821,26,FALSE)*$C51</f>
        <v>38.18</v>
      </c>
    </row>
    <row r="52" spans="1:26" x14ac:dyDescent="0.3">
      <c r="A52" s="172" t="s">
        <v>338</v>
      </c>
      <c r="B52" s="10" t="str">
        <f>VLOOKUP($A52,'Một số món ăn '!$A$1:$AA$3821,2,FALSE)</f>
        <v>Chọn món</v>
      </c>
      <c r="C52" s="408">
        <v>0</v>
      </c>
      <c r="D52" s="96" t="str">
        <f>VLOOKUP($A52,'Một số món ăn '!$A$1:$AA$3821,3,FALSE)</f>
        <v>chọn lượng</v>
      </c>
      <c r="E52" s="10">
        <f>VLOOKUP($A52,'Một số món ăn '!$A$1:$AA$3821,4,FALSE)*$C52</f>
        <v>0</v>
      </c>
      <c r="F52" s="10">
        <f>VLOOKUP($A52,'Một số món ăn '!$A$1:$AA$3821,5,FALSE)*$C52</f>
        <v>0</v>
      </c>
      <c r="G52" s="10">
        <f>VLOOKUP($A52,'Một số món ăn '!$A$1:$AA$3821,7,FALSE)*$C52</f>
        <v>0</v>
      </c>
      <c r="H52" s="10">
        <f>VLOOKUP($A52,'Một số món ăn '!$A$1:$AA$3821,8,FALSE)*$C52</f>
        <v>0</v>
      </c>
      <c r="I52" s="10">
        <f>VLOOKUP($A52,'Một số món ăn '!$A$1:$AA$3821,9,FALSE)*$C52</f>
        <v>0</v>
      </c>
      <c r="J52" s="10">
        <f>VLOOKUP($A52,'Một số món ăn '!$A$1:$AA$3821,10,FALSE)*$C52</f>
        <v>0</v>
      </c>
      <c r="K52" s="10">
        <f>VLOOKUP($A52,'Một số món ăn '!$A$1:$AA$3821,11,FALSE)*$C52</f>
        <v>0</v>
      </c>
      <c r="L52" s="10">
        <f>VLOOKUP($A52,'Một số món ăn '!$A$1:$AA$3821,12,FALSE)*$C52</f>
        <v>0</v>
      </c>
      <c r="M52" s="10">
        <f>VLOOKUP($A52,'Một số món ăn '!$A$1:$AA$3821,13,FALSE)*$C52</f>
        <v>0</v>
      </c>
      <c r="N52" s="10">
        <f>VLOOKUP($A52,'Một số món ăn '!$A$1:$AA$3821,14,FALSE)*$C52</f>
        <v>0</v>
      </c>
      <c r="O52" s="10">
        <f>VLOOKUP($A52,'Một số món ăn '!$A$1:$AA$3821,15,FALSE)*$C52</f>
        <v>0</v>
      </c>
      <c r="P52" s="10">
        <f>VLOOKUP($A52,'Một số món ăn '!$A$1:$AA$3821,16,FALSE)*$C52</f>
        <v>0</v>
      </c>
      <c r="Q52" s="10">
        <f>VLOOKUP($A52,'Một số món ăn '!$A$1:$AA$3821,17,FALSE)*$C52</f>
        <v>0</v>
      </c>
      <c r="R52" s="10">
        <f>VLOOKUP($A52,'Một số món ăn '!$A$1:$AA$3821,18,FALSE)*$C52</f>
        <v>0</v>
      </c>
      <c r="S52" s="10">
        <f>VLOOKUP($A52,'Một số món ăn '!$A$1:$AA$3821,19,FALSE)*$C52</f>
        <v>0</v>
      </c>
      <c r="T52" s="10">
        <f>VLOOKUP($A52,'Một số món ăn '!$A$1:$AA$3821,20,FALSE)*$C52</f>
        <v>0</v>
      </c>
      <c r="U52" s="10">
        <f>VLOOKUP($A52,'Một số món ăn '!$A$1:$AA$3821,21,FALSE)*$C52</f>
        <v>0</v>
      </c>
      <c r="V52" s="10">
        <f>VLOOKUP($A52,'Một số món ăn '!$A$1:$AA$3821,22,FALSE)*$C52</f>
        <v>0</v>
      </c>
      <c r="W52" s="10">
        <f>VLOOKUP($A52,'Một số món ăn '!$A$1:$AA$3821,23,FALSE)*$C52</f>
        <v>0</v>
      </c>
      <c r="X52" s="10">
        <f>VLOOKUP($A52,'Một số món ăn '!$A$1:$AA$3821,24,FALSE)*$C52</f>
        <v>0</v>
      </c>
      <c r="Y52" s="10">
        <f>VLOOKUP($A52,'Một số món ăn '!$A$1:$AA$3821,25,FALSE)*$C52</f>
        <v>0</v>
      </c>
      <c r="Z52" s="10">
        <f>VLOOKUP($A52,'Một số món ăn '!$A$1:$AA$3821,26,FALSE)*$C52</f>
        <v>0</v>
      </c>
    </row>
    <row r="53" spans="1:26" x14ac:dyDescent="0.3">
      <c r="A53" s="172" t="s">
        <v>338</v>
      </c>
      <c r="B53" s="10" t="str">
        <f>VLOOKUP($A53,'Một số món ăn '!$A$1:$AA$3821,2,FALSE)</f>
        <v>Chọn món</v>
      </c>
      <c r="C53" s="408">
        <v>0</v>
      </c>
      <c r="D53" s="96" t="str">
        <f>VLOOKUP($A53,'Một số món ăn '!$A$1:$AA$3821,3,FALSE)</f>
        <v>chọn lượng</v>
      </c>
      <c r="E53" s="10">
        <f>VLOOKUP($A53,'Một số món ăn '!$A$1:$AA$3821,4,FALSE)*$C53</f>
        <v>0</v>
      </c>
      <c r="F53" s="10">
        <f>VLOOKUP($A53,'Một số món ăn '!$A$1:$AA$3821,5,FALSE)*$C53</f>
        <v>0</v>
      </c>
      <c r="G53" s="10">
        <f>VLOOKUP($A53,'Một số món ăn '!$A$1:$AA$3821,7,FALSE)*$C53</f>
        <v>0</v>
      </c>
      <c r="H53" s="10">
        <f>VLOOKUP($A53,'Một số món ăn '!$A$1:$AA$3821,8,FALSE)*$C53</f>
        <v>0</v>
      </c>
      <c r="I53" s="10">
        <f>VLOOKUP($A53,'Một số món ăn '!$A$1:$AA$3821,9,FALSE)*$C53</f>
        <v>0</v>
      </c>
      <c r="J53" s="10">
        <f>VLOOKUP($A53,'Một số món ăn '!$A$1:$AA$3821,10,FALSE)*$C53</f>
        <v>0</v>
      </c>
      <c r="K53" s="10">
        <f>VLOOKUP($A53,'Một số món ăn '!$A$1:$AA$3821,11,FALSE)*$C53</f>
        <v>0</v>
      </c>
      <c r="L53" s="10">
        <f>VLOOKUP($A53,'Một số món ăn '!$A$1:$AA$3821,12,FALSE)*$C53</f>
        <v>0</v>
      </c>
      <c r="M53" s="10">
        <f>VLOOKUP($A53,'Một số món ăn '!$A$1:$AA$3821,13,FALSE)*$C53</f>
        <v>0</v>
      </c>
      <c r="N53" s="10">
        <f>VLOOKUP($A53,'Một số món ăn '!$A$1:$AA$3821,14,FALSE)*$C53</f>
        <v>0</v>
      </c>
      <c r="O53" s="10">
        <f>VLOOKUP($A53,'Một số món ăn '!$A$1:$AA$3821,15,FALSE)*$C53</f>
        <v>0</v>
      </c>
      <c r="P53" s="10">
        <f>VLOOKUP($A53,'Một số món ăn '!$A$1:$AA$3821,16,FALSE)*$C53</f>
        <v>0</v>
      </c>
      <c r="Q53" s="10">
        <f>VLOOKUP($A53,'Một số món ăn '!$A$1:$AA$3821,17,FALSE)*$C53</f>
        <v>0</v>
      </c>
      <c r="R53" s="10">
        <f>VLOOKUP($A53,'Một số món ăn '!$A$1:$AA$3821,18,FALSE)*$C53</f>
        <v>0</v>
      </c>
      <c r="S53" s="10">
        <f>VLOOKUP($A53,'Một số món ăn '!$A$1:$AA$3821,19,FALSE)*$C53</f>
        <v>0</v>
      </c>
      <c r="T53" s="10">
        <f>VLOOKUP($A53,'Một số món ăn '!$A$1:$AA$3821,20,FALSE)*$C53</f>
        <v>0</v>
      </c>
      <c r="U53" s="10">
        <f>VLOOKUP($A53,'Một số món ăn '!$A$1:$AA$3821,21,FALSE)*$C53</f>
        <v>0</v>
      </c>
      <c r="V53" s="10">
        <f>VLOOKUP($A53,'Một số món ăn '!$A$1:$AA$3821,22,FALSE)*$C53</f>
        <v>0</v>
      </c>
      <c r="W53" s="10">
        <f>VLOOKUP($A53,'Một số món ăn '!$A$1:$AA$3821,23,FALSE)*$C53</f>
        <v>0</v>
      </c>
      <c r="X53" s="10">
        <f>VLOOKUP($A53,'Một số món ăn '!$A$1:$AA$3821,24,FALSE)*$C53</f>
        <v>0</v>
      </c>
      <c r="Y53" s="10">
        <f>VLOOKUP($A53,'Một số món ăn '!$A$1:$AA$3821,25,FALSE)*$C53</f>
        <v>0</v>
      </c>
      <c r="Z53" s="10">
        <f>VLOOKUP($A53,'Một số món ăn '!$A$1:$AA$3821,26,FALSE)*$C53</f>
        <v>0</v>
      </c>
    </row>
    <row r="54" spans="1:26" x14ac:dyDescent="0.3">
      <c r="A54" s="172" t="s">
        <v>338</v>
      </c>
      <c r="B54" s="10" t="str">
        <f>VLOOKUP($A54,'Một số món ăn '!$A$1:$AA$3821,2,FALSE)</f>
        <v>Chọn món</v>
      </c>
      <c r="C54" s="408">
        <v>0</v>
      </c>
      <c r="D54" s="96" t="str">
        <f>VLOOKUP($A54,'Một số món ăn '!$A$1:$AA$3821,3,FALSE)</f>
        <v>chọn lượng</v>
      </c>
      <c r="E54" s="10">
        <f>VLOOKUP($A54,'Một số món ăn '!$A$1:$AA$3821,4,FALSE)*$C54</f>
        <v>0</v>
      </c>
      <c r="F54" s="10">
        <f>VLOOKUP($A54,'Một số món ăn '!$A$1:$AA$3821,5,FALSE)*$C54</f>
        <v>0</v>
      </c>
      <c r="G54" s="10">
        <f>VLOOKUP($A54,'Một số món ăn '!$A$1:$AA$3821,7,FALSE)*$C54</f>
        <v>0</v>
      </c>
      <c r="H54" s="10">
        <f>VLOOKUP($A54,'Một số món ăn '!$A$1:$AA$3821,8,FALSE)*$C54</f>
        <v>0</v>
      </c>
      <c r="I54" s="10">
        <f>VLOOKUP($A54,'Một số món ăn '!$A$1:$AA$3821,9,FALSE)*$C54</f>
        <v>0</v>
      </c>
      <c r="J54" s="10">
        <f>VLOOKUP($A54,'Một số món ăn '!$A$1:$AA$3821,10,FALSE)*$C54</f>
        <v>0</v>
      </c>
      <c r="K54" s="10">
        <f>VLOOKUP($A54,'Một số món ăn '!$A$1:$AA$3821,11,FALSE)*$C54</f>
        <v>0</v>
      </c>
      <c r="L54" s="10">
        <f>VLOOKUP($A54,'Một số món ăn '!$A$1:$AA$3821,12,FALSE)*$C54</f>
        <v>0</v>
      </c>
      <c r="M54" s="10">
        <f>VLOOKUP($A54,'Một số món ăn '!$A$1:$AA$3821,13,FALSE)*$C54</f>
        <v>0</v>
      </c>
      <c r="N54" s="10">
        <f>VLOOKUP($A54,'Một số món ăn '!$A$1:$AA$3821,14,FALSE)*$C54</f>
        <v>0</v>
      </c>
      <c r="O54" s="10">
        <f>VLOOKUP($A54,'Một số món ăn '!$A$1:$AA$3821,15,FALSE)*$C54</f>
        <v>0</v>
      </c>
      <c r="P54" s="10">
        <f>VLOOKUP($A54,'Một số món ăn '!$A$1:$AA$3821,16,FALSE)*$C54</f>
        <v>0</v>
      </c>
      <c r="Q54" s="10">
        <f>VLOOKUP($A54,'Một số món ăn '!$A$1:$AA$3821,17,FALSE)*$C54</f>
        <v>0</v>
      </c>
      <c r="R54" s="10">
        <f>VLOOKUP($A54,'Một số món ăn '!$A$1:$AA$3821,18,FALSE)*$C54</f>
        <v>0</v>
      </c>
      <c r="S54" s="10">
        <f>VLOOKUP($A54,'Một số món ăn '!$A$1:$AA$3821,19,FALSE)*$C54</f>
        <v>0</v>
      </c>
      <c r="T54" s="10">
        <f>VLOOKUP($A54,'Một số món ăn '!$A$1:$AA$3821,20,FALSE)*$C54</f>
        <v>0</v>
      </c>
      <c r="U54" s="10">
        <f>VLOOKUP($A54,'Một số món ăn '!$A$1:$AA$3821,21,FALSE)*$C54</f>
        <v>0</v>
      </c>
      <c r="V54" s="10">
        <f>VLOOKUP($A54,'Một số món ăn '!$A$1:$AA$3821,22,FALSE)*$C54</f>
        <v>0</v>
      </c>
      <c r="W54" s="10">
        <f>VLOOKUP($A54,'Một số món ăn '!$A$1:$AA$3821,23,FALSE)*$C54</f>
        <v>0</v>
      </c>
      <c r="X54" s="10">
        <f>VLOOKUP($A54,'Một số món ăn '!$A$1:$AA$3821,24,FALSE)*$C54</f>
        <v>0</v>
      </c>
      <c r="Y54" s="10">
        <f>VLOOKUP($A54,'Một số món ăn '!$A$1:$AA$3821,25,FALSE)*$C54</f>
        <v>0</v>
      </c>
      <c r="Z54" s="10">
        <f>VLOOKUP($A54,'Một số món ăn '!$A$1:$AA$3821,26,FALSE)*$C54</f>
        <v>0</v>
      </c>
    </row>
    <row r="55" spans="1:26" x14ac:dyDescent="0.3">
      <c r="A55" s="172" t="s">
        <v>338</v>
      </c>
      <c r="B55" s="10" t="str">
        <f>VLOOKUP($A55,'Một số món ăn '!$A$1:$AA$3821,2,FALSE)</f>
        <v>Chọn món</v>
      </c>
      <c r="C55" s="408">
        <v>0</v>
      </c>
      <c r="D55" s="96" t="str">
        <f>VLOOKUP($A55,'Một số món ăn '!$A$1:$AA$3821,3,FALSE)</f>
        <v>chọn lượng</v>
      </c>
      <c r="E55" s="10">
        <f>VLOOKUP($A55,'Một số món ăn '!$A$1:$AA$3821,4,FALSE)*$C55</f>
        <v>0</v>
      </c>
      <c r="F55" s="10">
        <f>VLOOKUP($A55,'Một số món ăn '!$A$1:$AA$3821,5,FALSE)*$C55</f>
        <v>0</v>
      </c>
      <c r="G55" s="10">
        <f>VLOOKUP($A55,'Một số món ăn '!$A$1:$AA$3821,7,FALSE)*$C55</f>
        <v>0</v>
      </c>
      <c r="H55" s="10">
        <f>VLOOKUP($A55,'Một số món ăn '!$A$1:$AA$3821,8,FALSE)*$C55</f>
        <v>0</v>
      </c>
      <c r="I55" s="10">
        <f>VLOOKUP($A55,'Một số món ăn '!$A$1:$AA$3821,9,FALSE)*$C55</f>
        <v>0</v>
      </c>
      <c r="J55" s="10">
        <f>VLOOKUP($A55,'Một số món ăn '!$A$1:$AA$3821,10,FALSE)*$C55</f>
        <v>0</v>
      </c>
      <c r="K55" s="10">
        <f>VLOOKUP($A55,'Một số món ăn '!$A$1:$AA$3821,11,FALSE)*$C55</f>
        <v>0</v>
      </c>
      <c r="L55" s="10">
        <f>VLOOKUP($A55,'Một số món ăn '!$A$1:$AA$3821,12,FALSE)*$C55</f>
        <v>0</v>
      </c>
      <c r="M55" s="10">
        <f>VLOOKUP($A55,'Một số món ăn '!$A$1:$AA$3821,13,FALSE)*$C55</f>
        <v>0</v>
      </c>
      <c r="N55" s="10">
        <f>VLOOKUP($A55,'Một số món ăn '!$A$1:$AA$3821,14,FALSE)*$C55</f>
        <v>0</v>
      </c>
      <c r="O55" s="10">
        <f>VLOOKUP($A55,'Một số món ăn '!$A$1:$AA$3821,15,FALSE)*$C55</f>
        <v>0</v>
      </c>
      <c r="P55" s="10">
        <f>VLOOKUP($A55,'Một số món ăn '!$A$1:$AA$3821,16,FALSE)*$C55</f>
        <v>0</v>
      </c>
      <c r="Q55" s="10">
        <f>VLOOKUP($A55,'Một số món ăn '!$A$1:$AA$3821,17,FALSE)*$C55</f>
        <v>0</v>
      </c>
      <c r="R55" s="10">
        <f>VLOOKUP($A55,'Một số món ăn '!$A$1:$AA$3821,18,FALSE)*$C55</f>
        <v>0</v>
      </c>
      <c r="S55" s="10">
        <f>VLOOKUP($A55,'Một số món ăn '!$A$1:$AA$3821,19,FALSE)*$C55</f>
        <v>0</v>
      </c>
      <c r="T55" s="10">
        <f>VLOOKUP($A55,'Một số món ăn '!$A$1:$AA$3821,20,FALSE)*$C55</f>
        <v>0</v>
      </c>
      <c r="U55" s="10">
        <f>VLOOKUP($A55,'Một số món ăn '!$A$1:$AA$3821,21,FALSE)*$C55</f>
        <v>0</v>
      </c>
      <c r="V55" s="10">
        <f>VLOOKUP($A55,'Một số món ăn '!$A$1:$AA$3821,22,FALSE)*$C55</f>
        <v>0</v>
      </c>
      <c r="W55" s="10">
        <f>VLOOKUP($A55,'Một số món ăn '!$A$1:$AA$3821,23,FALSE)*$C55</f>
        <v>0</v>
      </c>
      <c r="X55" s="10">
        <f>VLOOKUP($A55,'Một số món ăn '!$A$1:$AA$3821,24,FALSE)*$C55</f>
        <v>0</v>
      </c>
      <c r="Y55" s="10">
        <f>VLOOKUP($A55,'Một số món ăn '!$A$1:$AA$3821,25,FALSE)*$C55</f>
        <v>0</v>
      </c>
      <c r="Z55" s="10">
        <f>VLOOKUP($A55,'Một số món ăn '!$A$1:$AA$3821,26,FALSE)*$C55</f>
        <v>0</v>
      </c>
    </row>
    <row r="56" spans="1:26" x14ac:dyDescent="0.3">
      <c r="A56" s="172" t="s">
        <v>338</v>
      </c>
      <c r="B56" s="10" t="str">
        <f>VLOOKUP($A56,'Một số món ăn '!$A$1:$AA$3821,2,FALSE)</f>
        <v>Chọn món</v>
      </c>
      <c r="C56" s="408">
        <v>0</v>
      </c>
      <c r="D56" s="96" t="str">
        <f>VLOOKUP($A56,'Một số món ăn '!$A$1:$AA$3821,3,FALSE)</f>
        <v>chọn lượng</v>
      </c>
      <c r="E56" s="10">
        <f>VLOOKUP($A56,'Một số món ăn '!$A$1:$AA$3821,4,FALSE)*$C56</f>
        <v>0</v>
      </c>
      <c r="F56" s="10">
        <f>VLOOKUP($A56,'Một số món ăn '!$A$1:$AA$3821,5,FALSE)*$C56</f>
        <v>0</v>
      </c>
      <c r="G56" s="10">
        <f>VLOOKUP($A56,'Một số món ăn '!$A$1:$AA$3821,7,FALSE)*$C56</f>
        <v>0</v>
      </c>
      <c r="H56" s="10">
        <f>VLOOKUP($A56,'Một số món ăn '!$A$1:$AA$3821,8,FALSE)*$C56</f>
        <v>0</v>
      </c>
      <c r="I56" s="10">
        <f>VLOOKUP($A56,'Một số món ăn '!$A$1:$AA$3821,9,FALSE)*$C56</f>
        <v>0</v>
      </c>
      <c r="J56" s="10">
        <f>VLOOKUP($A56,'Một số món ăn '!$A$1:$AA$3821,10,FALSE)*$C56</f>
        <v>0</v>
      </c>
      <c r="K56" s="10">
        <f>VLOOKUP($A56,'Một số món ăn '!$A$1:$AA$3821,11,FALSE)*$C56</f>
        <v>0</v>
      </c>
      <c r="L56" s="10">
        <f>VLOOKUP($A56,'Một số món ăn '!$A$1:$AA$3821,12,FALSE)*$C56</f>
        <v>0</v>
      </c>
      <c r="M56" s="10">
        <f>VLOOKUP($A56,'Một số món ăn '!$A$1:$AA$3821,13,FALSE)*$C56</f>
        <v>0</v>
      </c>
      <c r="N56" s="10">
        <f>VLOOKUP($A56,'Một số món ăn '!$A$1:$AA$3821,14,FALSE)*$C56</f>
        <v>0</v>
      </c>
      <c r="O56" s="10">
        <f>VLOOKUP($A56,'Một số món ăn '!$A$1:$AA$3821,15,FALSE)*$C56</f>
        <v>0</v>
      </c>
      <c r="P56" s="10">
        <f>VLOOKUP($A56,'Một số món ăn '!$A$1:$AA$3821,16,FALSE)*$C56</f>
        <v>0</v>
      </c>
      <c r="Q56" s="10">
        <f>VLOOKUP($A56,'Một số món ăn '!$A$1:$AA$3821,17,FALSE)*$C56</f>
        <v>0</v>
      </c>
      <c r="R56" s="10">
        <f>VLOOKUP($A56,'Một số món ăn '!$A$1:$AA$3821,18,FALSE)*$C56</f>
        <v>0</v>
      </c>
      <c r="S56" s="10">
        <f>VLOOKUP($A56,'Một số món ăn '!$A$1:$AA$3821,19,FALSE)*$C56</f>
        <v>0</v>
      </c>
      <c r="T56" s="10">
        <f>VLOOKUP($A56,'Một số món ăn '!$A$1:$AA$3821,20,FALSE)*$C56</f>
        <v>0</v>
      </c>
      <c r="U56" s="10">
        <f>VLOOKUP($A56,'Một số món ăn '!$A$1:$AA$3821,21,FALSE)*$C56</f>
        <v>0</v>
      </c>
      <c r="V56" s="10">
        <f>VLOOKUP($A56,'Một số món ăn '!$A$1:$AA$3821,22,FALSE)*$C56</f>
        <v>0</v>
      </c>
      <c r="W56" s="10">
        <f>VLOOKUP($A56,'Một số món ăn '!$A$1:$AA$3821,23,FALSE)*$C56</f>
        <v>0</v>
      </c>
      <c r="X56" s="10">
        <f>VLOOKUP($A56,'Một số món ăn '!$A$1:$AA$3821,24,FALSE)*$C56</f>
        <v>0</v>
      </c>
      <c r="Y56" s="10">
        <f>VLOOKUP($A56,'Một số món ăn '!$A$1:$AA$3821,25,FALSE)*$C56</f>
        <v>0</v>
      </c>
      <c r="Z56" s="10">
        <f>VLOOKUP($A56,'Một số món ăn '!$A$1:$AA$3821,26,FALSE)*$C56</f>
        <v>0</v>
      </c>
    </row>
    <row r="57" spans="1:26" x14ac:dyDescent="0.3">
      <c r="A57" s="172" t="s">
        <v>338</v>
      </c>
      <c r="B57" s="10" t="str">
        <f>VLOOKUP($A57,'Một số món ăn '!$A$1:$AA$3821,2,FALSE)</f>
        <v>Chọn món</v>
      </c>
      <c r="C57" s="408">
        <v>0</v>
      </c>
      <c r="D57" s="96" t="str">
        <f>VLOOKUP($A57,'Một số món ăn '!$A$1:$AA$3821,3,FALSE)</f>
        <v>chọn lượng</v>
      </c>
      <c r="E57" s="10">
        <f>VLOOKUP($A57,'Một số món ăn '!$A$1:$AA$3821,4,FALSE)*$C57</f>
        <v>0</v>
      </c>
      <c r="F57" s="10">
        <f>VLOOKUP($A57,'Một số món ăn '!$A$1:$AA$3821,5,FALSE)*$C57</f>
        <v>0</v>
      </c>
      <c r="G57" s="10">
        <f>VLOOKUP($A57,'Một số món ăn '!$A$1:$AA$3821,7,FALSE)*$C57</f>
        <v>0</v>
      </c>
      <c r="H57" s="10">
        <f>VLOOKUP($A57,'Một số món ăn '!$A$1:$AA$3821,8,FALSE)*$C57</f>
        <v>0</v>
      </c>
      <c r="I57" s="10">
        <f>VLOOKUP($A57,'Một số món ăn '!$A$1:$AA$3821,9,FALSE)*$C57</f>
        <v>0</v>
      </c>
      <c r="J57" s="10">
        <f>VLOOKUP($A57,'Một số món ăn '!$A$1:$AA$3821,10,FALSE)*$C57</f>
        <v>0</v>
      </c>
      <c r="K57" s="10">
        <f>VLOOKUP($A57,'Một số món ăn '!$A$1:$AA$3821,11,FALSE)*$C57</f>
        <v>0</v>
      </c>
      <c r="L57" s="10">
        <f>VLOOKUP($A57,'Một số món ăn '!$A$1:$AA$3821,12,FALSE)*$C57</f>
        <v>0</v>
      </c>
      <c r="M57" s="10">
        <f>VLOOKUP($A57,'Một số món ăn '!$A$1:$AA$3821,13,FALSE)*$C57</f>
        <v>0</v>
      </c>
      <c r="N57" s="10">
        <f>VLOOKUP($A57,'Một số món ăn '!$A$1:$AA$3821,14,FALSE)*$C57</f>
        <v>0</v>
      </c>
      <c r="O57" s="10">
        <f>VLOOKUP($A57,'Một số món ăn '!$A$1:$AA$3821,15,FALSE)*$C57</f>
        <v>0</v>
      </c>
      <c r="P57" s="10">
        <f>VLOOKUP($A57,'Một số món ăn '!$A$1:$AA$3821,16,FALSE)*$C57</f>
        <v>0</v>
      </c>
      <c r="Q57" s="10">
        <f>VLOOKUP($A57,'Một số món ăn '!$A$1:$AA$3821,17,FALSE)*$C57</f>
        <v>0</v>
      </c>
      <c r="R57" s="10">
        <f>VLOOKUP($A57,'Một số món ăn '!$A$1:$AA$3821,18,FALSE)*$C57</f>
        <v>0</v>
      </c>
      <c r="S57" s="10">
        <f>VLOOKUP($A57,'Một số món ăn '!$A$1:$AA$3821,19,FALSE)*$C57</f>
        <v>0</v>
      </c>
      <c r="T57" s="10">
        <f>VLOOKUP($A57,'Một số món ăn '!$A$1:$AA$3821,20,FALSE)*$C57</f>
        <v>0</v>
      </c>
      <c r="U57" s="10">
        <f>VLOOKUP($A57,'Một số món ăn '!$A$1:$AA$3821,21,FALSE)*$C57</f>
        <v>0</v>
      </c>
      <c r="V57" s="10">
        <f>VLOOKUP($A57,'Một số món ăn '!$A$1:$AA$3821,22,FALSE)*$C57</f>
        <v>0</v>
      </c>
      <c r="W57" s="10">
        <f>VLOOKUP($A57,'Một số món ăn '!$A$1:$AA$3821,23,FALSE)*$C57</f>
        <v>0</v>
      </c>
      <c r="X57" s="10">
        <f>VLOOKUP($A57,'Một số món ăn '!$A$1:$AA$3821,24,FALSE)*$C57</f>
        <v>0</v>
      </c>
      <c r="Y57" s="10">
        <f>VLOOKUP($A57,'Một số món ăn '!$A$1:$AA$3821,25,FALSE)*$C57</f>
        <v>0</v>
      </c>
      <c r="Z57" s="10">
        <f>VLOOKUP($A57,'Một số món ăn '!$A$1:$AA$3821,26,FALSE)*$C57</f>
        <v>0</v>
      </c>
    </row>
    <row r="58" spans="1:26" s="106" customFormat="1" x14ac:dyDescent="0.3">
      <c r="A58" s="172" t="s">
        <v>338</v>
      </c>
      <c r="B58" s="10" t="str">
        <f>VLOOKUP($A58,'Một số món ăn '!$A$1:$AA$3821,2,FALSE)</f>
        <v>Chọn món</v>
      </c>
      <c r="C58" s="408">
        <v>0</v>
      </c>
      <c r="D58" s="96" t="str">
        <f>VLOOKUP($A58,'Một số món ăn '!$A$1:$AA$3821,3,FALSE)</f>
        <v>chọn lượng</v>
      </c>
      <c r="E58" s="10">
        <f>VLOOKUP($A58,'Một số món ăn '!$A$1:$AA$3821,4,FALSE)*$C58</f>
        <v>0</v>
      </c>
      <c r="F58" s="10">
        <f>VLOOKUP($A58,'Một số món ăn '!$A$1:$AA$3821,5,FALSE)*$C58</f>
        <v>0</v>
      </c>
      <c r="G58" s="10">
        <f>VLOOKUP($A58,'Một số món ăn '!$A$1:$AA$3821,7,FALSE)*$C58</f>
        <v>0</v>
      </c>
      <c r="H58" s="10">
        <f>VLOOKUP($A58,'Một số món ăn '!$A$1:$AA$3821,8,FALSE)*$C58</f>
        <v>0</v>
      </c>
      <c r="I58" s="10">
        <f>VLOOKUP($A58,'Một số món ăn '!$A$1:$AA$3821,9,FALSE)*$C58</f>
        <v>0</v>
      </c>
      <c r="J58" s="10">
        <f>VLOOKUP($A58,'Một số món ăn '!$A$1:$AA$3821,10,FALSE)*$C58</f>
        <v>0</v>
      </c>
      <c r="K58" s="10">
        <f>VLOOKUP($A58,'Một số món ăn '!$A$1:$AA$3821,11,FALSE)*$C58</f>
        <v>0</v>
      </c>
      <c r="L58" s="10">
        <f>VLOOKUP($A58,'Một số món ăn '!$A$1:$AA$3821,12,FALSE)*$C58</f>
        <v>0</v>
      </c>
      <c r="M58" s="10">
        <f>VLOOKUP($A58,'Một số món ăn '!$A$1:$AA$3821,13,FALSE)*$C58</f>
        <v>0</v>
      </c>
      <c r="N58" s="10">
        <f>VLOOKUP($A58,'Một số món ăn '!$A$1:$AA$3821,14,FALSE)*$C58</f>
        <v>0</v>
      </c>
      <c r="O58" s="10">
        <f>VLOOKUP($A58,'Một số món ăn '!$A$1:$AA$3821,15,FALSE)*$C58</f>
        <v>0</v>
      </c>
      <c r="P58" s="10">
        <f>VLOOKUP($A58,'Một số món ăn '!$A$1:$AA$3821,16,FALSE)*$C58</f>
        <v>0</v>
      </c>
      <c r="Q58" s="10">
        <f>VLOOKUP($A58,'Một số món ăn '!$A$1:$AA$3821,17,FALSE)*$C58</f>
        <v>0</v>
      </c>
      <c r="R58" s="10">
        <f>VLOOKUP($A58,'Một số món ăn '!$A$1:$AA$3821,18,FALSE)*$C58</f>
        <v>0</v>
      </c>
      <c r="S58" s="10">
        <f>VLOOKUP($A58,'Một số món ăn '!$A$1:$AA$3821,19,FALSE)*$C58</f>
        <v>0</v>
      </c>
      <c r="T58" s="10">
        <f>VLOOKUP($A58,'Một số món ăn '!$A$1:$AA$3821,20,FALSE)*$C58</f>
        <v>0</v>
      </c>
      <c r="U58" s="10">
        <f>VLOOKUP($A58,'Một số món ăn '!$A$1:$AA$3821,21,FALSE)*$C58</f>
        <v>0</v>
      </c>
      <c r="V58" s="10">
        <f>VLOOKUP($A58,'Một số món ăn '!$A$1:$AA$3821,22,FALSE)*$C58</f>
        <v>0</v>
      </c>
      <c r="W58" s="10">
        <f>VLOOKUP($A58,'Một số món ăn '!$A$1:$AA$3821,23,FALSE)*$C58</f>
        <v>0</v>
      </c>
      <c r="X58" s="10">
        <f>VLOOKUP($A58,'Một số món ăn '!$A$1:$AA$3821,24,FALSE)*$C58</f>
        <v>0</v>
      </c>
      <c r="Y58" s="10">
        <f>VLOOKUP($A58,'Một số món ăn '!$A$1:$AA$3821,25,FALSE)*$C58</f>
        <v>0</v>
      </c>
      <c r="Z58" s="10">
        <f>VLOOKUP($A58,'Một số món ăn '!$A$1:$AA$3821,26,FALSE)*$C58</f>
        <v>0</v>
      </c>
    </row>
    <row r="65" spans="1:26" s="73" customFormat="1" ht="28.8" x14ac:dyDescent="0.3">
      <c r="A65" s="174" t="s">
        <v>371</v>
      </c>
      <c r="B65" s="175" t="str">
        <f>'Tinh toan nhu cau'!K15</f>
        <v>Trưa</v>
      </c>
      <c r="C65" s="175">
        <f>'Tinh toan nhu cau'!L15</f>
        <v>12</v>
      </c>
      <c r="D65" s="175" t="str">
        <f>'Tinh toan nhu cau'!M15</f>
        <v>giờ</v>
      </c>
      <c r="E65" s="121" t="s">
        <v>272</v>
      </c>
      <c r="F65" s="121" t="s">
        <v>273</v>
      </c>
      <c r="G65" s="121" t="s">
        <v>3</v>
      </c>
      <c r="H65" s="121" t="s">
        <v>296</v>
      </c>
      <c r="I65" s="121" t="s">
        <v>323</v>
      </c>
      <c r="J65" s="121" t="s">
        <v>324</v>
      </c>
      <c r="K65" s="121" t="s">
        <v>327</v>
      </c>
      <c r="L65" s="121" t="s">
        <v>325</v>
      </c>
      <c r="M65" s="121" t="s">
        <v>326</v>
      </c>
      <c r="N65" s="121" t="s">
        <v>329</v>
      </c>
      <c r="O65" s="121" t="s">
        <v>5</v>
      </c>
      <c r="P65" s="121" t="s">
        <v>304</v>
      </c>
      <c r="Q65" s="121" t="s">
        <v>313</v>
      </c>
      <c r="R65" s="121" t="s">
        <v>6</v>
      </c>
      <c r="S65" s="121" t="s">
        <v>7</v>
      </c>
      <c r="T65" s="121" t="s">
        <v>8</v>
      </c>
      <c r="U65" s="121" t="s">
        <v>9</v>
      </c>
      <c r="V65" s="121" t="s">
        <v>10</v>
      </c>
      <c r="W65" s="121" t="s">
        <v>291</v>
      </c>
      <c r="X65" s="121" t="s">
        <v>11</v>
      </c>
      <c r="Y65" s="121" t="s">
        <v>12</v>
      </c>
      <c r="Z65" s="121" t="s">
        <v>13</v>
      </c>
    </row>
    <row r="66" spans="1:26" s="122" customFormat="1" x14ac:dyDescent="0.3">
      <c r="A66" s="31"/>
      <c r="B66" s="31"/>
      <c r="C66" s="31"/>
      <c r="D66" s="31"/>
      <c r="E66" s="31"/>
      <c r="F66" s="31"/>
      <c r="G66" s="31" t="s">
        <v>15</v>
      </c>
      <c r="H66" s="31" t="s">
        <v>16</v>
      </c>
      <c r="I66" s="31" t="s">
        <v>16</v>
      </c>
      <c r="J66" s="31" t="s">
        <v>16</v>
      </c>
      <c r="K66" s="31" t="s">
        <v>328</v>
      </c>
      <c r="L66" s="31" t="s">
        <v>16</v>
      </c>
      <c r="M66" s="31" t="s">
        <v>16</v>
      </c>
      <c r="N66" s="31" t="s">
        <v>16</v>
      </c>
      <c r="O66" s="31" t="s">
        <v>16</v>
      </c>
      <c r="P66" s="31" t="s">
        <v>16</v>
      </c>
      <c r="Q66" s="31" t="s">
        <v>17</v>
      </c>
      <c r="R66" s="31" t="s">
        <v>17</v>
      </c>
      <c r="S66" s="31" t="s">
        <v>17</v>
      </c>
      <c r="T66" s="31" t="s">
        <v>17</v>
      </c>
      <c r="U66" s="31" t="s">
        <v>17</v>
      </c>
      <c r="V66" s="31" t="s">
        <v>17</v>
      </c>
      <c r="W66" s="31" t="s">
        <v>18</v>
      </c>
      <c r="X66" s="31" t="s">
        <v>18</v>
      </c>
      <c r="Y66" s="31" t="s">
        <v>17</v>
      </c>
      <c r="Z66" s="31" t="s">
        <v>17</v>
      </c>
    </row>
    <row r="67" spans="1:26" s="164" customFormat="1" ht="15.6" x14ac:dyDescent="0.3">
      <c r="A67" s="162"/>
      <c r="B67" s="126" t="s">
        <v>381</v>
      </c>
      <c r="C67" s="162"/>
      <c r="D67" s="162"/>
      <c r="E67" s="162"/>
      <c r="F67" s="162"/>
      <c r="G67" s="163">
        <f>'Tinh toan nhu cau'!O15</f>
        <v>470</v>
      </c>
      <c r="H67" s="162">
        <f>'Tinh toan nhu cau'!$P$30*'Tinh toan nhu cau'!N15/100</f>
        <v>300</v>
      </c>
      <c r="I67" s="162"/>
      <c r="J67" s="162"/>
      <c r="K67" s="163">
        <f>'Tinh toan nhu cau'!Q15</f>
        <v>23.5</v>
      </c>
      <c r="L67" s="162"/>
      <c r="M67" s="162"/>
      <c r="N67" s="163">
        <f>'Tinh toan nhu cau'!S15</f>
        <v>13.055555555555554</v>
      </c>
      <c r="O67" s="163">
        <f>'Tinh toan nhu cau'!U15</f>
        <v>64.625</v>
      </c>
      <c r="P67" s="162"/>
      <c r="Q67" s="162"/>
      <c r="R67" s="162"/>
      <c r="S67" s="162"/>
      <c r="T67" s="162"/>
      <c r="U67" s="162"/>
      <c r="V67" s="162"/>
      <c r="W67" s="162"/>
      <c r="X67" s="162"/>
      <c r="Y67" s="162"/>
      <c r="Z67" s="162"/>
    </row>
    <row r="68" spans="1:26" s="124" customFormat="1" ht="15.6" x14ac:dyDescent="0.3">
      <c r="A68" s="31"/>
      <c r="B68" s="127" t="s">
        <v>321</v>
      </c>
      <c r="C68" s="127"/>
      <c r="D68" s="127"/>
      <c r="E68" s="123">
        <f>SUM(E71:E78)</f>
        <v>632.1</v>
      </c>
      <c r="F68" s="123">
        <f t="shared" ref="F68:Z68" si="15">SUM(F71:F78)</f>
        <v>555.55999999999995</v>
      </c>
      <c r="G68" s="123">
        <f t="shared" si="15"/>
        <v>529.255</v>
      </c>
      <c r="H68" s="123">
        <f t="shared" si="15"/>
        <v>442.75260000000003</v>
      </c>
      <c r="I68" s="123">
        <f t="shared" si="15"/>
        <v>12.826879999999999</v>
      </c>
      <c r="J68" s="123">
        <f t="shared" si="15"/>
        <v>13.66802</v>
      </c>
      <c r="K68" s="123">
        <f t="shared" si="15"/>
        <v>26.494899999999994</v>
      </c>
      <c r="L68" s="123">
        <f t="shared" si="15"/>
        <v>6.2978999999999994</v>
      </c>
      <c r="M68" s="123">
        <f t="shared" si="15"/>
        <v>3.2162000000000002</v>
      </c>
      <c r="N68" s="123">
        <f t="shared" si="15"/>
        <v>9.5140999999999991</v>
      </c>
      <c r="O68" s="123">
        <f t="shared" si="15"/>
        <v>74.25381999999999</v>
      </c>
      <c r="P68" s="123">
        <f t="shared" si="15"/>
        <v>9.4059799999999996</v>
      </c>
      <c r="Q68" s="123">
        <f t="shared" si="15"/>
        <v>0</v>
      </c>
      <c r="R68" s="123">
        <f t="shared" si="15"/>
        <v>213.1216</v>
      </c>
      <c r="S68" s="123">
        <f t="shared" si="15"/>
        <v>274.13319999999999</v>
      </c>
      <c r="T68" s="123">
        <f t="shared" si="15"/>
        <v>12.31654</v>
      </c>
      <c r="U68" s="123">
        <f t="shared" si="15"/>
        <v>497.29200000000003</v>
      </c>
      <c r="V68" s="123">
        <f t="shared" si="15"/>
        <v>620.87799999999993</v>
      </c>
      <c r="W68" s="123">
        <f t="shared" si="15"/>
        <v>619.55099999999993</v>
      </c>
      <c r="X68" s="123">
        <f t="shared" si="15"/>
        <v>41.201999999999998</v>
      </c>
      <c r="Y68" s="123">
        <f t="shared" si="15"/>
        <v>0.34321799999999997</v>
      </c>
      <c r="Z68" s="123">
        <f t="shared" si="15"/>
        <v>74.468400000000003</v>
      </c>
    </row>
    <row r="69" spans="1:26" s="167" customFormat="1" ht="15.6" x14ac:dyDescent="0.3">
      <c r="A69" s="165"/>
      <c r="B69" s="165" t="s">
        <v>382</v>
      </c>
      <c r="C69" s="165"/>
      <c r="D69" s="165"/>
      <c r="E69" s="166"/>
      <c r="F69" s="166"/>
      <c r="G69" s="166">
        <f>G68/G67*100</f>
        <v>112.60744680851064</v>
      </c>
      <c r="H69" s="166"/>
      <c r="I69" s="166"/>
      <c r="J69" s="166"/>
      <c r="K69" s="166">
        <f>K68/K67*100</f>
        <v>112.74425531914891</v>
      </c>
      <c r="L69" s="166"/>
      <c r="M69" s="166"/>
      <c r="N69" s="166">
        <f>N68/N67*100</f>
        <v>72.873957446808518</v>
      </c>
      <c r="O69" s="166">
        <f>O68/O67*100</f>
        <v>114.89952804642165</v>
      </c>
      <c r="P69" s="166"/>
      <c r="Q69" s="166"/>
      <c r="R69" s="166"/>
      <c r="S69" s="166"/>
      <c r="T69" s="166"/>
      <c r="U69" s="166"/>
      <c r="V69" s="166"/>
      <c r="W69" s="166"/>
      <c r="X69" s="166"/>
      <c r="Y69" s="166"/>
      <c r="Z69" s="166"/>
    </row>
    <row r="70" spans="1:26" s="2" customFormat="1" ht="28.8" x14ac:dyDescent="0.3">
      <c r="A70" s="125" t="s">
        <v>364</v>
      </c>
      <c r="B70" s="125" t="s">
        <v>292</v>
      </c>
      <c r="C70" s="125" t="s">
        <v>365</v>
      </c>
      <c r="D70" s="125" t="s">
        <v>353</v>
      </c>
      <c r="E70" s="125" t="s">
        <v>272</v>
      </c>
      <c r="F70" s="125" t="s">
        <v>273</v>
      </c>
      <c r="G70" s="125" t="s">
        <v>3</v>
      </c>
      <c r="H70" s="125" t="s">
        <v>296</v>
      </c>
      <c r="I70" s="125" t="s">
        <v>323</v>
      </c>
      <c r="J70" s="125" t="s">
        <v>324</v>
      </c>
      <c r="K70" s="125" t="s">
        <v>327</v>
      </c>
      <c r="L70" s="125" t="s">
        <v>325</v>
      </c>
      <c r="M70" s="125" t="s">
        <v>326</v>
      </c>
      <c r="N70" s="125" t="s">
        <v>329</v>
      </c>
      <c r="O70" s="125" t="s">
        <v>5</v>
      </c>
      <c r="P70" s="125" t="s">
        <v>304</v>
      </c>
      <c r="Q70" s="125" t="s">
        <v>313</v>
      </c>
      <c r="R70" s="125" t="s">
        <v>6</v>
      </c>
      <c r="S70" s="125" t="s">
        <v>7</v>
      </c>
      <c r="T70" s="125" t="s">
        <v>8</v>
      </c>
      <c r="U70" s="125" t="s">
        <v>9</v>
      </c>
      <c r="V70" s="125" t="s">
        <v>10</v>
      </c>
      <c r="W70" s="125" t="s">
        <v>291</v>
      </c>
      <c r="X70" s="125" t="s">
        <v>11</v>
      </c>
      <c r="Y70" s="125" t="s">
        <v>12</v>
      </c>
      <c r="Z70" s="125" t="s">
        <v>13</v>
      </c>
    </row>
    <row r="71" spans="1:26" s="2" customFormat="1" x14ac:dyDescent="0.3">
      <c r="A71" s="172">
        <v>1</v>
      </c>
      <c r="B71" s="10" t="str">
        <f>VLOOKUP($A71,'Một số món ăn '!$A$1:$AA$3821,2,FALSE)</f>
        <v xml:space="preserve">Cơm trắng </v>
      </c>
      <c r="C71" s="407">
        <v>1</v>
      </c>
      <c r="D71" s="96" t="str">
        <f>VLOOKUP($A71,'Một số món ăn '!$A$1:$AA$3821,3,FALSE)</f>
        <v>chén</v>
      </c>
      <c r="E71" s="10">
        <f>VLOOKUP($A71,'Một số món ăn '!$A$1:$AA$3821,4,FALSE)*$C71</f>
        <v>180</v>
      </c>
      <c r="F71" s="10">
        <f>VLOOKUP($A71,'Một số món ăn '!$A$1:$AA$3821,5,FALSE)*$C71</f>
        <v>179.4</v>
      </c>
      <c r="G71" s="10">
        <f>VLOOKUP($A71,'Một số món ăn '!$A$1:$AA$3821,7,FALSE)*$C71</f>
        <v>206.4</v>
      </c>
      <c r="H71" s="10">
        <f>VLOOKUP($A71,'Một số món ăn '!$A$1:$AA$3821,8,FALSE)*$C71</f>
        <v>128.316</v>
      </c>
      <c r="I71" s="10">
        <f>VLOOKUP($A71,'Một số món ăn '!$A$1:$AA$3821,9,FALSE)*$C71</f>
        <v>0</v>
      </c>
      <c r="J71" s="10">
        <f>VLOOKUP($A71,'Một số món ăn '!$A$1:$AA$3821,10,FALSE)*$C71</f>
        <v>4.6925999999999997</v>
      </c>
      <c r="K71" s="10">
        <f>VLOOKUP($A71,'Một số món ăn '!$A$1:$AA$3821,11,FALSE)*$C71</f>
        <v>4.6925999999999997</v>
      </c>
      <c r="L71" s="10">
        <f>VLOOKUP($A71,'Một số món ăn '!$A$1:$AA$3821,12,FALSE)*$C71</f>
        <v>0</v>
      </c>
      <c r="M71" s="10">
        <f>VLOOKUP($A71,'Một số món ăn '!$A$1:$AA$3821,13,FALSE)*$C71</f>
        <v>0.59399999999999997</v>
      </c>
      <c r="N71" s="10">
        <f>VLOOKUP($A71,'Một số món ăn '!$A$1:$AA$3821,14,FALSE)*$C71</f>
        <v>0.59399999999999997</v>
      </c>
      <c r="O71" s="10">
        <f>VLOOKUP($A71,'Một số món ăn '!$A$1:$AA$3821,15,FALSE)*$C71</f>
        <v>45.262799999999999</v>
      </c>
      <c r="P71" s="10">
        <f>VLOOKUP($A71,'Một số món ăn '!$A$1:$AA$3821,16,FALSE)*$C71</f>
        <v>0.23760000000000001</v>
      </c>
      <c r="Q71" s="10">
        <f>VLOOKUP($A71,'Một số món ăn '!$A$1:$AA$3821,17,FALSE)*$C71</f>
        <v>0</v>
      </c>
      <c r="R71" s="10">
        <f>VLOOKUP($A71,'Một số món ăn '!$A$1:$AA$3821,18,FALSE)*$C71</f>
        <v>17.82</v>
      </c>
      <c r="S71" s="10">
        <f>VLOOKUP($A71,'Một số món ăn '!$A$1:$AA$3821,19,FALSE)*$C71</f>
        <v>61.775999999999996</v>
      </c>
      <c r="T71" s="10">
        <f>VLOOKUP($A71,'Một số món ăn '!$A$1:$AA$3821,20,FALSE)*$C71</f>
        <v>0.7722</v>
      </c>
      <c r="U71" s="10">
        <f>VLOOKUP($A71,'Một số món ăn '!$A$1:$AA$3821,21,FALSE)*$C71</f>
        <v>2.97</v>
      </c>
      <c r="V71" s="10">
        <f>VLOOKUP($A71,'Một số món ăn '!$A$1:$AA$3821,22,FALSE)*$C71</f>
        <v>143.154</v>
      </c>
      <c r="W71" s="10">
        <f>VLOOKUP($A71,'Một số món ăn '!$A$1:$AA$3821,23,FALSE)*$C71</f>
        <v>0</v>
      </c>
      <c r="X71" s="10">
        <f>VLOOKUP($A71,'Một số món ăn '!$A$1:$AA$3821,24,FALSE)*$C71</f>
        <v>0</v>
      </c>
      <c r="Y71" s="10">
        <f>VLOOKUP($A71,'Một số món ăn '!$A$1:$AA$3821,25,FALSE)*$C71</f>
        <v>5.9400000000000001E-2</v>
      </c>
      <c r="Z71" s="10">
        <f>VLOOKUP($A71,'Một số món ăn '!$A$1:$AA$3821,26,FALSE)*$C71</f>
        <v>0</v>
      </c>
    </row>
    <row r="72" spans="1:26" x14ac:dyDescent="0.3">
      <c r="A72" s="172">
        <v>36</v>
      </c>
      <c r="B72" s="10" t="str">
        <f>VLOOKUP($A72,'Một số món ăn '!$A$1:$AA$3821,2,FALSE)</f>
        <v>Gà kho gừng</v>
      </c>
      <c r="C72" s="407">
        <v>0.2</v>
      </c>
      <c r="D72" s="96" t="str">
        <f>VLOOKUP($A72,'Một số món ăn '!$A$1:$AA$3821,3,FALSE)</f>
        <v>đĩa</v>
      </c>
      <c r="E72" s="10">
        <f>VLOOKUP($A72,'Một số món ăn '!$A$1:$AA$3821,4,FALSE)*$C72</f>
        <v>117.60000000000001</v>
      </c>
      <c r="F72" s="10">
        <f>VLOOKUP($A72,'Một số món ăn '!$A$1:$AA$3821,5,FALSE)*$C72</f>
        <v>74</v>
      </c>
      <c r="G72" s="10">
        <f>VLOOKUP($A72,'Một số món ăn '!$A$1:$AA$3821,7,FALSE)*$C72</f>
        <v>167.92000000000002</v>
      </c>
      <c r="H72" s="10">
        <f>VLOOKUP($A72,'Một số món ăn '!$A$1:$AA$3821,8,FALSE)*$C72</f>
        <v>55.468199999999996</v>
      </c>
      <c r="I72" s="10">
        <f>VLOOKUP($A72,'Một số món ăn '!$A$1:$AA$3821,9,FALSE)*$C72</f>
        <v>10.285399999999999</v>
      </c>
      <c r="J72" s="10">
        <f>VLOOKUP($A72,'Một số món ăn '!$A$1:$AA$3821,10,FALSE)*$C72</f>
        <v>0.36559999999999998</v>
      </c>
      <c r="K72" s="10">
        <f>VLOOKUP($A72,'Một số món ăn '!$A$1:$AA$3821,11,FALSE)*$C72</f>
        <v>10.650999999999998</v>
      </c>
      <c r="L72" s="10">
        <f>VLOOKUP($A72,'Một số món ăn '!$A$1:$AA$3821,12,FALSE)*$C72</f>
        <v>4.4015999999999993</v>
      </c>
      <c r="M72" s="10">
        <f>VLOOKUP($A72,'Một số món ăn '!$A$1:$AA$3821,13,FALSE)*$C72</f>
        <v>1.9940000000000002</v>
      </c>
      <c r="N72" s="10">
        <f>VLOOKUP($A72,'Một số món ăn '!$A$1:$AA$3821,14,FALSE)*$C72</f>
        <v>6.3955999999999991</v>
      </c>
      <c r="O72" s="10">
        <f>VLOOKUP($A72,'Một số món ăn '!$A$1:$AA$3821,15,FALSE)*$C72</f>
        <v>4.1355999999999993</v>
      </c>
      <c r="P72" s="10">
        <f>VLOOKUP($A72,'Một số món ăn '!$A$1:$AA$3821,16,FALSE)*$C72</f>
        <v>0.92240000000000011</v>
      </c>
      <c r="Q72" s="10">
        <f>VLOOKUP($A72,'Một số món ăn '!$A$1:$AA$3821,17,FALSE)*$C72</f>
        <v>0</v>
      </c>
      <c r="R72" s="10">
        <f>VLOOKUP($A72,'Một số món ăn '!$A$1:$AA$3821,18,FALSE)*$C72</f>
        <v>24.85</v>
      </c>
      <c r="S72" s="10">
        <f>VLOOKUP($A72,'Một số món ăn '!$A$1:$AA$3821,19,FALSE)*$C72</f>
        <v>81.871000000000009</v>
      </c>
      <c r="T72" s="10">
        <f>VLOOKUP($A72,'Một số món ăn '!$A$1:$AA$3821,20,FALSE)*$C72</f>
        <v>1.177</v>
      </c>
      <c r="U72" s="10">
        <f>VLOOKUP($A72,'Một số món ăn '!$A$1:$AA$3821,21,FALSE)*$C72</f>
        <v>285.846</v>
      </c>
      <c r="V72" s="10">
        <f>VLOOKUP($A72,'Một số món ăn '!$A$1:$AA$3821,22,FALSE)*$C72</f>
        <v>62.847999999999992</v>
      </c>
      <c r="W72" s="10">
        <f>VLOOKUP($A72,'Một số món ăn '!$A$1:$AA$3821,23,FALSE)*$C72</f>
        <v>2.2800000000000002</v>
      </c>
      <c r="X72" s="10">
        <f>VLOOKUP($A72,'Một số món ăn '!$A$1:$AA$3821,24,FALSE)*$C72</f>
        <v>40.32</v>
      </c>
      <c r="Y72" s="10">
        <f>VLOOKUP($A72,'Một số món ăn '!$A$1:$AA$3821,25,FALSE)*$C72</f>
        <v>6.6300000000000012E-2</v>
      </c>
      <c r="Z72" s="10">
        <f>VLOOKUP($A72,'Một số món ăn '!$A$1:$AA$3821,26,FALSE)*$C72</f>
        <v>3.9780000000000002</v>
      </c>
    </row>
    <row r="73" spans="1:26" x14ac:dyDescent="0.3">
      <c r="A73" s="172">
        <v>6</v>
      </c>
      <c r="B73" s="10" t="str">
        <f>VLOOKUP($A73,'Một số món ăn '!$A$1:$AA$3821,2,FALSE)</f>
        <v xml:space="preserve">Canh khổ qua nhồi thịt  </v>
      </c>
      <c r="C73" s="407">
        <v>0.3</v>
      </c>
      <c r="D73" s="96" t="str">
        <f>VLOOKUP($A73,'Một số món ăn '!$A$1:$AA$3821,3,FALSE)</f>
        <v xml:space="preserve"> tô</v>
      </c>
      <c r="E73" s="10">
        <f>VLOOKUP($A73,'Một số món ăn '!$A$1:$AA$3821,4,FALSE)*$C73</f>
        <v>94.5</v>
      </c>
      <c r="F73" s="10">
        <f>VLOOKUP($A73,'Một số món ăn '!$A$1:$AA$3821,5,FALSE)*$C73</f>
        <v>86.160000000000011</v>
      </c>
      <c r="G73" s="10">
        <f>VLOOKUP($A73,'Một số món ăn '!$A$1:$AA$3821,7,FALSE)*$C73</f>
        <v>85.334999999999994</v>
      </c>
      <c r="H73" s="10">
        <f>VLOOKUP($A73,'Một số món ăn '!$A$1:$AA$3821,8,FALSE)*$C73</f>
        <v>64.568399999999997</v>
      </c>
      <c r="I73" s="10">
        <f>VLOOKUP($A73,'Một số món ăn '!$A$1:$AA$3821,9,FALSE)*$C73</f>
        <v>2.5414799999999995</v>
      </c>
      <c r="J73" s="10">
        <f>VLOOKUP($A73,'Một số món ăn '!$A$1:$AA$3821,10,FALSE)*$C73</f>
        <v>4.7218200000000001</v>
      </c>
      <c r="K73" s="10">
        <f>VLOOKUP($A73,'Một số món ăn '!$A$1:$AA$3821,11,FALSE)*$C73</f>
        <v>7.2632999999999983</v>
      </c>
      <c r="L73" s="10">
        <f>VLOOKUP($A73,'Một số món ăn '!$A$1:$AA$3821,12,FALSE)*$C73</f>
        <v>1.8963000000000001</v>
      </c>
      <c r="M73" s="10">
        <f>VLOOKUP($A73,'Một số món ăn '!$A$1:$AA$3821,13,FALSE)*$C73</f>
        <v>0.62819999999999998</v>
      </c>
      <c r="N73" s="10">
        <f>VLOOKUP($A73,'Một số món ăn '!$A$1:$AA$3821,14,FALSE)*$C73</f>
        <v>2.5245000000000002</v>
      </c>
      <c r="O73" s="10">
        <f>VLOOKUP($A73,'Một số món ăn '!$A$1:$AA$3821,15,FALSE)*$C73</f>
        <v>13.191420000000001</v>
      </c>
      <c r="P73" s="10">
        <f>VLOOKUP($A73,'Một số món ăn '!$A$1:$AA$3821,16,FALSE)*$C73</f>
        <v>1.5499799999999999</v>
      </c>
      <c r="Q73" s="10">
        <f>VLOOKUP($A73,'Một số món ăn '!$A$1:$AA$3821,17,FALSE)*$C73</f>
        <v>0</v>
      </c>
      <c r="R73" s="10">
        <f>VLOOKUP($A73,'Một số món ăn '!$A$1:$AA$3821,18,FALSE)*$C73</f>
        <v>66.771600000000007</v>
      </c>
      <c r="S73" s="10">
        <f>VLOOKUP($A73,'Một số món ăn '!$A$1:$AA$3821,19,FALSE)*$C73</f>
        <v>63.526199999999996</v>
      </c>
      <c r="T73" s="10">
        <f>VLOOKUP($A73,'Một số món ăn '!$A$1:$AA$3821,20,FALSE)*$C73</f>
        <v>7.9913399999999983</v>
      </c>
      <c r="U73" s="10">
        <f>VLOOKUP($A73,'Một số món ăn '!$A$1:$AA$3821,21,FALSE)*$C73</f>
        <v>147.99600000000001</v>
      </c>
      <c r="V73" s="10">
        <f>VLOOKUP($A73,'Một số món ăn '!$A$1:$AA$3821,22,FALSE)*$C73</f>
        <v>4.476</v>
      </c>
      <c r="W73" s="10">
        <f>VLOOKUP($A73,'Một số món ăn '!$A$1:$AA$3821,23,FALSE)*$C73</f>
        <v>12.471</v>
      </c>
      <c r="X73" s="10">
        <f>VLOOKUP($A73,'Một số món ăn '!$A$1:$AA$3821,24,FALSE)*$C73</f>
        <v>0.88200000000000001</v>
      </c>
      <c r="Y73" s="10">
        <f>VLOOKUP($A73,'Một số món ăn '!$A$1:$AA$3821,25,FALSE)*$C73</f>
        <v>8.7917999999999996E-2</v>
      </c>
      <c r="Z73" s="10">
        <f>VLOOKUP($A73,'Một số món ăn '!$A$1:$AA$3821,26,FALSE)*$C73</f>
        <v>5.6903999999999995</v>
      </c>
    </row>
    <row r="74" spans="1:26" x14ac:dyDescent="0.3">
      <c r="A74" s="172">
        <v>18</v>
      </c>
      <c r="B74" s="10" t="str">
        <f>VLOOKUP($A74,'Một số món ăn '!$A$1:$AA$3821,2,FALSE)</f>
        <v>Bắp cải luộc</v>
      </c>
      <c r="C74" s="407">
        <v>1.2</v>
      </c>
      <c r="D74" s="96" t="str">
        <f>VLOOKUP($A74,'Một số món ăn '!$A$1:$AA$3821,3,FALSE)</f>
        <v>dĩa</v>
      </c>
      <c r="E74" s="10">
        <f>VLOOKUP($A74,'Một số món ăn '!$A$1:$AA$3821,4,FALSE)*$C74</f>
        <v>240</v>
      </c>
      <c r="F74" s="10">
        <f>VLOOKUP($A74,'Một số món ăn '!$A$1:$AA$3821,5,FALSE)*$C74</f>
        <v>216</v>
      </c>
      <c r="G74" s="10">
        <f>VLOOKUP($A74,'Một số món ăn '!$A$1:$AA$3821,7,FALSE)*$C74</f>
        <v>69.599999999999994</v>
      </c>
      <c r="H74" s="10">
        <f>VLOOKUP($A74,'Một số món ăn '!$A$1:$AA$3821,8,FALSE)*$C74</f>
        <v>194.4</v>
      </c>
      <c r="I74" s="10">
        <f>VLOOKUP($A74,'Một số món ăn '!$A$1:$AA$3821,9,FALSE)*$C74</f>
        <v>0</v>
      </c>
      <c r="J74" s="10">
        <f>VLOOKUP($A74,'Một số món ăn '!$A$1:$AA$3821,10,FALSE)*$C74</f>
        <v>3.8879999999999999</v>
      </c>
      <c r="K74" s="10">
        <f>VLOOKUP($A74,'Một số món ăn '!$A$1:$AA$3821,11,FALSE)*$C74</f>
        <v>3.8879999999999999</v>
      </c>
      <c r="L74" s="10">
        <f>VLOOKUP($A74,'Một số món ăn '!$A$1:$AA$3821,12,FALSE)*$C74</f>
        <v>0</v>
      </c>
      <c r="M74" s="10">
        <f>VLOOKUP($A74,'Một số món ăn '!$A$1:$AA$3821,13,FALSE)*$C74</f>
        <v>0</v>
      </c>
      <c r="N74" s="10">
        <f>VLOOKUP($A74,'Một số món ăn '!$A$1:$AA$3821,14,FALSE)*$C74</f>
        <v>0</v>
      </c>
      <c r="O74" s="10">
        <f>VLOOKUP($A74,'Một số món ăn '!$A$1:$AA$3821,15,FALSE)*$C74</f>
        <v>11.664</v>
      </c>
      <c r="P74" s="10">
        <f>VLOOKUP($A74,'Một số món ăn '!$A$1:$AA$3821,16,FALSE)*$C74</f>
        <v>6.6959999999999997</v>
      </c>
      <c r="Q74" s="10">
        <f>VLOOKUP($A74,'Một số món ăn '!$A$1:$AA$3821,17,FALSE)*$C74</f>
        <v>0</v>
      </c>
      <c r="R74" s="10">
        <f>VLOOKUP($A74,'Một số món ăn '!$A$1:$AA$3821,18,FALSE)*$C74</f>
        <v>103.68</v>
      </c>
      <c r="S74" s="10">
        <f>VLOOKUP($A74,'Một số món ăn '!$A$1:$AA$3821,19,FALSE)*$C74</f>
        <v>66.959999999999994</v>
      </c>
      <c r="T74" s="10">
        <f>VLOOKUP($A74,'Một số món ăn '!$A$1:$AA$3821,20,FALSE)*$C74</f>
        <v>2.3760000000000003</v>
      </c>
      <c r="U74" s="10">
        <f>VLOOKUP($A74,'Một số món ăn '!$A$1:$AA$3821,21,FALSE)*$C74</f>
        <v>60.48</v>
      </c>
      <c r="V74" s="10">
        <f>VLOOKUP($A74,'Một số món ăn '!$A$1:$AA$3821,22,FALSE)*$C74</f>
        <v>410.4</v>
      </c>
      <c r="W74" s="10">
        <f>VLOOKUP($A74,'Một số món ăn '!$A$1:$AA$3821,23,FALSE)*$C74</f>
        <v>604.79999999999995</v>
      </c>
      <c r="X74" s="10">
        <f>VLOOKUP($A74,'Một số món ăn '!$A$1:$AA$3821,24,FALSE)*$C74</f>
        <v>0</v>
      </c>
      <c r="Y74" s="10">
        <f>VLOOKUP($A74,'Một số món ăn '!$A$1:$AA$3821,25,FALSE)*$C74</f>
        <v>0.12959999999999997</v>
      </c>
      <c r="Z74" s="10">
        <f>VLOOKUP($A74,'Một số món ăn '!$A$1:$AA$3821,26,FALSE)*$C74</f>
        <v>64.8</v>
      </c>
    </row>
    <row r="75" spans="1:26" x14ac:dyDescent="0.3">
      <c r="A75" s="198" t="s">
        <v>338</v>
      </c>
      <c r="B75" s="10" t="str">
        <f>VLOOKUP($A75,'Một số món ăn '!$A$1:$AA$3821,2,FALSE)</f>
        <v>Chọn món</v>
      </c>
      <c r="C75" s="407">
        <v>0</v>
      </c>
      <c r="D75" s="96" t="str">
        <f>VLOOKUP($A75,'Một số món ăn '!$A$1:$AA$3821,3,FALSE)</f>
        <v>chọn lượng</v>
      </c>
      <c r="E75" s="10">
        <f>VLOOKUP($A75,'Một số món ăn '!$A$1:$AA$3821,4,FALSE)*$C75</f>
        <v>0</v>
      </c>
      <c r="F75" s="10">
        <f>VLOOKUP($A75,'Một số món ăn '!$A$1:$AA$3821,5,FALSE)*$C75</f>
        <v>0</v>
      </c>
      <c r="G75" s="10">
        <f>VLOOKUP($A75,'Một số món ăn '!$A$1:$AA$3821,7,FALSE)*$C75</f>
        <v>0</v>
      </c>
      <c r="H75" s="10">
        <f>VLOOKUP($A75,'Một số món ăn '!$A$1:$AA$3821,8,FALSE)*$C75</f>
        <v>0</v>
      </c>
      <c r="I75" s="10">
        <f>VLOOKUP($A75,'Một số món ăn '!$A$1:$AA$3821,9,FALSE)*$C75</f>
        <v>0</v>
      </c>
      <c r="J75" s="10">
        <f>VLOOKUP($A75,'Một số món ăn '!$A$1:$AA$3821,10,FALSE)*$C75</f>
        <v>0</v>
      </c>
      <c r="K75" s="10">
        <f>VLOOKUP($A75,'Một số món ăn '!$A$1:$AA$3821,11,FALSE)*$C75</f>
        <v>0</v>
      </c>
      <c r="L75" s="10">
        <f>VLOOKUP($A75,'Một số món ăn '!$A$1:$AA$3821,12,FALSE)*$C75</f>
        <v>0</v>
      </c>
      <c r="M75" s="10">
        <f>VLOOKUP($A75,'Một số món ăn '!$A$1:$AA$3821,13,FALSE)*$C75</f>
        <v>0</v>
      </c>
      <c r="N75" s="10">
        <f>VLOOKUP($A75,'Một số món ăn '!$A$1:$AA$3821,14,FALSE)*$C75</f>
        <v>0</v>
      </c>
      <c r="O75" s="10">
        <f>VLOOKUP($A75,'Một số món ăn '!$A$1:$AA$3821,15,FALSE)*$C75</f>
        <v>0</v>
      </c>
      <c r="P75" s="10">
        <f>VLOOKUP($A75,'Một số món ăn '!$A$1:$AA$3821,16,FALSE)*$C75</f>
        <v>0</v>
      </c>
      <c r="Q75" s="10">
        <f>VLOOKUP($A75,'Một số món ăn '!$A$1:$AA$3821,17,FALSE)*$C75</f>
        <v>0</v>
      </c>
      <c r="R75" s="10">
        <f>VLOOKUP($A75,'Một số món ăn '!$A$1:$AA$3821,18,FALSE)*$C75</f>
        <v>0</v>
      </c>
      <c r="S75" s="10">
        <f>VLOOKUP($A75,'Một số món ăn '!$A$1:$AA$3821,19,FALSE)*$C75</f>
        <v>0</v>
      </c>
      <c r="T75" s="10">
        <f>VLOOKUP($A75,'Một số món ăn '!$A$1:$AA$3821,20,FALSE)*$C75</f>
        <v>0</v>
      </c>
      <c r="U75" s="10">
        <f>VLOOKUP($A75,'Một số món ăn '!$A$1:$AA$3821,21,FALSE)*$C75</f>
        <v>0</v>
      </c>
      <c r="V75" s="10">
        <f>VLOOKUP($A75,'Một số món ăn '!$A$1:$AA$3821,22,FALSE)*$C75</f>
        <v>0</v>
      </c>
      <c r="W75" s="10">
        <f>VLOOKUP($A75,'Một số món ăn '!$A$1:$AA$3821,23,FALSE)*$C75</f>
        <v>0</v>
      </c>
      <c r="X75" s="10">
        <f>VLOOKUP($A75,'Một số món ăn '!$A$1:$AA$3821,24,FALSE)*$C75</f>
        <v>0</v>
      </c>
      <c r="Y75" s="10">
        <f>VLOOKUP($A75,'Một số món ăn '!$A$1:$AA$3821,25,FALSE)*$C75</f>
        <v>0</v>
      </c>
      <c r="Z75" s="10">
        <f>VLOOKUP($A75,'Một số món ăn '!$A$1:$AA$3821,26,FALSE)*$C75</f>
        <v>0</v>
      </c>
    </row>
    <row r="76" spans="1:26" x14ac:dyDescent="0.3">
      <c r="A76" s="198" t="s">
        <v>338</v>
      </c>
      <c r="B76" s="10" t="str">
        <f>VLOOKUP($A76,'Một số món ăn '!$A$1:$AA$3821,2,FALSE)</f>
        <v>Chọn món</v>
      </c>
      <c r="C76" s="407">
        <v>0</v>
      </c>
      <c r="D76" s="96" t="str">
        <f>VLOOKUP($A76,'Một số món ăn '!$A$1:$AA$3821,3,FALSE)</f>
        <v>chọn lượng</v>
      </c>
      <c r="E76" s="10">
        <f>VLOOKUP($A76,'Một số món ăn '!$A$1:$AA$3821,4,FALSE)*$C76</f>
        <v>0</v>
      </c>
      <c r="F76" s="10">
        <f>VLOOKUP($A76,'Một số món ăn '!$A$1:$AA$3821,5,FALSE)*$C76</f>
        <v>0</v>
      </c>
      <c r="G76" s="10">
        <f>VLOOKUP($A76,'Một số món ăn '!$A$1:$AA$3821,7,FALSE)*$C76</f>
        <v>0</v>
      </c>
      <c r="H76" s="10">
        <f>VLOOKUP($A76,'Một số món ăn '!$A$1:$AA$3821,8,FALSE)*$C76</f>
        <v>0</v>
      </c>
      <c r="I76" s="10">
        <f>VLOOKUP($A76,'Một số món ăn '!$A$1:$AA$3821,9,FALSE)*$C76</f>
        <v>0</v>
      </c>
      <c r="J76" s="10">
        <f>VLOOKUP($A76,'Một số món ăn '!$A$1:$AA$3821,10,FALSE)*$C76</f>
        <v>0</v>
      </c>
      <c r="K76" s="10">
        <f>VLOOKUP($A76,'Một số món ăn '!$A$1:$AA$3821,11,FALSE)*$C76</f>
        <v>0</v>
      </c>
      <c r="L76" s="10">
        <f>VLOOKUP($A76,'Một số món ăn '!$A$1:$AA$3821,12,FALSE)*$C76</f>
        <v>0</v>
      </c>
      <c r="M76" s="10">
        <f>VLOOKUP($A76,'Một số món ăn '!$A$1:$AA$3821,13,FALSE)*$C76</f>
        <v>0</v>
      </c>
      <c r="N76" s="10">
        <f>VLOOKUP($A76,'Một số món ăn '!$A$1:$AA$3821,14,FALSE)*$C76</f>
        <v>0</v>
      </c>
      <c r="O76" s="10">
        <f>VLOOKUP($A76,'Một số món ăn '!$A$1:$AA$3821,15,FALSE)*$C76</f>
        <v>0</v>
      </c>
      <c r="P76" s="10">
        <f>VLOOKUP($A76,'Một số món ăn '!$A$1:$AA$3821,16,FALSE)*$C76</f>
        <v>0</v>
      </c>
      <c r="Q76" s="10">
        <f>VLOOKUP($A76,'Một số món ăn '!$A$1:$AA$3821,17,FALSE)*$C76</f>
        <v>0</v>
      </c>
      <c r="R76" s="10">
        <f>VLOOKUP($A76,'Một số món ăn '!$A$1:$AA$3821,18,FALSE)*$C76</f>
        <v>0</v>
      </c>
      <c r="S76" s="10">
        <f>VLOOKUP($A76,'Một số món ăn '!$A$1:$AA$3821,19,FALSE)*$C76</f>
        <v>0</v>
      </c>
      <c r="T76" s="10">
        <f>VLOOKUP($A76,'Một số món ăn '!$A$1:$AA$3821,20,FALSE)*$C76</f>
        <v>0</v>
      </c>
      <c r="U76" s="10">
        <f>VLOOKUP($A76,'Một số món ăn '!$A$1:$AA$3821,21,FALSE)*$C76</f>
        <v>0</v>
      </c>
      <c r="V76" s="10">
        <f>VLOOKUP($A76,'Một số món ăn '!$A$1:$AA$3821,22,FALSE)*$C76</f>
        <v>0</v>
      </c>
      <c r="W76" s="10">
        <f>VLOOKUP($A76,'Một số món ăn '!$A$1:$AA$3821,23,FALSE)*$C76</f>
        <v>0</v>
      </c>
      <c r="X76" s="10">
        <f>VLOOKUP($A76,'Một số món ăn '!$A$1:$AA$3821,24,FALSE)*$C76</f>
        <v>0</v>
      </c>
      <c r="Y76" s="10">
        <f>VLOOKUP($A76,'Một số món ăn '!$A$1:$AA$3821,25,FALSE)*$C76</f>
        <v>0</v>
      </c>
      <c r="Z76" s="10">
        <f>VLOOKUP($A76,'Một số món ăn '!$A$1:$AA$3821,26,FALSE)*$C76</f>
        <v>0</v>
      </c>
    </row>
    <row r="77" spans="1:26" x14ac:dyDescent="0.3">
      <c r="A77" s="198" t="s">
        <v>338</v>
      </c>
      <c r="B77" s="10" t="str">
        <f>VLOOKUP($A77,'Một số món ăn '!$A$1:$AA$3821,2,FALSE)</f>
        <v>Chọn món</v>
      </c>
      <c r="C77" s="407">
        <v>0</v>
      </c>
      <c r="D77" s="96" t="str">
        <f>VLOOKUP($A77,'Một số món ăn '!$A$1:$AA$3821,3,FALSE)</f>
        <v>chọn lượng</v>
      </c>
      <c r="E77" s="10">
        <f>VLOOKUP($A77,'Một số món ăn '!$A$1:$AA$3821,4,FALSE)*$C77</f>
        <v>0</v>
      </c>
      <c r="F77" s="10">
        <f>VLOOKUP($A77,'Một số món ăn '!$A$1:$AA$3821,5,FALSE)*$C77</f>
        <v>0</v>
      </c>
      <c r="G77" s="10">
        <f>VLOOKUP($A77,'Một số món ăn '!$A$1:$AA$3821,7,FALSE)*$C77</f>
        <v>0</v>
      </c>
      <c r="H77" s="10">
        <f>VLOOKUP($A77,'Một số món ăn '!$A$1:$AA$3821,8,FALSE)*$C77</f>
        <v>0</v>
      </c>
      <c r="I77" s="10">
        <f>VLOOKUP($A77,'Một số món ăn '!$A$1:$AA$3821,9,FALSE)*$C77</f>
        <v>0</v>
      </c>
      <c r="J77" s="10">
        <f>VLOOKUP($A77,'Một số món ăn '!$A$1:$AA$3821,10,FALSE)*$C77</f>
        <v>0</v>
      </c>
      <c r="K77" s="10">
        <f>VLOOKUP($A77,'Một số món ăn '!$A$1:$AA$3821,11,FALSE)*$C77</f>
        <v>0</v>
      </c>
      <c r="L77" s="10">
        <f>VLOOKUP($A77,'Một số món ăn '!$A$1:$AA$3821,12,FALSE)*$C77</f>
        <v>0</v>
      </c>
      <c r="M77" s="10">
        <f>VLOOKUP($A77,'Một số món ăn '!$A$1:$AA$3821,13,FALSE)*$C77</f>
        <v>0</v>
      </c>
      <c r="N77" s="10">
        <f>VLOOKUP($A77,'Một số món ăn '!$A$1:$AA$3821,14,FALSE)*$C77</f>
        <v>0</v>
      </c>
      <c r="O77" s="10">
        <f>VLOOKUP($A77,'Một số món ăn '!$A$1:$AA$3821,15,FALSE)*$C77</f>
        <v>0</v>
      </c>
      <c r="P77" s="10">
        <f>VLOOKUP($A77,'Một số món ăn '!$A$1:$AA$3821,16,FALSE)*$C77</f>
        <v>0</v>
      </c>
      <c r="Q77" s="10">
        <f>VLOOKUP($A77,'Một số món ăn '!$A$1:$AA$3821,17,FALSE)*$C77</f>
        <v>0</v>
      </c>
      <c r="R77" s="10">
        <f>VLOOKUP($A77,'Một số món ăn '!$A$1:$AA$3821,18,FALSE)*$C77</f>
        <v>0</v>
      </c>
      <c r="S77" s="10">
        <f>VLOOKUP($A77,'Một số món ăn '!$A$1:$AA$3821,19,FALSE)*$C77</f>
        <v>0</v>
      </c>
      <c r="T77" s="10">
        <f>VLOOKUP($A77,'Một số món ăn '!$A$1:$AA$3821,20,FALSE)*$C77</f>
        <v>0</v>
      </c>
      <c r="U77" s="10">
        <f>VLOOKUP($A77,'Một số món ăn '!$A$1:$AA$3821,21,FALSE)*$C77</f>
        <v>0</v>
      </c>
      <c r="V77" s="10">
        <f>VLOOKUP($A77,'Một số món ăn '!$A$1:$AA$3821,22,FALSE)*$C77</f>
        <v>0</v>
      </c>
      <c r="W77" s="10">
        <f>VLOOKUP($A77,'Một số món ăn '!$A$1:$AA$3821,23,FALSE)*$C77</f>
        <v>0</v>
      </c>
      <c r="X77" s="10">
        <f>VLOOKUP($A77,'Một số món ăn '!$A$1:$AA$3821,24,FALSE)*$C77</f>
        <v>0</v>
      </c>
      <c r="Y77" s="10">
        <f>VLOOKUP($A77,'Một số món ăn '!$A$1:$AA$3821,25,FALSE)*$C77</f>
        <v>0</v>
      </c>
      <c r="Z77" s="10">
        <f>VLOOKUP($A77,'Một số món ăn '!$A$1:$AA$3821,26,FALSE)*$C77</f>
        <v>0</v>
      </c>
    </row>
    <row r="78" spans="1:26" s="106" customFormat="1" x14ac:dyDescent="0.3">
      <c r="A78" s="198" t="s">
        <v>338</v>
      </c>
      <c r="B78" s="10" t="str">
        <f>VLOOKUP($A78,'Một số món ăn '!$A$1:$AA$3821,2,FALSE)</f>
        <v>Chọn món</v>
      </c>
      <c r="C78" s="407">
        <v>0</v>
      </c>
      <c r="D78" s="96" t="str">
        <f>VLOOKUP($A78,'Một số món ăn '!$A$1:$AA$3821,3,FALSE)</f>
        <v>chọn lượng</v>
      </c>
      <c r="E78" s="10">
        <f>VLOOKUP($A78,'Một số món ăn '!$A$1:$AA$3821,4,FALSE)*$C78</f>
        <v>0</v>
      </c>
      <c r="F78" s="10">
        <f>VLOOKUP($A78,'Một số món ăn '!$A$1:$AA$3821,5,FALSE)*$C78</f>
        <v>0</v>
      </c>
      <c r="G78" s="10">
        <f>VLOOKUP($A78,'Một số món ăn '!$A$1:$AA$3821,7,FALSE)*$C78</f>
        <v>0</v>
      </c>
      <c r="H78" s="10">
        <f>VLOOKUP($A78,'Một số món ăn '!$A$1:$AA$3821,8,FALSE)*$C78</f>
        <v>0</v>
      </c>
      <c r="I78" s="10">
        <f>VLOOKUP($A78,'Một số món ăn '!$A$1:$AA$3821,9,FALSE)*$C78</f>
        <v>0</v>
      </c>
      <c r="J78" s="10">
        <f>VLOOKUP($A78,'Một số món ăn '!$A$1:$AA$3821,10,FALSE)*$C78</f>
        <v>0</v>
      </c>
      <c r="K78" s="10">
        <f>VLOOKUP($A78,'Một số món ăn '!$A$1:$AA$3821,11,FALSE)*$C78</f>
        <v>0</v>
      </c>
      <c r="L78" s="10">
        <f>VLOOKUP($A78,'Một số món ăn '!$A$1:$AA$3821,12,FALSE)*$C78</f>
        <v>0</v>
      </c>
      <c r="M78" s="10">
        <f>VLOOKUP($A78,'Một số món ăn '!$A$1:$AA$3821,13,FALSE)*$C78</f>
        <v>0</v>
      </c>
      <c r="N78" s="10">
        <f>VLOOKUP($A78,'Một số món ăn '!$A$1:$AA$3821,14,FALSE)*$C78</f>
        <v>0</v>
      </c>
      <c r="O78" s="10">
        <f>VLOOKUP($A78,'Một số món ăn '!$A$1:$AA$3821,15,FALSE)*$C78</f>
        <v>0</v>
      </c>
      <c r="P78" s="10">
        <f>VLOOKUP($A78,'Một số món ăn '!$A$1:$AA$3821,16,FALSE)*$C78</f>
        <v>0</v>
      </c>
      <c r="Q78" s="10">
        <f>VLOOKUP($A78,'Một số món ăn '!$A$1:$AA$3821,17,FALSE)*$C78</f>
        <v>0</v>
      </c>
      <c r="R78" s="10">
        <f>VLOOKUP($A78,'Một số món ăn '!$A$1:$AA$3821,18,FALSE)*$C78</f>
        <v>0</v>
      </c>
      <c r="S78" s="10">
        <f>VLOOKUP($A78,'Một số món ăn '!$A$1:$AA$3821,19,FALSE)*$C78</f>
        <v>0</v>
      </c>
      <c r="T78" s="10">
        <f>VLOOKUP($A78,'Một số món ăn '!$A$1:$AA$3821,20,FALSE)*$C78</f>
        <v>0</v>
      </c>
      <c r="U78" s="10">
        <f>VLOOKUP($A78,'Một số món ăn '!$A$1:$AA$3821,21,FALSE)*$C78</f>
        <v>0</v>
      </c>
      <c r="V78" s="10">
        <f>VLOOKUP($A78,'Một số món ăn '!$A$1:$AA$3821,22,FALSE)*$C78</f>
        <v>0</v>
      </c>
      <c r="W78" s="10">
        <f>VLOOKUP($A78,'Một số món ăn '!$A$1:$AA$3821,23,FALSE)*$C78</f>
        <v>0</v>
      </c>
      <c r="X78" s="10">
        <f>VLOOKUP($A78,'Một số món ăn '!$A$1:$AA$3821,24,FALSE)*$C78</f>
        <v>0</v>
      </c>
      <c r="Y78" s="10">
        <f>VLOOKUP($A78,'Một số món ăn '!$A$1:$AA$3821,25,FALSE)*$C78</f>
        <v>0</v>
      </c>
      <c r="Z78" s="10">
        <f>VLOOKUP($A78,'Một số món ăn '!$A$1:$AA$3821,26,FALSE)*$C78</f>
        <v>0</v>
      </c>
    </row>
    <row r="85" spans="1:26" s="73" customFormat="1" ht="28.8" x14ac:dyDescent="0.3">
      <c r="A85" s="174" t="s">
        <v>372</v>
      </c>
      <c r="B85" s="175" t="str">
        <f>'Tinh toan nhu cau'!K16</f>
        <v>Xế</v>
      </c>
      <c r="C85" s="175">
        <f>'Tinh toan nhu cau'!L16</f>
        <v>15</v>
      </c>
      <c r="D85" s="175" t="str">
        <f>'Tinh toan nhu cau'!M16</f>
        <v>giờ</v>
      </c>
      <c r="E85" s="121" t="s">
        <v>272</v>
      </c>
      <c r="F85" s="121" t="s">
        <v>273</v>
      </c>
      <c r="G85" s="121" t="s">
        <v>3</v>
      </c>
      <c r="H85" s="121" t="s">
        <v>296</v>
      </c>
      <c r="I85" s="121" t="s">
        <v>323</v>
      </c>
      <c r="J85" s="121" t="s">
        <v>324</v>
      </c>
      <c r="K85" s="121" t="s">
        <v>327</v>
      </c>
      <c r="L85" s="121" t="s">
        <v>325</v>
      </c>
      <c r="M85" s="121" t="s">
        <v>326</v>
      </c>
      <c r="N85" s="121" t="s">
        <v>329</v>
      </c>
      <c r="O85" s="121" t="s">
        <v>5</v>
      </c>
      <c r="P85" s="121" t="s">
        <v>304</v>
      </c>
      <c r="Q85" s="121" t="s">
        <v>313</v>
      </c>
      <c r="R85" s="121" t="s">
        <v>6</v>
      </c>
      <c r="S85" s="121" t="s">
        <v>7</v>
      </c>
      <c r="T85" s="121" t="s">
        <v>8</v>
      </c>
      <c r="U85" s="121" t="s">
        <v>9</v>
      </c>
      <c r="V85" s="121" t="s">
        <v>10</v>
      </c>
      <c r="W85" s="121" t="s">
        <v>291</v>
      </c>
      <c r="X85" s="121" t="s">
        <v>11</v>
      </c>
      <c r="Y85" s="121" t="s">
        <v>12</v>
      </c>
      <c r="Z85" s="121" t="s">
        <v>13</v>
      </c>
    </row>
    <row r="86" spans="1:26" s="122" customFormat="1" x14ac:dyDescent="0.3">
      <c r="A86" s="31"/>
      <c r="B86" s="31"/>
      <c r="C86" s="31"/>
      <c r="D86" s="31"/>
      <c r="E86" s="31"/>
      <c r="F86" s="31"/>
      <c r="G86" s="31" t="s">
        <v>15</v>
      </c>
      <c r="H86" s="31" t="s">
        <v>16</v>
      </c>
      <c r="I86" s="31" t="s">
        <v>16</v>
      </c>
      <c r="J86" s="31" t="s">
        <v>16</v>
      </c>
      <c r="K86" s="31" t="s">
        <v>328</v>
      </c>
      <c r="L86" s="31" t="s">
        <v>16</v>
      </c>
      <c r="M86" s="31" t="s">
        <v>16</v>
      </c>
      <c r="N86" s="31" t="s">
        <v>16</v>
      </c>
      <c r="O86" s="31" t="s">
        <v>16</v>
      </c>
      <c r="P86" s="31" t="s">
        <v>16</v>
      </c>
      <c r="Q86" s="31" t="s">
        <v>17</v>
      </c>
      <c r="R86" s="31" t="s">
        <v>17</v>
      </c>
      <c r="S86" s="31" t="s">
        <v>17</v>
      </c>
      <c r="T86" s="31" t="s">
        <v>17</v>
      </c>
      <c r="U86" s="31" t="s">
        <v>17</v>
      </c>
      <c r="V86" s="31" t="s">
        <v>17</v>
      </c>
      <c r="W86" s="31" t="s">
        <v>18</v>
      </c>
      <c r="X86" s="31" t="s">
        <v>18</v>
      </c>
      <c r="Y86" s="31" t="s">
        <v>17</v>
      </c>
      <c r="Z86" s="31" t="s">
        <v>17</v>
      </c>
    </row>
    <row r="87" spans="1:26" s="164" customFormat="1" ht="15.6" x14ac:dyDescent="0.3">
      <c r="A87" s="162"/>
      <c r="B87" s="126" t="s">
        <v>381</v>
      </c>
      <c r="C87" s="162"/>
      <c r="D87" s="162"/>
      <c r="E87" s="162"/>
      <c r="F87" s="162"/>
      <c r="G87" s="163">
        <f>'Tinh toan nhu cau'!O16</f>
        <v>235</v>
      </c>
      <c r="H87" s="162">
        <f>'Tinh toan nhu cau'!$P$30*'Tinh toan nhu cau'!N16/100</f>
        <v>150</v>
      </c>
      <c r="I87" s="162"/>
      <c r="J87" s="162"/>
      <c r="K87" s="163">
        <f>'Tinh toan nhu cau'!Q16</f>
        <v>11.75</v>
      </c>
      <c r="L87" s="162"/>
      <c r="M87" s="162"/>
      <c r="N87" s="163">
        <f>'Tinh toan nhu cau'!S16</f>
        <v>6.5277777777777768</v>
      </c>
      <c r="O87" s="163">
        <f>'Tinh toan nhu cau'!U16</f>
        <v>32.3125</v>
      </c>
      <c r="P87" s="162"/>
      <c r="Q87" s="162"/>
      <c r="R87" s="162"/>
      <c r="S87" s="162"/>
      <c r="T87" s="162"/>
      <c r="U87" s="162"/>
      <c r="V87" s="162"/>
      <c r="W87" s="162"/>
      <c r="X87" s="162"/>
      <c r="Y87" s="162"/>
      <c r="Z87" s="162"/>
    </row>
    <row r="88" spans="1:26" s="124" customFormat="1" ht="15.6" x14ac:dyDescent="0.3">
      <c r="A88" s="31"/>
      <c r="B88" s="127" t="s">
        <v>321</v>
      </c>
      <c r="C88" s="127"/>
      <c r="D88" s="127"/>
      <c r="E88" s="123">
        <f>SUM(E91:E98)</f>
        <v>500</v>
      </c>
      <c r="F88" s="123">
        <f t="shared" ref="F88:Z88" si="16">SUM(F91:F98)</f>
        <v>446.5</v>
      </c>
      <c r="G88" s="123">
        <f t="shared" si="16"/>
        <v>222.9</v>
      </c>
      <c r="H88" s="123">
        <f t="shared" si="16"/>
        <v>373.55</v>
      </c>
      <c r="I88" s="123">
        <f t="shared" si="16"/>
        <v>0</v>
      </c>
      <c r="J88" s="123">
        <f t="shared" si="16"/>
        <v>1.7054999999999998</v>
      </c>
      <c r="K88" s="123">
        <f t="shared" si="16"/>
        <v>1.7054999999999998</v>
      </c>
      <c r="L88" s="123">
        <f t="shared" si="16"/>
        <v>0</v>
      </c>
      <c r="M88" s="123">
        <f t="shared" si="16"/>
        <v>0.22800000000000001</v>
      </c>
      <c r="N88" s="123">
        <f t="shared" si="16"/>
        <v>0.22800000000000001</v>
      </c>
      <c r="O88" s="123">
        <f t="shared" si="16"/>
        <v>46.645000000000003</v>
      </c>
      <c r="P88" s="123">
        <f t="shared" si="16"/>
        <v>9.4555000000000007</v>
      </c>
      <c r="Q88" s="123">
        <f t="shared" si="16"/>
        <v>0</v>
      </c>
      <c r="R88" s="123">
        <f t="shared" si="16"/>
        <v>38.18</v>
      </c>
      <c r="S88" s="123">
        <f t="shared" si="16"/>
        <v>51.95</v>
      </c>
      <c r="T88" s="123">
        <f t="shared" si="16"/>
        <v>1.4600000000000002</v>
      </c>
      <c r="U88" s="123">
        <f t="shared" si="16"/>
        <v>3.8</v>
      </c>
      <c r="V88" s="123">
        <f t="shared" si="16"/>
        <v>276.45</v>
      </c>
      <c r="W88" s="123">
        <f t="shared" si="16"/>
        <v>71.25</v>
      </c>
      <c r="X88" s="123">
        <f t="shared" si="16"/>
        <v>0</v>
      </c>
      <c r="Y88" s="123">
        <f t="shared" si="16"/>
        <v>6.25E-2</v>
      </c>
      <c r="Z88" s="123">
        <f t="shared" si="16"/>
        <v>73.900000000000006</v>
      </c>
    </row>
    <row r="89" spans="1:26" s="167" customFormat="1" ht="15.6" x14ac:dyDescent="0.3">
      <c r="A89" s="165"/>
      <c r="B89" s="165" t="s">
        <v>382</v>
      </c>
      <c r="C89" s="165"/>
      <c r="D89" s="165"/>
      <c r="E89" s="166"/>
      <c r="F89" s="166"/>
      <c r="G89" s="166">
        <f>G88/G87*100</f>
        <v>94.851063829787236</v>
      </c>
      <c r="H89" s="166"/>
      <c r="I89" s="166"/>
      <c r="J89" s="166"/>
      <c r="K89" s="166">
        <f>K88/K87*100</f>
        <v>14.514893617021274</v>
      </c>
      <c r="L89" s="166"/>
      <c r="M89" s="166"/>
      <c r="N89" s="166">
        <f>N88/N87*100</f>
        <v>3.4927659574468093</v>
      </c>
      <c r="O89" s="166">
        <f>O88/O87*100</f>
        <v>144.35589941972921</v>
      </c>
      <c r="P89" s="166"/>
      <c r="Q89" s="166"/>
      <c r="R89" s="166"/>
      <c r="S89" s="166"/>
      <c r="T89" s="166"/>
      <c r="U89" s="166"/>
      <c r="V89" s="166"/>
      <c r="W89" s="166"/>
      <c r="X89" s="166"/>
      <c r="Y89" s="166"/>
      <c r="Z89" s="166"/>
    </row>
    <row r="90" spans="1:26" s="2" customFormat="1" ht="28.8" x14ac:dyDescent="0.3">
      <c r="A90" s="125" t="s">
        <v>364</v>
      </c>
      <c r="B90" s="125" t="s">
        <v>292</v>
      </c>
      <c r="C90" s="125" t="s">
        <v>365</v>
      </c>
      <c r="D90" s="125" t="s">
        <v>353</v>
      </c>
      <c r="E90" s="125" t="s">
        <v>272</v>
      </c>
      <c r="F90" s="125" t="s">
        <v>273</v>
      </c>
      <c r="G90" s="125" t="s">
        <v>3</v>
      </c>
      <c r="H90" s="125" t="s">
        <v>296</v>
      </c>
      <c r="I90" s="125" t="s">
        <v>323</v>
      </c>
      <c r="J90" s="125" t="s">
        <v>324</v>
      </c>
      <c r="K90" s="125" t="s">
        <v>327</v>
      </c>
      <c r="L90" s="125" t="s">
        <v>325</v>
      </c>
      <c r="M90" s="125" t="s">
        <v>326</v>
      </c>
      <c r="N90" s="125" t="s">
        <v>329</v>
      </c>
      <c r="O90" s="125" t="s">
        <v>5</v>
      </c>
      <c r="P90" s="125" t="s">
        <v>304</v>
      </c>
      <c r="Q90" s="125" t="s">
        <v>313</v>
      </c>
      <c r="R90" s="125" t="s">
        <v>6</v>
      </c>
      <c r="S90" s="125" t="s">
        <v>7</v>
      </c>
      <c r="T90" s="125" t="s">
        <v>8</v>
      </c>
      <c r="U90" s="125" t="s">
        <v>9</v>
      </c>
      <c r="V90" s="125" t="s">
        <v>10</v>
      </c>
      <c r="W90" s="125" t="s">
        <v>291</v>
      </c>
      <c r="X90" s="125" t="s">
        <v>11</v>
      </c>
      <c r="Y90" s="125" t="s">
        <v>12</v>
      </c>
      <c r="Z90" s="125" t="s">
        <v>13</v>
      </c>
    </row>
    <row r="91" spans="1:26" s="2" customFormat="1" x14ac:dyDescent="0.3">
      <c r="A91" s="172">
        <v>26</v>
      </c>
      <c r="B91" s="10" t="str">
        <f>VLOOKUP($A91,'Một số món ăn '!$A$1:$AA$3821,2,FALSE)</f>
        <v>Nước chanh</v>
      </c>
      <c r="C91" s="408">
        <v>1</v>
      </c>
      <c r="D91" s="96" t="str">
        <f>VLOOKUP($A91,'Một số món ăn '!$A$1:$AA$3821,3,FALSE)</f>
        <v>ly</v>
      </c>
      <c r="E91" s="10">
        <f>VLOOKUP($A91,'Một số món ăn '!$A$1:$AA$3821,4,FALSE)*$C91</f>
        <v>250</v>
      </c>
      <c r="F91" s="10">
        <f>VLOOKUP($A91,'Một số món ăn '!$A$1:$AA$3821,5,FALSE)*$C91</f>
        <v>237.5</v>
      </c>
      <c r="G91" s="10">
        <f>VLOOKUP($A91,'Một số món ăn '!$A$1:$AA$3821,7,FALSE)*$C91</f>
        <v>90.9</v>
      </c>
      <c r="H91" s="10">
        <f>VLOOKUP($A91,'Một số món ăn '!$A$1:$AA$3821,8,FALSE)*$C91</f>
        <v>213</v>
      </c>
      <c r="I91" s="10">
        <f>VLOOKUP($A91,'Một số món ăn '!$A$1:$AA$3821,9,FALSE)*$C91</f>
        <v>0</v>
      </c>
      <c r="J91" s="10">
        <f>VLOOKUP($A91,'Một số món ăn '!$A$1:$AA$3821,10,FALSE)*$C91</f>
        <v>0.33750000000000002</v>
      </c>
      <c r="K91" s="10">
        <f>VLOOKUP($A91,'Một số món ăn '!$A$1:$AA$3821,11,FALSE)*$C91</f>
        <v>0.33750000000000002</v>
      </c>
      <c r="L91" s="10">
        <f>VLOOKUP($A91,'Một số món ăn '!$A$1:$AA$3821,12,FALSE)*$C91</f>
        <v>0</v>
      </c>
      <c r="M91" s="10">
        <f>VLOOKUP($A91,'Một số món ăn '!$A$1:$AA$3821,13,FALSE)*$C91</f>
        <v>0</v>
      </c>
      <c r="N91" s="10">
        <f>VLOOKUP($A91,'Một số món ăn '!$A$1:$AA$3821,14,FALSE)*$C91</f>
        <v>0</v>
      </c>
      <c r="O91" s="10">
        <f>VLOOKUP($A91,'Một số món ăn '!$A$1:$AA$3821,15,FALSE)*$C91</f>
        <v>21.66</v>
      </c>
      <c r="P91" s="10">
        <f>VLOOKUP($A91,'Một số món ăn '!$A$1:$AA$3821,16,FALSE)*$C91</f>
        <v>0.48749999999999999</v>
      </c>
      <c r="Q91" s="10">
        <f>VLOOKUP($A91,'Một số món ăn '!$A$1:$AA$3821,17,FALSE)*$C91</f>
        <v>0</v>
      </c>
      <c r="R91" s="10">
        <f>VLOOKUP($A91,'Một số món ăn '!$A$1:$AA$3821,18,FALSE)*$C91</f>
        <v>15</v>
      </c>
      <c r="S91" s="10">
        <f>VLOOKUP($A91,'Một số món ăn '!$A$1:$AA$3821,19,FALSE)*$C91</f>
        <v>8.25</v>
      </c>
      <c r="T91" s="10">
        <f>VLOOKUP($A91,'Một số món ăn '!$A$1:$AA$3821,20,FALSE)*$C91</f>
        <v>0.22500000000000001</v>
      </c>
      <c r="U91" s="10">
        <f>VLOOKUP($A91,'Một số món ăn '!$A$1:$AA$3821,21,FALSE)*$C91</f>
        <v>0</v>
      </c>
      <c r="V91" s="10">
        <f>VLOOKUP($A91,'Một số món ăn '!$A$1:$AA$3821,22,FALSE)*$C91</f>
        <v>0</v>
      </c>
      <c r="W91" s="10">
        <f>VLOOKUP($A91,'Một số món ăn '!$A$1:$AA$3821,23,FALSE)*$C91</f>
        <v>0</v>
      </c>
      <c r="X91" s="10">
        <f>VLOOKUP($A91,'Một số món ăn '!$A$1:$AA$3821,24,FALSE)*$C91</f>
        <v>0</v>
      </c>
      <c r="Y91" s="10">
        <f>VLOOKUP($A91,'Một số món ăn '!$A$1:$AA$3821,25,FALSE)*$C91</f>
        <v>1.4999999999999999E-2</v>
      </c>
      <c r="Z91" s="10">
        <f>VLOOKUP($A91,'Một số món ăn '!$A$1:$AA$3821,26,FALSE)*$C91</f>
        <v>15</v>
      </c>
    </row>
    <row r="92" spans="1:26" x14ac:dyDescent="0.3">
      <c r="A92" s="172">
        <v>24</v>
      </c>
      <c r="B92" s="10" t="str">
        <f>VLOOKUP($A92,'Một số món ăn '!$A$1:$AA$3821,2,FALSE)</f>
        <v>Ổi</v>
      </c>
      <c r="C92" s="408">
        <v>1</v>
      </c>
      <c r="D92" s="96" t="str">
        <f>VLOOKUP($A92,'Một số món ăn '!$A$1:$AA$3821,3,FALSE)</f>
        <v>quả</v>
      </c>
      <c r="E92" s="10">
        <f>VLOOKUP($A92,'Một số món ăn '!$A$1:$AA$3821,4,FALSE)*$C92</f>
        <v>100</v>
      </c>
      <c r="F92" s="10">
        <f>VLOOKUP($A92,'Một số món ăn '!$A$1:$AA$3821,5,FALSE)*$C92</f>
        <v>95</v>
      </c>
      <c r="G92" s="10">
        <f>VLOOKUP($A92,'Một số món ăn '!$A$1:$AA$3821,7,FALSE)*$C92</f>
        <v>33</v>
      </c>
      <c r="H92" s="10">
        <f>VLOOKUP($A92,'Một số món ăn '!$A$1:$AA$3821,8,FALSE)*$C92</f>
        <v>80.75</v>
      </c>
      <c r="I92" s="10">
        <f>VLOOKUP($A92,'Một số món ăn '!$A$1:$AA$3821,9,FALSE)*$C92</f>
        <v>0</v>
      </c>
      <c r="J92" s="10">
        <f>VLOOKUP($A92,'Một số món ăn '!$A$1:$AA$3821,10,FALSE)*$C92</f>
        <v>0.56999999999999995</v>
      </c>
      <c r="K92" s="10">
        <f>VLOOKUP($A92,'Một số món ăn '!$A$1:$AA$3821,11,FALSE)*$C92</f>
        <v>0.56999999999999995</v>
      </c>
      <c r="L92" s="10">
        <f>VLOOKUP($A92,'Một số món ăn '!$A$1:$AA$3821,12,FALSE)*$C92</f>
        <v>0</v>
      </c>
      <c r="M92" s="10">
        <f>VLOOKUP($A92,'Một số món ăn '!$A$1:$AA$3821,13,FALSE)*$C92</f>
        <v>0</v>
      </c>
      <c r="N92" s="10">
        <f>VLOOKUP($A92,'Một số món ăn '!$A$1:$AA$3821,14,FALSE)*$C92</f>
        <v>0</v>
      </c>
      <c r="O92" s="10">
        <f>VLOOKUP($A92,'Một số món ăn '!$A$1:$AA$3821,15,FALSE)*$C92</f>
        <v>7.3150000000000004</v>
      </c>
      <c r="P92" s="10">
        <f>VLOOKUP($A92,'Một số món ăn '!$A$1:$AA$3821,16,FALSE)*$C92</f>
        <v>7.6</v>
      </c>
      <c r="Q92" s="10">
        <f>VLOOKUP($A92,'Một số món ăn '!$A$1:$AA$3821,17,FALSE)*$C92</f>
        <v>0</v>
      </c>
      <c r="R92" s="10">
        <f>VLOOKUP($A92,'Một số món ăn '!$A$1:$AA$3821,18,FALSE)*$C92</f>
        <v>9.5</v>
      </c>
      <c r="S92" s="10">
        <f>VLOOKUP($A92,'Một số món ăn '!$A$1:$AA$3821,19,FALSE)*$C92</f>
        <v>15.2</v>
      </c>
      <c r="T92" s="10">
        <f>VLOOKUP($A92,'Một số món ăn '!$A$1:$AA$3821,20,FALSE)*$C92</f>
        <v>1.2350000000000001</v>
      </c>
      <c r="U92" s="10">
        <f>VLOOKUP($A92,'Một số món ăn '!$A$1:$AA$3821,21,FALSE)*$C92</f>
        <v>3.8</v>
      </c>
      <c r="V92" s="10">
        <f>VLOOKUP($A92,'Một số món ăn '!$A$1:$AA$3821,22,FALSE)*$C92</f>
        <v>276.45</v>
      </c>
      <c r="W92" s="10">
        <f>VLOOKUP($A92,'Một số món ăn '!$A$1:$AA$3821,23,FALSE)*$C92</f>
        <v>71.25</v>
      </c>
      <c r="X92" s="10">
        <f>VLOOKUP($A92,'Một số món ăn '!$A$1:$AA$3821,24,FALSE)*$C92</f>
        <v>0</v>
      </c>
      <c r="Y92" s="10">
        <f>VLOOKUP($A92,'Một số món ăn '!$A$1:$AA$3821,25,FALSE)*$C92</f>
        <v>4.7500000000000001E-2</v>
      </c>
      <c r="Z92" s="10">
        <f>VLOOKUP($A92,'Một số món ăn '!$A$1:$AA$3821,26,FALSE)*$C92</f>
        <v>58.9</v>
      </c>
    </row>
    <row r="93" spans="1:26" x14ac:dyDescent="0.3">
      <c r="A93" s="172">
        <v>33</v>
      </c>
      <c r="B93" s="10" t="str">
        <f>VLOOKUP($A93,'Một số món ăn '!$A$1:$AA$3821,2,FALSE)</f>
        <v>chuối</v>
      </c>
      <c r="C93" s="408">
        <v>1</v>
      </c>
      <c r="D93" s="96" t="str">
        <f>VLOOKUP($A93,'Một số món ăn '!$A$1:$AA$3821,3,FALSE)</f>
        <v>quả</v>
      </c>
      <c r="E93" s="10">
        <f>VLOOKUP($A93,'Một số món ăn '!$A$1:$AA$3821,4,FALSE)*$C93</f>
        <v>150</v>
      </c>
      <c r="F93" s="10">
        <f>VLOOKUP($A93,'Một số món ăn '!$A$1:$AA$3821,5,FALSE)*$C93</f>
        <v>114</v>
      </c>
      <c r="G93" s="10">
        <f>VLOOKUP($A93,'Một số món ăn '!$A$1:$AA$3821,7,FALSE)*$C93</f>
        <v>99</v>
      </c>
      <c r="H93" s="10">
        <f>VLOOKUP($A93,'Một số món ăn '!$A$1:$AA$3821,8,FALSE)*$C93</f>
        <v>79.8</v>
      </c>
      <c r="I93" s="10">
        <f>VLOOKUP($A93,'Một số món ăn '!$A$1:$AA$3821,9,FALSE)*$C93</f>
        <v>0</v>
      </c>
      <c r="J93" s="10">
        <f>VLOOKUP($A93,'Một số món ăn '!$A$1:$AA$3821,10,FALSE)*$C93</f>
        <v>0.79799999999999993</v>
      </c>
      <c r="K93" s="10">
        <f>VLOOKUP($A93,'Một số món ăn '!$A$1:$AA$3821,11,FALSE)*$C93</f>
        <v>0.79799999999999993</v>
      </c>
      <c r="L93" s="10">
        <f>VLOOKUP($A93,'Một số món ăn '!$A$1:$AA$3821,12,FALSE)*$C93</f>
        <v>0</v>
      </c>
      <c r="M93" s="10">
        <f>VLOOKUP($A93,'Một số món ăn '!$A$1:$AA$3821,13,FALSE)*$C93</f>
        <v>0.22800000000000001</v>
      </c>
      <c r="N93" s="10">
        <f>VLOOKUP($A93,'Một số món ăn '!$A$1:$AA$3821,14,FALSE)*$C93</f>
        <v>0.22800000000000001</v>
      </c>
      <c r="O93" s="10">
        <f>VLOOKUP($A93,'Một số món ăn '!$A$1:$AA$3821,15,FALSE)*$C93</f>
        <v>17.670000000000002</v>
      </c>
      <c r="P93" s="10">
        <f>VLOOKUP($A93,'Một số món ăn '!$A$1:$AA$3821,16,FALSE)*$C93</f>
        <v>1.3679999999999999</v>
      </c>
      <c r="Q93" s="10">
        <f>VLOOKUP($A93,'Một số món ăn '!$A$1:$AA$3821,17,FALSE)*$C93</f>
        <v>0</v>
      </c>
      <c r="R93" s="10">
        <f>VLOOKUP($A93,'Một số món ăn '!$A$1:$AA$3821,18,FALSE)*$C93</f>
        <v>13.68</v>
      </c>
      <c r="S93" s="10">
        <f>VLOOKUP($A93,'Một số món ăn '!$A$1:$AA$3821,19,FALSE)*$C93</f>
        <v>28.5</v>
      </c>
      <c r="T93" s="10">
        <f>VLOOKUP($A93,'Một số món ăn '!$A$1:$AA$3821,20,FALSE)*$C93</f>
        <v>0</v>
      </c>
      <c r="U93" s="10">
        <f>VLOOKUP($A93,'Một số món ăn '!$A$1:$AA$3821,21,FALSE)*$C93</f>
        <v>0</v>
      </c>
      <c r="V93" s="10">
        <f>VLOOKUP($A93,'Một số món ăn '!$A$1:$AA$3821,22,FALSE)*$C93</f>
        <v>0</v>
      </c>
      <c r="W93" s="10">
        <f>VLOOKUP($A93,'Một số món ăn '!$A$1:$AA$3821,23,FALSE)*$C93</f>
        <v>0</v>
      </c>
      <c r="X93" s="10">
        <f>VLOOKUP($A93,'Một số món ăn '!$A$1:$AA$3821,24,FALSE)*$C93</f>
        <v>0</v>
      </c>
      <c r="Y93" s="10">
        <f>VLOOKUP($A93,'Một số món ăn '!$A$1:$AA$3821,25,FALSE)*$C93</f>
        <v>0</v>
      </c>
      <c r="Z93" s="10">
        <f>VLOOKUP($A93,'Một số món ăn '!$A$1:$AA$3821,26,FALSE)*$C93</f>
        <v>0</v>
      </c>
    </row>
    <row r="94" spans="1:26" x14ac:dyDescent="0.3">
      <c r="A94" s="172" t="s">
        <v>338</v>
      </c>
      <c r="B94" s="10" t="str">
        <f>VLOOKUP($A94,'Một số món ăn '!$A$1:$AA$3821,2,FALSE)</f>
        <v>Chọn món</v>
      </c>
      <c r="C94" s="408">
        <v>0</v>
      </c>
      <c r="D94" s="96" t="str">
        <f>VLOOKUP($A94,'Một số món ăn '!$A$1:$AA$3821,3,FALSE)</f>
        <v>chọn lượng</v>
      </c>
      <c r="E94" s="10">
        <f>VLOOKUP($A94,'Một số món ăn '!$A$1:$AA$3821,4,FALSE)*$C94</f>
        <v>0</v>
      </c>
      <c r="F94" s="10">
        <f>VLOOKUP($A94,'Một số món ăn '!$A$1:$AA$3821,5,FALSE)*$C94</f>
        <v>0</v>
      </c>
      <c r="G94" s="10">
        <f>VLOOKUP($A94,'Một số món ăn '!$A$1:$AA$3821,7,FALSE)*$C94</f>
        <v>0</v>
      </c>
      <c r="H94" s="10">
        <f>VLOOKUP($A94,'Một số món ăn '!$A$1:$AA$3821,8,FALSE)*$C94</f>
        <v>0</v>
      </c>
      <c r="I94" s="10">
        <f>VLOOKUP($A94,'Một số món ăn '!$A$1:$AA$3821,9,FALSE)*$C94</f>
        <v>0</v>
      </c>
      <c r="J94" s="10">
        <f>VLOOKUP($A94,'Một số món ăn '!$A$1:$AA$3821,10,FALSE)*$C94</f>
        <v>0</v>
      </c>
      <c r="K94" s="10">
        <f>VLOOKUP($A94,'Một số món ăn '!$A$1:$AA$3821,11,FALSE)*$C94</f>
        <v>0</v>
      </c>
      <c r="L94" s="10">
        <f>VLOOKUP($A94,'Một số món ăn '!$A$1:$AA$3821,12,FALSE)*$C94</f>
        <v>0</v>
      </c>
      <c r="M94" s="10">
        <f>VLOOKUP($A94,'Một số món ăn '!$A$1:$AA$3821,13,FALSE)*$C94</f>
        <v>0</v>
      </c>
      <c r="N94" s="10">
        <f>VLOOKUP($A94,'Một số món ăn '!$A$1:$AA$3821,14,FALSE)*$C94</f>
        <v>0</v>
      </c>
      <c r="O94" s="10">
        <f>VLOOKUP($A94,'Một số món ăn '!$A$1:$AA$3821,15,FALSE)*$C94</f>
        <v>0</v>
      </c>
      <c r="P94" s="10">
        <f>VLOOKUP($A94,'Một số món ăn '!$A$1:$AA$3821,16,FALSE)*$C94</f>
        <v>0</v>
      </c>
      <c r="Q94" s="10">
        <f>VLOOKUP($A94,'Một số món ăn '!$A$1:$AA$3821,17,FALSE)*$C94</f>
        <v>0</v>
      </c>
      <c r="R94" s="10">
        <f>VLOOKUP($A94,'Một số món ăn '!$A$1:$AA$3821,18,FALSE)*$C94</f>
        <v>0</v>
      </c>
      <c r="S94" s="10">
        <f>VLOOKUP($A94,'Một số món ăn '!$A$1:$AA$3821,19,FALSE)*$C94</f>
        <v>0</v>
      </c>
      <c r="T94" s="10">
        <f>VLOOKUP($A94,'Một số món ăn '!$A$1:$AA$3821,20,FALSE)*$C94</f>
        <v>0</v>
      </c>
      <c r="U94" s="10">
        <f>VLOOKUP($A94,'Một số món ăn '!$A$1:$AA$3821,21,FALSE)*$C94</f>
        <v>0</v>
      </c>
      <c r="V94" s="10">
        <f>VLOOKUP($A94,'Một số món ăn '!$A$1:$AA$3821,22,FALSE)*$C94</f>
        <v>0</v>
      </c>
      <c r="W94" s="10">
        <f>VLOOKUP($A94,'Một số món ăn '!$A$1:$AA$3821,23,FALSE)*$C94</f>
        <v>0</v>
      </c>
      <c r="X94" s="10">
        <f>VLOOKUP($A94,'Một số món ăn '!$A$1:$AA$3821,24,FALSE)*$C94</f>
        <v>0</v>
      </c>
      <c r="Y94" s="10">
        <f>VLOOKUP($A94,'Một số món ăn '!$A$1:$AA$3821,25,FALSE)*$C94</f>
        <v>0</v>
      </c>
      <c r="Z94" s="10">
        <f>VLOOKUP($A94,'Một số món ăn '!$A$1:$AA$3821,26,FALSE)*$C94</f>
        <v>0</v>
      </c>
    </row>
    <row r="95" spans="1:26" x14ac:dyDescent="0.3">
      <c r="A95" s="172" t="s">
        <v>338</v>
      </c>
      <c r="B95" s="10" t="str">
        <f>VLOOKUP($A95,'Một số món ăn '!$A$1:$AA$3821,2,FALSE)</f>
        <v>Chọn món</v>
      </c>
      <c r="C95" s="408">
        <v>0</v>
      </c>
      <c r="D95" s="96" t="str">
        <f>VLOOKUP($A95,'Một số món ăn '!$A$1:$AA$3821,3,FALSE)</f>
        <v>chọn lượng</v>
      </c>
      <c r="E95" s="10">
        <f>VLOOKUP($A95,'Một số món ăn '!$A$1:$AA$3821,4,FALSE)*$C95</f>
        <v>0</v>
      </c>
      <c r="F95" s="10">
        <f>VLOOKUP($A95,'Một số món ăn '!$A$1:$AA$3821,5,FALSE)*$C95</f>
        <v>0</v>
      </c>
      <c r="G95" s="10">
        <f>VLOOKUP($A95,'Một số món ăn '!$A$1:$AA$3821,7,FALSE)*$C95</f>
        <v>0</v>
      </c>
      <c r="H95" s="10">
        <f>VLOOKUP($A95,'Một số món ăn '!$A$1:$AA$3821,8,FALSE)*$C95</f>
        <v>0</v>
      </c>
      <c r="I95" s="10">
        <f>VLOOKUP($A95,'Một số món ăn '!$A$1:$AA$3821,9,FALSE)*$C95</f>
        <v>0</v>
      </c>
      <c r="J95" s="10">
        <f>VLOOKUP($A95,'Một số món ăn '!$A$1:$AA$3821,10,FALSE)*$C95</f>
        <v>0</v>
      </c>
      <c r="K95" s="10">
        <f>VLOOKUP($A95,'Một số món ăn '!$A$1:$AA$3821,11,FALSE)*$C95</f>
        <v>0</v>
      </c>
      <c r="L95" s="10">
        <f>VLOOKUP($A95,'Một số món ăn '!$A$1:$AA$3821,12,FALSE)*$C95</f>
        <v>0</v>
      </c>
      <c r="M95" s="10">
        <f>VLOOKUP($A95,'Một số món ăn '!$A$1:$AA$3821,13,FALSE)*$C95</f>
        <v>0</v>
      </c>
      <c r="N95" s="10">
        <f>VLOOKUP($A95,'Một số món ăn '!$A$1:$AA$3821,14,FALSE)*$C95</f>
        <v>0</v>
      </c>
      <c r="O95" s="10">
        <f>VLOOKUP($A95,'Một số món ăn '!$A$1:$AA$3821,15,FALSE)*$C95</f>
        <v>0</v>
      </c>
      <c r="P95" s="10">
        <f>VLOOKUP($A95,'Một số món ăn '!$A$1:$AA$3821,16,FALSE)*$C95</f>
        <v>0</v>
      </c>
      <c r="Q95" s="10">
        <f>VLOOKUP($A95,'Một số món ăn '!$A$1:$AA$3821,17,FALSE)*$C95</f>
        <v>0</v>
      </c>
      <c r="R95" s="10">
        <f>VLOOKUP($A95,'Một số món ăn '!$A$1:$AA$3821,18,FALSE)*$C95</f>
        <v>0</v>
      </c>
      <c r="S95" s="10">
        <f>VLOOKUP($A95,'Một số món ăn '!$A$1:$AA$3821,19,FALSE)*$C95</f>
        <v>0</v>
      </c>
      <c r="T95" s="10">
        <f>VLOOKUP($A95,'Một số món ăn '!$A$1:$AA$3821,20,FALSE)*$C95</f>
        <v>0</v>
      </c>
      <c r="U95" s="10">
        <f>VLOOKUP($A95,'Một số món ăn '!$A$1:$AA$3821,21,FALSE)*$C95</f>
        <v>0</v>
      </c>
      <c r="V95" s="10">
        <f>VLOOKUP($A95,'Một số món ăn '!$A$1:$AA$3821,22,FALSE)*$C95</f>
        <v>0</v>
      </c>
      <c r="W95" s="10">
        <f>VLOOKUP($A95,'Một số món ăn '!$A$1:$AA$3821,23,FALSE)*$C95</f>
        <v>0</v>
      </c>
      <c r="X95" s="10">
        <f>VLOOKUP($A95,'Một số món ăn '!$A$1:$AA$3821,24,FALSE)*$C95</f>
        <v>0</v>
      </c>
      <c r="Y95" s="10">
        <f>VLOOKUP($A95,'Một số món ăn '!$A$1:$AA$3821,25,FALSE)*$C95</f>
        <v>0</v>
      </c>
      <c r="Z95" s="10">
        <f>VLOOKUP($A95,'Một số món ăn '!$A$1:$AA$3821,26,FALSE)*$C95</f>
        <v>0</v>
      </c>
    </row>
    <row r="96" spans="1:26" x14ac:dyDescent="0.3">
      <c r="A96" s="172" t="s">
        <v>338</v>
      </c>
      <c r="B96" s="10" t="str">
        <f>VLOOKUP($A96,'Một số món ăn '!$A$1:$AA$3821,2,FALSE)</f>
        <v>Chọn món</v>
      </c>
      <c r="C96" s="408">
        <v>0</v>
      </c>
      <c r="D96" s="96" t="str">
        <f>VLOOKUP($A96,'Một số món ăn '!$A$1:$AA$3821,3,FALSE)</f>
        <v>chọn lượng</v>
      </c>
      <c r="E96" s="10">
        <f>VLOOKUP($A96,'Một số món ăn '!$A$1:$AA$3821,4,FALSE)*$C96</f>
        <v>0</v>
      </c>
      <c r="F96" s="10">
        <f>VLOOKUP($A96,'Một số món ăn '!$A$1:$AA$3821,5,FALSE)*$C96</f>
        <v>0</v>
      </c>
      <c r="G96" s="10">
        <f>VLOOKUP($A96,'Một số món ăn '!$A$1:$AA$3821,7,FALSE)*$C96</f>
        <v>0</v>
      </c>
      <c r="H96" s="10">
        <f>VLOOKUP($A96,'Một số món ăn '!$A$1:$AA$3821,8,FALSE)*$C96</f>
        <v>0</v>
      </c>
      <c r="I96" s="10">
        <f>VLOOKUP($A96,'Một số món ăn '!$A$1:$AA$3821,9,FALSE)*$C96</f>
        <v>0</v>
      </c>
      <c r="J96" s="10">
        <f>VLOOKUP($A96,'Một số món ăn '!$A$1:$AA$3821,10,FALSE)*$C96</f>
        <v>0</v>
      </c>
      <c r="K96" s="10">
        <f>VLOOKUP($A96,'Một số món ăn '!$A$1:$AA$3821,11,FALSE)*$C96</f>
        <v>0</v>
      </c>
      <c r="L96" s="10">
        <f>VLOOKUP($A96,'Một số món ăn '!$A$1:$AA$3821,12,FALSE)*$C96</f>
        <v>0</v>
      </c>
      <c r="M96" s="10">
        <f>VLOOKUP($A96,'Một số món ăn '!$A$1:$AA$3821,13,FALSE)*$C96</f>
        <v>0</v>
      </c>
      <c r="N96" s="10">
        <f>VLOOKUP($A96,'Một số món ăn '!$A$1:$AA$3821,14,FALSE)*$C96</f>
        <v>0</v>
      </c>
      <c r="O96" s="10">
        <f>VLOOKUP($A96,'Một số món ăn '!$A$1:$AA$3821,15,FALSE)*$C96</f>
        <v>0</v>
      </c>
      <c r="P96" s="10">
        <f>VLOOKUP($A96,'Một số món ăn '!$A$1:$AA$3821,16,FALSE)*$C96</f>
        <v>0</v>
      </c>
      <c r="Q96" s="10">
        <f>VLOOKUP($A96,'Một số món ăn '!$A$1:$AA$3821,17,FALSE)*$C96</f>
        <v>0</v>
      </c>
      <c r="R96" s="10">
        <f>VLOOKUP($A96,'Một số món ăn '!$A$1:$AA$3821,18,FALSE)*$C96</f>
        <v>0</v>
      </c>
      <c r="S96" s="10">
        <f>VLOOKUP($A96,'Một số món ăn '!$A$1:$AA$3821,19,FALSE)*$C96</f>
        <v>0</v>
      </c>
      <c r="T96" s="10">
        <f>VLOOKUP($A96,'Một số món ăn '!$A$1:$AA$3821,20,FALSE)*$C96</f>
        <v>0</v>
      </c>
      <c r="U96" s="10">
        <f>VLOOKUP($A96,'Một số món ăn '!$A$1:$AA$3821,21,FALSE)*$C96</f>
        <v>0</v>
      </c>
      <c r="V96" s="10">
        <f>VLOOKUP($A96,'Một số món ăn '!$A$1:$AA$3821,22,FALSE)*$C96</f>
        <v>0</v>
      </c>
      <c r="W96" s="10">
        <f>VLOOKUP($A96,'Một số món ăn '!$A$1:$AA$3821,23,FALSE)*$C96</f>
        <v>0</v>
      </c>
      <c r="X96" s="10">
        <f>VLOOKUP($A96,'Một số món ăn '!$A$1:$AA$3821,24,FALSE)*$C96</f>
        <v>0</v>
      </c>
      <c r="Y96" s="10">
        <f>VLOOKUP($A96,'Một số món ăn '!$A$1:$AA$3821,25,FALSE)*$C96</f>
        <v>0</v>
      </c>
      <c r="Z96" s="10">
        <f>VLOOKUP($A96,'Một số món ăn '!$A$1:$AA$3821,26,FALSE)*$C96</f>
        <v>0</v>
      </c>
    </row>
    <row r="97" spans="1:26" x14ac:dyDescent="0.3">
      <c r="A97" s="172" t="s">
        <v>338</v>
      </c>
      <c r="B97" s="10" t="str">
        <f>VLOOKUP($A97,'Một số món ăn '!$A$1:$AA$3821,2,FALSE)</f>
        <v>Chọn món</v>
      </c>
      <c r="C97" s="408">
        <v>0</v>
      </c>
      <c r="D97" s="96" t="str">
        <f>VLOOKUP($A97,'Một số món ăn '!$A$1:$AA$3821,3,FALSE)</f>
        <v>chọn lượng</v>
      </c>
      <c r="E97" s="10">
        <f>VLOOKUP($A97,'Một số món ăn '!$A$1:$AA$3821,4,FALSE)*$C97</f>
        <v>0</v>
      </c>
      <c r="F97" s="10">
        <f>VLOOKUP($A97,'Một số món ăn '!$A$1:$AA$3821,5,FALSE)*$C97</f>
        <v>0</v>
      </c>
      <c r="G97" s="10">
        <f>VLOOKUP($A97,'Một số món ăn '!$A$1:$AA$3821,7,FALSE)*$C97</f>
        <v>0</v>
      </c>
      <c r="H97" s="10">
        <f>VLOOKUP($A97,'Một số món ăn '!$A$1:$AA$3821,8,FALSE)*$C97</f>
        <v>0</v>
      </c>
      <c r="I97" s="10">
        <f>VLOOKUP($A97,'Một số món ăn '!$A$1:$AA$3821,9,FALSE)*$C97</f>
        <v>0</v>
      </c>
      <c r="J97" s="10">
        <f>VLOOKUP($A97,'Một số món ăn '!$A$1:$AA$3821,10,FALSE)*$C97</f>
        <v>0</v>
      </c>
      <c r="K97" s="10">
        <f>VLOOKUP($A97,'Một số món ăn '!$A$1:$AA$3821,11,FALSE)*$C97</f>
        <v>0</v>
      </c>
      <c r="L97" s="10">
        <f>VLOOKUP($A97,'Một số món ăn '!$A$1:$AA$3821,12,FALSE)*$C97</f>
        <v>0</v>
      </c>
      <c r="M97" s="10">
        <f>VLOOKUP($A97,'Một số món ăn '!$A$1:$AA$3821,13,FALSE)*$C97</f>
        <v>0</v>
      </c>
      <c r="N97" s="10">
        <f>VLOOKUP($A97,'Một số món ăn '!$A$1:$AA$3821,14,FALSE)*$C97</f>
        <v>0</v>
      </c>
      <c r="O97" s="10">
        <f>VLOOKUP($A97,'Một số món ăn '!$A$1:$AA$3821,15,FALSE)*$C97</f>
        <v>0</v>
      </c>
      <c r="P97" s="10">
        <f>VLOOKUP($A97,'Một số món ăn '!$A$1:$AA$3821,16,FALSE)*$C97</f>
        <v>0</v>
      </c>
      <c r="Q97" s="10">
        <f>VLOOKUP($A97,'Một số món ăn '!$A$1:$AA$3821,17,FALSE)*$C97</f>
        <v>0</v>
      </c>
      <c r="R97" s="10">
        <f>VLOOKUP($A97,'Một số món ăn '!$A$1:$AA$3821,18,FALSE)*$C97</f>
        <v>0</v>
      </c>
      <c r="S97" s="10">
        <f>VLOOKUP($A97,'Một số món ăn '!$A$1:$AA$3821,19,FALSE)*$C97</f>
        <v>0</v>
      </c>
      <c r="T97" s="10">
        <f>VLOOKUP($A97,'Một số món ăn '!$A$1:$AA$3821,20,FALSE)*$C97</f>
        <v>0</v>
      </c>
      <c r="U97" s="10">
        <f>VLOOKUP($A97,'Một số món ăn '!$A$1:$AA$3821,21,FALSE)*$C97</f>
        <v>0</v>
      </c>
      <c r="V97" s="10">
        <f>VLOOKUP($A97,'Một số món ăn '!$A$1:$AA$3821,22,FALSE)*$C97</f>
        <v>0</v>
      </c>
      <c r="W97" s="10">
        <f>VLOOKUP($A97,'Một số món ăn '!$A$1:$AA$3821,23,FALSE)*$C97</f>
        <v>0</v>
      </c>
      <c r="X97" s="10">
        <f>VLOOKUP($A97,'Một số món ăn '!$A$1:$AA$3821,24,FALSE)*$C97</f>
        <v>0</v>
      </c>
      <c r="Y97" s="10">
        <f>VLOOKUP($A97,'Một số món ăn '!$A$1:$AA$3821,25,FALSE)*$C97</f>
        <v>0</v>
      </c>
      <c r="Z97" s="10">
        <f>VLOOKUP($A97,'Một số món ăn '!$A$1:$AA$3821,26,FALSE)*$C97</f>
        <v>0</v>
      </c>
    </row>
    <row r="98" spans="1:26" s="106" customFormat="1" x14ac:dyDescent="0.3">
      <c r="A98" s="172" t="s">
        <v>338</v>
      </c>
      <c r="B98" s="10" t="str">
        <f>VLOOKUP($A98,'Một số món ăn '!$A$1:$AA$3821,2,FALSE)</f>
        <v>Chọn món</v>
      </c>
      <c r="C98" s="408">
        <v>0</v>
      </c>
      <c r="D98" s="96" t="str">
        <f>VLOOKUP($A98,'Một số món ăn '!$A$1:$AA$3821,3,FALSE)</f>
        <v>chọn lượng</v>
      </c>
      <c r="E98" s="10">
        <f>VLOOKUP($A98,'Một số món ăn '!$A$1:$AA$3821,4,FALSE)*$C98</f>
        <v>0</v>
      </c>
      <c r="F98" s="10">
        <f>VLOOKUP($A98,'Một số món ăn '!$A$1:$AA$3821,5,FALSE)*$C98</f>
        <v>0</v>
      </c>
      <c r="G98" s="10">
        <f>VLOOKUP($A98,'Một số món ăn '!$A$1:$AA$3821,7,FALSE)*$C98</f>
        <v>0</v>
      </c>
      <c r="H98" s="10">
        <f>VLOOKUP($A98,'Một số món ăn '!$A$1:$AA$3821,8,FALSE)*$C98</f>
        <v>0</v>
      </c>
      <c r="I98" s="10">
        <f>VLOOKUP($A98,'Một số món ăn '!$A$1:$AA$3821,9,FALSE)*$C98</f>
        <v>0</v>
      </c>
      <c r="J98" s="10">
        <f>VLOOKUP($A98,'Một số món ăn '!$A$1:$AA$3821,10,FALSE)*$C98</f>
        <v>0</v>
      </c>
      <c r="K98" s="10">
        <f>VLOOKUP($A98,'Một số món ăn '!$A$1:$AA$3821,11,FALSE)*$C98</f>
        <v>0</v>
      </c>
      <c r="L98" s="10">
        <f>VLOOKUP($A98,'Một số món ăn '!$A$1:$AA$3821,12,FALSE)*$C98</f>
        <v>0</v>
      </c>
      <c r="M98" s="10">
        <f>VLOOKUP($A98,'Một số món ăn '!$A$1:$AA$3821,13,FALSE)*$C98</f>
        <v>0</v>
      </c>
      <c r="N98" s="10">
        <f>VLOOKUP($A98,'Một số món ăn '!$A$1:$AA$3821,14,FALSE)*$C98</f>
        <v>0</v>
      </c>
      <c r="O98" s="10">
        <f>VLOOKUP($A98,'Một số món ăn '!$A$1:$AA$3821,15,FALSE)*$C98</f>
        <v>0</v>
      </c>
      <c r="P98" s="10">
        <f>VLOOKUP($A98,'Một số món ăn '!$A$1:$AA$3821,16,FALSE)*$C98</f>
        <v>0</v>
      </c>
      <c r="Q98" s="10">
        <f>VLOOKUP($A98,'Một số món ăn '!$A$1:$AA$3821,17,FALSE)*$C98</f>
        <v>0</v>
      </c>
      <c r="R98" s="10">
        <f>VLOOKUP($A98,'Một số món ăn '!$A$1:$AA$3821,18,FALSE)*$C98</f>
        <v>0</v>
      </c>
      <c r="S98" s="10">
        <f>VLOOKUP($A98,'Một số món ăn '!$A$1:$AA$3821,19,FALSE)*$C98</f>
        <v>0</v>
      </c>
      <c r="T98" s="10">
        <f>VLOOKUP($A98,'Một số món ăn '!$A$1:$AA$3821,20,FALSE)*$C98</f>
        <v>0</v>
      </c>
      <c r="U98" s="10">
        <f>VLOOKUP($A98,'Một số món ăn '!$A$1:$AA$3821,21,FALSE)*$C98</f>
        <v>0</v>
      </c>
      <c r="V98" s="10">
        <f>VLOOKUP($A98,'Một số món ăn '!$A$1:$AA$3821,22,FALSE)*$C98</f>
        <v>0</v>
      </c>
      <c r="W98" s="10">
        <f>VLOOKUP($A98,'Một số món ăn '!$A$1:$AA$3821,23,FALSE)*$C98</f>
        <v>0</v>
      </c>
      <c r="X98" s="10">
        <f>VLOOKUP($A98,'Một số món ăn '!$A$1:$AA$3821,24,FALSE)*$C98</f>
        <v>0</v>
      </c>
      <c r="Y98" s="10">
        <f>VLOOKUP($A98,'Một số món ăn '!$A$1:$AA$3821,25,FALSE)*$C98</f>
        <v>0</v>
      </c>
      <c r="Z98" s="10">
        <f>VLOOKUP($A98,'Một số món ăn '!$A$1:$AA$3821,26,FALSE)*$C98</f>
        <v>0</v>
      </c>
    </row>
    <row r="105" spans="1:26" s="73" customFormat="1" ht="28.8" x14ac:dyDescent="0.3">
      <c r="A105" s="174" t="s">
        <v>373</v>
      </c>
      <c r="B105" s="175" t="str">
        <f>'Tinh toan nhu cau'!K17</f>
        <v xml:space="preserve">Chiều </v>
      </c>
      <c r="C105" s="175">
        <f>'Tinh toan nhu cau'!L17</f>
        <v>18</v>
      </c>
      <c r="D105" s="175" t="str">
        <f>'Tinh toan nhu cau'!M17</f>
        <v>giờ</v>
      </c>
      <c r="E105" s="121" t="s">
        <v>272</v>
      </c>
      <c r="F105" s="121" t="s">
        <v>273</v>
      </c>
      <c r="G105" s="121" t="s">
        <v>3</v>
      </c>
      <c r="H105" s="121" t="s">
        <v>296</v>
      </c>
      <c r="I105" s="121" t="s">
        <v>323</v>
      </c>
      <c r="J105" s="121" t="s">
        <v>324</v>
      </c>
      <c r="K105" s="121" t="s">
        <v>327</v>
      </c>
      <c r="L105" s="121" t="s">
        <v>325</v>
      </c>
      <c r="M105" s="121" t="s">
        <v>326</v>
      </c>
      <c r="N105" s="121" t="s">
        <v>329</v>
      </c>
      <c r="O105" s="121" t="s">
        <v>5</v>
      </c>
      <c r="P105" s="121" t="s">
        <v>304</v>
      </c>
      <c r="Q105" s="121" t="s">
        <v>313</v>
      </c>
      <c r="R105" s="121" t="s">
        <v>6</v>
      </c>
      <c r="S105" s="121" t="s">
        <v>7</v>
      </c>
      <c r="T105" s="121" t="s">
        <v>8</v>
      </c>
      <c r="U105" s="121" t="s">
        <v>9</v>
      </c>
      <c r="V105" s="121" t="s">
        <v>10</v>
      </c>
      <c r="W105" s="121" t="s">
        <v>291</v>
      </c>
      <c r="X105" s="121" t="s">
        <v>11</v>
      </c>
      <c r="Y105" s="121" t="s">
        <v>12</v>
      </c>
      <c r="Z105" s="121" t="s">
        <v>13</v>
      </c>
    </row>
    <row r="106" spans="1:26" s="122" customFormat="1" x14ac:dyDescent="0.3">
      <c r="A106" s="31"/>
      <c r="B106" s="31"/>
      <c r="C106" s="31"/>
      <c r="D106" s="31"/>
      <c r="E106" s="31"/>
      <c r="F106" s="31"/>
      <c r="G106" s="31" t="s">
        <v>15</v>
      </c>
      <c r="H106" s="31" t="s">
        <v>16</v>
      </c>
      <c r="I106" s="31" t="s">
        <v>16</v>
      </c>
      <c r="J106" s="31" t="s">
        <v>16</v>
      </c>
      <c r="K106" s="31" t="s">
        <v>328</v>
      </c>
      <c r="L106" s="31" t="s">
        <v>16</v>
      </c>
      <c r="M106" s="31" t="s">
        <v>16</v>
      </c>
      <c r="N106" s="31" t="s">
        <v>16</v>
      </c>
      <c r="O106" s="31" t="s">
        <v>16</v>
      </c>
      <c r="P106" s="31" t="s">
        <v>16</v>
      </c>
      <c r="Q106" s="31" t="s">
        <v>17</v>
      </c>
      <c r="R106" s="31" t="s">
        <v>17</v>
      </c>
      <c r="S106" s="31" t="s">
        <v>17</v>
      </c>
      <c r="T106" s="31" t="s">
        <v>17</v>
      </c>
      <c r="U106" s="31" t="s">
        <v>17</v>
      </c>
      <c r="V106" s="31" t="s">
        <v>17</v>
      </c>
      <c r="W106" s="31" t="s">
        <v>18</v>
      </c>
      <c r="X106" s="31" t="s">
        <v>18</v>
      </c>
      <c r="Y106" s="31" t="s">
        <v>17</v>
      </c>
      <c r="Z106" s="31" t="s">
        <v>17</v>
      </c>
    </row>
    <row r="107" spans="1:26" s="164" customFormat="1" ht="15.6" x14ac:dyDescent="0.3">
      <c r="A107" s="162"/>
      <c r="B107" s="126" t="s">
        <v>381</v>
      </c>
      <c r="C107" s="162"/>
      <c r="D107" s="162"/>
      <c r="E107" s="162"/>
      <c r="F107" s="162"/>
      <c r="G107" s="163">
        <f>'Tinh toan nhu cau'!O17</f>
        <v>705</v>
      </c>
      <c r="H107" s="162">
        <f>'Tinh toan nhu cau'!$P$30*'Tinh toan nhu cau'!N17/100</f>
        <v>450</v>
      </c>
      <c r="I107" s="162"/>
      <c r="J107" s="162"/>
      <c r="K107" s="163">
        <f>'Tinh toan nhu cau'!Q17</f>
        <v>35.25</v>
      </c>
      <c r="L107" s="162"/>
      <c r="M107" s="162"/>
      <c r="N107" s="163">
        <f>'Tinh toan nhu cau'!S17</f>
        <v>13.055555555555554</v>
      </c>
      <c r="O107" s="163">
        <f>'Tinh toan nhu cau'!U17</f>
        <v>64.625</v>
      </c>
      <c r="P107" s="162"/>
      <c r="Q107" s="162"/>
      <c r="R107" s="162"/>
      <c r="S107" s="162"/>
      <c r="T107" s="162"/>
      <c r="U107" s="162"/>
      <c r="V107" s="162"/>
      <c r="W107" s="162"/>
      <c r="X107" s="162"/>
      <c r="Y107" s="162"/>
      <c r="Z107" s="162"/>
    </row>
    <row r="108" spans="1:26" s="124" customFormat="1" ht="15.6" x14ac:dyDescent="0.3">
      <c r="A108" s="31"/>
      <c r="B108" s="127" t="s">
        <v>321</v>
      </c>
      <c r="C108" s="127"/>
      <c r="D108" s="127"/>
      <c r="E108" s="123">
        <f>SUM(E111:E118)</f>
        <v>1002.6</v>
      </c>
      <c r="F108" s="123">
        <f t="shared" ref="F108:Z108" si="17">SUM(F111:F118)</f>
        <v>870.6</v>
      </c>
      <c r="G108" s="123">
        <f t="shared" si="17"/>
        <v>827.37</v>
      </c>
      <c r="H108" s="123">
        <f t="shared" si="17"/>
        <v>673.21220000000005</v>
      </c>
      <c r="I108" s="123">
        <f t="shared" si="17"/>
        <v>18.756999999999998</v>
      </c>
      <c r="J108" s="123">
        <f t="shared" si="17"/>
        <v>25.483599999999996</v>
      </c>
      <c r="K108" s="123">
        <f t="shared" si="17"/>
        <v>44.240599999999993</v>
      </c>
      <c r="L108" s="123">
        <f t="shared" si="17"/>
        <v>10.7226</v>
      </c>
      <c r="M108" s="123">
        <f t="shared" si="17"/>
        <v>4.91</v>
      </c>
      <c r="N108" s="123">
        <f t="shared" si="17"/>
        <v>15.6326</v>
      </c>
      <c r="O108" s="123">
        <f t="shared" si="17"/>
        <v>122.7038</v>
      </c>
      <c r="P108" s="123">
        <f t="shared" si="17"/>
        <v>14.390599999999999</v>
      </c>
      <c r="Q108" s="123">
        <f t="shared" si="17"/>
        <v>0</v>
      </c>
      <c r="R108" s="123">
        <f t="shared" si="17"/>
        <v>382.60200000000003</v>
      </c>
      <c r="S108" s="123">
        <f t="shared" si="17"/>
        <v>450.86099999999993</v>
      </c>
      <c r="T108" s="123">
        <f t="shared" si="17"/>
        <v>30.962999999999997</v>
      </c>
      <c r="U108" s="123">
        <f t="shared" si="17"/>
        <v>842.6160000000001</v>
      </c>
      <c r="V108" s="123">
        <f t="shared" si="17"/>
        <v>631.32199999999989</v>
      </c>
      <c r="W108" s="123">
        <f t="shared" si="17"/>
        <v>648.65</v>
      </c>
      <c r="X108" s="123">
        <f t="shared" si="17"/>
        <v>43.26</v>
      </c>
      <c r="Y108" s="123">
        <f t="shared" si="17"/>
        <v>0.54835999999999996</v>
      </c>
      <c r="Z108" s="123">
        <f t="shared" si="17"/>
        <v>87.745999999999995</v>
      </c>
    </row>
    <row r="109" spans="1:26" s="167" customFormat="1" ht="15.6" x14ac:dyDescent="0.3">
      <c r="A109" s="165"/>
      <c r="B109" s="165" t="s">
        <v>382</v>
      </c>
      <c r="C109" s="165"/>
      <c r="D109" s="165"/>
      <c r="E109" s="166"/>
      <c r="F109" s="166"/>
      <c r="G109" s="166">
        <f>G108/G107*100</f>
        <v>117.35744680851063</v>
      </c>
      <c r="H109" s="166"/>
      <c r="I109" s="166"/>
      <c r="J109" s="166"/>
      <c r="K109" s="166">
        <f>K108/K107*100</f>
        <v>125.50524822695033</v>
      </c>
      <c r="L109" s="166"/>
      <c r="M109" s="166"/>
      <c r="N109" s="166">
        <f>N108/N107*100</f>
        <v>119.73906382978726</v>
      </c>
      <c r="O109" s="166">
        <f>O108/O107*100</f>
        <v>189.87048355899421</v>
      </c>
      <c r="P109" s="166"/>
      <c r="Q109" s="166"/>
      <c r="R109" s="166"/>
      <c r="S109" s="166"/>
      <c r="T109" s="166"/>
      <c r="U109" s="166"/>
      <c r="V109" s="166"/>
      <c r="W109" s="166"/>
      <c r="X109" s="166"/>
      <c r="Y109" s="166"/>
      <c r="Z109" s="166"/>
    </row>
    <row r="110" spans="1:26" s="2" customFormat="1" ht="28.8" x14ac:dyDescent="0.3">
      <c r="A110" s="125" t="s">
        <v>364</v>
      </c>
      <c r="B110" s="125" t="s">
        <v>292</v>
      </c>
      <c r="C110" s="125" t="s">
        <v>365</v>
      </c>
      <c r="D110" s="125" t="s">
        <v>353</v>
      </c>
      <c r="E110" s="125" t="s">
        <v>272</v>
      </c>
      <c r="F110" s="125" t="s">
        <v>273</v>
      </c>
      <c r="G110" s="125" t="s">
        <v>3</v>
      </c>
      <c r="H110" s="125" t="s">
        <v>296</v>
      </c>
      <c r="I110" s="125" t="s">
        <v>323</v>
      </c>
      <c r="J110" s="125" t="s">
        <v>324</v>
      </c>
      <c r="K110" s="125" t="s">
        <v>327</v>
      </c>
      <c r="L110" s="125" t="s">
        <v>325</v>
      </c>
      <c r="M110" s="125" t="s">
        <v>326</v>
      </c>
      <c r="N110" s="125" t="s">
        <v>329</v>
      </c>
      <c r="O110" s="125" t="s">
        <v>5</v>
      </c>
      <c r="P110" s="125" t="s">
        <v>304</v>
      </c>
      <c r="Q110" s="125" t="s">
        <v>313</v>
      </c>
      <c r="R110" s="125" t="s">
        <v>6</v>
      </c>
      <c r="S110" s="125" t="s">
        <v>7</v>
      </c>
      <c r="T110" s="125" t="s">
        <v>8</v>
      </c>
      <c r="U110" s="125" t="s">
        <v>9</v>
      </c>
      <c r="V110" s="125" t="s">
        <v>10</v>
      </c>
      <c r="W110" s="125" t="s">
        <v>291</v>
      </c>
      <c r="X110" s="125" t="s">
        <v>11</v>
      </c>
      <c r="Y110" s="125" t="s">
        <v>12</v>
      </c>
      <c r="Z110" s="125" t="s">
        <v>13</v>
      </c>
    </row>
    <row r="111" spans="1:26" s="2" customFormat="1" x14ac:dyDescent="0.3">
      <c r="A111" s="172">
        <v>1</v>
      </c>
      <c r="B111" s="10" t="str">
        <f>VLOOKUP($A111,'Một số món ăn '!$A$1:$AA$3821,2,FALSE)</f>
        <v xml:space="preserve">Cơm trắng </v>
      </c>
      <c r="C111" s="408">
        <v>1</v>
      </c>
      <c r="D111" s="96" t="str">
        <f>VLOOKUP($A111,'Một số món ăn '!$A$1:$AA$3821,3,FALSE)</f>
        <v>chén</v>
      </c>
      <c r="E111" s="10">
        <f>VLOOKUP($A111,'Một số món ăn '!$A$1:$AA$3821,4,FALSE)*$C111</f>
        <v>180</v>
      </c>
      <c r="F111" s="10">
        <f>VLOOKUP($A111,'Một số món ăn '!$A$1:$AA$3821,5,FALSE)*$C111</f>
        <v>179.4</v>
      </c>
      <c r="G111" s="10">
        <f>VLOOKUP($A111,'Một số món ăn '!$A$1:$AA$3821,7,FALSE)*$C111</f>
        <v>206.4</v>
      </c>
      <c r="H111" s="10">
        <f>VLOOKUP($A111,'Một số món ăn '!$A$1:$AA$3821,8,FALSE)*$C111</f>
        <v>128.316</v>
      </c>
      <c r="I111" s="10">
        <f>VLOOKUP($A111,'Một số món ăn '!$A$1:$AA$3821,9,FALSE)*$C111</f>
        <v>0</v>
      </c>
      <c r="J111" s="10">
        <f>VLOOKUP($A111,'Một số món ăn '!$A$1:$AA$3821,10,FALSE)*$C111</f>
        <v>4.6925999999999997</v>
      </c>
      <c r="K111" s="10">
        <f>VLOOKUP($A111,'Một số món ăn '!$A$1:$AA$3821,11,FALSE)*$C111</f>
        <v>4.6925999999999997</v>
      </c>
      <c r="L111" s="10">
        <f>VLOOKUP($A111,'Một số món ăn '!$A$1:$AA$3821,12,FALSE)*$C111</f>
        <v>0</v>
      </c>
      <c r="M111" s="10">
        <f>VLOOKUP($A111,'Một số món ăn '!$A$1:$AA$3821,13,FALSE)*$C111</f>
        <v>0.59399999999999997</v>
      </c>
      <c r="N111" s="10">
        <f>VLOOKUP($A111,'Một số món ăn '!$A$1:$AA$3821,14,FALSE)*$C111</f>
        <v>0.59399999999999997</v>
      </c>
      <c r="O111" s="10">
        <f>VLOOKUP($A111,'Một số món ăn '!$A$1:$AA$3821,15,FALSE)*$C111</f>
        <v>45.262799999999999</v>
      </c>
      <c r="P111" s="10">
        <f>VLOOKUP($A111,'Một số món ăn '!$A$1:$AA$3821,16,FALSE)*$C111</f>
        <v>0.23760000000000001</v>
      </c>
      <c r="Q111" s="10">
        <f>VLOOKUP($A111,'Một số món ăn '!$A$1:$AA$3821,17,FALSE)*$C111</f>
        <v>0</v>
      </c>
      <c r="R111" s="10">
        <f>VLOOKUP($A111,'Một số món ăn '!$A$1:$AA$3821,18,FALSE)*$C111</f>
        <v>17.82</v>
      </c>
      <c r="S111" s="10">
        <f>VLOOKUP($A111,'Một số món ăn '!$A$1:$AA$3821,19,FALSE)*$C111</f>
        <v>61.775999999999996</v>
      </c>
      <c r="T111" s="10">
        <f>VLOOKUP($A111,'Một số món ăn '!$A$1:$AA$3821,20,FALSE)*$C111</f>
        <v>0.7722</v>
      </c>
      <c r="U111" s="10">
        <f>VLOOKUP($A111,'Một số món ăn '!$A$1:$AA$3821,21,FALSE)*$C111</f>
        <v>2.97</v>
      </c>
      <c r="V111" s="10">
        <f>VLOOKUP($A111,'Một số món ăn '!$A$1:$AA$3821,22,FALSE)*$C111</f>
        <v>143.154</v>
      </c>
      <c r="W111" s="10">
        <f>VLOOKUP($A111,'Một số món ăn '!$A$1:$AA$3821,23,FALSE)*$C111</f>
        <v>0</v>
      </c>
      <c r="X111" s="10">
        <f>VLOOKUP($A111,'Một số món ăn '!$A$1:$AA$3821,24,FALSE)*$C111</f>
        <v>0</v>
      </c>
      <c r="Y111" s="10">
        <f>VLOOKUP($A111,'Một số món ăn '!$A$1:$AA$3821,25,FALSE)*$C111</f>
        <v>5.9400000000000001E-2</v>
      </c>
      <c r="Z111" s="10">
        <f>VLOOKUP($A111,'Một số món ăn '!$A$1:$AA$3821,26,FALSE)*$C111</f>
        <v>0</v>
      </c>
    </row>
    <row r="112" spans="1:26" x14ac:dyDescent="0.3">
      <c r="A112" s="172">
        <v>36</v>
      </c>
      <c r="B112" s="10" t="str">
        <f>VLOOKUP($A112,'Một số món ăn '!$A$1:$AA$3821,2,FALSE)</f>
        <v>Gà kho gừng</v>
      </c>
      <c r="C112" s="408">
        <v>0.2</v>
      </c>
      <c r="D112" s="96" t="str">
        <f>VLOOKUP($A112,'Một số món ăn '!$A$1:$AA$3821,3,FALSE)</f>
        <v>đĩa</v>
      </c>
      <c r="E112" s="10">
        <f>VLOOKUP($A112,'Một số món ăn '!$A$1:$AA$3821,4,FALSE)*$C112</f>
        <v>117.60000000000001</v>
      </c>
      <c r="F112" s="10">
        <f>VLOOKUP($A112,'Một số món ăn '!$A$1:$AA$3821,5,FALSE)*$C112</f>
        <v>74</v>
      </c>
      <c r="G112" s="10">
        <f>VLOOKUP($A112,'Một số món ăn '!$A$1:$AA$3821,7,FALSE)*$C112</f>
        <v>167.92000000000002</v>
      </c>
      <c r="H112" s="10">
        <f>VLOOKUP($A112,'Một số món ăn '!$A$1:$AA$3821,8,FALSE)*$C112</f>
        <v>55.468199999999996</v>
      </c>
      <c r="I112" s="10">
        <f>VLOOKUP($A112,'Một số món ăn '!$A$1:$AA$3821,9,FALSE)*$C112</f>
        <v>10.285399999999999</v>
      </c>
      <c r="J112" s="10">
        <f>VLOOKUP($A112,'Một số món ăn '!$A$1:$AA$3821,10,FALSE)*$C112</f>
        <v>0.36559999999999998</v>
      </c>
      <c r="K112" s="10">
        <f>VLOOKUP($A112,'Một số món ăn '!$A$1:$AA$3821,11,FALSE)*$C112</f>
        <v>10.650999999999998</v>
      </c>
      <c r="L112" s="10">
        <f>VLOOKUP($A112,'Một số món ăn '!$A$1:$AA$3821,12,FALSE)*$C112</f>
        <v>4.4015999999999993</v>
      </c>
      <c r="M112" s="10">
        <f>VLOOKUP($A112,'Một số món ăn '!$A$1:$AA$3821,13,FALSE)*$C112</f>
        <v>1.9940000000000002</v>
      </c>
      <c r="N112" s="10">
        <f>VLOOKUP($A112,'Một số món ăn '!$A$1:$AA$3821,14,FALSE)*$C112</f>
        <v>6.3955999999999991</v>
      </c>
      <c r="O112" s="10">
        <f>VLOOKUP($A112,'Một số món ăn '!$A$1:$AA$3821,15,FALSE)*$C112</f>
        <v>4.1355999999999993</v>
      </c>
      <c r="P112" s="10">
        <f>VLOOKUP($A112,'Một số món ăn '!$A$1:$AA$3821,16,FALSE)*$C112</f>
        <v>0.92240000000000011</v>
      </c>
      <c r="Q112" s="10">
        <f>VLOOKUP($A112,'Một số món ăn '!$A$1:$AA$3821,17,FALSE)*$C112</f>
        <v>0</v>
      </c>
      <c r="R112" s="10">
        <f>VLOOKUP($A112,'Một số món ăn '!$A$1:$AA$3821,18,FALSE)*$C112</f>
        <v>24.85</v>
      </c>
      <c r="S112" s="10">
        <f>VLOOKUP($A112,'Một số món ăn '!$A$1:$AA$3821,19,FALSE)*$C112</f>
        <v>81.871000000000009</v>
      </c>
      <c r="T112" s="10">
        <f>VLOOKUP($A112,'Một số món ăn '!$A$1:$AA$3821,20,FALSE)*$C112</f>
        <v>1.177</v>
      </c>
      <c r="U112" s="10">
        <f>VLOOKUP($A112,'Một số món ăn '!$A$1:$AA$3821,21,FALSE)*$C112</f>
        <v>285.846</v>
      </c>
      <c r="V112" s="10">
        <f>VLOOKUP($A112,'Một số món ăn '!$A$1:$AA$3821,22,FALSE)*$C112</f>
        <v>62.847999999999992</v>
      </c>
      <c r="W112" s="10">
        <f>VLOOKUP($A112,'Một số món ăn '!$A$1:$AA$3821,23,FALSE)*$C112</f>
        <v>2.2800000000000002</v>
      </c>
      <c r="X112" s="10">
        <f>VLOOKUP($A112,'Một số món ăn '!$A$1:$AA$3821,24,FALSE)*$C112</f>
        <v>40.32</v>
      </c>
      <c r="Y112" s="10">
        <f>VLOOKUP($A112,'Một số món ăn '!$A$1:$AA$3821,25,FALSE)*$C112</f>
        <v>6.6300000000000012E-2</v>
      </c>
      <c r="Z112" s="10">
        <f>VLOOKUP($A112,'Một số món ăn '!$A$1:$AA$3821,26,FALSE)*$C112</f>
        <v>3.9780000000000002</v>
      </c>
    </row>
    <row r="113" spans="1:26" x14ac:dyDescent="0.3">
      <c r="A113" s="172">
        <v>6</v>
      </c>
      <c r="B113" s="10" t="str">
        <f>VLOOKUP($A113,'Một số món ăn '!$A$1:$AA$3821,2,FALSE)</f>
        <v xml:space="preserve">Canh khổ qua nhồi thịt  </v>
      </c>
      <c r="C113" s="408">
        <v>1</v>
      </c>
      <c r="D113" s="96" t="str">
        <f>VLOOKUP($A113,'Một số món ăn '!$A$1:$AA$3821,3,FALSE)</f>
        <v xml:space="preserve"> tô</v>
      </c>
      <c r="E113" s="10">
        <f>VLOOKUP($A113,'Một số món ăn '!$A$1:$AA$3821,4,FALSE)*$C113</f>
        <v>315</v>
      </c>
      <c r="F113" s="10">
        <f>VLOOKUP($A113,'Một số món ăn '!$A$1:$AA$3821,5,FALSE)*$C113</f>
        <v>287.20000000000005</v>
      </c>
      <c r="G113" s="10">
        <f>VLOOKUP($A113,'Một số món ăn '!$A$1:$AA$3821,7,FALSE)*$C113</f>
        <v>284.45</v>
      </c>
      <c r="H113" s="10">
        <f>VLOOKUP($A113,'Một số món ăn '!$A$1:$AA$3821,8,FALSE)*$C113</f>
        <v>215.22800000000001</v>
      </c>
      <c r="I113" s="10">
        <f>VLOOKUP($A113,'Một số món ăn '!$A$1:$AA$3821,9,FALSE)*$C113</f>
        <v>8.4715999999999987</v>
      </c>
      <c r="J113" s="10">
        <f>VLOOKUP($A113,'Một số món ăn '!$A$1:$AA$3821,10,FALSE)*$C113</f>
        <v>15.7394</v>
      </c>
      <c r="K113" s="10">
        <f>VLOOKUP($A113,'Một số món ăn '!$A$1:$AA$3821,11,FALSE)*$C113</f>
        <v>24.210999999999995</v>
      </c>
      <c r="L113" s="10">
        <f>VLOOKUP($A113,'Một số món ăn '!$A$1:$AA$3821,12,FALSE)*$C113</f>
        <v>6.3210000000000006</v>
      </c>
      <c r="M113" s="10">
        <f>VLOOKUP($A113,'Một số món ăn '!$A$1:$AA$3821,13,FALSE)*$C113</f>
        <v>2.0939999999999999</v>
      </c>
      <c r="N113" s="10">
        <f>VLOOKUP($A113,'Một số món ăn '!$A$1:$AA$3821,14,FALSE)*$C113</f>
        <v>8.4150000000000009</v>
      </c>
      <c r="O113" s="10">
        <f>VLOOKUP($A113,'Một số món ăn '!$A$1:$AA$3821,15,FALSE)*$C113</f>
        <v>43.971400000000003</v>
      </c>
      <c r="P113" s="10">
        <f>VLOOKUP($A113,'Một số món ăn '!$A$1:$AA$3821,16,FALSE)*$C113</f>
        <v>5.1665999999999999</v>
      </c>
      <c r="Q113" s="10">
        <f>VLOOKUP($A113,'Một số món ăn '!$A$1:$AA$3821,17,FALSE)*$C113</f>
        <v>0</v>
      </c>
      <c r="R113" s="10">
        <f>VLOOKUP($A113,'Một số món ăn '!$A$1:$AA$3821,18,FALSE)*$C113</f>
        <v>222.57200000000003</v>
      </c>
      <c r="S113" s="10">
        <f>VLOOKUP($A113,'Một số món ăn '!$A$1:$AA$3821,19,FALSE)*$C113</f>
        <v>211.75399999999999</v>
      </c>
      <c r="T113" s="10">
        <f>VLOOKUP($A113,'Một số món ăn '!$A$1:$AA$3821,20,FALSE)*$C113</f>
        <v>26.637799999999995</v>
      </c>
      <c r="U113" s="10">
        <f>VLOOKUP($A113,'Một số món ăn '!$A$1:$AA$3821,21,FALSE)*$C113</f>
        <v>493.32000000000005</v>
      </c>
      <c r="V113" s="10">
        <f>VLOOKUP($A113,'Một số món ăn '!$A$1:$AA$3821,22,FALSE)*$C113</f>
        <v>14.92</v>
      </c>
      <c r="W113" s="10">
        <f>VLOOKUP($A113,'Một số món ăn '!$A$1:$AA$3821,23,FALSE)*$C113</f>
        <v>41.57</v>
      </c>
      <c r="X113" s="10">
        <f>VLOOKUP($A113,'Một số món ăn '!$A$1:$AA$3821,24,FALSE)*$C113</f>
        <v>2.94</v>
      </c>
      <c r="Y113" s="10">
        <f>VLOOKUP($A113,'Một số món ăn '!$A$1:$AA$3821,25,FALSE)*$C113</f>
        <v>0.29305999999999999</v>
      </c>
      <c r="Z113" s="10">
        <f>VLOOKUP($A113,'Một số món ăn '!$A$1:$AA$3821,26,FALSE)*$C113</f>
        <v>18.968</v>
      </c>
    </row>
    <row r="114" spans="1:26" x14ac:dyDescent="0.3">
      <c r="A114" s="172">
        <v>33</v>
      </c>
      <c r="B114" s="10" t="str">
        <f>VLOOKUP($A114,'Một số món ăn '!$A$1:$AA$3821,2,FALSE)</f>
        <v>chuối</v>
      </c>
      <c r="C114" s="408">
        <v>1</v>
      </c>
      <c r="D114" s="96" t="str">
        <f>VLOOKUP($A114,'Một số món ăn '!$A$1:$AA$3821,3,FALSE)</f>
        <v>quả</v>
      </c>
      <c r="E114" s="10">
        <f>VLOOKUP($A114,'Một số món ăn '!$A$1:$AA$3821,4,FALSE)*$C114</f>
        <v>150</v>
      </c>
      <c r="F114" s="10">
        <f>VLOOKUP($A114,'Một số món ăn '!$A$1:$AA$3821,5,FALSE)*$C114</f>
        <v>114</v>
      </c>
      <c r="G114" s="10">
        <f>VLOOKUP($A114,'Một số món ăn '!$A$1:$AA$3821,7,FALSE)*$C114</f>
        <v>99</v>
      </c>
      <c r="H114" s="10">
        <f>VLOOKUP($A114,'Một số món ăn '!$A$1:$AA$3821,8,FALSE)*$C114</f>
        <v>79.8</v>
      </c>
      <c r="I114" s="10">
        <f>VLOOKUP($A114,'Một số món ăn '!$A$1:$AA$3821,9,FALSE)*$C114</f>
        <v>0</v>
      </c>
      <c r="J114" s="10">
        <f>VLOOKUP($A114,'Một số món ăn '!$A$1:$AA$3821,10,FALSE)*$C114</f>
        <v>0.79799999999999993</v>
      </c>
      <c r="K114" s="10">
        <f>VLOOKUP($A114,'Một số món ăn '!$A$1:$AA$3821,11,FALSE)*$C114</f>
        <v>0.79799999999999993</v>
      </c>
      <c r="L114" s="10">
        <f>VLOOKUP($A114,'Một số món ăn '!$A$1:$AA$3821,12,FALSE)*$C114</f>
        <v>0</v>
      </c>
      <c r="M114" s="10">
        <f>VLOOKUP($A114,'Một số món ăn '!$A$1:$AA$3821,13,FALSE)*$C114</f>
        <v>0.22800000000000001</v>
      </c>
      <c r="N114" s="10">
        <f>VLOOKUP($A114,'Một số món ăn '!$A$1:$AA$3821,14,FALSE)*$C114</f>
        <v>0.22800000000000001</v>
      </c>
      <c r="O114" s="10">
        <f>VLOOKUP($A114,'Một số món ăn '!$A$1:$AA$3821,15,FALSE)*$C114</f>
        <v>17.670000000000002</v>
      </c>
      <c r="P114" s="10">
        <f>VLOOKUP($A114,'Một số món ăn '!$A$1:$AA$3821,16,FALSE)*$C114</f>
        <v>1.3679999999999999</v>
      </c>
      <c r="Q114" s="10">
        <f>VLOOKUP($A114,'Một số món ăn '!$A$1:$AA$3821,17,FALSE)*$C114</f>
        <v>0</v>
      </c>
      <c r="R114" s="10">
        <f>VLOOKUP($A114,'Một số món ăn '!$A$1:$AA$3821,18,FALSE)*$C114</f>
        <v>13.68</v>
      </c>
      <c r="S114" s="10">
        <f>VLOOKUP($A114,'Một số món ăn '!$A$1:$AA$3821,19,FALSE)*$C114</f>
        <v>28.5</v>
      </c>
      <c r="T114" s="10">
        <f>VLOOKUP($A114,'Một số món ăn '!$A$1:$AA$3821,20,FALSE)*$C114</f>
        <v>0</v>
      </c>
      <c r="U114" s="10">
        <f>VLOOKUP($A114,'Một số món ăn '!$A$1:$AA$3821,21,FALSE)*$C114</f>
        <v>0</v>
      </c>
      <c r="V114" s="10">
        <f>VLOOKUP($A114,'Một số món ăn '!$A$1:$AA$3821,22,FALSE)*$C114</f>
        <v>0</v>
      </c>
      <c r="W114" s="10">
        <f>VLOOKUP($A114,'Một số món ăn '!$A$1:$AA$3821,23,FALSE)*$C114</f>
        <v>0</v>
      </c>
      <c r="X114" s="10">
        <f>VLOOKUP($A114,'Một số món ăn '!$A$1:$AA$3821,24,FALSE)*$C114</f>
        <v>0</v>
      </c>
      <c r="Y114" s="10">
        <f>VLOOKUP($A114,'Một số món ăn '!$A$1:$AA$3821,25,FALSE)*$C114</f>
        <v>0</v>
      </c>
      <c r="Z114" s="10">
        <f>VLOOKUP($A114,'Một số món ăn '!$A$1:$AA$3821,26,FALSE)*$C114</f>
        <v>0</v>
      </c>
    </row>
    <row r="115" spans="1:26" x14ac:dyDescent="0.3">
      <c r="A115" s="172">
        <v>18</v>
      </c>
      <c r="B115" s="10" t="str">
        <f>VLOOKUP($A115,'Một số món ăn '!$A$1:$AA$3821,2,FALSE)</f>
        <v>Bắp cải luộc</v>
      </c>
      <c r="C115" s="408">
        <v>1.2</v>
      </c>
      <c r="D115" s="96" t="str">
        <f>VLOOKUP($A115,'Một số món ăn '!$A$1:$AA$3821,3,FALSE)</f>
        <v>dĩa</v>
      </c>
      <c r="E115" s="10">
        <f>VLOOKUP($A115,'Một số món ăn '!$A$1:$AA$3821,4,FALSE)*$C115</f>
        <v>240</v>
      </c>
      <c r="F115" s="10">
        <f>VLOOKUP($A115,'Một số món ăn '!$A$1:$AA$3821,5,FALSE)*$C115</f>
        <v>216</v>
      </c>
      <c r="G115" s="10">
        <f>VLOOKUP($A115,'Một số món ăn '!$A$1:$AA$3821,7,FALSE)*$C115</f>
        <v>69.599999999999994</v>
      </c>
      <c r="H115" s="10">
        <f>VLOOKUP($A115,'Một số món ăn '!$A$1:$AA$3821,8,FALSE)*$C115</f>
        <v>194.4</v>
      </c>
      <c r="I115" s="10">
        <f>VLOOKUP($A115,'Một số món ăn '!$A$1:$AA$3821,9,FALSE)*$C115</f>
        <v>0</v>
      </c>
      <c r="J115" s="10">
        <f>VLOOKUP($A115,'Một số món ăn '!$A$1:$AA$3821,10,FALSE)*$C115</f>
        <v>3.8879999999999999</v>
      </c>
      <c r="K115" s="10">
        <f>VLOOKUP($A115,'Một số món ăn '!$A$1:$AA$3821,11,FALSE)*$C115</f>
        <v>3.8879999999999999</v>
      </c>
      <c r="L115" s="10">
        <f>VLOOKUP($A115,'Một số món ăn '!$A$1:$AA$3821,12,FALSE)*$C115</f>
        <v>0</v>
      </c>
      <c r="M115" s="10">
        <f>VLOOKUP($A115,'Một số món ăn '!$A$1:$AA$3821,13,FALSE)*$C115</f>
        <v>0</v>
      </c>
      <c r="N115" s="10">
        <f>VLOOKUP($A115,'Một số món ăn '!$A$1:$AA$3821,14,FALSE)*$C115</f>
        <v>0</v>
      </c>
      <c r="O115" s="10">
        <f>VLOOKUP($A115,'Một số món ăn '!$A$1:$AA$3821,15,FALSE)*$C115</f>
        <v>11.664</v>
      </c>
      <c r="P115" s="10">
        <f>VLOOKUP($A115,'Một số món ăn '!$A$1:$AA$3821,16,FALSE)*$C115</f>
        <v>6.6959999999999997</v>
      </c>
      <c r="Q115" s="10">
        <f>VLOOKUP($A115,'Một số món ăn '!$A$1:$AA$3821,17,FALSE)*$C115</f>
        <v>0</v>
      </c>
      <c r="R115" s="10">
        <f>VLOOKUP($A115,'Một số món ăn '!$A$1:$AA$3821,18,FALSE)*$C115</f>
        <v>103.68</v>
      </c>
      <c r="S115" s="10">
        <f>VLOOKUP($A115,'Một số món ăn '!$A$1:$AA$3821,19,FALSE)*$C115</f>
        <v>66.959999999999994</v>
      </c>
      <c r="T115" s="10">
        <f>VLOOKUP($A115,'Một số món ăn '!$A$1:$AA$3821,20,FALSE)*$C115</f>
        <v>2.3760000000000003</v>
      </c>
      <c r="U115" s="10">
        <f>VLOOKUP($A115,'Một số món ăn '!$A$1:$AA$3821,21,FALSE)*$C115</f>
        <v>60.48</v>
      </c>
      <c r="V115" s="10">
        <f>VLOOKUP($A115,'Một số món ăn '!$A$1:$AA$3821,22,FALSE)*$C115</f>
        <v>410.4</v>
      </c>
      <c r="W115" s="10">
        <f>VLOOKUP($A115,'Một số món ăn '!$A$1:$AA$3821,23,FALSE)*$C115</f>
        <v>604.79999999999995</v>
      </c>
      <c r="X115" s="10">
        <f>VLOOKUP($A115,'Một số món ăn '!$A$1:$AA$3821,24,FALSE)*$C115</f>
        <v>0</v>
      </c>
      <c r="Y115" s="10">
        <f>VLOOKUP($A115,'Một số món ăn '!$A$1:$AA$3821,25,FALSE)*$C115</f>
        <v>0.12959999999999997</v>
      </c>
      <c r="Z115" s="10">
        <f>VLOOKUP($A115,'Một số món ăn '!$A$1:$AA$3821,26,FALSE)*$C115</f>
        <v>64.8</v>
      </c>
    </row>
    <row r="116" spans="1:26" x14ac:dyDescent="0.3">
      <c r="A116" s="172" t="s">
        <v>338</v>
      </c>
      <c r="B116" s="10" t="str">
        <f>VLOOKUP($A116,'Một số món ăn '!$A$1:$AA$3821,2,FALSE)</f>
        <v>Chọn món</v>
      </c>
      <c r="C116" s="408">
        <v>0</v>
      </c>
      <c r="D116" s="96" t="str">
        <f>VLOOKUP($A116,'Một số món ăn '!$A$1:$AA$3821,3,FALSE)</f>
        <v>chọn lượng</v>
      </c>
      <c r="E116" s="10">
        <f>VLOOKUP($A116,'Một số món ăn '!$A$1:$AA$3821,4,FALSE)*$C116</f>
        <v>0</v>
      </c>
      <c r="F116" s="10">
        <f>VLOOKUP($A116,'Một số món ăn '!$A$1:$AA$3821,5,FALSE)*$C116</f>
        <v>0</v>
      </c>
      <c r="G116" s="10">
        <f>VLOOKUP($A116,'Một số món ăn '!$A$1:$AA$3821,7,FALSE)*$C116</f>
        <v>0</v>
      </c>
      <c r="H116" s="10">
        <f>VLOOKUP($A116,'Một số món ăn '!$A$1:$AA$3821,8,FALSE)*$C116</f>
        <v>0</v>
      </c>
      <c r="I116" s="10">
        <f>VLOOKUP($A116,'Một số món ăn '!$A$1:$AA$3821,9,FALSE)*$C116</f>
        <v>0</v>
      </c>
      <c r="J116" s="10">
        <f>VLOOKUP($A116,'Một số món ăn '!$A$1:$AA$3821,10,FALSE)*$C116</f>
        <v>0</v>
      </c>
      <c r="K116" s="10">
        <f>VLOOKUP($A116,'Một số món ăn '!$A$1:$AA$3821,11,FALSE)*$C116</f>
        <v>0</v>
      </c>
      <c r="L116" s="10">
        <f>VLOOKUP($A116,'Một số món ăn '!$A$1:$AA$3821,12,FALSE)*$C116</f>
        <v>0</v>
      </c>
      <c r="M116" s="10">
        <f>VLOOKUP($A116,'Một số món ăn '!$A$1:$AA$3821,13,FALSE)*$C116</f>
        <v>0</v>
      </c>
      <c r="N116" s="10">
        <f>VLOOKUP($A116,'Một số món ăn '!$A$1:$AA$3821,14,FALSE)*$C116</f>
        <v>0</v>
      </c>
      <c r="O116" s="10">
        <f>VLOOKUP($A116,'Một số món ăn '!$A$1:$AA$3821,15,FALSE)*$C116</f>
        <v>0</v>
      </c>
      <c r="P116" s="10">
        <f>VLOOKUP($A116,'Một số món ăn '!$A$1:$AA$3821,16,FALSE)*$C116</f>
        <v>0</v>
      </c>
      <c r="Q116" s="10">
        <f>VLOOKUP($A116,'Một số món ăn '!$A$1:$AA$3821,17,FALSE)*$C116</f>
        <v>0</v>
      </c>
      <c r="R116" s="10">
        <f>VLOOKUP($A116,'Một số món ăn '!$A$1:$AA$3821,18,FALSE)*$C116</f>
        <v>0</v>
      </c>
      <c r="S116" s="10">
        <f>VLOOKUP($A116,'Một số món ăn '!$A$1:$AA$3821,19,FALSE)*$C116</f>
        <v>0</v>
      </c>
      <c r="T116" s="10">
        <f>VLOOKUP($A116,'Một số món ăn '!$A$1:$AA$3821,20,FALSE)*$C116</f>
        <v>0</v>
      </c>
      <c r="U116" s="10">
        <f>VLOOKUP($A116,'Một số món ăn '!$A$1:$AA$3821,21,FALSE)*$C116</f>
        <v>0</v>
      </c>
      <c r="V116" s="10">
        <f>VLOOKUP($A116,'Một số món ăn '!$A$1:$AA$3821,22,FALSE)*$C116</f>
        <v>0</v>
      </c>
      <c r="W116" s="10">
        <f>VLOOKUP($A116,'Một số món ăn '!$A$1:$AA$3821,23,FALSE)*$C116</f>
        <v>0</v>
      </c>
      <c r="X116" s="10">
        <f>VLOOKUP($A116,'Một số món ăn '!$A$1:$AA$3821,24,FALSE)*$C116</f>
        <v>0</v>
      </c>
      <c r="Y116" s="10">
        <f>VLOOKUP($A116,'Một số món ăn '!$A$1:$AA$3821,25,FALSE)*$C116</f>
        <v>0</v>
      </c>
      <c r="Z116" s="10">
        <f>VLOOKUP($A116,'Một số món ăn '!$A$1:$AA$3821,26,FALSE)*$C116</f>
        <v>0</v>
      </c>
    </row>
    <row r="117" spans="1:26" x14ac:dyDescent="0.3">
      <c r="A117" s="172" t="s">
        <v>338</v>
      </c>
      <c r="B117" s="10" t="str">
        <f>VLOOKUP($A117,'Một số món ăn '!$A$1:$AA$3821,2,FALSE)</f>
        <v>Chọn món</v>
      </c>
      <c r="C117" s="408">
        <v>0</v>
      </c>
      <c r="D117" s="96" t="str">
        <f>VLOOKUP($A117,'Một số món ăn '!$A$1:$AA$3821,3,FALSE)</f>
        <v>chọn lượng</v>
      </c>
      <c r="E117" s="10">
        <f>VLOOKUP($A117,'Một số món ăn '!$A$1:$AA$3821,4,FALSE)*$C117</f>
        <v>0</v>
      </c>
      <c r="F117" s="10">
        <f>VLOOKUP($A117,'Một số món ăn '!$A$1:$AA$3821,5,FALSE)*$C117</f>
        <v>0</v>
      </c>
      <c r="G117" s="10">
        <f>VLOOKUP($A117,'Một số món ăn '!$A$1:$AA$3821,7,FALSE)*$C117</f>
        <v>0</v>
      </c>
      <c r="H117" s="10">
        <f>VLOOKUP($A117,'Một số món ăn '!$A$1:$AA$3821,8,FALSE)*$C117</f>
        <v>0</v>
      </c>
      <c r="I117" s="10">
        <f>VLOOKUP($A117,'Một số món ăn '!$A$1:$AA$3821,9,FALSE)*$C117</f>
        <v>0</v>
      </c>
      <c r="J117" s="10">
        <f>VLOOKUP($A117,'Một số món ăn '!$A$1:$AA$3821,10,FALSE)*$C117</f>
        <v>0</v>
      </c>
      <c r="K117" s="10">
        <f>VLOOKUP($A117,'Một số món ăn '!$A$1:$AA$3821,11,FALSE)*$C117</f>
        <v>0</v>
      </c>
      <c r="L117" s="10">
        <f>VLOOKUP($A117,'Một số món ăn '!$A$1:$AA$3821,12,FALSE)*$C117</f>
        <v>0</v>
      </c>
      <c r="M117" s="10">
        <f>VLOOKUP($A117,'Một số món ăn '!$A$1:$AA$3821,13,FALSE)*$C117</f>
        <v>0</v>
      </c>
      <c r="N117" s="10">
        <f>VLOOKUP($A117,'Một số món ăn '!$A$1:$AA$3821,14,FALSE)*$C117</f>
        <v>0</v>
      </c>
      <c r="O117" s="10">
        <f>VLOOKUP($A117,'Một số món ăn '!$A$1:$AA$3821,15,FALSE)*$C117</f>
        <v>0</v>
      </c>
      <c r="P117" s="10">
        <f>VLOOKUP($A117,'Một số món ăn '!$A$1:$AA$3821,16,FALSE)*$C117</f>
        <v>0</v>
      </c>
      <c r="Q117" s="10">
        <f>VLOOKUP($A117,'Một số món ăn '!$A$1:$AA$3821,17,FALSE)*$C117</f>
        <v>0</v>
      </c>
      <c r="R117" s="10">
        <f>VLOOKUP($A117,'Một số món ăn '!$A$1:$AA$3821,18,FALSE)*$C117</f>
        <v>0</v>
      </c>
      <c r="S117" s="10">
        <f>VLOOKUP($A117,'Một số món ăn '!$A$1:$AA$3821,19,FALSE)*$C117</f>
        <v>0</v>
      </c>
      <c r="T117" s="10">
        <f>VLOOKUP($A117,'Một số món ăn '!$A$1:$AA$3821,20,FALSE)*$C117</f>
        <v>0</v>
      </c>
      <c r="U117" s="10">
        <f>VLOOKUP($A117,'Một số món ăn '!$A$1:$AA$3821,21,FALSE)*$C117</f>
        <v>0</v>
      </c>
      <c r="V117" s="10">
        <f>VLOOKUP($A117,'Một số món ăn '!$A$1:$AA$3821,22,FALSE)*$C117</f>
        <v>0</v>
      </c>
      <c r="W117" s="10">
        <f>VLOOKUP($A117,'Một số món ăn '!$A$1:$AA$3821,23,FALSE)*$C117</f>
        <v>0</v>
      </c>
      <c r="X117" s="10">
        <f>VLOOKUP($A117,'Một số món ăn '!$A$1:$AA$3821,24,FALSE)*$C117</f>
        <v>0</v>
      </c>
      <c r="Y117" s="10">
        <f>VLOOKUP($A117,'Một số món ăn '!$A$1:$AA$3821,25,FALSE)*$C117</f>
        <v>0</v>
      </c>
      <c r="Z117" s="10">
        <f>VLOOKUP($A117,'Một số món ăn '!$A$1:$AA$3821,26,FALSE)*$C117</f>
        <v>0</v>
      </c>
    </row>
    <row r="118" spans="1:26" s="106" customFormat="1" x14ac:dyDescent="0.3">
      <c r="A118" s="172" t="s">
        <v>338</v>
      </c>
      <c r="B118" s="10" t="str">
        <f>VLOOKUP($A118,'Một số món ăn '!$A$1:$AA$3821,2,FALSE)</f>
        <v>Chọn món</v>
      </c>
      <c r="C118" s="408">
        <v>0</v>
      </c>
      <c r="D118" s="96" t="str">
        <f>VLOOKUP($A118,'Một số món ăn '!$A$1:$AA$3821,3,FALSE)</f>
        <v>chọn lượng</v>
      </c>
      <c r="E118" s="10">
        <f>VLOOKUP($A118,'Một số món ăn '!$A$1:$AA$3821,4,FALSE)*$C118</f>
        <v>0</v>
      </c>
      <c r="F118" s="10">
        <f>VLOOKUP($A118,'Một số món ăn '!$A$1:$AA$3821,5,FALSE)*$C118</f>
        <v>0</v>
      </c>
      <c r="G118" s="10">
        <f>VLOOKUP($A118,'Một số món ăn '!$A$1:$AA$3821,7,FALSE)*$C118</f>
        <v>0</v>
      </c>
      <c r="H118" s="10">
        <f>VLOOKUP($A118,'Một số món ăn '!$A$1:$AA$3821,8,FALSE)*$C118</f>
        <v>0</v>
      </c>
      <c r="I118" s="10">
        <f>VLOOKUP($A118,'Một số món ăn '!$A$1:$AA$3821,9,FALSE)*$C118</f>
        <v>0</v>
      </c>
      <c r="J118" s="10">
        <f>VLOOKUP($A118,'Một số món ăn '!$A$1:$AA$3821,10,FALSE)*$C118</f>
        <v>0</v>
      </c>
      <c r="K118" s="10">
        <f>VLOOKUP($A118,'Một số món ăn '!$A$1:$AA$3821,11,FALSE)*$C118</f>
        <v>0</v>
      </c>
      <c r="L118" s="10">
        <f>VLOOKUP($A118,'Một số món ăn '!$A$1:$AA$3821,12,FALSE)*$C118</f>
        <v>0</v>
      </c>
      <c r="M118" s="10">
        <f>VLOOKUP($A118,'Một số món ăn '!$A$1:$AA$3821,13,FALSE)*$C118</f>
        <v>0</v>
      </c>
      <c r="N118" s="10">
        <f>VLOOKUP($A118,'Một số món ăn '!$A$1:$AA$3821,14,FALSE)*$C118</f>
        <v>0</v>
      </c>
      <c r="O118" s="10">
        <f>VLOOKUP($A118,'Một số món ăn '!$A$1:$AA$3821,15,FALSE)*$C118</f>
        <v>0</v>
      </c>
      <c r="P118" s="10">
        <f>VLOOKUP($A118,'Một số món ăn '!$A$1:$AA$3821,16,FALSE)*$C118</f>
        <v>0</v>
      </c>
      <c r="Q118" s="10">
        <f>VLOOKUP($A118,'Một số món ăn '!$A$1:$AA$3821,17,FALSE)*$C118</f>
        <v>0</v>
      </c>
      <c r="R118" s="10">
        <f>VLOOKUP($A118,'Một số món ăn '!$A$1:$AA$3821,18,FALSE)*$C118</f>
        <v>0</v>
      </c>
      <c r="S118" s="10">
        <f>VLOOKUP($A118,'Một số món ăn '!$A$1:$AA$3821,19,FALSE)*$C118</f>
        <v>0</v>
      </c>
      <c r="T118" s="10">
        <f>VLOOKUP($A118,'Một số món ăn '!$A$1:$AA$3821,20,FALSE)*$C118</f>
        <v>0</v>
      </c>
      <c r="U118" s="10">
        <f>VLOOKUP($A118,'Một số món ăn '!$A$1:$AA$3821,21,FALSE)*$C118</f>
        <v>0</v>
      </c>
      <c r="V118" s="10">
        <f>VLOOKUP($A118,'Một số món ăn '!$A$1:$AA$3821,22,FALSE)*$C118</f>
        <v>0</v>
      </c>
      <c r="W118" s="10">
        <f>VLOOKUP($A118,'Một số món ăn '!$A$1:$AA$3821,23,FALSE)*$C118</f>
        <v>0</v>
      </c>
      <c r="X118" s="10">
        <f>VLOOKUP($A118,'Một số món ăn '!$A$1:$AA$3821,24,FALSE)*$C118</f>
        <v>0</v>
      </c>
      <c r="Y118" s="10">
        <f>VLOOKUP($A118,'Một số món ăn '!$A$1:$AA$3821,25,FALSE)*$C118</f>
        <v>0</v>
      </c>
      <c r="Z118" s="10">
        <f>VLOOKUP($A118,'Một số món ăn '!$A$1:$AA$3821,26,FALSE)*$C118</f>
        <v>0</v>
      </c>
    </row>
    <row r="125" spans="1:26" s="73" customFormat="1" ht="28.8" x14ac:dyDescent="0.3">
      <c r="A125" s="174" t="s">
        <v>374</v>
      </c>
      <c r="B125" s="175" t="str">
        <f>'Tinh toan nhu cau'!K18</f>
        <v>Tối</v>
      </c>
      <c r="C125" s="175">
        <f>'Tinh toan nhu cau'!L18</f>
        <v>22</v>
      </c>
      <c r="D125" s="175" t="str">
        <f>'Tinh toan nhu cau'!M18</f>
        <v>giờ</v>
      </c>
      <c r="E125" s="121" t="s">
        <v>272</v>
      </c>
      <c r="F125" s="121" t="s">
        <v>273</v>
      </c>
      <c r="G125" s="121" t="s">
        <v>3</v>
      </c>
      <c r="H125" s="121" t="s">
        <v>296</v>
      </c>
      <c r="I125" s="121" t="s">
        <v>323</v>
      </c>
      <c r="J125" s="121" t="s">
        <v>324</v>
      </c>
      <c r="K125" s="121" t="s">
        <v>327</v>
      </c>
      <c r="L125" s="121" t="s">
        <v>325</v>
      </c>
      <c r="M125" s="121" t="s">
        <v>326</v>
      </c>
      <c r="N125" s="121" t="s">
        <v>329</v>
      </c>
      <c r="O125" s="121" t="s">
        <v>5</v>
      </c>
      <c r="P125" s="121" t="s">
        <v>304</v>
      </c>
      <c r="Q125" s="121" t="s">
        <v>313</v>
      </c>
      <c r="R125" s="121" t="s">
        <v>6</v>
      </c>
      <c r="S125" s="121" t="s">
        <v>7</v>
      </c>
      <c r="T125" s="121" t="s">
        <v>8</v>
      </c>
      <c r="U125" s="121" t="s">
        <v>9</v>
      </c>
      <c r="V125" s="121" t="s">
        <v>10</v>
      </c>
      <c r="W125" s="121" t="s">
        <v>291</v>
      </c>
      <c r="X125" s="121" t="s">
        <v>11</v>
      </c>
      <c r="Y125" s="121" t="s">
        <v>12</v>
      </c>
      <c r="Z125" s="121" t="s">
        <v>13</v>
      </c>
    </row>
    <row r="126" spans="1:26" s="122" customFormat="1" x14ac:dyDescent="0.3">
      <c r="A126" s="31"/>
      <c r="B126" s="31"/>
      <c r="C126" s="31"/>
      <c r="D126" s="31"/>
      <c r="E126" s="31"/>
      <c r="F126" s="31"/>
      <c r="G126" s="31" t="s">
        <v>15</v>
      </c>
      <c r="H126" s="31" t="s">
        <v>16</v>
      </c>
      <c r="I126" s="31" t="s">
        <v>16</v>
      </c>
      <c r="J126" s="31" t="s">
        <v>16</v>
      </c>
      <c r="K126" s="31" t="s">
        <v>328</v>
      </c>
      <c r="L126" s="31" t="s">
        <v>16</v>
      </c>
      <c r="M126" s="31" t="s">
        <v>16</v>
      </c>
      <c r="N126" s="31" t="s">
        <v>16</v>
      </c>
      <c r="O126" s="31" t="s">
        <v>16</v>
      </c>
      <c r="P126" s="31" t="s">
        <v>16</v>
      </c>
      <c r="Q126" s="31" t="s">
        <v>17</v>
      </c>
      <c r="R126" s="31" t="s">
        <v>17</v>
      </c>
      <c r="S126" s="31" t="s">
        <v>17</v>
      </c>
      <c r="T126" s="31" t="s">
        <v>17</v>
      </c>
      <c r="U126" s="31" t="s">
        <v>17</v>
      </c>
      <c r="V126" s="31" t="s">
        <v>17</v>
      </c>
      <c r="W126" s="31" t="s">
        <v>18</v>
      </c>
      <c r="X126" s="31" t="s">
        <v>18</v>
      </c>
      <c r="Y126" s="31" t="s">
        <v>17</v>
      </c>
      <c r="Z126" s="31" t="s">
        <v>17</v>
      </c>
    </row>
    <row r="127" spans="1:26" s="164" customFormat="1" ht="15.6" x14ac:dyDescent="0.3">
      <c r="A127" s="162"/>
      <c r="B127" s="126" t="s">
        <v>381</v>
      </c>
      <c r="C127" s="162"/>
      <c r="D127" s="162"/>
      <c r="E127" s="162"/>
      <c r="F127" s="162"/>
      <c r="G127" s="163">
        <f>'Tinh toan nhu cau'!O18</f>
        <v>235</v>
      </c>
      <c r="H127" s="162">
        <f>'Tinh toan nhu cau'!$P$30*'Tinh toan nhu cau'!N18/100</f>
        <v>150</v>
      </c>
      <c r="I127" s="162"/>
      <c r="J127" s="162"/>
      <c r="K127" s="163">
        <f>'Tinh toan nhu cau'!Q18</f>
        <v>11.75</v>
      </c>
      <c r="L127" s="162"/>
      <c r="M127" s="162"/>
      <c r="N127" s="163">
        <f>'Tinh toan nhu cau'!S18</f>
        <v>6.5277777777777768</v>
      </c>
      <c r="O127" s="163">
        <f>'Tinh toan nhu cau'!U18</f>
        <v>32.3125</v>
      </c>
      <c r="P127" s="162"/>
      <c r="Q127" s="162"/>
      <c r="R127" s="162"/>
      <c r="S127" s="162"/>
      <c r="T127" s="162"/>
      <c r="U127" s="162"/>
      <c r="V127" s="162"/>
      <c r="W127" s="162"/>
      <c r="X127" s="162"/>
      <c r="Y127" s="162"/>
      <c r="Z127" s="162"/>
    </row>
    <row r="128" spans="1:26" s="124" customFormat="1" ht="15.6" x14ac:dyDescent="0.3">
      <c r="A128" s="31"/>
      <c r="B128" s="127" t="s">
        <v>321</v>
      </c>
      <c r="C128" s="127"/>
      <c r="D128" s="127"/>
      <c r="E128" s="123">
        <f>SUM(E131:E138)</f>
        <v>235</v>
      </c>
      <c r="F128" s="123">
        <f t="shared" ref="F128:Z128" si="18">SUM(F131:F138)</f>
        <v>226.3</v>
      </c>
      <c r="G128" s="123">
        <f t="shared" si="18"/>
        <v>208.25</v>
      </c>
      <c r="H128" s="123">
        <f t="shared" si="18"/>
        <v>45.265000000000001</v>
      </c>
      <c r="I128" s="123">
        <f t="shared" si="18"/>
        <v>7.19</v>
      </c>
      <c r="J128" s="123">
        <f t="shared" si="18"/>
        <v>0.3306</v>
      </c>
      <c r="K128" s="123">
        <f t="shared" si="18"/>
        <v>6.9006000000000007</v>
      </c>
      <c r="L128" s="123">
        <f t="shared" si="18"/>
        <v>7.31</v>
      </c>
      <c r="M128" s="123">
        <f t="shared" si="18"/>
        <v>4.5600000000000002E-2</v>
      </c>
      <c r="N128" s="123">
        <f t="shared" si="18"/>
        <v>7.3555999999999999</v>
      </c>
      <c r="O128" s="123">
        <f t="shared" si="18"/>
        <v>27.293500000000002</v>
      </c>
      <c r="P128" s="123">
        <f t="shared" si="18"/>
        <v>2.5535999999999999</v>
      </c>
      <c r="Q128" s="123">
        <f t="shared" si="18"/>
        <v>19.5</v>
      </c>
      <c r="R128" s="123">
        <f t="shared" si="18"/>
        <v>66.986000000000004</v>
      </c>
      <c r="S128" s="123">
        <f t="shared" si="18"/>
        <v>54.059999999999995</v>
      </c>
      <c r="T128" s="123">
        <f t="shared" si="18"/>
        <v>0.49050000000000005</v>
      </c>
      <c r="U128" s="123">
        <f t="shared" si="18"/>
        <v>1.1399999999999999</v>
      </c>
      <c r="V128" s="123">
        <f t="shared" si="18"/>
        <v>82.935000000000002</v>
      </c>
      <c r="W128" s="123">
        <f t="shared" si="18"/>
        <v>31.375</v>
      </c>
      <c r="X128" s="123">
        <f t="shared" si="18"/>
        <v>0</v>
      </c>
      <c r="Y128" s="123">
        <f t="shared" si="18"/>
        <v>2.6250000000000002E-2</v>
      </c>
      <c r="Z128" s="123">
        <f t="shared" si="18"/>
        <v>17.670000000000002</v>
      </c>
    </row>
    <row r="129" spans="1:26" s="167" customFormat="1" ht="15.6" x14ac:dyDescent="0.3">
      <c r="A129" s="165"/>
      <c r="B129" s="165" t="s">
        <v>382</v>
      </c>
      <c r="C129" s="165"/>
      <c r="D129" s="165"/>
      <c r="E129" s="166"/>
      <c r="F129" s="166"/>
      <c r="G129" s="166">
        <f>G128/G127*100</f>
        <v>88.617021276595736</v>
      </c>
      <c r="H129" s="166"/>
      <c r="I129" s="166"/>
      <c r="J129" s="166"/>
      <c r="K129" s="166">
        <f>K128/K127*100</f>
        <v>58.728510638297884</v>
      </c>
      <c r="L129" s="166"/>
      <c r="M129" s="166"/>
      <c r="N129" s="166">
        <f>N128/N127*100</f>
        <v>112.68153191489363</v>
      </c>
      <c r="O129" s="166">
        <f>O128/O127*100</f>
        <v>84.467311411992256</v>
      </c>
      <c r="P129" s="166"/>
      <c r="Q129" s="166"/>
      <c r="R129" s="166"/>
      <c r="S129" s="166"/>
      <c r="T129" s="166"/>
      <c r="U129" s="166"/>
      <c r="V129" s="166"/>
      <c r="W129" s="166"/>
      <c r="X129" s="166"/>
      <c r="Y129" s="166"/>
      <c r="Z129" s="166"/>
    </row>
    <row r="130" spans="1:26" s="2" customFormat="1" ht="28.8" x14ac:dyDescent="0.3">
      <c r="A130" s="125" t="s">
        <v>364</v>
      </c>
      <c r="B130" s="125" t="s">
        <v>292</v>
      </c>
      <c r="C130" s="125" t="s">
        <v>365</v>
      </c>
      <c r="D130" s="125" t="s">
        <v>353</v>
      </c>
      <c r="E130" s="125" t="s">
        <v>272</v>
      </c>
      <c r="F130" s="125" t="s">
        <v>273</v>
      </c>
      <c r="G130" s="125" t="s">
        <v>3</v>
      </c>
      <c r="H130" s="125" t="s">
        <v>296</v>
      </c>
      <c r="I130" s="125" t="s">
        <v>323</v>
      </c>
      <c r="J130" s="125" t="s">
        <v>324</v>
      </c>
      <c r="K130" s="125" t="s">
        <v>327</v>
      </c>
      <c r="L130" s="125" t="s">
        <v>325</v>
      </c>
      <c r="M130" s="125" t="s">
        <v>326</v>
      </c>
      <c r="N130" s="125" t="s">
        <v>329</v>
      </c>
      <c r="O130" s="125" t="s">
        <v>5</v>
      </c>
      <c r="P130" s="125" t="s">
        <v>304</v>
      </c>
      <c r="Q130" s="125" t="s">
        <v>313</v>
      </c>
      <c r="R130" s="125" t="s">
        <v>6</v>
      </c>
      <c r="S130" s="125" t="s">
        <v>7</v>
      </c>
      <c r="T130" s="125" t="s">
        <v>8</v>
      </c>
      <c r="U130" s="125" t="s">
        <v>9</v>
      </c>
      <c r="V130" s="125" t="s">
        <v>10</v>
      </c>
      <c r="W130" s="125" t="s">
        <v>291</v>
      </c>
      <c r="X130" s="125" t="s">
        <v>11</v>
      </c>
      <c r="Y130" s="125" t="s">
        <v>12</v>
      </c>
      <c r="Z130" s="125" t="s">
        <v>13</v>
      </c>
    </row>
    <row r="131" spans="1:26" s="2" customFormat="1" x14ac:dyDescent="0.3">
      <c r="A131" s="172">
        <v>52</v>
      </c>
      <c r="B131" s="10" t="str">
        <f>VLOOKUP($A131,'Một số món ăn '!$A$1:$AA$3821,2,FALSE)</f>
        <v>Sữa chua trái cây</v>
      </c>
      <c r="C131" s="173">
        <v>1</v>
      </c>
      <c r="D131" s="96" t="str">
        <f>VLOOKUP($A131,'Một số món ăn '!$A$1:$AA$3821,3,FALSE)</f>
        <v>Ly</v>
      </c>
      <c r="E131" s="10">
        <f>VLOOKUP($A131,'Một số món ăn '!$A$1:$AA$3821,4,FALSE)*$C131</f>
        <v>235</v>
      </c>
      <c r="F131" s="10">
        <f>VLOOKUP($A131,'Một số món ăn '!$A$1:$AA$3821,5,FALSE)*$C131</f>
        <v>226.3</v>
      </c>
      <c r="G131" s="10">
        <f>VLOOKUP($A131,'Một số món ăn '!$A$1:$AA$3821,7,FALSE)*$C131</f>
        <v>208.25</v>
      </c>
      <c r="H131" s="10">
        <f>VLOOKUP($A131,'Một số món ăn '!$A$1:$AA$3821,8,FALSE)*$C131</f>
        <v>45.265000000000001</v>
      </c>
      <c r="I131" s="10">
        <f>VLOOKUP($A131,'Một số món ăn '!$A$1:$AA$3821,9,FALSE)*$C131</f>
        <v>7.19</v>
      </c>
      <c r="J131" s="10">
        <f>VLOOKUP($A131,'Một số món ăn '!$A$1:$AA$3821,10,FALSE)*$C131</f>
        <v>0.3306</v>
      </c>
      <c r="K131" s="10">
        <f>VLOOKUP($A131,'Một số món ăn '!$A$1:$AA$3821,11,FALSE)*$C131</f>
        <v>6.9006000000000007</v>
      </c>
      <c r="L131" s="10">
        <f>VLOOKUP($A131,'Một số món ăn '!$A$1:$AA$3821,12,FALSE)*$C131</f>
        <v>7.31</v>
      </c>
      <c r="M131" s="10">
        <f>VLOOKUP($A131,'Một số món ăn '!$A$1:$AA$3821,13,FALSE)*$C131</f>
        <v>4.5600000000000002E-2</v>
      </c>
      <c r="N131" s="10">
        <f>VLOOKUP($A131,'Một số món ăn '!$A$1:$AA$3821,14,FALSE)*$C131</f>
        <v>7.3555999999999999</v>
      </c>
      <c r="O131" s="10">
        <f>VLOOKUP($A131,'Một số món ăn '!$A$1:$AA$3821,15,FALSE)*$C131</f>
        <v>27.293500000000002</v>
      </c>
      <c r="P131" s="10">
        <f>VLOOKUP($A131,'Một số món ăn '!$A$1:$AA$3821,16,FALSE)*$C131</f>
        <v>2.5535999999999999</v>
      </c>
      <c r="Q131" s="10">
        <f>VLOOKUP($A131,'Một số món ăn '!$A$1:$AA$3821,17,FALSE)*$C131</f>
        <v>19.5</v>
      </c>
      <c r="R131" s="10">
        <f>VLOOKUP($A131,'Một số món ăn '!$A$1:$AA$3821,18,FALSE)*$C131</f>
        <v>66.986000000000004</v>
      </c>
      <c r="S131" s="10">
        <f>VLOOKUP($A131,'Một số món ăn '!$A$1:$AA$3821,19,FALSE)*$C131</f>
        <v>54.059999999999995</v>
      </c>
      <c r="T131" s="10">
        <f>VLOOKUP($A131,'Một số món ăn '!$A$1:$AA$3821,20,FALSE)*$C131</f>
        <v>0.49050000000000005</v>
      </c>
      <c r="U131" s="10">
        <f>VLOOKUP($A131,'Một số món ăn '!$A$1:$AA$3821,21,FALSE)*$C131</f>
        <v>1.1399999999999999</v>
      </c>
      <c r="V131" s="10">
        <f>VLOOKUP($A131,'Một số món ăn '!$A$1:$AA$3821,22,FALSE)*$C131</f>
        <v>82.935000000000002</v>
      </c>
      <c r="W131" s="10">
        <f>VLOOKUP($A131,'Một số món ăn '!$A$1:$AA$3821,23,FALSE)*$C131</f>
        <v>31.375</v>
      </c>
      <c r="X131" s="10">
        <f>VLOOKUP($A131,'Một số món ăn '!$A$1:$AA$3821,24,FALSE)*$C131</f>
        <v>0</v>
      </c>
      <c r="Y131" s="10">
        <f>VLOOKUP($A131,'Một số món ăn '!$A$1:$AA$3821,25,FALSE)*$C131</f>
        <v>2.6250000000000002E-2</v>
      </c>
      <c r="Z131" s="10">
        <f>VLOOKUP($A131,'Một số món ăn '!$A$1:$AA$3821,26,FALSE)*$C131</f>
        <v>17.670000000000002</v>
      </c>
    </row>
    <row r="132" spans="1:26" x14ac:dyDescent="0.3">
      <c r="A132" s="172" t="s">
        <v>338</v>
      </c>
      <c r="B132" s="10" t="str">
        <f>VLOOKUP($A132,'Một số món ăn '!$A$1:$AA$3821,2,FALSE)</f>
        <v>Chọn món</v>
      </c>
      <c r="C132" s="173">
        <v>0</v>
      </c>
      <c r="D132" s="96" t="str">
        <f>VLOOKUP($A132,'Một số món ăn '!$A$1:$AA$3821,3,FALSE)</f>
        <v>chọn lượng</v>
      </c>
      <c r="E132" s="10">
        <f>VLOOKUP($A132,'Một số món ăn '!$A$1:$AA$3821,4,FALSE)*$C132</f>
        <v>0</v>
      </c>
      <c r="F132" s="10">
        <f>VLOOKUP($A132,'Một số món ăn '!$A$1:$AA$3821,5,FALSE)*$C132</f>
        <v>0</v>
      </c>
      <c r="G132" s="10">
        <f>VLOOKUP($A132,'Một số món ăn '!$A$1:$AA$3821,7,FALSE)*$C132</f>
        <v>0</v>
      </c>
      <c r="H132" s="10">
        <f>VLOOKUP($A132,'Một số món ăn '!$A$1:$AA$3821,8,FALSE)*$C132</f>
        <v>0</v>
      </c>
      <c r="I132" s="10">
        <f>VLOOKUP($A132,'Một số món ăn '!$A$1:$AA$3821,9,FALSE)*$C132</f>
        <v>0</v>
      </c>
      <c r="J132" s="10">
        <f>VLOOKUP($A132,'Một số món ăn '!$A$1:$AA$3821,10,FALSE)*$C132</f>
        <v>0</v>
      </c>
      <c r="K132" s="10">
        <f>VLOOKUP($A132,'Một số món ăn '!$A$1:$AA$3821,11,FALSE)*$C132</f>
        <v>0</v>
      </c>
      <c r="L132" s="10">
        <f>VLOOKUP($A132,'Một số món ăn '!$A$1:$AA$3821,12,FALSE)*$C132</f>
        <v>0</v>
      </c>
      <c r="M132" s="10">
        <f>VLOOKUP($A132,'Một số món ăn '!$A$1:$AA$3821,13,FALSE)*$C132</f>
        <v>0</v>
      </c>
      <c r="N132" s="10">
        <f>VLOOKUP($A132,'Một số món ăn '!$A$1:$AA$3821,14,FALSE)*$C132</f>
        <v>0</v>
      </c>
      <c r="O132" s="10">
        <f>VLOOKUP($A132,'Một số món ăn '!$A$1:$AA$3821,15,FALSE)*$C132</f>
        <v>0</v>
      </c>
      <c r="P132" s="10">
        <f>VLOOKUP($A132,'Một số món ăn '!$A$1:$AA$3821,16,FALSE)*$C132</f>
        <v>0</v>
      </c>
      <c r="Q132" s="10">
        <f>VLOOKUP($A132,'Một số món ăn '!$A$1:$AA$3821,17,FALSE)*$C132</f>
        <v>0</v>
      </c>
      <c r="R132" s="10">
        <f>VLOOKUP($A132,'Một số món ăn '!$A$1:$AA$3821,18,FALSE)*$C132</f>
        <v>0</v>
      </c>
      <c r="S132" s="10">
        <f>VLOOKUP($A132,'Một số món ăn '!$A$1:$AA$3821,19,FALSE)*$C132</f>
        <v>0</v>
      </c>
      <c r="T132" s="10">
        <f>VLOOKUP($A132,'Một số món ăn '!$A$1:$AA$3821,20,FALSE)*$C132</f>
        <v>0</v>
      </c>
      <c r="U132" s="10">
        <f>VLOOKUP($A132,'Một số món ăn '!$A$1:$AA$3821,21,FALSE)*$C132</f>
        <v>0</v>
      </c>
      <c r="V132" s="10">
        <f>VLOOKUP($A132,'Một số món ăn '!$A$1:$AA$3821,22,FALSE)*$C132</f>
        <v>0</v>
      </c>
      <c r="W132" s="10">
        <f>VLOOKUP($A132,'Một số món ăn '!$A$1:$AA$3821,23,FALSE)*$C132</f>
        <v>0</v>
      </c>
      <c r="X132" s="10">
        <f>VLOOKUP($A132,'Một số món ăn '!$A$1:$AA$3821,24,FALSE)*$C132</f>
        <v>0</v>
      </c>
      <c r="Y132" s="10">
        <f>VLOOKUP($A132,'Một số món ăn '!$A$1:$AA$3821,25,FALSE)*$C132</f>
        <v>0</v>
      </c>
      <c r="Z132" s="10">
        <f>VLOOKUP($A132,'Một số món ăn '!$A$1:$AA$3821,26,FALSE)*$C132</f>
        <v>0</v>
      </c>
    </row>
    <row r="133" spans="1:26" x14ac:dyDescent="0.3">
      <c r="A133" s="172" t="s">
        <v>338</v>
      </c>
      <c r="B133" s="10" t="str">
        <f>VLOOKUP($A133,'Một số món ăn '!$A$1:$AA$3821,2,FALSE)</f>
        <v>Chọn món</v>
      </c>
      <c r="C133" s="173">
        <v>0</v>
      </c>
      <c r="D133" s="96" t="str">
        <f>VLOOKUP($A133,'Một số món ăn '!$A$1:$AA$3821,3,FALSE)</f>
        <v>chọn lượng</v>
      </c>
      <c r="E133" s="10">
        <f>VLOOKUP($A133,'Một số món ăn '!$A$1:$AA$3821,4,FALSE)*$C133</f>
        <v>0</v>
      </c>
      <c r="F133" s="10">
        <f>VLOOKUP($A133,'Một số món ăn '!$A$1:$AA$3821,5,FALSE)*$C133</f>
        <v>0</v>
      </c>
      <c r="G133" s="10">
        <f>VLOOKUP($A133,'Một số món ăn '!$A$1:$AA$3821,7,FALSE)*$C133</f>
        <v>0</v>
      </c>
      <c r="H133" s="10">
        <f>VLOOKUP($A133,'Một số món ăn '!$A$1:$AA$3821,8,FALSE)*$C133</f>
        <v>0</v>
      </c>
      <c r="I133" s="10">
        <f>VLOOKUP($A133,'Một số món ăn '!$A$1:$AA$3821,9,FALSE)*$C133</f>
        <v>0</v>
      </c>
      <c r="J133" s="10">
        <f>VLOOKUP($A133,'Một số món ăn '!$A$1:$AA$3821,10,FALSE)*$C133</f>
        <v>0</v>
      </c>
      <c r="K133" s="10">
        <f>VLOOKUP($A133,'Một số món ăn '!$A$1:$AA$3821,11,FALSE)*$C133</f>
        <v>0</v>
      </c>
      <c r="L133" s="10">
        <f>VLOOKUP($A133,'Một số món ăn '!$A$1:$AA$3821,12,FALSE)*$C133</f>
        <v>0</v>
      </c>
      <c r="M133" s="10">
        <f>VLOOKUP($A133,'Một số món ăn '!$A$1:$AA$3821,13,FALSE)*$C133</f>
        <v>0</v>
      </c>
      <c r="N133" s="10">
        <f>VLOOKUP($A133,'Một số món ăn '!$A$1:$AA$3821,14,FALSE)*$C133</f>
        <v>0</v>
      </c>
      <c r="O133" s="10">
        <f>VLOOKUP($A133,'Một số món ăn '!$A$1:$AA$3821,15,FALSE)*$C133</f>
        <v>0</v>
      </c>
      <c r="P133" s="10">
        <f>VLOOKUP($A133,'Một số món ăn '!$A$1:$AA$3821,16,FALSE)*$C133</f>
        <v>0</v>
      </c>
      <c r="Q133" s="10">
        <f>VLOOKUP($A133,'Một số món ăn '!$A$1:$AA$3821,17,FALSE)*$C133</f>
        <v>0</v>
      </c>
      <c r="R133" s="10">
        <f>VLOOKUP($A133,'Một số món ăn '!$A$1:$AA$3821,18,FALSE)*$C133</f>
        <v>0</v>
      </c>
      <c r="S133" s="10">
        <f>VLOOKUP($A133,'Một số món ăn '!$A$1:$AA$3821,19,FALSE)*$C133</f>
        <v>0</v>
      </c>
      <c r="T133" s="10">
        <f>VLOOKUP($A133,'Một số món ăn '!$A$1:$AA$3821,20,FALSE)*$C133</f>
        <v>0</v>
      </c>
      <c r="U133" s="10">
        <f>VLOOKUP($A133,'Một số món ăn '!$A$1:$AA$3821,21,FALSE)*$C133</f>
        <v>0</v>
      </c>
      <c r="V133" s="10">
        <f>VLOOKUP($A133,'Một số món ăn '!$A$1:$AA$3821,22,FALSE)*$C133</f>
        <v>0</v>
      </c>
      <c r="W133" s="10">
        <f>VLOOKUP($A133,'Một số món ăn '!$A$1:$AA$3821,23,FALSE)*$C133</f>
        <v>0</v>
      </c>
      <c r="X133" s="10">
        <f>VLOOKUP($A133,'Một số món ăn '!$A$1:$AA$3821,24,FALSE)*$C133</f>
        <v>0</v>
      </c>
      <c r="Y133" s="10">
        <f>VLOOKUP($A133,'Một số món ăn '!$A$1:$AA$3821,25,FALSE)*$C133</f>
        <v>0</v>
      </c>
      <c r="Z133" s="10">
        <f>VLOOKUP($A133,'Một số món ăn '!$A$1:$AA$3821,26,FALSE)*$C133</f>
        <v>0</v>
      </c>
    </row>
    <row r="134" spans="1:26" x14ac:dyDescent="0.3">
      <c r="A134" s="172" t="s">
        <v>338</v>
      </c>
      <c r="B134" s="10" t="str">
        <f>VLOOKUP($A134,'Một số món ăn '!$A$1:$AA$3821,2,FALSE)</f>
        <v>Chọn món</v>
      </c>
      <c r="C134" s="173">
        <v>0</v>
      </c>
      <c r="D134" s="96" t="str">
        <f>VLOOKUP($A134,'Một số món ăn '!$A$1:$AA$3821,3,FALSE)</f>
        <v>chọn lượng</v>
      </c>
      <c r="E134" s="10">
        <f>VLOOKUP($A134,'Một số món ăn '!$A$1:$AA$3821,4,FALSE)*$C134</f>
        <v>0</v>
      </c>
      <c r="F134" s="10">
        <f>VLOOKUP($A134,'Một số món ăn '!$A$1:$AA$3821,5,FALSE)*$C134</f>
        <v>0</v>
      </c>
      <c r="G134" s="10">
        <f>VLOOKUP($A134,'Một số món ăn '!$A$1:$AA$3821,7,FALSE)*$C134</f>
        <v>0</v>
      </c>
      <c r="H134" s="10">
        <f>VLOOKUP($A134,'Một số món ăn '!$A$1:$AA$3821,8,FALSE)*$C134</f>
        <v>0</v>
      </c>
      <c r="I134" s="10">
        <f>VLOOKUP($A134,'Một số món ăn '!$A$1:$AA$3821,9,FALSE)*$C134</f>
        <v>0</v>
      </c>
      <c r="J134" s="10">
        <f>VLOOKUP($A134,'Một số món ăn '!$A$1:$AA$3821,10,FALSE)*$C134</f>
        <v>0</v>
      </c>
      <c r="K134" s="10">
        <f>VLOOKUP($A134,'Một số món ăn '!$A$1:$AA$3821,11,FALSE)*$C134</f>
        <v>0</v>
      </c>
      <c r="L134" s="10">
        <f>VLOOKUP($A134,'Một số món ăn '!$A$1:$AA$3821,12,FALSE)*$C134</f>
        <v>0</v>
      </c>
      <c r="M134" s="10">
        <f>VLOOKUP($A134,'Một số món ăn '!$A$1:$AA$3821,13,FALSE)*$C134</f>
        <v>0</v>
      </c>
      <c r="N134" s="10">
        <f>VLOOKUP($A134,'Một số món ăn '!$A$1:$AA$3821,14,FALSE)*$C134</f>
        <v>0</v>
      </c>
      <c r="O134" s="10">
        <f>VLOOKUP($A134,'Một số món ăn '!$A$1:$AA$3821,15,FALSE)*$C134</f>
        <v>0</v>
      </c>
      <c r="P134" s="10">
        <f>VLOOKUP($A134,'Một số món ăn '!$A$1:$AA$3821,16,FALSE)*$C134</f>
        <v>0</v>
      </c>
      <c r="Q134" s="10">
        <f>VLOOKUP($A134,'Một số món ăn '!$A$1:$AA$3821,17,FALSE)*$C134</f>
        <v>0</v>
      </c>
      <c r="R134" s="10">
        <f>VLOOKUP($A134,'Một số món ăn '!$A$1:$AA$3821,18,FALSE)*$C134</f>
        <v>0</v>
      </c>
      <c r="S134" s="10">
        <f>VLOOKUP($A134,'Một số món ăn '!$A$1:$AA$3821,19,FALSE)*$C134</f>
        <v>0</v>
      </c>
      <c r="T134" s="10">
        <f>VLOOKUP($A134,'Một số món ăn '!$A$1:$AA$3821,20,FALSE)*$C134</f>
        <v>0</v>
      </c>
      <c r="U134" s="10">
        <f>VLOOKUP($A134,'Một số món ăn '!$A$1:$AA$3821,21,FALSE)*$C134</f>
        <v>0</v>
      </c>
      <c r="V134" s="10">
        <f>VLOOKUP($A134,'Một số món ăn '!$A$1:$AA$3821,22,FALSE)*$C134</f>
        <v>0</v>
      </c>
      <c r="W134" s="10">
        <f>VLOOKUP($A134,'Một số món ăn '!$A$1:$AA$3821,23,FALSE)*$C134</f>
        <v>0</v>
      </c>
      <c r="X134" s="10">
        <f>VLOOKUP($A134,'Một số món ăn '!$A$1:$AA$3821,24,FALSE)*$C134</f>
        <v>0</v>
      </c>
      <c r="Y134" s="10">
        <f>VLOOKUP($A134,'Một số món ăn '!$A$1:$AA$3821,25,FALSE)*$C134</f>
        <v>0</v>
      </c>
      <c r="Z134" s="10">
        <f>VLOOKUP($A134,'Một số món ăn '!$A$1:$AA$3821,26,FALSE)*$C134</f>
        <v>0</v>
      </c>
    </row>
    <row r="135" spans="1:26" x14ac:dyDescent="0.3">
      <c r="A135" s="172" t="s">
        <v>338</v>
      </c>
      <c r="B135" s="10" t="str">
        <f>VLOOKUP($A135,'Một số món ăn '!$A$1:$AA$3821,2,FALSE)</f>
        <v>Chọn món</v>
      </c>
      <c r="C135" s="173">
        <v>0</v>
      </c>
      <c r="D135" s="96" t="str">
        <f>VLOOKUP($A135,'Một số món ăn '!$A$1:$AA$3821,3,FALSE)</f>
        <v>chọn lượng</v>
      </c>
      <c r="E135" s="10">
        <f>VLOOKUP($A135,'Một số món ăn '!$A$1:$AA$3821,4,FALSE)*$C135</f>
        <v>0</v>
      </c>
      <c r="F135" s="10">
        <f>VLOOKUP($A135,'Một số món ăn '!$A$1:$AA$3821,5,FALSE)*$C135</f>
        <v>0</v>
      </c>
      <c r="G135" s="10">
        <f>VLOOKUP($A135,'Một số món ăn '!$A$1:$AA$3821,7,FALSE)*$C135</f>
        <v>0</v>
      </c>
      <c r="H135" s="10">
        <f>VLOOKUP($A135,'Một số món ăn '!$A$1:$AA$3821,8,FALSE)*$C135</f>
        <v>0</v>
      </c>
      <c r="I135" s="10">
        <f>VLOOKUP($A135,'Một số món ăn '!$A$1:$AA$3821,9,FALSE)*$C135</f>
        <v>0</v>
      </c>
      <c r="J135" s="10">
        <f>VLOOKUP($A135,'Một số món ăn '!$A$1:$AA$3821,10,FALSE)*$C135</f>
        <v>0</v>
      </c>
      <c r="K135" s="10">
        <f>VLOOKUP($A135,'Một số món ăn '!$A$1:$AA$3821,11,FALSE)*$C135</f>
        <v>0</v>
      </c>
      <c r="L135" s="10">
        <f>VLOOKUP($A135,'Một số món ăn '!$A$1:$AA$3821,12,FALSE)*$C135</f>
        <v>0</v>
      </c>
      <c r="M135" s="10">
        <f>VLOOKUP($A135,'Một số món ăn '!$A$1:$AA$3821,13,FALSE)*$C135</f>
        <v>0</v>
      </c>
      <c r="N135" s="10">
        <f>VLOOKUP($A135,'Một số món ăn '!$A$1:$AA$3821,14,FALSE)*$C135</f>
        <v>0</v>
      </c>
      <c r="O135" s="10">
        <f>VLOOKUP($A135,'Một số món ăn '!$A$1:$AA$3821,15,FALSE)*$C135</f>
        <v>0</v>
      </c>
      <c r="P135" s="10">
        <f>VLOOKUP($A135,'Một số món ăn '!$A$1:$AA$3821,16,FALSE)*$C135</f>
        <v>0</v>
      </c>
      <c r="Q135" s="10">
        <f>VLOOKUP($A135,'Một số món ăn '!$A$1:$AA$3821,17,FALSE)*$C135</f>
        <v>0</v>
      </c>
      <c r="R135" s="10">
        <f>VLOOKUP($A135,'Một số món ăn '!$A$1:$AA$3821,18,FALSE)*$C135</f>
        <v>0</v>
      </c>
      <c r="S135" s="10">
        <f>VLOOKUP($A135,'Một số món ăn '!$A$1:$AA$3821,19,FALSE)*$C135</f>
        <v>0</v>
      </c>
      <c r="T135" s="10">
        <f>VLOOKUP($A135,'Một số món ăn '!$A$1:$AA$3821,20,FALSE)*$C135</f>
        <v>0</v>
      </c>
      <c r="U135" s="10">
        <f>VLOOKUP($A135,'Một số món ăn '!$A$1:$AA$3821,21,FALSE)*$C135</f>
        <v>0</v>
      </c>
      <c r="V135" s="10">
        <f>VLOOKUP($A135,'Một số món ăn '!$A$1:$AA$3821,22,FALSE)*$C135</f>
        <v>0</v>
      </c>
      <c r="W135" s="10">
        <f>VLOOKUP($A135,'Một số món ăn '!$A$1:$AA$3821,23,FALSE)*$C135</f>
        <v>0</v>
      </c>
      <c r="X135" s="10">
        <f>VLOOKUP($A135,'Một số món ăn '!$A$1:$AA$3821,24,FALSE)*$C135</f>
        <v>0</v>
      </c>
      <c r="Y135" s="10">
        <f>VLOOKUP($A135,'Một số món ăn '!$A$1:$AA$3821,25,FALSE)*$C135</f>
        <v>0</v>
      </c>
      <c r="Z135" s="10">
        <f>VLOOKUP($A135,'Một số món ăn '!$A$1:$AA$3821,26,FALSE)*$C135</f>
        <v>0</v>
      </c>
    </row>
    <row r="136" spans="1:26" x14ac:dyDescent="0.3">
      <c r="A136" s="172" t="s">
        <v>338</v>
      </c>
      <c r="B136" s="10" t="str">
        <f>VLOOKUP($A136,'Một số món ăn '!$A$1:$AA$3821,2,FALSE)</f>
        <v>Chọn món</v>
      </c>
      <c r="C136" s="173">
        <v>0</v>
      </c>
      <c r="D136" s="96" t="str">
        <f>VLOOKUP($A136,'Một số món ăn '!$A$1:$AA$3821,3,FALSE)</f>
        <v>chọn lượng</v>
      </c>
      <c r="E136" s="10">
        <f>VLOOKUP($A136,'Một số món ăn '!$A$1:$AA$3821,4,FALSE)*$C136</f>
        <v>0</v>
      </c>
      <c r="F136" s="10">
        <f>VLOOKUP($A136,'Một số món ăn '!$A$1:$AA$3821,5,FALSE)*$C136</f>
        <v>0</v>
      </c>
      <c r="G136" s="10">
        <f>VLOOKUP($A136,'Một số món ăn '!$A$1:$AA$3821,7,FALSE)*$C136</f>
        <v>0</v>
      </c>
      <c r="H136" s="10">
        <f>VLOOKUP($A136,'Một số món ăn '!$A$1:$AA$3821,8,FALSE)*$C136</f>
        <v>0</v>
      </c>
      <c r="I136" s="10">
        <f>VLOOKUP($A136,'Một số món ăn '!$A$1:$AA$3821,9,FALSE)*$C136</f>
        <v>0</v>
      </c>
      <c r="J136" s="10">
        <f>VLOOKUP($A136,'Một số món ăn '!$A$1:$AA$3821,10,FALSE)*$C136</f>
        <v>0</v>
      </c>
      <c r="K136" s="10">
        <f>VLOOKUP($A136,'Một số món ăn '!$A$1:$AA$3821,11,FALSE)*$C136</f>
        <v>0</v>
      </c>
      <c r="L136" s="10">
        <f>VLOOKUP($A136,'Một số món ăn '!$A$1:$AA$3821,12,FALSE)*$C136</f>
        <v>0</v>
      </c>
      <c r="M136" s="10">
        <f>VLOOKUP($A136,'Một số món ăn '!$A$1:$AA$3821,13,FALSE)*$C136</f>
        <v>0</v>
      </c>
      <c r="N136" s="10">
        <f>VLOOKUP($A136,'Một số món ăn '!$A$1:$AA$3821,14,FALSE)*$C136</f>
        <v>0</v>
      </c>
      <c r="O136" s="10">
        <f>VLOOKUP($A136,'Một số món ăn '!$A$1:$AA$3821,15,FALSE)*$C136</f>
        <v>0</v>
      </c>
      <c r="P136" s="10">
        <f>VLOOKUP($A136,'Một số món ăn '!$A$1:$AA$3821,16,FALSE)*$C136</f>
        <v>0</v>
      </c>
      <c r="Q136" s="10">
        <f>VLOOKUP($A136,'Một số món ăn '!$A$1:$AA$3821,17,FALSE)*$C136</f>
        <v>0</v>
      </c>
      <c r="R136" s="10">
        <f>VLOOKUP($A136,'Một số món ăn '!$A$1:$AA$3821,18,FALSE)*$C136</f>
        <v>0</v>
      </c>
      <c r="S136" s="10">
        <f>VLOOKUP($A136,'Một số món ăn '!$A$1:$AA$3821,19,FALSE)*$C136</f>
        <v>0</v>
      </c>
      <c r="T136" s="10">
        <f>VLOOKUP($A136,'Một số món ăn '!$A$1:$AA$3821,20,FALSE)*$C136</f>
        <v>0</v>
      </c>
      <c r="U136" s="10">
        <f>VLOOKUP($A136,'Một số món ăn '!$A$1:$AA$3821,21,FALSE)*$C136</f>
        <v>0</v>
      </c>
      <c r="V136" s="10">
        <f>VLOOKUP($A136,'Một số món ăn '!$A$1:$AA$3821,22,FALSE)*$C136</f>
        <v>0</v>
      </c>
      <c r="W136" s="10">
        <f>VLOOKUP($A136,'Một số món ăn '!$A$1:$AA$3821,23,FALSE)*$C136</f>
        <v>0</v>
      </c>
      <c r="X136" s="10">
        <f>VLOOKUP($A136,'Một số món ăn '!$A$1:$AA$3821,24,FALSE)*$C136</f>
        <v>0</v>
      </c>
      <c r="Y136" s="10">
        <f>VLOOKUP($A136,'Một số món ăn '!$A$1:$AA$3821,25,FALSE)*$C136</f>
        <v>0</v>
      </c>
      <c r="Z136" s="10">
        <f>VLOOKUP($A136,'Một số món ăn '!$A$1:$AA$3821,26,FALSE)*$C136</f>
        <v>0</v>
      </c>
    </row>
    <row r="137" spans="1:26" x14ac:dyDescent="0.3">
      <c r="A137" s="172" t="s">
        <v>338</v>
      </c>
      <c r="B137" s="10" t="str">
        <f>VLOOKUP($A137,'Một số món ăn '!$A$1:$AA$3821,2,FALSE)</f>
        <v>Chọn món</v>
      </c>
      <c r="C137" s="173">
        <v>0</v>
      </c>
      <c r="D137" s="96" t="str">
        <f>VLOOKUP($A137,'Một số món ăn '!$A$1:$AA$3821,3,FALSE)</f>
        <v>chọn lượng</v>
      </c>
      <c r="E137" s="10">
        <f>VLOOKUP($A137,'Một số món ăn '!$A$1:$AA$3821,4,FALSE)*$C137</f>
        <v>0</v>
      </c>
      <c r="F137" s="10">
        <f>VLOOKUP($A137,'Một số món ăn '!$A$1:$AA$3821,5,FALSE)*$C137</f>
        <v>0</v>
      </c>
      <c r="G137" s="10">
        <f>VLOOKUP($A137,'Một số món ăn '!$A$1:$AA$3821,7,FALSE)*$C137</f>
        <v>0</v>
      </c>
      <c r="H137" s="10">
        <f>VLOOKUP($A137,'Một số món ăn '!$A$1:$AA$3821,8,FALSE)*$C137</f>
        <v>0</v>
      </c>
      <c r="I137" s="10">
        <f>VLOOKUP($A137,'Một số món ăn '!$A$1:$AA$3821,9,FALSE)*$C137</f>
        <v>0</v>
      </c>
      <c r="J137" s="10">
        <f>VLOOKUP($A137,'Một số món ăn '!$A$1:$AA$3821,10,FALSE)*$C137</f>
        <v>0</v>
      </c>
      <c r="K137" s="10">
        <f>VLOOKUP($A137,'Một số món ăn '!$A$1:$AA$3821,11,FALSE)*$C137</f>
        <v>0</v>
      </c>
      <c r="L137" s="10">
        <f>VLOOKUP($A137,'Một số món ăn '!$A$1:$AA$3821,12,FALSE)*$C137</f>
        <v>0</v>
      </c>
      <c r="M137" s="10">
        <f>VLOOKUP($A137,'Một số món ăn '!$A$1:$AA$3821,13,FALSE)*$C137</f>
        <v>0</v>
      </c>
      <c r="N137" s="10">
        <f>VLOOKUP($A137,'Một số món ăn '!$A$1:$AA$3821,14,FALSE)*$C137</f>
        <v>0</v>
      </c>
      <c r="O137" s="10">
        <f>VLOOKUP($A137,'Một số món ăn '!$A$1:$AA$3821,15,FALSE)*$C137</f>
        <v>0</v>
      </c>
      <c r="P137" s="10">
        <f>VLOOKUP($A137,'Một số món ăn '!$A$1:$AA$3821,16,FALSE)*$C137</f>
        <v>0</v>
      </c>
      <c r="Q137" s="10">
        <f>VLOOKUP($A137,'Một số món ăn '!$A$1:$AA$3821,17,FALSE)*$C137</f>
        <v>0</v>
      </c>
      <c r="R137" s="10">
        <f>VLOOKUP($A137,'Một số món ăn '!$A$1:$AA$3821,18,FALSE)*$C137</f>
        <v>0</v>
      </c>
      <c r="S137" s="10">
        <f>VLOOKUP($A137,'Một số món ăn '!$A$1:$AA$3821,19,FALSE)*$C137</f>
        <v>0</v>
      </c>
      <c r="T137" s="10">
        <f>VLOOKUP($A137,'Một số món ăn '!$A$1:$AA$3821,20,FALSE)*$C137</f>
        <v>0</v>
      </c>
      <c r="U137" s="10">
        <f>VLOOKUP($A137,'Một số món ăn '!$A$1:$AA$3821,21,FALSE)*$C137</f>
        <v>0</v>
      </c>
      <c r="V137" s="10">
        <f>VLOOKUP($A137,'Một số món ăn '!$A$1:$AA$3821,22,FALSE)*$C137</f>
        <v>0</v>
      </c>
      <c r="W137" s="10">
        <f>VLOOKUP($A137,'Một số món ăn '!$A$1:$AA$3821,23,FALSE)*$C137</f>
        <v>0</v>
      </c>
      <c r="X137" s="10">
        <f>VLOOKUP($A137,'Một số món ăn '!$A$1:$AA$3821,24,FALSE)*$C137</f>
        <v>0</v>
      </c>
      <c r="Y137" s="10">
        <f>VLOOKUP($A137,'Một số món ăn '!$A$1:$AA$3821,25,FALSE)*$C137</f>
        <v>0</v>
      </c>
      <c r="Z137" s="10">
        <f>VLOOKUP($A137,'Một số món ăn '!$A$1:$AA$3821,26,FALSE)*$C137</f>
        <v>0</v>
      </c>
    </row>
    <row r="138" spans="1:26" s="106" customFormat="1" x14ac:dyDescent="0.3">
      <c r="A138" s="172" t="s">
        <v>338</v>
      </c>
      <c r="B138" s="10" t="str">
        <f>VLOOKUP($A138,'Một số món ăn '!$A$1:$AA$3821,2,FALSE)</f>
        <v>Chọn món</v>
      </c>
      <c r="C138" s="173">
        <v>0</v>
      </c>
      <c r="D138" s="96" t="str">
        <f>VLOOKUP($A138,'Một số món ăn '!$A$1:$AA$3821,3,FALSE)</f>
        <v>chọn lượng</v>
      </c>
      <c r="E138" s="10">
        <f>VLOOKUP($A138,'Một số món ăn '!$A$1:$AA$3821,4,FALSE)*$C138</f>
        <v>0</v>
      </c>
      <c r="F138" s="10">
        <f>VLOOKUP($A138,'Một số món ăn '!$A$1:$AA$3821,5,FALSE)*$C138</f>
        <v>0</v>
      </c>
      <c r="G138" s="10">
        <f>VLOOKUP($A138,'Một số món ăn '!$A$1:$AA$3821,7,FALSE)*$C138</f>
        <v>0</v>
      </c>
      <c r="H138" s="10">
        <f>VLOOKUP($A138,'Một số món ăn '!$A$1:$AA$3821,8,FALSE)*$C138</f>
        <v>0</v>
      </c>
      <c r="I138" s="10">
        <f>VLOOKUP($A138,'Một số món ăn '!$A$1:$AA$3821,9,FALSE)*$C138</f>
        <v>0</v>
      </c>
      <c r="J138" s="10">
        <f>VLOOKUP($A138,'Một số món ăn '!$A$1:$AA$3821,10,FALSE)*$C138</f>
        <v>0</v>
      </c>
      <c r="K138" s="10">
        <f>VLOOKUP($A138,'Một số món ăn '!$A$1:$AA$3821,11,FALSE)*$C138</f>
        <v>0</v>
      </c>
      <c r="L138" s="10">
        <f>VLOOKUP($A138,'Một số món ăn '!$A$1:$AA$3821,12,FALSE)*$C138</f>
        <v>0</v>
      </c>
      <c r="M138" s="10">
        <f>VLOOKUP($A138,'Một số món ăn '!$A$1:$AA$3821,13,FALSE)*$C138</f>
        <v>0</v>
      </c>
      <c r="N138" s="10">
        <f>VLOOKUP($A138,'Một số món ăn '!$A$1:$AA$3821,14,FALSE)*$C138</f>
        <v>0</v>
      </c>
      <c r="O138" s="10">
        <f>VLOOKUP($A138,'Một số món ăn '!$A$1:$AA$3821,15,FALSE)*$C138</f>
        <v>0</v>
      </c>
      <c r="P138" s="10">
        <f>VLOOKUP($A138,'Một số món ăn '!$A$1:$AA$3821,16,FALSE)*$C138</f>
        <v>0</v>
      </c>
      <c r="Q138" s="10">
        <f>VLOOKUP($A138,'Một số món ăn '!$A$1:$AA$3821,17,FALSE)*$C138</f>
        <v>0</v>
      </c>
      <c r="R138" s="10">
        <f>VLOOKUP($A138,'Một số món ăn '!$A$1:$AA$3821,18,FALSE)*$C138</f>
        <v>0</v>
      </c>
      <c r="S138" s="10">
        <f>VLOOKUP($A138,'Một số món ăn '!$A$1:$AA$3821,19,FALSE)*$C138</f>
        <v>0</v>
      </c>
      <c r="T138" s="10">
        <f>VLOOKUP($A138,'Một số món ăn '!$A$1:$AA$3821,20,FALSE)*$C138</f>
        <v>0</v>
      </c>
      <c r="U138" s="10">
        <f>VLOOKUP($A138,'Một số món ăn '!$A$1:$AA$3821,21,FALSE)*$C138</f>
        <v>0</v>
      </c>
      <c r="V138" s="10">
        <f>VLOOKUP($A138,'Một số món ăn '!$A$1:$AA$3821,22,FALSE)*$C138</f>
        <v>0</v>
      </c>
      <c r="W138" s="10">
        <f>VLOOKUP($A138,'Một số món ăn '!$A$1:$AA$3821,23,FALSE)*$C138</f>
        <v>0</v>
      </c>
      <c r="X138" s="10">
        <f>VLOOKUP($A138,'Một số món ăn '!$A$1:$AA$3821,24,FALSE)*$C138</f>
        <v>0</v>
      </c>
      <c r="Y138" s="10">
        <f>VLOOKUP($A138,'Một số món ăn '!$A$1:$AA$3821,25,FALSE)*$C138</f>
        <v>0</v>
      </c>
      <c r="Z138" s="10">
        <f>VLOOKUP($A138,'Một số món ăn '!$A$1:$AA$3821,26,FALSE)*$C138</f>
        <v>0</v>
      </c>
    </row>
    <row r="145" spans="1:26" s="73" customFormat="1" ht="28.8" x14ac:dyDescent="0.3">
      <c r="A145" s="174" t="s">
        <v>375</v>
      </c>
      <c r="B145" s="175" t="str">
        <f>'Tinh toan nhu cau'!K19</f>
        <v>Sáng/trưa/chiều/tối</v>
      </c>
      <c r="C145" s="175">
        <f>'Tinh toan nhu cau'!L19</f>
        <v>0</v>
      </c>
      <c r="D145" s="175" t="str">
        <f>'Tinh toan nhu cau'!M19</f>
        <v>giờ</v>
      </c>
      <c r="E145" s="121" t="s">
        <v>272</v>
      </c>
      <c r="F145" s="121" t="s">
        <v>273</v>
      </c>
      <c r="G145" s="121" t="s">
        <v>3</v>
      </c>
      <c r="H145" s="121" t="s">
        <v>296</v>
      </c>
      <c r="I145" s="121" t="s">
        <v>323</v>
      </c>
      <c r="J145" s="121" t="s">
        <v>324</v>
      </c>
      <c r="K145" s="121" t="s">
        <v>327</v>
      </c>
      <c r="L145" s="121" t="s">
        <v>325</v>
      </c>
      <c r="M145" s="121" t="s">
        <v>326</v>
      </c>
      <c r="N145" s="121" t="s">
        <v>329</v>
      </c>
      <c r="O145" s="121" t="s">
        <v>5</v>
      </c>
      <c r="P145" s="121" t="s">
        <v>304</v>
      </c>
      <c r="Q145" s="121" t="s">
        <v>313</v>
      </c>
      <c r="R145" s="121" t="s">
        <v>6</v>
      </c>
      <c r="S145" s="121" t="s">
        <v>7</v>
      </c>
      <c r="T145" s="121" t="s">
        <v>8</v>
      </c>
      <c r="U145" s="121" t="s">
        <v>9</v>
      </c>
      <c r="V145" s="121" t="s">
        <v>10</v>
      </c>
      <c r="W145" s="121" t="s">
        <v>291</v>
      </c>
      <c r="X145" s="121" t="s">
        <v>11</v>
      </c>
      <c r="Y145" s="121" t="s">
        <v>12</v>
      </c>
      <c r="Z145" s="121" t="s">
        <v>13</v>
      </c>
    </row>
    <row r="146" spans="1:26" s="122" customFormat="1" x14ac:dyDescent="0.3">
      <c r="A146" s="31"/>
      <c r="B146" s="31"/>
      <c r="C146" s="31"/>
      <c r="D146" s="31"/>
      <c r="E146" s="31"/>
      <c r="F146" s="31"/>
      <c r="G146" s="31" t="s">
        <v>15</v>
      </c>
      <c r="H146" s="31" t="s">
        <v>16</v>
      </c>
      <c r="I146" s="31" t="s">
        <v>16</v>
      </c>
      <c r="J146" s="31" t="s">
        <v>16</v>
      </c>
      <c r="K146" s="31" t="s">
        <v>328</v>
      </c>
      <c r="L146" s="31" t="s">
        <v>16</v>
      </c>
      <c r="M146" s="31" t="s">
        <v>16</v>
      </c>
      <c r="N146" s="31" t="s">
        <v>16</v>
      </c>
      <c r="O146" s="31" t="s">
        <v>16</v>
      </c>
      <c r="P146" s="31" t="s">
        <v>16</v>
      </c>
      <c r="Q146" s="31" t="s">
        <v>17</v>
      </c>
      <c r="R146" s="31" t="s">
        <v>17</v>
      </c>
      <c r="S146" s="31" t="s">
        <v>17</v>
      </c>
      <c r="T146" s="31" t="s">
        <v>17</v>
      </c>
      <c r="U146" s="31" t="s">
        <v>17</v>
      </c>
      <c r="V146" s="31" t="s">
        <v>17</v>
      </c>
      <c r="W146" s="31" t="s">
        <v>18</v>
      </c>
      <c r="X146" s="31" t="s">
        <v>18</v>
      </c>
      <c r="Y146" s="31" t="s">
        <v>17</v>
      </c>
      <c r="Z146" s="31" t="s">
        <v>17</v>
      </c>
    </row>
    <row r="147" spans="1:26" s="164" customFormat="1" ht="15.6" x14ac:dyDescent="0.3">
      <c r="A147" s="162"/>
      <c r="B147" s="126" t="s">
        <v>381</v>
      </c>
      <c r="C147" s="162"/>
      <c r="D147" s="162"/>
      <c r="E147" s="162"/>
      <c r="F147" s="162"/>
      <c r="G147" s="163">
        <f>'Tinh toan nhu cau'!O19</f>
        <v>0</v>
      </c>
      <c r="H147" s="162">
        <f>'Tinh toan nhu cau'!$P$30*'Tinh toan nhu cau'!N19/100</f>
        <v>0</v>
      </c>
      <c r="I147" s="162"/>
      <c r="J147" s="162"/>
      <c r="K147" s="163">
        <f>'Tinh toan nhu cau'!Q19</f>
        <v>0</v>
      </c>
      <c r="L147" s="162"/>
      <c r="M147" s="162"/>
      <c r="N147" s="163">
        <f>'Tinh toan nhu cau'!S19</f>
        <v>0</v>
      </c>
      <c r="O147" s="163">
        <f>'Tinh toan nhu cau'!U19</f>
        <v>0</v>
      </c>
      <c r="P147" s="162"/>
      <c r="Q147" s="162"/>
      <c r="R147" s="162"/>
      <c r="S147" s="162"/>
      <c r="T147" s="162"/>
      <c r="U147" s="162"/>
      <c r="V147" s="162"/>
      <c r="W147" s="162"/>
      <c r="X147" s="162"/>
      <c r="Y147" s="162"/>
      <c r="Z147" s="162"/>
    </row>
    <row r="148" spans="1:26" s="124" customFormat="1" ht="15.6" x14ac:dyDescent="0.3">
      <c r="A148" s="31"/>
      <c r="B148" s="127" t="s">
        <v>321</v>
      </c>
      <c r="C148" s="127"/>
      <c r="D148" s="127"/>
      <c r="E148" s="123">
        <f>SUM(E151:E158)</f>
        <v>0</v>
      </c>
      <c r="F148" s="123">
        <f t="shared" ref="F148:Z148" si="19">SUM(F151:F158)</f>
        <v>0</v>
      </c>
      <c r="G148" s="123">
        <f t="shared" si="19"/>
        <v>0</v>
      </c>
      <c r="H148" s="123">
        <f t="shared" si="19"/>
        <v>0</v>
      </c>
      <c r="I148" s="123">
        <f t="shared" si="19"/>
        <v>0</v>
      </c>
      <c r="J148" s="123">
        <f t="shared" si="19"/>
        <v>0</v>
      </c>
      <c r="K148" s="123">
        <f t="shared" si="19"/>
        <v>0</v>
      </c>
      <c r="L148" s="123">
        <f t="shared" si="19"/>
        <v>0</v>
      </c>
      <c r="M148" s="123">
        <f t="shared" si="19"/>
        <v>0</v>
      </c>
      <c r="N148" s="123">
        <f t="shared" si="19"/>
        <v>0</v>
      </c>
      <c r="O148" s="123">
        <f t="shared" si="19"/>
        <v>0</v>
      </c>
      <c r="P148" s="123">
        <f t="shared" si="19"/>
        <v>0</v>
      </c>
      <c r="Q148" s="123">
        <f t="shared" si="19"/>
        <v>0</v>
      </c>
      <c r="R148" s="123">
        <f t="shared" si="19"/>
        <v>0</v>
      </c>
      <c r="S148" s="123">
        <f t="shared" si="19"/>
        <v>0</v>
      </c>
      <c r="T148" s="123">
        <f t="shared" si="19"/>
        <v>0</v>
      </c>
      <c r="U148" s="123">
        <f t="shared" si="19"/>
        <v>0</v>
      </c>
      <c r="V148" s="123">
        <f t="shared" si="19"/>
        <v>0</v>
      </c>
      <c r="W148" s="123">
        <f t="shared" si="19"/>
        <v>0</v>
      </c>
      <c r="X148" s="123">
        <f t="shared" si="19"/>
        <v>0</v>
      </c>
      <c r="Y148" s="123">
        <f t="shared" si="19"/>
        <v>0</v>
      </c>
      <c r="Z148" s="123">
        <f t="shared" si="19"/>
        <v>0</v>
      </c>
    </row>
    <row r="149" spans="1:26" s="167" customFormat="1" ht="15.6" x14ac:dyDescent="0.3">
      <c r="A149" s="165"/>
      <c r="B149" s="165" t="s">
        <v>382</v>
      </c>
      <c r="C149" s="165"/>
      <c r="D149" s="165"/>
      <c r="E149" s="166"/>
      <c r="F149" s="166"/>
      <c r="G149" s="166" t="e">
        <f>G148/G147*100</f>
        <v>#DIV/0!</v>
      </c>
      <c r="H149" s="166"/>
      <c r="I149" s="166"/>
      <c r="J149" s="166"/>
      <c r="K149" s="166" t="e">
        <f>K148/K147*100</f>
        <v>#DIV/0!</v>
      </c>
      <c r="L149" s="166"/>
      <c r="M149" s="166"/>
      <c r="N149" s="166" t="e">
        <f>N148/N147*100</f>
        <v>#DIV/0!</v>
      </c>
      <c r="O149" s="166" t="e">
        <f>O148/O147*100</f>
        <v>#DIV/0!</v>
      </c>
      <c r="P149" s="166"/>
      <c r="Q149" s="166"/>
      <c r="R149" s="166"/>
      <c r="S149" s="166"/>
      <c r="T149" s="166"/>
      <c r="U149" s="166"/>
      <c r="V149" s="166"/>
      <c r="W149" s="166"/>
      <c r="X149" s="166"/>
      <c r="Y149" s="166"/>
      <c r="Z149" s="166"/>
    </row>
    <row r="150" spans="1:26" s="2" customFormat="1" ht="28.8" x14ac:dyDescent="0.3">
      <c r="A150" s="125" t="s">
        <v>364</v>
      </c>
      <c r="B150" s="125" t="s">
        <v>292</v>
      </c>
      <c r="C150" s="125" t="s">
        <v>365</v>
      </c>
      <c r="D150" s="125" t="s">
        <v>353</v>
      </c>
      <c r="E150" s="125" t="s">
        <v>272</v>
      </c>
      <c r="F150" s="125" t="s">
        <v>273</v>
      </c>
      <c r="G150" s="125" t="s">
        <v>3</v>
      </c>
      <c r="H150" s="125" t="s">
        <v>296</v>
      </c>
      <c r="I150" s="125" t="s">
        <v>323</v>
      </c>
      <c r="J150" s="125" t="s">
        <v>324</v>
      </c>
      <c r="K150" s="125" t="s">
        <v>327</v>
      </c>
      <c r="L150" s="125" t="s">
        <v>325</v>
      </c>
      <c r="M150" s="125" t="s">
        <v>326</v>
      </c>
      <c r="N150" s="125" t="s">
        <v>329</v>
      </c>
      <c r="O150" s="125" t="s">
        <v>5</v>
      </c>
      <c r="P150" s="125" t="s">
        <v>304</v>
      </c>
      <c r="Q150" s="125" t="s">
        <v>313</v>
      </c>
      <c r="R150" s="125" t="s">
        <v>6</v>
      </c>
      <c r="S150" s="125" t="s">
        <v>7</v>
      </c>
      <c r="T150" s="125" t="s">
        <v>8</v>
      </c>
      <c r="U150" s="125" t="s">
        <v>9</v>
      </c>
      <c r="V150" s="125" t="s">
        <v>10</v>
      </c>
      <c r="W150" s="125" t="s">
        <v>291</v>
      </c>
      <c r="X150" s="125" t="s">
        <v>11</v>
      </c>
      <c r="Y150" s="125" t="s">
        <v>12</v>
      </c>
      <c r="Z150" s="125" t="s">
        <v>13</v>
      </c>
    </row>
    <row r="151" spans="1:26" s="2" customFormat="1" x14ac:dyDescent="0.3">
      <c r="A151" s="172" t="s">
        <v>338</v>
      </c>
      <c r="B151" s="10" t="str">
        <f>VLOOKUP($A151,'Một số món ăn '!$A$1:$AA$3821,2,FALSE)</f>
        <v>Chọn món</v>
      </c>
      <c r="C151" s="173">
        <v>0</v>
      </c>
      <c r="D151" s="96" t="str">
        <f>VLOOKUP($A151,'Một số món ăn '!$A$1:$AA$3821,3,FALSE)</f>
        <v>chọn lượng</v>
      </c>
      <c r="E151" s="10">
        <f>VLOOKUP($A151,'Một số món ăn '!$A$1:$AA$3821,4,FALSE)*$C151</f>
        <v>0</v>
      </c>
      <c r="F151" s="10">
        <f>VLOOKUP($A151,'Một số món ăn '!$A$1:$AA$3821,5,FALSE)*$C151</f>
        <v>0</v>
      </c>
      <c r="G151" s="10">
        <f>VLOOKUP($A151,'Một số món ăn '!$A$1:$AA$3821,7,FALSE)*$C151</f>
        <v>0</v>
      </c>
      <c r="H151" s="10">
        <f>VLOOKUP($A151,'Một số món ăn '!$A$1:$AA$3821,8,FALSE)*$C151</f>
        <v>0</v>
      </c>
      <c r="I151" s="10">
        <f>VLOOKUP($A151,'Một số món ăn '!$A$1:$AA$3821,9,FALSE)*$C151</f>
        <v>0</v>
      </c>
      <c r="J151" s="10">
        <f>VLOOKUP($A151,'Một số món ăn '!$A$1:$AA$3821,10,FALSE)*$C151</f>
        <v>0</v>
      </c>
      <c r="K151" s="10">
        <f>VLOOKUP($A151,'Một số món ăn '!$A$1:$AA$3821,11,FALSE)*$C151</f>
        <v>0</v>
      </c>
      <c r="L151" s="10">
        <f>VLOOKUP($A151,'Một số món ăn '!$A$1:$AA$3821,12,FALSE)*$C151</f>
        <v>0</v>
      </c>
      <c r="M151" s="10">
        <f>VLOOKUP($A151,'Một số món ăn '!$A$1:$AA$3821,13,FALSE)*$C151</f>
        <v>0</v>
      </c>
      <c r="N151" s="10">
        <f>VLOOKUP($A151,'Một số món ăn '!$A$1:$AA$3821,14,FALSE)*$C151</f>
        <v>0</v>
      </c>
      <c r="O151" s="10">
        <f>VLOOKUP($A151,'Một số món ăn '!$A$1:$AA$3821,15,FALSE)*$C151</f>
        <v>0</v>
      </c>
      <c r="P151" s="10">
        <f>VLOOKUP($A151,'Một số món ăn '!$A$1:$AA$3821,16,FALSE)*$C151</f>
        <v>0</v>
      </c>
      <c r="Q151" s="10">
        <f>VLOOKUP($A151,'Một số món ăn '!$A$1:$AA$3821,17,FALSE)*$C151</f>
        <v>0</v>
      </c>
      <c r="R151" s="10">
        <f>VLOOKUP($A151,'Một số món ăn '!$A$1:$AA$3821,18,FALSE)*$C151</f>
        <v>0</v>
      </c>
      <c r="S151" s="10">
        <f>VLOOKUP($A151,'Một số món ăn '!$A$1:$AA$3821,19,FALSE)*$C151</f>
        <v>0</v>
      </c>
      <c r="T151" s="10">
        <f>VLOOKUP($A151,'Một số món ăn '!$A$1:$AA$3821,20,FALSE)*$C151</f>
        <v>0</v>
      </c>
      <c r="U151" s="10">
        <f>VLOOKUP($A151,'Một số món ăn '!$A$1:$AA$3821,21,FALSE)*$C151</f>
        <v>0</v>
      </c>
      <c r="V151" s="10">
        <f>VLOOKUP($A151,'Một số món ăn '!$A$1:$AA$3821,22,FALSE)*$C151</f>
        <v>0</v>
      </c>
      <c r="W151" s="10">
        <f>VLOOKUP($A151,'Một số món ăn '!$A$1:$AA$3821,23,FALSE)*$C151</f>
        <v>0</v>
      </c>
      <c r="X151" s="10">
        <f>VLOOKUP($A151,'Một số món ăn '!$A$1:$AA$3821,24,FALSE)*$C151</f>
        <v>0</v>
      </c>
      <c r="Y151" s="10">
        <f>VLOOKUP($A151,'Một số món ăn '!$A$1:$AA$3821,25,FALSE)*$C151</f>
        <v>0</v>
      </c>
      <c r="Z151" s="10">
        <f>VLOOKUP($A151,'Một số món ăn '!$A$1:$AA$3821,26,FALSE)*$C151</f>
        <v>0</v>
      </c>
    </row>
    <row r="152" spans="1:26" x14ac:dyDescent="0.3">
      <c r="A152" s="172" t="s">
        <v>338</v>
      </c>
      <c r="B152" s="10" t="str">
        <f>VLOOKUP($A152,'Một số món ăn '!$A$1:$AA$3821,2,FALSE)</f>
        <v>Chọn món</v>
      </c>
      <c r="C152" s="173">
        <v>0</v>
      </c>
      <c r="D152" s="96" t="str">
        <f>VLOOKUP($A152,'Một số món ăn '!$A$1:$AA$3821,3,FALSE)</f>
        <v>chọn lượng</v>
      </c>
      <c r="E152" s="10">
        <f>VLOOKUP($A152,'Một số món ăn '!$A$1:$AA$3821,4,FALSE)*$C152</f>
        <v>0</v>
      </c>
      <c r="F152" s="10">
        <f>VLOOKUP($A152,'Một số món ăn '!$A$1:$AA$3821,5,FALSE)*$C152</f>
        <v>0</v>
      </c>
      <c r="G152" s="10">
        <f>VLOOKUP($A152,'Một số món ăn '!$A$1:$AA$3821,7,FALSE)*$C152</f>
        <v>0</v>
      </c>
      <c r="H152" s="10">
        <f>VLOOKUP($A152,'Một số món ăn '!$A$1:$AA$3821,8,FALSE)*$C152</f>
        <v>0</v>
      </c>
      <c r="I152" s="10">
        <f>VLOOKUP($A152,'Một số món ăn '!$A$1:$AA$3821,9,FALSE)*$C152</f>
        <v>0</v>
      </c>
      <c r="J152" s="10">
        <f>VLOOKUP($A152,'Một số món ăn '!$A$1:$AA$3821,10,FALSE)*$C152</f>
        <v>0</v>
      </c>
      <c r="K152" s="10">
        <f>VLOOKUP($A152,'Một số món ăn '!$A$1:$AA$3821,11,FALSE)*$C152</f>
        <v>0</v>
      </c>
      <c r="L152" s="10">
        <f>VLOOKUP($A152,'Một số món ăn '!$A$1:$AA$3821,12,FALSE)*$C152</f>
        <v>0</v>
      </c>
      <c r="M152" s="10">
        <f>VLOOKUP($A152,'Một số món ăn '!$A$1:$AA$3821,13,FALSE)*$C152</f>
        <v>0</v>
      </c>
      <c r="N152" s="10">
        <f>VLOOKUP($A152,'Một số món ăn '!$A$1:$AA$3821,14,FALSE)*$C152</f>
        <v>0</v>
      </c>
      <c r="O152" s="10">
        <f>VLOOKUP($A152,'Một số món ăn '!$A$1:$AA$3821,15,FALSE)*$C152</f>
        <v>0</v>
      </c>
      <c r="P152" s="10">
        <f>VLOOKUP($A152,'Một số món ăn '!$A$1:$AA$3821,16,FALSE)*$C152</f>
        <v>0</v>
      </c>
      <c r="Q152" s="10">
        <f>VLOOKUP($A152,'Một số món ăn '!$A$1:$AA$3821,17,FALSE)*$C152</f>
        <v>0</v>
      </c>
      <c r="R152" s="10">
        <f>VLOOKUP($A152,'Một số món ăn '!$A$1:$AA$3821,18,FALSE)*$C152</f>
        <v>0</v>
      </c>
      <c r="S152" s="10">
        <f>VLOOKUP($A152,'Một số món ăn '!$A$1:$AA$3821,19,FALSE)*$C152</f>
        <v>0</v>
      </c>
      <c r="T152" s="10">
        <f>VLOOKUP($A152,'Một số món ăn '!$A$1:$AA$3821,20,FALSE)*$C152</f>
        <v>0</v>
      </c>
      <c r="U152" s="10">
        <f>VLOOKUP($A152,'Một số món ăn '!$A$1:$AA$3821,21,FALSE)*$C152</f>
        <v>0</v>
      </c>
      <c r="V152" s="10">
        <f>VLOOKUP($A152,'Một số món ăn '!$A$1:$AA$3821,22,FALSE)*$C152</f>
        <v>0</v>
      </c>
      <c r="W152" s="10">
        <f>VLOOKUP($A152,'Một số món ăn '!$A$1:$AA$3821,23,FALSE)*$C152</f>
        <v>0</v>
      </c>
      <c r="X152" s="10">
        <f>VLOOKUP($A152,'Một số món ăn '!$A$1:$AA$3821,24,FALSE)*$C152</f>
        <v>0</v>
      </c>
      <c r="Y152" s="10">
        <f>VLOOKUP($A152,'Một số món ăn '!$A$1:$AA$3821,25,FALSE)*$C152</f>
        <v>0</v>
      </c>
      <c r="Z152" s="10">
        <f>VLOOKUP($A152,'Một số món ăn '!$A$1:$AA$3821,26,FALSE)*$C152</f>
        <v>0</v>
      </c>
    </row>
    <row r="153" spans="1:26" x14ac:dyDescent="0.3">
      <c r="A153" s="172" t="s">
        <v>338</v>
      </c>
      <c r="B153" s="10" t="str">
        <f>VLOOKUP($A153,'Một số món ăn '!$A$1:$AA$3821,2,FALSE)</f>
        <v>Chọn món</v>
      </c>
      <c r="C153" s="173">
        <v>0</v>
      </c>
      <c r="D153" s="96" t="str">
        <f>VLOOKUP($A153,'Một số món ăn '!$A$1:$AA$3821,3,FALSE)</f>
        <v>chọn lượng</v>
      </c>
      <c r="E153" s="10">
        <f>VLOOKUP($A153,'Một số món ăn '!$A$1:$AA$3821,4,FALSE)*$C153</f>
        <v>0</v>
      </c>
      <c r="F153" s="10">
        <f>VLOOKUP($A153,'Một số món ăn '!$A$1:$AA$3821,5,FALSE)*$C153</f>
        <v>0</v>
      </c>
      <c r="G153" s="10">
        <f>VLOOKUP($A153,'Một số món ăn '!$A$1:$AA$3821,7,FALSE)*$C153</f>
        <v>0</v>
      </c>
      <c r="H153" s="10">
        <f>VLOOKUP($A153,'Một số món ăn '!$A$1:$AA$3821,8,FALSE)*$C153</f>
        <v>0</v>
      </c>
      <c r="I153" s="10">
        <f>VLOOKUP($A153,'Một số món ăn '!$A$1:$AA$3821,9,FALSE)*$C153</f>
        <v>0</v>
      </c>
      <c r="J153" s="10">
        <f>VLOOKUP($A153,'Một số món ăn '!$A$1:$AA$3821,10,FALSE)*$C153</f>
        <v>0</v>
      </c>
      <c r="K153" s="10">
        <f>VLOOKUP($A153,'Một số món ăn '!$A$1:$AA$3821,11,FALSE)*$C153</f>
        <v>0</v>
      </c>
      <c r="L153" s="10">
        <f>VLOOKUP($A153,'Một số món ăn '!$A$1:$AA$3821,12,FALSE)*$C153</f>
        <v>0</v>
      </c>
      <c r="M153" s="10">
        <f>VLOOKUP($A153,'Một số món ăn '!$A$1:$AA$3821,13,FALSE)*$C153</f>
        <v>0</v>
      </c>
      <c r="N153" s="10">
        <f>VLOOKUP($A153,'Một số món ăn '!$A$1:$AA$3821,14,FALSE)*$C153</f>
        <v>0</v>
      </c>
      <c r="O153" s="10">
        <f>VLOOKUP($A153,'Một số món ăn '!$A$1:$AA$3821,15,FALSE)*$C153</f>
        <v>0</v>
      </c>
      <c r="P153" s="10">
        <f>VLOOKUP($A153,'Một số món ăn '!$A$1:$AA$3821,16,FALSE)*$C153</f>
        <v>0</v>
      </c>
      <c r="Q153" s="10">
        <f>VLOOKUP($A153,'Một số món ăn '!$A$1:$AA$3821,17,FALSE)*$C153</f>
        <v>0</v>
      </c>
      <c r="R153" s="10">
        <f>VLOOKUP($A153,'Một số món ăn '!$A$1:$AA$3821,18,FALSE)*$C153</f>
        <v>0</v>
      </c>
      <c r="S153" s="10">
        <f>VLOOKUP($A153,'Một số món ăn '!$A$1:$AA$3821,19,FALSE)*$C153</f>
        <v>0</v>
      </c>
      <c r="T153" s="10">
        <f>VLOOKUP($A153,'Một số món ăn '!$A$1:$AA$3821,20,FALSE)*$C153</f>
        <v>0</v>
      </c>
      <c r="U153" s="10">
        <f>VLOOKUP($A153,'Một số món ăn '!$A$1:$AA$3821,21,FALSE)*$C153</f>
        <v>0</v>
      </c>
      <c r="V153" s="10">
        <f>VLOOKUP($A153,'Một số món ăn '!$A$1:$AA$3821,22,FALSE)*$C153</f>
        <v>0</v>
      </c>
      <c r="W153" s="10">
        <f>VLOOKUP($A153,'Một số món ăn '!$A$1:$AA$3821,23,FALSE)*$C153</f>
        <v>0</v>
      </c>
      <c r="X153" s="10">
        <f>VLOOKUP($A153,'Một số món ăn '!$A$1:$AA$3821,24,FALSE)*$C153</f>
        <v>0</v>
      </c>
      <c r="Y153" s="10">
        <f>VLOOKUP($A153,'Một số món ăn '!$A$1:$AA$3821,25,FALSE)*$C153</f>
        <v>0</v>
      </c>
      <c r="Z153" s="10">
        <f>VLOOKUP($A153,'Một số món ăn '!$A$1:$AA$3821,26,FALSE)*$C153</f>
        <v>0</v>
      </c>
    </row>
    <row r="154" spans="1:26" x14ac:dyDescent="0.3">
      <c r="A154" s="172" t="s">
        <v>338</v>
      </c>
      <c r="B154" s="10" t="str">
        <f>VLOOKUP($A154,'Một số món ăn '!$A$1:$AA$3821,2,FALSE)</f>
        <v>Chọn món</v>
      </c>
      <c r="C154" s="173">
        <v>0</v>
      </c>
      <c r="D154" s="96" t="str">
        <f>VLOOKUP($A154,'Một số món ăn '!$A$1:$AA$3821,3,FALSE)</f>
        <v>chọn lượng</v>
      </c>
      <c r="E154" s="10">
        <f>VLOOKUP($A154,'Một số món ăn '!$A$1:$AA$3821,4,FALSE)*$C154</f>
        <v>0</v>
      </c>
      <c r="F154" s="10">
        <f>VLOOKUP($A154,'Một số món ăn '!$A$1:$AA$3821,5,FALSE)*$C154</f>
        <v>0</v>
      </c>
      <c r="G154" s="10">
        <f>VLOOKUP($A154,'Một số món ăn '!$A$1:$AA$3821,7,FALSE)*$C154</f>
        <v>0</v>
      </c>
      <c r="H154" s="10">
        <f>VLOOKUP($A154,'Một số món ăn '!$A$1:$AA$3821,8,FALSE)*$C154</f>
        <v>0</v>
      </c>
      <c r="I154" s="10">
        <f>VLOOKUP($A154,'Một số món ăn '!$A$1:$AA$3821,9,FALSE)*$C154</f>
        <v>0</v>
      </c>
      <c r="J154" s="10">
        <f>VLOOKUP($A154,'Một số món ăn '!$A$1:$AA$3821,10,FALSE)*$C154</f>
        <v>0</v>
      </c>
      <c r="K154" s="10">
        <f>VLOOKUP($A154,'Một số món ăn '!$A$1:$AA$3821,11,FALSE)*$C154</f>
        <v>0</v>
      </c>
      <c r="L154" s="10">
        <f>VLOOKUP($A154,'Một số món ăn '!$A$1:$AA$3821,12,FALSE)*$C154</f>
        <v>0</v>
      </c>
      <c r="M154" s="10">
        <f>VLOOKUP($A154,'Một số món ăn '!$A$1:$AA$3821,13,FALSE)*$C154</f>
        <v>0</v>
      </c>
      <c r="N154" s="10">
        <f>VLOOKUP($A154,'Một số món ăn '!$A$1:$AA$3821,14,FALSE)*$C154</f>
        <v>0</v>
      </c>
      <c r="O154" s="10">
        <f>VLOOKUP($A154,'Một số món ăn '!$A$1:$AA$3821,15,FALSE)*$C154</f>
        <v>0</v>
      </c>
      <c r="P154" s="10">
        <f>VLOOKUP($A154,'Một số món ăn '!$A$1:$AA$3821,16,FALSE)*$C154</f>
        <v>0</v>
      </c>
      <c r="Q154" s="10">
        <f>VLOOKUP($A154,'Một số món ăn '!$A$1:$AA$3821,17,FALSE)*$C154</f>
        <v>0</v>
      </c>
      <c r="R154" s="10">
        <f>VLOOKUP($A154,'Một số món ăn '!$A$1:$AA$3821,18,FALSE)*$C154</f>
        <v>0</v>
      </c>
      <c r="S154" s="10">
        <f>VLOOKUP($A154,'Một số món ăn '!$A$1:$AA$3821,19,FALSE)*$C154</f>
        <v>0</v>
      </c>
      <c r="T154" s="10">
        <f>VLOOKUP($A154,'Một số món ăn '!$A$1:$AA$3821,20,FALSE)*$C154</f>
        <v>0</v>
      </c>
      <c r="U154" s="10">
        <f>VLOOKUP($A154,'Một số món ăn '!$A$1:$AA$3821,21,FALSE)*$C154</f>
        <v>0</v>
      </c>
      <c r="V154" s="10">
        <f>VLOOKUP($A154,'Một số món ăn '!$A$1:$AA$3821,22,FALSE)*$C154</f>
        <v>0</v>
      </c>
      <c r="W154" s="10">
        <f>VLOOKUP($A154,'Một số món ăn '!$A$1:$AA$3821,23,FALSE)*$C154</f>
        <v>0</v>
      </c>
      <c r="X154" s="10">
        <f>VLOOKUP($A154,'Một số món ăn '!$A$1:$AA$3821,24,FALSE)*$C154</f>
        <v>0</v>
      </c>
      <c r="Y154" s="10">
        <f>VLOOKUP($A154,'Một số món ăn '!$A$1:$AA$3821,25,FALSE)*$C154</f>
        <v>0</v>
      </c>
      <c r="Z154" s="10">
        <f>VLOOKUP($A154,'Một số món ăn '!$A$1:$AA$3821,26,FALSE)*$C154</f>
        <v>0</v>
      </c>
    </row>
    <row r="155" spans="1:26" x14ac:dyDescent="0.3">
      <c r="A155" s="172" t="s">
        <v>338</v>
      </c>
      <c r="B155" s="10" t="str">
        <f>VLOOKUP($A155,'Một số món ăn '!$A$1:$AA$3821,2,FALSE)</f>
        <v>Chọn món</v>
      </c>
      <c r="C155" s="173">
        <v>0</v>
      </c>
      <c r="D155" s="96" t="str">
        <f>VLOOKUP($A155,'Một số món ăn '!$A$1:$AA$3821,3,FALSE)</f>
        <v>chọn lượng</v>
      </c>
      <c r="E155" s="10">
        <f>VLOOKUP($A155,'Một số món ăn '!$A$1:$AA$3821,4,FALSE)*$C155</f>
        <v>0</v>
      </c>
      <c r="F155" s="10">
        <f>VLOOKUP($A155,'Một số món ăn '!$A$1:$AA$3821,5,FALSE)*$C155</f>
        <v>0</v>
      </c>
      <c r="G155" s="10">
        <f>VLOOKUP($A155,'Một số món ăn '!$A$1:$AA$3821,7,FALSE)*$C155</f>
        <v>0</v>
      </c>
      <c r="H155" s="10">
        <f>VLOOKUP($A155,'Một số món ăn '!$A$1:$AA$3821,8,FALSE)*$C155</f>
        <v>0</v>
      </c>
      <c r="I155" s="10">
        <f>VLOOKUP($A155,'Một số món ăn '!$A$1:$AA$3821,9,FALSE)*$C155</f>
        <v>0</v>
      </c>
      <c r="J155" s="10">
        <f>VLOOKUP($A155,'Một số món ăn '!$A$1:$AA$3821,10,FALSE)*$C155</f>
        <v>0</v>
      </c>
      <c r="K155" s="10">
        <f>VLOOKUP($A155,'Một số món ăn '!$A$1:$AA$3821,11,FALSE)*$C155</f>
        <v>0</v>
      </c>
      <c r="L155" s="10">
        <f>VLOOKUP($A155,'Một số món ăn '!$A$1:$AA$3821,12,FALSE)*$C155</f>
        <v>0</v>
      </c>
      <c r="M155" s="10">
        <f>VLOOKUP($A155,'Một số món ăn '!$A$1:$AA$3821,13,FALSE)*$C155</f>
        <v>0</v>
      </c>
      <c r="N155" s="10">
        <f>VLOOKUP($A155,'Một số món ăn '!$A$1:$AA$3821,14,FALSE)*$C155</f>
        <v>0</v>
      </c>
      <c r="O155" s="10">
        <f>VLOOKUP($A155,'Một số món ăn '!$A$1:$AA$3821,15,FALSE)*$C155</f>
        <v>0</v>
      </c>
      <c r="P155" s="10">
        <f>VLOOKUP($A155,'Một số món ăn '!$A$1:$AA$3821,16,FALSE)*$C155</f>
        <v>0</v>
      </c>
      <c r="Q155" s="10">
        <f>VLOOKUP($A155,'Một số món ăn '!$A$1:$AA$3821,17,FALSE)*$C155</f>
        <v>0</v>
      </c>
      <c r="R155" s="10">
        <f>VLOOKUP($A155,'Một số món ăn '!$A$1:$AA$3821,18,FALSE)*$C155</f>
        <v>0</v>
      </c>
      <c r="S155" s="10">
        <f>VLOOKUP($A155,'Một số món ăn '!$A$1:$AA$3821,19,FALSE)*$C155</f>
        <v>0</v>
      </c>
      <c r="T155" s="10">
        <f>VLOOKUP($A155,'Một số món ăn '!$A$1:$AA$3821,20,FALSE)*$C155</f>
        <v>0</v>
      </c>
      <c r="U155" s="10">
        <f>VLOOKUP($A155,'Một số món ăn '!$A$1:$AA$3821,21,FALSE)*$C155</f>
        <v>0</v>
      </c>
      <c r="V155" s="10">
        <f>VLOOKUP($A155,'Một số món ăn '!$A$1:$AA$3821,22,FALSE)*$C155</f>
        <v>0</v>
      </c>
      <c r="W155" s="10">
        <f>VLOOKUP($A155,'Một số món ăn '!$A$1:$AA$3821,23,FALSE)*$C155</f>
        <v>0</v>
      </c>
      <c r="X155" s="10">
        <f>VLOOKUP($A155,'Một số món ăn '!$A$1:$AA$3821,24,FALSE)*$C155</f>
        <v>0</v>
      </c>
      <c r="Y155" s="10">
        <f>VLOOKUP($A155,'Một số món ăn '!$A$1:$AA$3821,25,FALSE)*$C155</f>
        <v>0</v>
      </c>
      <c r="Z155" s="10">
        <f>VLOOKUP($A155,'Một số món ăn '!$A$1:$AA$3821,26,FALSE)*$C155</f>
        <v>0</v>
      </c>
    </row>
    <row r="156" spans="1:26" x14ac:dyDescent="0.3">
      <c r="A156" s="172" t="s">
        <v>338</v>
      </c>
      <c r="B156" s="10" t="str">
        <f>VLOOKUP($A156,'Một số món ăn '!$A$1:$AA$3821,2,FALSE)</f>
        <v>Chọn món</v>
      </c>
      <c r="C156" s="173">
        <v>0</v>
      </c>
      <c r="D156" s="96" t="str">
        <f>VLOOKUP($A156,'Một số món ăn '!$A$1:$AA$3821,3,FALSE)</f>
        <v>chọn lượng</v>
      </c>
      <c r="E156" s="10">
        <f>VLOOKUP($A156,'Một số món ăn '!$A$1:$AA$3821,4,FALSE)*$C156</f>
        <v>0</v>
      </c>
      <c r="F156" s="10">
        <f>VLOOKUP($A156,'Một số món ăn '!$A$1:$AA$3821,5,FALSE)*$C156</f>
        <v>0</v>
      </c>
      <c r="G156" s="10">
        <f>VLOOKUP($A156,'Một số món ăn '!$A$1:$AA$3821,7,FALSE)*$C156</f>
        <v>0</v>
      </c>
      <c r="H156" s="10">
        <f>VLOOKUP($A156,'Một số món ăn '!$A$1:$AA$3821,8,FALSE)*$C156</f>
        <v>0</v>
      </c>
      <c r="I156" s="10">
        <f>VLOOKUP($A156,'Một số món ăn '!$A$1:$AA$3821,9,FALSE)*$C156</f>
        <v>0</v>
      </c>
      <c r="J156" s="10">
        <f>VLOOKUP($A156,'Một số món ăn '!$A$1:$AA$3821,10,FALSE)*$C156</f>
        <v>0</v>
      </c>
      <c r="K156" s="10">
        <f>VLOOKUP($A156,'Một số món ăn '!$A$1:$AA$3821,11,FALSE)*$C156</f>
        <v>0</v>
      </c>
      <c r="L156" s="10">
        <f>VLOOKUP($A156,'Một số món ăn '!$A$1:$AA$3821,12,FALSE)*$C156</f>
        <v>0</v>
      </c>
      <c r="M156" s="10">
        <f>VLOOKUP($A156,'Một số món ăn '!$A$1:$AA$3821,13,FALSE)*$C156</f>
        <v>0</v>
      </c>
      <c r="N156" s="10">
        <f>VLOOKUP($A156,'Một số món ăn '!$A$1:$AA$3821,14,FALSE)*$C156</f>
        <v>0</v>
      </c>
      <c r="O156" s="10">
        <f>VLOOKUP($A156,'Một số món ăn '!$A$1:$AA$3821,15,FALSE)*$C156</f>
        <v>0</v>
      </c>
      <c r="P156" s="10">
        <f>VLOOKUP($A156,'Một số món ăn '!$A$1:$AA$3821,16,FALSE)*$C156</f>
        <v>0</v>
      </c>
      <c r="Q156" s="10">
        <f>VLOOKUP($A156,'Một số món ăn '!$A$1:$AA$3821,17,FALSE)*$C156</f>
        <v>0</v>
      </c>
      <c r="R156" s="10">
        <f>VLOOKUP($A156,'Một số món ăn '!$A$1:$AA$3821,18,FALSE)*$C156</f>
        <v>0</v>
      </c>
      <c r="S156" s="10">
        <f>VLOOKUP($A156,'Một số món ăn '!$A$1:$AA$3821,19,FALSE)*$C156</f>
        <v>0</v>
      </c>
      <c r="T156" s="10">
        <f>VLOOKUP($A156,'Một số món ăn '!$A$1:$AA$3821,20,FALSE)*$C156</f>
        <v>0</v>
      </c>
      <c r="U156" s="10">
        <f>VLOOKUP($A156,'Một số món ăn '!$A$1:$AA$3821,21,FALSE)*$C156</f>
        <v>0</v>
      </c>
      <c r="V156" s="10">
        <f>VLOOKUP($A156,'Một số món ăn '!$A$1:$AA$3821,22,FALSE)*$C156</f>
        <v>0</v>
      </c>
      <c r="W156" s="10">
        <f>VLOOKUP($A156,'Một số món ăn '!$A$1:$AA$3821,23,FALSE)*$C156</f>
        <v>0</v>
      </c>
      <c r="X156" s="10">
        <f>VLOOKUP($A156,'Một số món ăn '!$A$1:$AA$3821,24,FALSE)*$C156</f>
        <v>0</v>
      </c>
      <c r="Y156" s="10">
        <f>VLOOKUP($A156,'Một số món ăn '!$A$1:$AA$3821,25,FALSE)*$C156</f>
        <v>0</v>
      </c>
      <c r="Z156" s="10">
        <f>VLOOKUP($A156,'Một số món ăn '!$A$1:$AA$3821,26,FALSE)*$C156</f>
        <v>0</v>
      </c>
    </row>
    <row r="157" spans="1:26" x14ac:dyDescent="0.3">
      <c r="A157" s="172" t="s">
        <v>338</v>
      </c>
      <c r="B157" s="10" t="str">
        <f>VLOOKUP($A157,'Một số món ăn '!$A$1:$AA$3821,2,FALSE)</f>
        <v>Chọn món</v>
      </c>
      <c r="C157" s="173">
        <v>0</v>
      </c>
      <c r="D157" s="96" t="str">
        <f>VLOOKUP($A157,'Một số món ăn '!$A$1:$AA$3821,3,FALSE)</f>
        <v>chọn lượng</v>
      </c>
      <c r="E157" s="10">
        <f>VLOOKUP($A157,'Một số món ăn '!$A$1:$AA$3821,4,FALSE)*$C157</f>
        <v>0</v>
      </c>
      <c r="F157" s="10">
        <f>VLOOKUP($A157,'Một số món ăn '!$A$1:$AA$3821,5,FALSE)*$C157</f>
        <v>0</v>
      </c>
      <c r="G157" s="10">
        <f>VLOOKUP($A157,'Một số món ăn '!$A$1:$AA$3821,7,FALSE)*$C157</f>
        <v>0</v>
      </c>
      <c r="H157" s="10">
        <f>VLOOKUP($A157,'Một số món ăn '!$A$1:$AA$3821,8,FALSE)*$C157</f>
        <v>0</v>
      </c>
      <c r="I157" s="10">
        <f>VLOOKUP($A157,'Một số món ăn '!$A$1:$AA$3821,9,FALSE)*$C157</f>
        <v>0</v>
      </c>
      <c r="J157" s="10">
        <f>VLOOKUP($A157,'Một số món ăn '!$A$1:$AA$3821,10,FALSE)*$C157</f>
        <v>0</v>
      </c>
      <c r="K157" s="10">
        <f>VLOOKUP($A157,'Một số món ăn '!$A$1:$AA$3821,11,FALSE)*$C157</f>
        <v>0</v>
      </c>
      <c r="L157" s="10">
        <f>VLOOKUP($A157,'Một số món ăn '!$A$1:$AA$3821,12,FALSE)*$C157</f>
        <v>0</v>
      </c>
      <c r="M157" s="10">
        <f>VLOOKUP($A157,'Một số món ăn '!$A$1:$AA$3821,13,FALSE)*$C157</f>
        <v>0</v>
      </c>
      <c r="N157" s="10">
        <f>VLOOKUP($A157,'Một số món ăn '!$A$1:$AA$3821,14,FALSE)*$C157</f>
        <v>0</v>
      </c>
      <c r="O157" s="10">
        <f>VLOOKUP($A157,'Một số món ăn '!$A$1:$AA$3821,15,FALSE)*$C157</f>
        <v>0</v>
      </c>
      <c r="P157" s="10">
        <f>VLOOKUP($A157,'Một số món ăn '!$A$1:$AA$3821,16,FALSE)*$C157</f>
        <v>0</v>
      </c>
      <c r="Q157" s="10">
        <f>VLOOKUP($A157,'Một số món ăn '!$A$1:$AA$3821,17,FALSE)*$C157</f>
        <v>0</v>
      </c>
      <c r="R157" s="10">
        <f>VLOOKUP($A157,'Một số món ăn '!$A$1:$AA$3821,18,FALSE)*$C157</f>
        <v>0</v>
      </c>
      <c r="S157" s="10">
        <f>VLOOKUP($A157,'Một số món ăn '!$A$1:$AA$3821,19,FALSE)*$C157</f>
        <v>0</v>
      </c>
      <c r="T157" s="10">
        <f>VLOOKUP($A157,'Một số món ăn '!$A$1:$AA$3821,20,FALSE)*$C157</f>
        <v>0</v>
      </c>
      <c r="U157" s="10">
        <f>VLOOKUP($A157,'Một số món ăn '!$A$1:$AA$3821,21,FALSE)*$C157</f>
        <v>0</v>
      </c>
      <c r="V157" s="10">
        <f>VLOOKUP($A157,'Một số món ăn '!$A$1:$AA$3821,22,FALSE)*$C157</f>
        <v>0</v>
      </c>
      <c r="W157" s="10">
        <f>VLOOKUP($A157,'Một số món ăn '!$A$1:$AA$3821,23,FALSE)*$C157</f>
        <v>0</v>
      </c>
      <c r="X157" s="10">
        <f>VLOOKUP($A157,'Một số món ăn '!$A$1:$AA$3821,24,FALSE)*$C157</f>
        <v>0</v>
      </c>
      <c r="Y157" s="10">
        <f>VLOOKUP($A157,'Một số món ăn '!$A$1:$AA$3821,25,FALSE)*$C157</f>
        <v>0</v>
      </c>
      <c r="Z157" s="10">
        <f>VLOOKUP($A157,'Một số món ăn '!$A$1:$AA$3821,26,FALSE)*$C157</f>
        <v>0</v>
      </c>
    </row>
    <row r="158" spans="1:26" s="106" customFormat="1" x14ac:dyDescent="0.3">
      <c r="A158" s="172" t="s">
        <v>338</v>
      </c>
      <c r="B158" s="10" t="str">
        <f>VLOOKUP($A158,'Một số món ăn '!$A$1:$AA$3821,2,FALSE)</f>
        <v>Chọn món</v>
      </c>
      <c r="C158" s="173">
        <v>0</v>
      </c>
      <c r="D158" s="96" t="str">
        <f>VLOOKUP($A158,'Một số món ăn '!$A$1:$AA$3821,3,FALSE)</f>
        <v>chọn lượng</v>
      </c>
      <c r="E158" s="10">
        <f>VLOOKUP($A158,'Một số món ăn '!$A$1:$AA$3821,4,FALSE)*$C158</f>
        <v>0</v>
      </c>
      <c r="F158" s="10">
        <f>VLOOKUP($A158,'Một số món ăn '!$A$1:$AA$3821,5,FALSE)*$C158</f>
        <v>0</v>
      </c>
      <c r="G158" s="10">
        <f>VLOOKUP($A158,'Một số món ăn '!$A$1:$AA$3821,7,FALSE)*$C158</f>
        <v>0</v>
      </c>
      <c r="H158" s="10">
        <f>VLOOKUP($A158,'Một số món ăn '!$A$1:$AA$3821,8,FALSE)*$C158</f>
        <v>0</v>
      </c>
      <c r="I158" s="10">
        <f>VLOOKUP($A158,'Một số món ăn '!$A$1:$AA$3821,9,FALSE)*$C158</f>
        <v>0</v>
      </c>
      <c r="J158" s="10">
        <f>VLOOKUP($A158,'Một số món ăn '!$A$1:$AA$3821,10,FALSE)*$C158</f>
        <v>0</v>
      </c>
      <c r="K158" s="10">
        <f>VLOOKUP($A158,'Một số món ăn '!$A$1:$AA$3821,11,FALSE)*$C158</f>
        <v>0</v>
      </c>
      <c r="L158" s="10">
        <f>VLOOKUP($A158,'Một số món ăn '!$A$1:$AA$3821,12,FALSE)*$C158</f>
        <v>0</v>
      </c>
      <c r="M158" s="10">
        <f>VLOOKUP($A158,'Một số món ăn '!$A$1:$AA$3821,13,FALSE)*$C158</f>
        <v>0</v>
      </c>
      <c r="N158" s="10">
        <f>VLOOKUP($A158,'Một số món ăn '!$A$1:$AA$3821,14,FALSE)*$C158</f>
        <v>0</v>
      </c>
      <c r="O158" s="10">
        <f>VLOOKUP($A158,'Một số món ăn '!$A$1:$AA$3821,15,FALSE)*$C158</f>
        <v>0</v>
      </c>
      <c r="P158" s="10">
        <f>VLOOKUP($A158,'Một số món ăn '!$A$1:$AA$3821,16,FALSE)*$C158</f>
        <v>0</v>
      </c>
      <c r="Q158" s="10">
        <f>VLOOKUP($A158,'Một số món ăn '!$A$1:$AA$3821,17,FALSE)*$C158</f>
        <v>0</v>
      </c>
      <c r="R158" s="10">
        <f>VLOOKUP($A158,'Một số món ăn '!$A$1:$AA$3821,18,FALSE)*$C158</f>
        <v>0</v>
      </c>
      <c r="S158" s="10">
        <f>VLOOKUP($A158,'Một số món ăn '!$A$1:$AA$3821,19,FALSE)*$C158</f>
        <v>0</v>
      </c>
      <c r="T158" s="10">
        <f>VLOOKUP($A158,'Một số món ăn '!$A$1:$AA$3821,20,FALSE)*$C158</f>
        <v>0</v>
      </c>
      <c r="U158" s="10">
        <f>VLOOKUP($A158,'Một số món ăn '!$A$1:$AA$3821,21,FALSE)*$C158</f>
        <v>0</v>
      </c>
      <c r="V158" s="10">
        <f>VLOOKUP($A158,'Một số món ăn '!$A$1:$AA$3821,22,FALSE)*$C158</f>
        <v>0</v>
      </c>
      <c r="W158" s="10">
        <f>VLOOKUP($A158,'Một số món ăn '!$A$1:$AA$3821,23,FALSE)*$C158</f>
        <v>0</v>
      </c>
      <c r="X158" s="10">
        <f>VLOOKUP($A158,'Một số món ăn '!$A$1:$AA$3821,24,FALSE)*$C158</f>
        <v>0</v>
      </c>
      <c r="Y158" s="10">
        <f>VLOOKUP($A158,'Một số món ăn '!$A$1:$AA$3821,25,FALSE)*$C158</f>
        <v>0</v>
      </c>
      <c r="Z158" s="10">
        <f>VLOOKUP($A158,'Một số món ăn '!$A$1:$AA$3821,26,FALSE)*$C158</f>
        <v>0</v>
      </c>
    </row>
    <row r="165" spans="1:26" s="73" customFormat="1" ht="28.8" x14ac:dyDescent="0.3">
      <c r="A165" s="174" t="s">
        <v>376</v>
      </c>
      <c r="B165" s="175" t="str">
        <f>'Tinh toan nhu cau'!K20</f>
        <v>Sáng/trưa/chiều/tối</v>
      </c>
      <c r="C165" s="175">
        <f>'Tinh toan nhu cau'!L20</f>
        <v>0</v>
      </c>
      <c r="D165" s="175" t="str">
        <f>'Tinh toan nhu cau'!M20</f>
        <v>giờ</v>
      </c>
      <c r="E165" s="121" t="s">
        <v>272</v>
      </c>
      <c r="F165" s="121" t="s">
        <v>273</v>
      </c>
      <c r="G165" s="121" t="s">
        <v>3</v>
      </c>
      <c r="H165" s="121" t="s">
        <v>296</v>
      </c>
      <c r="I165" s="121" t="s">
        <v>323</v>
      </c>
      <c r="J165" s="121" t="s">
        <v>324</v>
      </c>
      <c r="K165" s="121" t="s">
        <v>327</v>
      </c>
      <c r="L165" s="121" t="s">
        <v>325</v>
      </c>
      <c r="M165" s="121" t="s">
        <v>326</v>
      </c>
      <c r="N165" s="121" t="s">
        <v>329</v>
      </c>
      <c r="O165" s="121" t="s">
        <v>5</v>
      </c>
      <c r="P165" s="121" t="s">
        <v>304</v>
      </c>
      <c r="Q165" s="121" t="s">
        <v>313</v>
      </c>
      <c r="R165" s="121" t="s">
        <v>6</v>
      </c>
      <c r="S165" s="121" t="s">
        <v>7</v>
      </c>
      <c r="T165" s="121" t="s">
        <v>8</v>
      </c>
      <c r="U165" s="121" t="s">
        <v>9</v>
      </c>
      <c r="V165" s="121" t="s">
        <v>10</v>
      </c>
      <c r="W165" s="121" t="s">
        <v>291</v>
      </c>
      <c r="X165" s="121" t="s">
        <v>11</v>
      </c>
      <c r="Y165" s="121" t="s">
        <v>12</v>
      </c>
      <c r="Z165" s="121" t="s">
        <v>13</v>
      </c>
    </row>
    <row r="166" spans="1:26" s="122" customFormat="1" x14ac:dyDescent="0.3">
      <c r="A166" s="31"/>
      <c r="B166" s="31"/>
      <c r="C166" s="31"/>
      <c r="D166" s="31"/>
      <c r="E166" s="31"/>
      <c r="F166" s="31"/>
      <c r="G166" s="31" t="s">
        <v>15</v>
      </c>
      <c r="H166" s="31" t="s">
        <v>16</v>
      </c>
      <c r="I166" s="31" t="s">
        <v>16</v>
      </c>
      <c r="J166" s="31" t="s">
        <v>16</v>
      </c>
      <c r="K166" s="31" t="s">
        <v>328</v>
      </c>
      <c r="L166" s="31" t="s">
        <v>16</v>
      </c>
      <c r="M166" s="31" t="s">
        <v>16</v>
      </c>
      <c r="N166" s="31" t="s">
        <v>16</v>
      </c>
      <c r="O166" s="31" t="s">
        <v>16</v>
      </c>
      <c r="P166" s="31" t="s">
        <v>16</v>
      </c>
      <c r="Q166" s="31" t="s">
        <v>17</v>
      </c>
      <c r="R166" s="31" t="s">
        <v>17</v>
      </c>
      <c r="S166" s="31" t="s">
        <v>17</v>
      </c>
      <c r="T166" s="31" t="s">
        <v>17</v>
      </c>
      <c r="U166" s="31" t="s">
        <v>17</v>
      </c>
      <c r="V166" s="31" t="s">
        <v>17</v>
      </c>
      <c r="W166" s="31" t="s">
        <v>18</v>
      </c>
      <c r="X166" s="31" t="s">
        <v>18</v>
      </c>
      <c r="Y166" s="31" t="s">
        <v>17</v>
      </c>
      <c r="Z166" s="31" t="s">
        <v>17</v>
      </c>
    </row>
    <row r="167" spans="1:26" s="164" customFormat="1" ht="15.6" x14ac:dyDescent="0.3">
      <c r="A167" s="162"/>
      <c r="B167" s="126" t="s">
        <v>381</v>
      </c>
      <c r="C167" s="162"/>
      <c r="D167" s="162"/>
      <c r="E167" s="162"/>
      <c r="F167" s="162"/>
      <c r="G167" s="163">
        <f>'Tinh toan nhu cau'!O20</f>
        <v>0</v>
      </c>
      <c r="H167" s="162">
        <f>'Tinh toan nhu cau'!$P$30*'Tinh toan nhu cau'!N20/100</f>
        <v>0</v>
      </c>
      <c r="I167" s="162"/>
      <c r="J167" s="162"/>
      <c r="K167" s="163">
        <f>'Tinh toan nhu cau'!Q20</f>
        <v>0</v>
      </c>
      <c r="L167" s="162"/>
      <c r="M167" s="162"/>
      <c r="N167" s="163">
        <f>'Tinh toan nhu cau'!S20</f>
        <v>0</v>
      </c>
      <c r="O167" s="163">
        <f>'Tinh toan nhu cau'!U20</f>
        <v>0</v>
      </c>
      <c r="P167" s="162"/>
      <c r="Q167" s="162"/>
      <c r="R167" s="162"/>
      <c r="S167" s="162"/>
      <c r="T167" s="162"/>
      <c r="U167" s="162"/>
      <c r="V167" s="162"/>
      <c r="W167" s="162"/>
      <c r="X167" s="162"/>
      <c r="Y167" s="162"/>
      <c r="Z167" s="162"/>
    </row>
    <row r="168" spans="1:26" s="124" customFormat="1" ht="15.6" x14ac:dyDescent="0.3">
      <c r="A168" s="31"/>
      <c r="B168" s="127" t="s">
        <v>321</v>
      </c>
      <c r="C168" s="127"/>
      <c r="D168" s="127"/>
      <c r="E168" s="123">
        <f>SUM(E171:E178)</f>
        <v>0</v>
      </c>
      <c r="F168" s="123">
        <f t="shared" ref="F168:Z168" si="20">SUM(F171:F178)</f>
        <v>0</v>
      </c>
      <c r="G168" s="123">
        <f t="shared" si="20"/>
        <v>0</v>
      </c>
      <c r="H168" s="123">
        <f t="shared" si="20"/>
        <v>0</v>
      </c>
      <c r="I168" s="123">
        <f t="shared" si="20"/>
        <v>0</v>
      </c>
      <c r="J168" s="123">
        <f t="shared" si="20"/>
        <v>0</v>
      </c>
      <c r="K168" s="123">
        <f t="shared" si="20"/>
        <v>0</v>
      </c>
      <c r="L168" s="123">
        <f t="shared" si="20"/>
        <v>0</v>
      </c>
      <c r="M168" s="123">
        <f t="shared" si="20"/>
        <v>0</v>
      </c>
      <c r="N168" s="123">
        <f t="shared" si="20"/>
        <v>0</v>
      </c>
      <c r="O168" s="123">
        <f t="shared" si="20"/>
        <v>0</v>
      </c>
      <c r="P168" s="123">
        <f t="shared" si="20"/>
        <v>0</v>
      </c>
      <c r="Q168" s="123">
        <f t="shared" si="20"/>
        <v>0</v>
      </c>
      <c r="R168" s="123">
        <f t="shared" si="20"/>
        <v>0</v>
      </c>
      <c r="S168" s="123">
        <f t="shared" si="20"/>
        <v>0</v>
      </c>
      <c r="T168" s="123">
        <f t="shared" si="20"/>
        <v>0</v>
      </c>
      <c r="U168" s="123">
        <f t="shared" si="20"/>
        <v>0</v>
      </c>
      <c r="V168" s="123">
        <f t="shared" si="20"/>
        <v>0</v>
      </c>
      <c r="W168" s="123">
        <f t="shared" si="20"/>
        <v>0</v>
      </c>
      <c r="X168" s="123">
        <f t="shared" si="20"/>
        <v>0</v>
      </c>
      <c r="Y168" s="123">
        <f t="shared" si="20"/>
        <v>0</v>
      </c>
      <c r="Z168" s="123">
        <f t="shared" si="20"/>
        <v>0</v>
      </c>
    </row>
    <row r="169" spans="1:26" s="167" customFormat="1" ht="15.6" x14ac:dyDescent="0.3">
      <c r="A169" s="165"/>
      <c r="B169" s="165" t="s">
        <v>382</v>
      </c>
      <c r="C169" s="165"/>
      <c r="D169" s="165"/>
      <c r="E169" s="166"/>
      <c r="F169" s="166"/>
      <c r="G169" s="166" t="e">
        <f>G168/G167*100</f>
        <v>#DIV/0!</v>
      </c>
      <c r="H169" s="166"/>
      <c r="I169" s="166"/>
      <c r="J169" s="166"/>
      <c r="K169" s="166" t="e">
        <f>K168/K167*100</f>
        <v>#DIV/0!</v>
      </c>
      <c r="L169" s="166"/>
      <c r="M169" s="166"/>
      <c r="N169" s="166" t="e">
        <f>N168/N167*100</f>
        <v>#DIV/0!</v>
      </c>
      <c r="O169" s="166" t="e">
        <f>O168/O167*100</f>
        <v>#DIV/0!</v>
      </c>
      <c r="P169" s="166"/>
      <c r="Q169" s="166"/>
      <c r="R169" s="166"/>
      <c r="S169" s="166"/>
      <c r="T169" s="166"/>
      <c r="U169" s="166"/>
      <c r="V169" s="166"/>
      <c r="W169" s="166"/>
      <c r="X169" s="166"/>
      <c r="Y169" s="166"/>
      <c r="Z169" s="166"/>
    </row>
    <row r="170" spans="1:26" s="2" customFormat="1" ht="28.8" x14ac:dyDescent="0.3">
      <c r="A170" s="125" t="s">
        <v>364</v>
      </c>
      <c r="B170" s="125" t="s">
        <v>292</v>
      </c>
      <c r="C170" s="125" t="s">
        <v>365</v>
      </c>
      <c r="D170" s="125" t="s">
        <v>353</v>
      </c>
      <c r="E170" s="125" t="s">
        <v>272</v>
      </c>
      <c r="F170" s="125" t="s">
        <v>273</v>
      </c>
      <c r="G170" s="125" t="s">
        <v>3</v>
      </c>
      <c r="H170" s="125" t="s">
        <v>296</v>
      </c>
      <c r="I170" s="125" t="s">
        <v>323</v>
      </c>
      <c r="J170" s="125" t="s">
        <v>324</v>
      </c>
      <c r="K170" s="125" t="s">
        <v>327</v>
      </c>
      <c r="L170" s="125" t="s">
        <v>325</v>
      </c>
      <c r="M170" s="125" t="s">
        <v>326</v>
      </c>
      <c r="N170" s="125" t="s">
        <v>329</v>
      </c>
      <c r="O170" s="125" t="s">
        <v>5</v>
      </c>
      <c r="P170" s="125" t="s">
        <v>304</v>
      </c>
      <c r="Q170" s="125" t="s">
        <v>313</v>
      </c>
      <c r="R170" s="125" t="s">
        <v>6</v>
      </c>
      <c r="S170" s="125" t="s">
        <v>7</v>
      </c>
      <c r="T170" s="125" t="s">
        <v>8</v>
      </c>
      <c r="U170" s="125" t="s">
        <v>9</v>
      </c>
      <c r="V170" s="125" t="s">
        <v>10</v>
      </c>
      <c r="W170" s="125" t="s">
        <v>291</v>
      </c>
      <c r="X170" s="125" t="s">
        <v>11</v>
      </c>
      <c r="Y170" s="125" t="s">
        <v>12</v>
      </c>
      <c r="Z170" s="125" t="s">
        <v>13</v>
      </c>
    </row>
    <row r="171" spans="1:26" s="2" customFormat="1" x14ac:dyDescent="0.3">
      <c r="A171" s="172" t="s">
        <v>338</v>
      </c>
      <c r="B171" s="10" t="str">
        <f>VLOOKUP($A171,'Một số món ăn '!$A$1:$AA$3821,2,FALSE)</f>
        <v>Chọn món</v>
      </c>
      <c r="C171" s="173">
        <v>0</v>
      </c>
      <c r="D171" s="96" t="str">
        <f>VLOOKUP($A171,'Một số món ăn '!$A$1:$AA$3821,3,FALSE)</f>
        <v>chọn lượng</v>
      </c>
      <c r="E171" s="10">
        <f>VLOOKUP($A171,'Một số món ăn '!$A$1:$AA$3821,4,FALSE)*$C171</f>
        <v>0</v>
      </c>
      <c r="F171" s="10">
        <f>VLOOKUP($A171,'Một số món ăn '!$A$1:$AA$3821,5,FALSE)*$C171</f>
        <v>0</v>
      </c>
      <c r="G171" s="10">
        <f>VLOOKUP($A171,'Một số món ăn '!$A$1:$AA$3821,7,FALSE)*$C171</f>
        <v>0</v>
      </c>
      <c r="H171" s="10">
        <f>VLOOKUP($A171,'Một số món ăn '!$A$1:$AA$3821,8,FALSE)*$C171</f>
        <v>0</v>
      </c>
      <c r="I171" s="10">
        <f>VLOOKUP($A171,'Một số món ăn '!$A$1:$AA$3821,9,FALSE)*$C171</f>
        <v>0</v>
      </c>
      <c r="J171" s="10">
        <f>VLOOKUP($A171,'Một số món ăn '!$A$1:$AA$3821,10,FALSE)*$C171</f>
        <v>0</v>
      </c>
      <c r="K171" s="10">
        <f>VLOOKUP($A171,'Một số món ăn '!$A$1:$AA$3821,11,FALSE)*$C171</f>
        <v>0</v>
      </c>
      <c r="L171" s="10">
        <f>VLOOKUP($A171,'Một số món ăn '!$A$1:$AA$3821,12,FALSE)*$C171</f>
        <v>0</v>
      </c>
      <c r="M171" s="10">
        <f>VLOOKUP($A171,'Một số món ăn '!$A$1:$AA$3821,13,FALSE)*$C171</f>
        <v>0</v>
      </c>
      <c r="N171" s="10">
        <f>VLOOKUP($A171,'Một số món ăn '!$A$1:$AA$3821,14,FALSE)*$C171</f>
        <v>0</v>
      </c>
      <c r="O171" s="10">
        <f>VLOOKUP($A171,'Một số món ăn '!$A$1:$AA$3821,15,FALSE)*$C171</f>
        <v>0</v>
      </c>
      <c r="P171" s="10">
        <f>VLOOKUP($A171,'Một số món ăn '!$A$1:$AA$3821,16,FALSE)*$C171</f>
        <v>0</v>
      </c>
      <c r="Q171" s="10">
        <f>VLOOKUP($A171,'Một số món ăn '!$A$1:$AA$3821,17,FALSE)*$C171</f>
        <v>0</v>
      </c>
      <c r="R171" s="10">
        <f>VLOOKUP($A171,'Một số món ăn '!$A$1:$AA$3821,18,FALSE)*$C171</f>
        <v>0</v>
      </c>
      <c r="S171" s="10">
        <f>VLOOKUP($A171,'Một số món ăn '!$A$1:$AA$3821,19,FALSE)*$C171</f>
        <v>0</v>
      </c>
      <c r="T171" s="10">
        <f>VLOOKUP($A171,'Một số món ăn '!$A$1:$AA$3821,20,FALSE)*$C171</f>
        <v>0</v>
      </c>
      <c r="U171" s="10">
        <f>VLOOKUP($A171,'Một số món ăn '!$A$1:$AA$3821,21,FALSE)*$C171</f>
        <v>0</v>
      </c>
      <c r="V171" s="10">
        <f>VLOOKUP($A171,'Một số món ăn '!$A$1:$AA$3821,22,FALSE)*$C171</f>
        <v>0</v>
      </c>
      <c r="W171" s="10">
        <f>VLOOKUP($A171,'Một số món ăn '!$A$1:$AA$3821,23,FALSE)*$C171</f>
        <v>0</v>
      </c>
      <c r="X171" s="10">
        <f>VLOOKUP($A171,'Một số món ăn '!$A$1:$AA$3821,24,FALSE)*$C171</f>
        <v>0</v>
      </c>
      <c r="Y171" s="10">
        <f>VLOOKUP($A171,'Một số món ăn '!$A$1:$AA$3821,25,FALSE)*$C171</f>
        <v>0</v>
      </c>
      <c r="Z171" s="10">
        <f>VLOOKUP($A171,'Một số món ăn '!$A$1:$AA$3821,26,FALSE)*$C171</f>
        <v>0</v>
      </c>
    </row>
    <row r="172" spans="1:26" x14ac:dyDescent="0.3">
      <c r="A172" s="172" t="s">
        <v>338</v>
      </c>
      <c r="B172" s="10" t="str">
        <f>VLOOKUP($A172,'Một số món ăn '!$A$1:$AA$3821,2,FALSE)</f>
        <v>Chọn món</v>
      </c>
      <c r="C172" s="173">
        <v>0</v>
      </c>
      <c r="D172" s="96" t="str">
        <f>VLOOKUP($A172,'Một số món ăn '!$A$1:$AA$3821,3,FALSE)</f>
        <v>chọn lượng</v>
      </c>
      <c r="E172" s="10">
        <f>VLOOKUP($A172,'Một số món ăn '!$A$1:$AA$3821,4,FALSE)*$C172</f>
        <v>0</v>
      </c>
      <c r="F172" s="10">
        <f>VLOOKUP($A172,'Một số món ăn '!$A$1:$AA$3821,5,FALSE)*$C172</f>
        <v>0</v>
      </c>
      <c r="G172" s="10">
        <f>VLOOKUP($A172,'Một số món ăn '!$A$1:$AA$3821,7,FALSE)*$C172</f>
        <v>0</v>
      </c>
      <c r="H172" s="10">
        <f>VLOOKUP($A172,'Một số món ăn '!$A$1:$AA$3821,8,FALSE)*$C172</f>
        <v>0</v>
      </c>
      <c r="I172" s="10">
        <f>VLOOKUP($A172,'Một số món ăn '!$A$1:$AA$3821,9,FALSE)*$C172</f>
        <v>0</v>
      </c>
      <c r="J172" s="10">
        <f>VLOOKUP($A172,'Một số món ăn '!$A$1:$AA$3821,10,FALSE)*$C172</f>
        <v>0</v>
      </c>
      <c r="K172" s="10">
        <f>VLOOKUP($A172,'Một số món ăn '!$A$1:$AA$3821,11,FALSE)*$C172</f>
        <v>0</v>
      </c>
      <c r="L172" s="10">
        <f>VLOOKUP($A172,'Một số món ăn '!$A$1:$AA$3821,12,FALSE)*$C172</f>
        <v>0</v>
      </c>
      <c r="M172" s="10">
        <f>VLOOKUP($A172,'Một số món ăn '!$A$1:$AA$3821,13,FALSE)*$C172</f>
        <v>0</v>
      </c>
      <c r="N172" s="10">
        <f>VLOOKUP($A172,'Một số món ăn '!$A$1:$AA$3821,14,FALSE)*$C172</f>
        <v>0</v>
      </c>
      <c r="O172" s="10">
        <f>VLOOKUP($A172,'Một số món ăn '!$A$1:$AA$3821,15,FALSE)*$C172</f>
        <v>0</v>
      </c>
      <c r="P172" s="10">
        <f>VLOOKUP($A172,'Một số món ăn '!$A$1:$AA$3821,16,FALSE)*$C172</f>
        <v>0</v>
      </c>
      <c r="Q172" s="10">
        <f>VLOOKUP($A172,'Một số món ăn '!$A$1:$AA$3821,17,FALSE)*$C172</f>
        <v>0</v>
      </c>
      <c r="R172" s="10">
        <f>VLOOKUP($A172,'Một số món ăn '!$A$1:$AA$3821,18,FALSE)*$C172</f>
        <v>0</v>
      </c>
      <c r="S172" s="10">
        <f>VLOOKUP($A172,'Một số món ăn '!$A$1:$AA$3821,19,FALSE)*$C172</f>
        <v>0</v>
      </c>
      <c r="T172" s="10">
        <f>VLOOKUP($A172,'Một số món ăn '!$A$1:$AA$3821,20,FALSE)*$C172</f>
        <v>0</v>
      </c>
      <c r="U172" s="10">
        <f>VLOOKUP($A172,'Một số món ăn '!$A$1:$AA$3821,21,FALSE)*$C172</f>
        <v>0</v>
      </c>
      <c r="V172" s="10">
        <f>VLOOKUP($A172,'Một số món ăn '!$A$1:$AA$3821,22,FALSE)*$C172</f>
        <v>0</v>
      </c>
      <c r="W172" s="10">
        <f>VLOOKUP($A172,'Một số món ăn '!$A$1:$AA$3821,23,FALSE)*$C172</f>
        <v>0</v>
      </c>
      <c r="X172" s="10">
        <f>VLOOKUP($A172,'Một số món ăn '!$A$1:$AA$3821,24,FALSE)*$C172</f>
        <v>0</v>
      </c>
      <c r="Y172" s="10">
        <f>VLOOKUP($A172,'Một số món ăn '!$A$1:$AA$3821,25,FALSE)*$C172</f>
        <v>0</v>
      </c>
      <c r="Z172" s="10">
        <f>VLOOKUP($A172,'Một số món ăn '!$A$1:$AA$3821,26,FALSE)*$C172</f>
        <v>0</v>
      </c>
    </row>
    <row r="173" spans="1:26" x14ac:dyDescent="0.3">
      <c r="A173" s="172" t="s">
        <v>338</v>
      </c>
      <c r="B173" s="10" t="str">
        <f>VLOOKUP($A173,'Một số món ăn '!$A$1:$AA$3821,2,FALSE)</f>
        <v>Chọn món</v>
      </c>
      <c r="C173" s="173">
        <v>0</v>
      </c>
      <c r="D173" s="96" t="str">
        <f>VLOOKUP($A173,'Một số món ăn '!$A$1:$AA$3821,3,FALSE)</f>
        <v>chọn lượng</v>
      </c>
      <c r="E173" s="10">
        <f>VLOOKUP($A173,'Một số món ăn '!$A$1:$AA$3821,4,FALSE)*$C173</f>
        <v>0</v>
      </c>
      <c r="F173" s="10">
        <f>VLOOKUP($A173,'Một số món ăn '!$A$1:$AA$3821,5,FALSE)*$C173</f>
        <v>0</v>
      </c>
      <c r="G173" s="10">
        <f>VLOOKUP($A173,'Một số món ăn '!$A$1:$AA$3821,7,FALSE)*$C173</f>
        <v>0</v>
      </c>
      <c r="H173" s="10">
        <f>VLOOKUP($A173,'Một số món ăn '!$A$1:$AA$3821,8,FALSE)*$C173</f>
        <v>0</v>
      </c>
      <c r="I173" s="10">
        <f>VLOOKUP($A173,'Một số món ăn '!$A$1:$AA$3821,9,FALSE)*$C173</f>
        <v>0</v>
      </c>
      <c r="J173" s="10">
        <f>VLOOKUP($A173,'Một số món ăn '!$A$1:$AA$3821,10,FALSE)*$C173</f>
        <v>0</v>
      </c>
      <c r="K173" s="10">
        <f>VLOOKUP($A173,'Một số món ăn '!$A$1:$AA$3821,11,FALSE)*$C173</f>
        <v>0</v>
      </c>
      <c r="L173" s="10">
        <f>VLOOKUP($A173,'Một số món ăn '!$A$1:$AA$3821,12,FALSE)*$C173</f>
        <v>0</v>
      </c>
      <c r="M173" s="10">
        <f>VLOOKUP($A173,'Một số món ăn '!$A$1:$AA$3821,13,FALSE)*$C173</f>
        <v>0</v>
      </c>
      <c r="N173" s="10">
        <f>VLOOKUP($A173,'Một số món ăn '!$A$1:$AA$3821,14,FALSE)*$C173</f>
        <v>0</v>
      </c>
      <c r="O173" s="10">
        <f>VLOOKUP($A173,'Một số món ăn '!$A$1:$AA$3821,15,FALSE)*$C173</f>
        <v>0</v>
      </c>
      <c r="P173" s="10">
        <f>VLOOKUP($A173,'Một số món ăn '!$A$1:$AA$3821,16,FALSE)*$C173</f>
        <v>0</v>
      </c>
      <c r="Q173" s="10">
        <f>VLOOKUP($A173,'Một số món ăn '!$A$1:$AA$3821,17,FALSE)*$C173</f>
        <v>0</v>
      </c>
      <c r="R173" s="10">
        <f>VLOOKUP($A173,'Một số món ăn '!$A$1:$AA$3821,18,FALSE)*$C173</f>
        <v>0</v>
      </c>
      <c r="S173" s="10">
        <f>VLOOKUP($A173,'Một số món ăn '!$A$1:$AA$3821,19,FALSE)*$C173</f>
        <v>0</v>
      </c>
      <c r="T173" s="10">
        <f>VLOOKUP($A173,'Một số món ăn '!$A$1:$AA$3821,20,FALSE)*$C173</f>
        <v>0</v>
      </c>
      <c r="U173" s="10">
        <f>VLOOKUP($A173,'Một số món ăn '!$A$1:$AA$3821,21,FALSE)*$C173</f>
        <v>0</v>
      </c>
      <c r="V173" s="10">
        <f>VLOOKUP($A173,'Một số món ăn '!$A$1:$AA$3821,22,FALSE)*$C173</f>
        <v>0</v>
      </c>
      <c r="W173" s="10">
        <f>VLOOKUP($A173,'Một số món ăn '!$A$1:$AA$3821,23,FALSE)*$C173</f>
        <v>0</v>
      </c>
      <c r="X173" s="10">
        <f>VLOOKUP($A173,'Một số món ăn '!$A$1:$AA$3821,24,FALSE)*$C173</f>
        <v>0</v>
      </c>
      <c r="Y173" s="10">
        <f>VLOOKUP($A173,'Một số món ăn '!$A$1:$AA$3821,25,FALSE)*$C173</f>
        <v>0</v>
      </c>
      <c r="Z173" s="10">
        <f>VLOOKUP($A173,'Một số món ăn '!$A$1:$AA$3821,26,FALSE)*$C173</f>
        <v>0</v>
      </c>
    </row>
    <row r="174" spans="1:26" x14ac:dyDescent="0.3">
      <c r="A174" s="172" t="s">
        <v>338</v>
      </c>
      <c r="B174" s="10" t="str">
        <f>VLOOKUP($A174,'Một số món ăn '!$A$1:$AA$3821,2,FALSE)</f>
        <v>Chọn món</v>
      </c>
      <c r="C174" s="173">
        <v>0</v>
      </c>
      <c r="D174" s="96" t="str">
        <f>VLOOKUP($A174,'Một số món ăn '!$A$1:$AA$3821,3,FALSE)</f>
        <v>chọn lượng</v>
      </c>
      <c r="E174" s="10">
        <f>VLOOKUP($A174,'Một số món ăn '!$A$1:$AA$3821,4,FALSE)*$C174</f>
        <v>0</v>
      </c>
      <c r="F174" s="10">
        <f>VLOOKUP($A174,'Một số món ăn '!$A$1:$AA$3821,5,FALSE)*$C174</f>
        <v>0</v>
      </c>
      <c r="G174" s="10">
        <f>VLOOKUP($A174,'Một số món ăn '!$A$1:$AA$3821,7,FALSE)*$C174</f>
        <v>0</v>
      </c>
      <c r="H174" s="10">
        <f>VLOOKUP($A174,'Một số món ăn '!$A$1:$AA$3821,8,FALSE)*$C174</f>
        <v>0</v>
      </c>
      <c r="I174" s="10">
        <f>VLOOKUP($A174,'Một số món ăn '!$A$1:$AA$3821,9,FALSE)*$C174</f>
        <v>0</v>
      </c>
      <c r="J174" s="10">
        <f>VLOOKUP($A174,'Một số món ăn '!$A$1:$AA$3821,10,FALSE)*$C174</f>
        <v>0</v>
      </c>
      <c r="K174" s="10">
        <f>VLOOKUP($A174,'Một số món ăn '!$A$1:$AA$3821,11,FALSE)*$C174</f>
        <v>0</v>
      </c>
      <c r="L174" s="10">
        <f>VLOOKUP($A174,'Một số món ăn '!$A$1:$AA$3821,12,FALSE)*$C174</f>
        <v>0</v>
      </c>
      <c r="M174" s="10">
        <f>VLOOKUP($A174,'Một số món ăn '!$A$1:$AA$3821,13,FALSE)*$C174</f>
        <v>0</v>
      </c>
      <c r="N174" s="10">
        <f>VLOOKUP($A174,'Một số món ăn '!$A$1:$AA$3821,14,FALSE)*$C174</f>
        <v>0</v>
      </c>
      <c r="O174" s="10">
        <f>VLOOKUP($A174,'Một số món ăn '!$A$1:$AA$3821,15,FALSE)*$C174</f>
        <v>0</v>
      </c>
      <c r="P174" s="10">
        <f>VLOOKUP($A174,'Một số món ăn '!$A$1:$AA$3821,16,FALSE)*$C174</f>
        <v>0</v>
      </c>
      <c r="Q174" s="10">
        <f>VLOOKUP($A174,'Một số món ăn '!$A$1:$AA$3821,17,FALSE)*$C174</f>
        <v>0</v>
      </c>
      <c r="R174" s="10">
        <f>VLOOKUP($A174,'Một số món ăn '!$A$1:$AA$3821,18,FALSE)*$C174</f>
        <v>0</v>
      </c>
      <c r="S174" s="10">
        <f>VLOOKUP($A174,'Một số món ăn '!$A$1:$AA$3821,19,FALSE)*$C174</f>
        <v>0</v>
      </c>
      <c r="T174" s="10">
        <f>VLOOKUP($A174,'Một số món ăn '!$A$1:$AA$3821,20,FALSE)*$C174</f>
        <v>0</v>
      </c>
      <c r="U174" s="10">
        <f>VLOOKUP($A174,'Một số món ăn '!$A$1:$AA$3821,21,FALSE)*$C174</f>
        <v>0</v>
      </c>
      <c r="V174" s="10">
        <f>VLOOKUP($A174,'Một số món ăn '!$A$1:$AA$3821,22,FALSE)*$C174</f>
        <v>0</v>
      </c>
      <c r="W174" s="10">
        <f>VLOOKUP($A174,'Một số món ăn '!$A$1:$AA$3821,23,FALSE)*$C174</f>
        <v>0</v>
      </c>
      <c r="X174" s="10">
        <f>VLOOKUP($A174,'Một số món ăn '!$A$1:$AA$3821,24,FALSE)*$C174</f>
        <v>0</v>
      </c>
      <c r="Y174" s="10">
        <f>VLOOKUP($A174,'Một số món ăn '!$A$1:$AA$3821,25,FALSE)*$C174</f>
        <v>0</v>
      </c>
      <c r="Z174" s="10">
        <f>VLOOKUP($A174,'Một số món ăn '!$A$1:$AA$3821,26,FALSE)*$C174</f>
        <v>0</v>
      </c>
    </row>
    <row r="175" spans="1:26" x14ac:dyDescent="0.3">
      <c r="A175" s="172" t="s">
        <v>338</v>
      </c>
      <c r="B175" s="10" t="str">
        <f>VLOOKUP($A175,'Một số món ăn '!$A$1:$AA$3821,2,FALSE)</f>
        <v>Chọn món</v>
      </c>
      <c r="C175" s="173">
        <v>0</v>
      </c>
      <c r="D175" s="96" t="str">
        <f>VLOOKUP($A175,'Một số món ăn '!$A$1:$AA$3821,3,FALSE)</f>
        <v>chọn lượng</v>
      </c>
      <c r="E175" s="10">
        <f>VLOOKUP($A175,'Một số món ăn '!$A$1:$AA$3821,4,FALSE)*$C175</f>
        <v>0</v>
      </c>
      <c r="F175" s="10">
        <f>VLOOKUP($A175,'Một số món ăn '!$A$1:$AA$3821,5,FALSE)*$C175</f>
        <v>0</v>
      </c>
      <c r="G175" s="10">
        <f>VLOOKUP($A175,'Một số món ăn '!$A$1:$AA$3821,7,FALSE)*$C175</f>
        <v>0</v>
      </c>
      <c r="H175" s="10">
        <f>VLOOKUP($A175,'Một số món ăn '!$A$1:$AA$3821,8,FALSE)*$C175</f>
        <v>0</v>
      </c>
      <c r="I175" s="10">
        <f>VLOOKUP($A175,'Một số món ăn '!$A$1:$AA$3821,9,FALSE)*$C175</f>
        <v>0</v>
      </c>
      <c r="J175" s="10">
        <f>VLOOKUP($A175,'Một số món ăn '!$A$1:$AA$3821,10,FALSE)*$C175</f>
        <v>0</v>
      </c>
      <c r="K175" s="10">
        <f>VLOOKUP($A175,'Một số món ăn '!$A$1:$AA$3821,11,FALSE)*$C175</f>
        <v>0</v>
      </c>
      <c r="L175" s="10">
        <f>VLOOKUP($A175,'Một số món ăn '!$A$1:$AA$3821,12,FALSE)*$C175</f>
        <v>0</v>
      </c>
      <c r="M175" s="10">
        <f>VLOOKUP($A175,'Một số món ăn '!$A$1:$AA$3821,13,FALSE)*$C175</f>
        <v>0</v>
      </c>
      <c r="N175" s="10">
        <f>VLOOKUP($A175,'Một số món ăn '!$A$1:$AA$3821,14,FALSE)*$C175</f>
        <v>0</v>
      </c>
      <c r="O175" s="10">
        <f>VLOOKUP($A175,'Một số món ăn '!$A$1:$AA$3821,15,FALSE)*$C175</f>
        <v>0</v>
      </c>
      <c r="P175" s="10">
        <f>VLOOKUP($A175,'Một số món ăn '!$A$1:$AA$3821,16,FALSE)*$C175</f>
        <v>0</v>
      </c>
      <c r="Q175" s="10">
        <f>VLOOKUP($A175,'Một số món ăn '!$A$1:$AA$3821,17,FALSE)*$C175</f>
        <v>0</v>
      </c>
      <c r="R175" s="10">
        <f>VLOOKUP($A175,'Một số món ăn '!$A$1:$AA$3821,18,FALSE)*$C175</f>
        <v>0</v>
      </c>
      <c r="S175" s="10">
        <f>VLOOKUP($A175,'Một số món ăn '!$A$1:$AA$3821,19,FALSE)*$C175</f>
        <v>0</v>
      </c>
      <c r="T175" s="10">
        <f>VLOOKUP($A175,'Một số món ăn '!$A$1:$AA$3821,20,FALSE)*$C175</f>
        <v>0</v>
      </c>
      <c r="U175" s="10">
        <f>VLOOKUP($A175,'Một số món ăn '!$A$1:$AA$3821,21,FALSE)*$C175</f>
        <v>0</v>
      </c>
      <c r="V175" s="10">
        <f>VLOOKUP($A175,'Một số món ăn '!$A$1:$AA$3821,22,FALSE)*$C175</f>
        <v>0</v>
      </c>
      <c r="W175" s="10">
        <f>VLOOKUP($A175,'Một số món ăn '!$A$1:$AA$3821,23,FALSE)*$C175</f>
        <v>0</v>
      </c>
      <c r="X175" s="10">
        <f>VLOOKUP($A175,'Một số món ăn '!$A$1:$AA$3821,24,FALSE)*$C175</f>
        <v>0</v>
      </c>
      <c r="Y175" s="10">
        <f>VLOOKUP($A175,'Một số món ăn '!$A$1:$AA$3821,25,FALSE)*$C175</f>
        <v>0</v>
      </c>
      <c r="Z175" s="10">
        <f>VLOOKUP($A175,'Một số món ăn '!$A$1:$AA$3821,26,FALSE)*$C175</f>
        <v>0</v>
      </c>
    </row>
    <row r="176" spans="1:26" x14ac:dyDescent="0.3">
      <c r="A176" s="172" t="s">
        <v>338</v>
      </c>
      <c r="B176" s="10" t="str">
        <f>VLOOKUP($A176,'Một số món ăn '!$A$1:$AA$3821,2,FALSE)</f>
        <v>Chọn món</v>
      </c>
      <c r="C176" s="173">
        <v>0</v>
      </c>
      <c r="D176" s="96" t="str">
        <f>VLOOKUP($A176,'Một số món ăn '!$A$1:$AA$3821,3,FALSE)</f>
        <v>chọn lượng</v>
      </c>
      <c r="E176" s="10">
        <f>VLOOKUP($A176,'Một số món ăn '!$A$1:$AA$3821,4,FALSE)*$C176</f>
        <v>0</v>
      </c>
      <c r="F176" s="10">
        <f>VLOOKUP($A176,'Một số món ăn '!$A$1:$AA$3821,5,FALSE)*$C176</f>
        <v>0</v>
      </c>
      <c r="G176" s="10">
        <f>VLOOKUP($A176,'Một số món ăn '!$A$1:$AA$3821,7,FALSE)*$C176</f>
        <v>0</v>
      </c>
      <c r="H176" s="10">
        <f>VLOOKUP($A176,'Một số món ăn '!$A$1:$AA$3821,8,FALSE)*$C176</f>
        <v>0</v>
      </c>
      <c r="I176" s="10">
        <f>VLOOKUP($A176,'Một số món ăn '!$A$1:$AA$3821,9,FALSE)*$C176</f>
        <v>0</v>
      </c>
      <c r="J176" s="10">
        <f>VLOOKUP($A176,'Một số món ăn '!$A$1:$AA$3821,10,FALSE)*$C176</f>
        <v>0</v>
      </c>
      <c r="K176" s="10">
        <f>VLOOKUP($A176,'Một số món ăn '!$A$1:$AA$3821,11,FALSE)*$C176</f>
        <v>0</v>
      </c>
      <c r="L176" s="10">
        <f>VLOOKUP($A176,'Một số món ăn '!$A$1:$AA$3821,12,FALSE)*$C176</f>
        <v>0</v>
      </c>
      <c r="M176" s="10">
        <f>VLOOKUP($A176,'Một số món ăn '!$A$1:$AA$3821,13,FALSE)*$C176</f>
        <v>0</v>
      </c>
      <c r="N176" s="10">
        <f>VLOOKUP($A176,'Một số món ăn '!$A$1:$AA$3821,14,FALSE)*$C176</f>
        <v>0</v>
      </c>
      <c r="O176" s="10">
        <f>VLOOKUP($A176,'Một số món ăn '!$A$1:$AA$3821,15,FALSE)*$C176</f>
        <v>0</v>
      </c>
      <c r="P176" s="10">
        <f>VLOOKUP($A176,'Một số món ăn '!$A$1:$AA$3821,16,FALSE)*$C176</f>
        <v>0</v>
      </c>
      <c r="Q176" s="10">
        <f>VLOOKUP($A176,'Một số món ăn '!$A$1:$AA$3821,17,FALSE)*$C176</f>
        <v>0</v>
      </c>
      <c r="R176" s="10">
        <f>VLOOKUP($A176,'Một số món ăn '!$A$1:$AA$3821,18,FALSE)*$C176</f>
        <v>0</v>
      </c>
      <c r="S176" s="10">
        <f>VLOOKUP($A176,'Một số món ăn '!$A$1:$AA$3821,19,FALSE)*$C176</f>
        <v>0</v>
      </c>
      <c r="T176" s="10">
        <f>VLOOKUP($A176,'Một số món ăn '!$A$1:$AA$3821,20,FALSE)*$C176</f>
        <v>0</v>
      </c>
      <c r="U176" s="10">
        <f>VLOOKUP($A176,'Một số món ăn '!$A$1:$AA$3821,21,FALSE)*$C176</f>
        <v>0</v>
      </c>
      <c r="V176" s="10">
        <f>VLOOKUP($A176,'Một số món ăn '!$A$1:$AA$3821,22,FALSE)*$C176</f>
        <v>0</v>
      </c>
      <c r="W176" s="10">
        <f>VLOOKUP($A176,'Một số món ăn '!$A$1:$AA$3821,23,FALSE)*$C176</f>
        <v>0</v>
      </c>
      <c r="X176" s="10">
        <f>VLOOKUP($A176,'Một số món ăn '!$A$1:$AA$3821,24,FALSE)*$C176</f>
        <v>0</v>
      </c>
      <c r="Y176" s="10">
        <f>VLOOKUP($A176,'Một số món ăn '!$A$1:$AA$3821,25,FALSE)*$C176</f>
        <v>0</v>
      </c>
      <c r="Z176" s="10">
        <f>VLOOKUP($A176,'Một số món ăn '!$A$1:$AA$3821,26,FALSE)*$C176</f>
        <v>0</v>
      </c>
    </row>
    <row r="177" spans="1:26" x14ac:dyDescent="0.3">
      <c r="A177" s="172" t="s">
        <v>338</v>
      </c>
      <c r="B177" s="10" t="str">
        <f>VLOOKUP($A177,'Một số món ăn '!$A$1:$AA$3821,2,FALSE)</f>
        <v>Chọn món</v>
      </c>
      <c r="C177" s="173">
        <v>0</v>
      </c>
      <c r="D177" s="96" t="str">
        <f>VLOOKUP($A177,'Một số món ăn '!$A$1:$AA$3821,3,FALSE)</f>
        <v>chọn lượng</v>
      </c>
      <c r="E177" s="10">
        <f>VLOOKUP($A177,'Một số món ăn '!$A$1:$AA$3821,4,FALSE)*$C177</f>
        <v>0</v>
      </c>
      <c r="F177" s="10">
        <f>VLOOKUP($A177,'Một số món ăn '!$A$1:$AA$3821,5,FALSE)*$C177</f>
        <v>0</v>
      </c>
      <c r="G177" s="10">
        <f>VLOOKUP($A177,'Một số món ăn '!$A$1:$AA$3821,7,FALSE)*$C177</f>
        <v>0</v>
      </c>
      <c r="H177" s="10">
        <f>VLOOKUP($A177,'Một số món ăn '!$A$1:$AA$3821,8,FALSE)*$C177</f>
        <v>0</v>
      </c>
      <c r="I177" s="10">
        <f>VLOOKUP($A177,'Một số món ăn '!$A$1:$AA$3821,9,FALSE)*$C177</f>
        <v>0</v>
      </c>
      <c r="J177" s="10">
        <f>VLOOKUP($A177,'Một số món ăn '!$A$1:$AA$3821,10,FALSE)*$C177</f>
        <v>0</v>
      </c>
      <c r="K177" s="10">
        <f>VLOOKUP($A177,'Một số món ăn '!$A$1:$AA$3821,11,FALSE)*$C177</f>
        <v>0</v>
      </c>
      <c r="L177" s="10">
        <f>VLOOKUP($A177,'Một số món ăn '!$A$1:$AA$3821,12,FALSE)*$C177</f>
        <v>0</v>
      </c>
      <c r="M177" s="10">
        <f>VLOOKUP($A177,'Một số món ăn '!$A$1:$AA$3821,13,FALSE)*$C177</f>
        <v>0</v>
      </c>
      <c r="N177" s="10">
        <f>VLOOKUP($A177,'Một số món ăn '!$A$1:$AA$3821,14,FALSE)*$C177</f>
        <v>0</v>
      </c>
      <c r="O177" s="10">
        <f>VLOOKUP($A177,'Một số món ăn '!$A$1:$AA$3821,15,FALSE)*$C177</f>
        <v>0</v>
      </c>
      <c r="P177" s="10">
        <f>VLOOKUP($A177,'Một số món ăn '!$A$1:$AA$3821,16,FALSE)*$C177</f>
        <v>0</v>
      </c>
      <c r="Q177" s="10">
        <f>VLOOKUP($A177,'Một số món ăn '!$A$1:$AA$3821,17,FALSE)*$C177</f>
        <v>0</v>
      </c>
      <c r="R177" s="10">
        <f>VLOOKUP($A177,'Một số món ăn '!$A$1:$AA$3821,18,FALSE)*$C177</f>
        <v>0</v>
      </c>
      <c r="S177" s="10">
        <f>VLOOKUP($A177,'Một số món ăn '!$A$1:$AA$3821,19,FALSE)*$C177</f>
        <v>0</v>
      </c>
      <c r="T177" s="10">
        <f>VLOOKUP($A177,'Một số món ăn '!$A$1:$AA$3821,20,FALSE)*$C177</f>
        <v>0</v>
      </c>
      <c r="U177" s="10">
        <f>VLOOKUP($A177,'Một số món ăn '!$A$1:$AA$3821,21,FALSE)*$C177</f>
        <v>0</v>
      </c>
      <c r="V177" s="10">
        <f>VLOOKUP($A177,'Một số món ăn '!$A$1:$AA$3821,22,FALSE)*$C177</f>
        <v>0</v>
      </c>
      <c r="W177" s="10">
        <f>VLOOKUP($A177,'Một số món ăn '!$A$1:$AA$3821,23,FALSE)*$C177</f>
        <v>0</v>
      </c>
      <c r="X177" s="10">
        <f>VLOOKUP($A177,'Một số món ăn '!$A$1:$AA$3821,24,FALSE)*$C177</f>
        <v>0</v>
      </c>
      <c r="Y177" s="10">
        <f>VLOOKUP($A177,'Một số món ăn '!$A$1:$AA$3821,25,FALSE)*$C177</f>
        <v>0</v>
      </c>
      <c r="Z177" s="10">
        <f>VLOOKUP($A177,'Một số món ăn '!$A$1:$AA$3821,26,FALSE)*$C177</f>
        <v>0</v>
      </c>
    </row>
    <row r="178" spans="1:26" s="106" customFormat="1" x14ac:dyDescent="0.3">
      <c r="A178" s="172" t="s">
        <v>338</v>
      </c>
      <c r="B178" s="10" t="str">
        <f>VLOOKUP($A178,'Một số món ăn '!$A$1:$AA$3821,2,FALSE)</f>
        <v>Chọn món</v>
      </c>
      <c r="C178" s="173">
        <v>0</v>
      </c>
      <c r="D178" s="96" t="str">
        <f>VLOOKUP($A178,'Một số món ăn '!$A$1:$AA$3821,3,FALSE)</f>
        <v>chọn lượng</v>
      </c>
      <c r="E178" s="10">
        <f>VLOOKUP($A178,'Một số món ăn '!$A$1:$AA$3821,4,FALSE)*$C178</f>
        <v>0</v>
      </c>
      <c r="F178" s="10">
        <f>VLOOKUP($A178,'Một số món ăn '!$A$1:$AA$3821,5,FALSE)*$C178</f>
        <v>0</v>
      </c>
      <c r="G178" s="10">
        <f>VLOOKUP($A178,'Một số món ăn '!$A$1:$AA$3821,7,FALSE)*$C178</f>
        <v>0</v>
      </c>
      <c r="H178" s="10">
        <f>VLOOKUP($A178,'Một số món ăn '!$A$1:$AA$3821,8,FALSE)*$C178</f>
        <v>0</v>
      </c>
      <c r="I178" s="10">
        <f>VLOOKUP($A178,'Một số món ăn '!$A$1:$AA$3821,9,FALSE)*$C178</f>
        <v>0</v>
      </c>
      <c r="J178" s="10">
        <f>VLOOKUP($A178,'Một số món ăn '!$A$1:$AA$3821,10,FALSE)*$C178</f>
        <v>0</v>
      </c>
      <c r="K178" s="10">
        <f>VLOOKUP($A178,'Một số món ăn '!$A$1:$AA$3821,11,FALSE)*$C178</f>
        <v>0</v>
      </c>
      <c r="L178" s="10">
        <f>VLOOKUP($A178,'Một số món ăn '!$A$1:$AA$3821,12,FALSE)*$C178</f>
        <v>0</v>
      </c>
      <c r="M178" s="10">
        <f>VLOOKUP($A178,'Một số món ăn '!$A$1:$AA$3821,13,FALSE)*$C178</f>
        <v>0</v>
      </c>
      <c r="N178" s="10">
        <f>VLOOKUP($A178,'Một số món ăn '!$A$1:$AA$3821,14,FALSE)*$C178</f>
        <v>0</v>
      </c>
      <c r="O178" s="10">
        <f>VLOOKUP($A178,'Một số món ăn '!$A$1:$AA$3821,15,FALSE)*$C178</f>
        <v>0</v>
      </c>
      <c r="P178" s="10">
        <f>VLOOKUP($A178,'Một số món ăn '!$A$1:$AA$3821,16,FALSE)*$C178</f>
        <v>0</v>
      </c>
      <c r="Q178" s="10">
        <f>VLOOKUP($A178,'Một số món ăn '!$A$1:$AA$3821,17,FALSE)*$C178</f>
        <v>0</v>
      </c>
      <c r="R178" s="10">
        <f>VLOOKUP($A178,'Một số món ăn '!$A$1:$AA$3821,18,FALSE)*$C178</f>
        <v>0</v>
      </c>
      <c r="S178" s="10">
        <f>VLOOKUP($A178,'Một số món ăn '!$A$1:$AA$3821,19,FALSE)*$C178</f>
        <v>0</v>
      </c>
      <c r="T178" s="10">
        <f>VLOOKUP($A178,'Một số món ăn '!$A$1:$AA$3821,20,FALSE)*$C178</f>
        <v>0</v>
      </c>
      <c r="U178" s="10">
        <f>VLOOKUP($A178,'Một số món ăn '!$A$1:$AA$3821,21,FALSE)*$C178</f>
        <v>0</v>
      </c>
      <c r="V178" s="10">
        <f>VLOOKUP($A178,'Một số món ăn '!$A$1:$AA$3821,22,FALSE)*$C178</f>
        <v>0</v>
      </c>
      <c r="W178" s="10">
        <f>VLOOKUP($A178,'Một số món ăn '!$A$1:$AA$3821,23,FALSE)*$C178</f>
        <v>0</v>
      </c>
      <c r="X178" s="10">
        <f>VLOOKUP($A178,'Một số món ăn '!$A$1:$AA$3821,24,FALSE)*$C178</f>
        <v>0</v>
      </c>
      <c r="Y178" s="10">
        <f>VLOOKUP($A178,'Một số món ăn '!$A$1:$AA$3821,25,FALSE)*$C178</f>
        <v>0</v>
      </c>
      <c r="Z178" s="10">
        <f>VLOOKUP($A178,'Một số món ăn '!$A$1:$AA$3821,26,FALSE)*$C178</f>
        <v>0</v>
      </c>
    </row>
    <row r="185" spans="1:26" s="73" customFormat="1" ht="28.8" x14ac:dyDescent="0.3">
      <c r="A185" s="174" t="s">
        <v>377</v>
      </c>
      <c r="B185" s="175" t="str">
        <f>'Tinh toan nhu cau'!K21</f>
        <v>Sáng/trưa/chiều/tối</v>
      </c>
      <c r="C185" s="175">
        <f>'Tinh toan nhu cau'!L21</f>
        <v>0</v>
      </c>
      <c r="D185" s="175" t="str">
        <f>'Tinh toan nhu cau'!M21</f>
        <v>giờ</v>
      </c>
      <c r="E185" s="121" t="s">
        <v>272</v>
      </c>
      <c r="F185" s="121" t="s">
        <v>273</v>
      </c>
      <c r="G185" s="121" t="s">
        <v>3</v>
      </c>
      <c r="H185" s="121" t="s">
        <v>296</v>
      </c>
      <c r="I185" s="121" t="s">
        <v>323</v>
      </c>
      <c r="J185" s="121" t="s">
        <v>324</v>
      </c>
      <c r="K185" s="121" t="s">
        <v>327</v>
      </c>
      <c r="L185" s="121" t="s">
        <v>325</v>
      </c>
      <c r="M185" s="121" t="s">
        <v>326</v>
      </c>
      <c r="N185" s="121" t="s">
        <v>329</v>
      </c>
      <c r="O185" s="121" t="s">
        <v>5</v>
      </c>
      <c r="P185" s="121" t="s">
        <v>304</v>
      </c>
      <c r="Q185" s="121" t="s">
        <v>313</v>
      </c>
      <c r="R185" s="121" t="s">
        <v>6</v>
      </c>
      <c r="S185" s="121" t="s">
        <v>7</v>
      </c>
      <c r="T185" s="121" t="s">
        <v>8</v>
      </c>
      <c r="U185" s="121" t="s">
        <v>9</v>
      </c>
      <c r="V185" s="121" t="s">
        <v>10</v>
      </c>
      <c r="W185" s="121" t="s">
        <v>291</v>
      </c>
      <c r="X185" s="121" t="s">
        <v>11</v>
      </c>
      <c r="Y185" s="121" t="s">
        <v>12</v>
      </c>
      <c r="Z185" s="121" t="s">
        <v>13</v>
      </c>
    </row>
    <row r="186" spans="1:26" s="122" customFormat="1" x14ac:dyDescent="0.3">
      <c r="A186" s="31"/>
      <c r="B186" s="31"/>
      <c r="C186" s="31"/>
      <c r="D186" s="31"/>
      <c r="E186" s="31"/>
      <c r="F186" s="31"/>
      <c r="G186" s="31" t="s">
        <v>15</v>
      </c>
      <c r="H186" s="31" t="s">
        <v>16</v>
      </c>
      <c r="I186" s="31" t="s">
        <v>16</v>
      </c>
      <c r="J186" s="31" t="s">
        <v>16</v>
      </c>
      <c r="K186" s="31" t="s">
        <v>328</v>
      </c>
      <c r="L186" s="31" t="s">
        <v>16</v>
      </c>
      <c r="M186" s="31" t="s">
        <v>16</v>
      </c>
      <c r="N186" s="31" t="s">
        <v>16</v>
      </c>
      <c r="O186" s="31" t="s">
        <v>16</v>
      </c>
      <c r="P186" s="31" t="s">
        <v>16</v>
      </c>
      <c r="Q186" s="31" t="s">
        <v>17</v>
      </c>
      <c r="R186" s="31" t="s">
        <v>17</v>
      </c>
      <c r="S186" s="31" t="s">
        <v>17</v>
      </c>
      <c r="T186" s="31" t="s">
        <v>17</v>
      </c>
      <c r="U186" s="31" t="s">
        <v>17</v>
      </c>
      <c r="V186" s="31" t="s">
        <v>17</v>
      </c>
      <c r="W186" s="31" t="s">
        <v>18</v>
      </c>
      <c r="X186" s="31" t="s">
        <v>18</v>
      </c>
      <c r="Y186" s="31" t="s">
        <v>17</v>
      </c>
      <c r="Z186" s="31" t="s">
        <v>17</v>
      </c>
    </row>
    <row r="187" spans="1:26" s="164" customFormat="1" ht="15.6" x14ac:dyDescent="0.3">
      <c r="A187" s="162"/>
      <c r="B187" s="126" t="s">
        <v>381</v>
      </c>
      <c r="C187" s="162"/>
      <c r="D187" s="162"/>
      <c r="E187" s="162"/>
      <c r="F187" s="162"/>
      <c r="G187" s="163">
        <f>'Tinh toan nhu cau'!O21</f>
        <v>0</v>
      </c>
      <c r="H187" s="162">
        <f>'Tinh toan nhu cau'!$P$30*'Tinh toan nhu cau'!N21/100</f>
        <v>0</v>
      </c>
      <c r="I187" s="162"/>
      <c r="J187" s="162"/>
      <c r="K187" s="163">
        <f>'Tinh toan nhu cau'!Q21</f>
        <v>0</v>
      </c>
      <c r="L187" s="162"/>
      <c r="M187" s="162"/>
      <c r="N187" s="163">
        <f>'Tinh toan nhu cau'!S21</f>
        <v>0</v>
      </c>
      <c r="O187" s="163">
        <f>'Tinh toan nhu cau'!U21</f>
        <v>0</v>
      </c>
      <c r="P187" s="162"/>
      <c r="Q187" s="162"/>
      <c r="R187" s="162"/>
      <c r="S187" s="162"/>
      <c r="T187" s="162"/>
      <c r="U187" s="162"/>
      <c r="V187" s="162"/>
      <c r="W187" s="162"/>
      <c r="X187" s="162"/>
      <c r="Y187" s="162"/>
      <c r="Z187" s="162"/>
    </row>
    <row r="188" spans="1:26" s="124" customFormat="1" ht="15.6" x14ac:dyDescent="0.3">
      <c r="A188" s="31"/>
      <c r="B188" s="127" t="s">
        <v>321</v>
      </c>
      <c r="C188" s="127"/>
      <c r="D188" s="127"/>
      <c r="E188" s="123">
        <f>SUM(E191:E198)</f>
        <v>0</v>
      </c>
      <c r="F188" s="123">
        <f t="shared" ref="F188:Z188" si="21">SUM(F191:F198)</f>
        <v>0</v>
      </c>
      <c r="G188" s="123">
        <f t="shared" si="21"/>
        <v>0</v>
      </c>
      <c r="H188" s="123">
        <f t="shared" si="21"/>
        <v>0</v>
      </c>
      <c r="I188" s="123">
        <f t="shared" si="21"/>
        <v>0</v>
      </c>
      <c r="J188" s="123">
        <f t="shared" si="21"/>
        <v>0</v>
      </c>
      <c r="K188" s="123">
        <f t="shared" si="21"/>
        <v>0</v>
      </c>
      <c r="L188" s="123">
        <f t="shared" si="21"/>
        <v>0</v>
      </c>
      <c r="M188" s="123">
        <f t="shared" si="21"/>
        <v>0</v>
      </c>
      <c r="N188" s="123">
        <f t="shared" si="21"/>
        <v>0</v>
      </c>
      <c r="O188" s="123">
        <f t="shared" si="21"/>
        <v>0</v>
      </c>
      <c r="P188" s="123">
        <f t="shared" si="21"/>
        <v>0</v>
      </c>
      <c r="Q188" s="123">
        <f t="shared" si="21"/>
        <v>0</v>
      </c>
      <c r="R188" s="123">
        <f t="shared" si="21"/>
        <v>0</v>
      </c>
      <c r="S188" s="123">
        <f t="shared" si="21"/>
        <v>0</v>
      </c>
      <c r="T188" s="123">
        <f t="shared" si="21"/>
        <v>0</v>
      </c>
      <c r="U188" s="123">
        <f t="shared" si="21"/>
        <v>0</v>
      </c>
      <c r="V188" s="123">
        <f t="shared" si="21"/>
        <v>0</v>
      </c>
      <c r="W188" s="123">
        <f t="shared" si="21"/>
        <v>0</v>
      </c>
      <c r="X188" s="123">
        <f t="shared" si="21"/>
        <v>0</v>
      </c>
      <c r="Y188" s="123">
        <f t="shared" si="21"/>
        <v>0</v>
      </c>
      <c r="Z188" s="123">
        <f t="shared" si="21"/>
        <v>0</v>
      </c>
    </row>
    <row r="189" spans="1:26" s="167" customFormat="1" ht="15.6" x14ac:dyDescent="0.3">
      <c r="A189" s="165"/>
      <c r="B189" s="165" t="s">
        <v>382</v>
      </c>
      <c r="C189" s="165"/>
      <c r="D189" s="165"/>
      <c r="E189" s="166"/>
      <c r="F189" s="166"/>
      <c r="G189" s="166" t="e">
        <f>G188/G187*100</f>
        <v>#DIV/0!</v>
      </c>
      <c r="H189" s="166"/>
      <c r="I189" s="166"/>
      <c r="J189" s="166"/>
      <c r="K189" s="166" t="e">
        <f>K188/K187*100</f>
        <v>#DIV/0!</v>
      </c>
      <c r="L189" s="166"/>
      <c r="M189" s="166"/>
      <c r="N189" s="166" t="e">
        <f>N188/N187*100</f>
        <v>#DIV/0!</v>
      </c>
      <c r="O189" s="166" t="e">
        <f>O188/O187*100</f>
        <v>#DIV/0!</v>
      </c>
      <c r="P189" s="166"/>
      <c r="Q189" s="166"/>
      <c r="R189" s="166"/>
      <c r="S189" s="166"/>
      <c r="T189" s="166"/>
      <c r="U189" s="166"/>
      <c r="V189" s="166"/>
      <c r="W189" s="166"/>
      <c r="X189" s="166"/>
      <c r="Y189" s="166"/>
      <c r="Z189" s="166"/>
    </row>
    <row r="190" spans="1:26" s="2" customFormat="1" ht="28.8" x14ac:dyDescent="0.3">
      <c r="A190" s="125" t="s">
        <v>364</v>
      </c>
      <c r="B190" s="125" t="s">
        <v>292</v>
      </c>
      <c r="C190" s="125" t="s">
        <v>365</v>
      </c>
      <c r="D190" s="125" t="s">
        <v>353</v>
      </c>
      <c r="E190" s="125" t="s">
        <v>272</v>
      </c>
      <c r="F190" s="125" t="s">
        <v>273</v>
      </c>
      <c r="G190" s="125" t="s">
        <v>3</v>
      </c>
      <c r="H190" s="125" t="s">
        <v>296</v>
      </c>
      <c r="I190" s="125" t="s">
        <v>323</v>
      </c>
      <c r="J190" s="125" t="s">
        <v>324</v>
      </c>
      <c r="K190" s="125" t="s">
        <v>327</v>
      </c>
      <c r="L190" s="125" t="s">
        <v>325</v>
      </c>
      <c r="M190" s="125" t="s">
        <v>326</v>
      </c>
      <c r="N190" s="125" t="s">
        <v>329</v>
      </c>
      <c r="O190" s="125" t="s">
        <v>5</v>
      </c>
      <c r="P190" s="125" t="s">
        <v>304</v>
      </c>
      <c r="Q190" s="125" t="s">
        <v>313</v>
      </c>
      <c r="R190" s="125" t="s">
        <v>6</v>
      </c>
      <c r="S190" s="125" t="s">
        <v>7</v>
      </c>
      <c r="T190" s="125" t="s">
        <v>8</v>
      </c>
      <c r="U190" s="125" t="s">
        <v>9</v>
      </c>
      <c r="V190" s="125" t="s">
        <v>10</v>
      </c>
      <c r="W190" s="125" t="s">
        <v>291</v>
      </c>
      <c r="X190" s="125" t="s">
        <v>11</v>
      </c>
      <c r="Y190" s="125" t="s">
        <v>12</v>
      </c>
      <c r="Z190" s="125" t="s">
        <v>13</v>
      </c>
    </row>
    <row r="191" spans="1:26" s="2" customFormat="1" x14ac:dyDescent="0.3">
      <c r="A191" s="172" t="s">
        <v>338</v>
      </c>
      <c r="B191" s="10" t="str">
        <f>VLOOKUP($A191,'Một số món ăn '!$A$1:$AA$3821,2,FALSE)</f>
        <v>Chọn món</v>
      </c>
      <c r="C191" s="173">
        <v>0</v>
      </c>
      <c r="D191" s="96" t="str">
        <f>VLOOKUP($A191,'Một số món ăn '!$A$1:$AA$3821,3,FALSE)</f>
        <v>chọn lượng</v>
      </c>
      <c r="E191" s="10">
        <f>VLOOKUP($A191,'Một số món ăn '!$A$1:$AA$3821,4,FALSE)*$C191</f>
        <v>0</v>
      </c>
      <c r="F191" s="10">
        <f>VLOOKUP($A191,'Một số món ăn '!$A$1:$AA$3821,5,FALSE)*$C191</f>
        <v>0</v>
      </c>
      <c r="G191" s="10">
        <f>VLOOKUP($A191,'Một số món ăn '!$A$1:$AA$3821,7,FALSE)*$C191</f>
        <v>0</v>
      </c>
      <c r="H191" s="10">
        <f>VLOOKUP($A191,'Một số món ăn '!$A$1:$AA$3821,8,FALSE)*$C191</f>
        <v>0</v>
      </c>
      <c r="I191" s="10">
        <f>VLOOKUP($A191,'Một số món ăn '!$A$1:$AA$3821,9,FALSE)*$C191</f>
        <v>0</v>
      </c>
      <c r="J191" s="10">
        <f>VLOOKUP($A191,'Một số món ăn '!$A$1:$AA$3821,10,FALSE)*$C191</f>
        <v>0</v>
      </c>
      <c r="K191" s="10">
        <f>VLOOKUP($A191,'Một số món ăn '!$A$1:$AA$3821,11,FALSE)*$C191</f>
        <v>0</v>
      </c>
      <c r="L191" s="10">
        <f>VLOOKUP($A191,'Một số món ăn '!$A$1:$AA$3821,12,FALSE)*$C191</f>
        <v>0</v>
      </c>
      <c r="M191" s="10">
        <f>VLOOKUP($A191,'Một số món ăn '!$A$1:$AA$3821,13,FALSE)*$C191</f>
        <v>0</v>
      </c>
      <c r="N191" s="10">
        <f>VLOOKUP($A191,'Một số món ăn '!$A$1:$AA$3821,14,FALSE)*$C191</f>
        <v>0</v>
      </c>
      <c r="O191" s="10">
        <f>VLOOKUP($A191,'Một số món ăn '!$A$1:$AA$3821,15,FALSE)*$C191</f>
        <v>0</v>
      </c>
      <c r="P191" s="10">
        <f>VLOOKUP($A191,'Một số món ăn '!$A$1:$AA$3821,16,FALSE)*$C191</f>
        <v>0</v>
      </c>
      <c r="Q191" s="10">
        <f>VLOOKUP($A191,'Một số món ăn '!$A$1:$AA$3821,17,FALSE)*$C191</f>
        <v>0</v>
      </c>
      <c r="R191" s="10">
        <f>VLOOKUP($A191,'Một số món ăn '!$A$1:$AA$3821,18,FALSE)*$C191</f>
        <v>0</v>
      </c>
      <c r="S191" s="10">
        <f>VLOOKUP($A191,'Một số món ăn '!$A$1:$AA$3821,19,FALSE)*$C191</f>
        <v>0</v>
      </c>
      <c r="T191" s="10">
        <f>VLOOKUP($A191,'Một số món ăn '!$A$1:$AA$3821,20,FALSE)*$C191</f>
        <v>0</v>
      </c>
      <c r="U191" s="10">
        <f>VLOOKUP($A191,'Một số món ăn '!$A$1:$AA$3821,21,FALSE)*$C191</f>
        <v>0</v>
      </c>
      <c r="V191" s="10">
        <f>VLOOKUP($A191,'Một số món ăn '!$A$1:$AA$3821,22,FALSE)*$C191</f>
        <v>0</v>
      </c>
      <c r="W191" s="10">
        <f>VLOOKUP($A191,'Một số món ăn '!$A$1:$AA$3821,23,FALSE)*$C191</f>
        <v>0</v>
      </c>
      <c r="X191" s="10">
        <f>VLOOKUP($A191,'Một số món ăn '!$A$1:$AA$3821,24,FALSE)*$C191</f>
        <v>0</v>
      </c>
      <c r="Y191" s="10">
        <f>VLOOKUP($A191,'Một số món ăn '!$A$1:$AA$3821,25,FALSE)*$C191</f>
        <v>0</v>
      </c>
      <c r="Z191" s="10">
        <f>VLOOKUP($A191,'Một số món ăn '!$A$1:$AA$3821,26,FALSE)*$C191</f>
        <v>0</v>
      </c>
    </row>
    <row r="192" spans="1:26" x14ac:dyDescent="0.3">
      <c r="A192" s="172" t="s">
        <v>338</v>
      </c>
      <c r="B192" s="10" t="str">
        <f>VLOOKUP($A192,'Một số món ăn '!$A$1:$AA$3821,2,FALSE)</f>
        <v>Chọn món</v>
      </c>
      <c r="C192" s="173">
        <v>0</v>
      </c>
      <c r="D192" s="96" t="str">
        <f>VLOOKUP($A192,'Một số món ăn '!$A$1:$AA$3821,3,FALSE)</f>
        <v>chọn lượng</v>
      </c>
      <c r="E192" s="10">
        <f>VLOOKUP($A192,'Một số món ăn '!$A$1:$AA$3821,4,FALSE)*$C192</f>
        <v>0</v>
      </c>
      <c r="F192" s="10">
        <f>VLOOKUP($A192,'Một số món ăn '!$A$1:$AA$3821,5,FALSE)*$C192</f>
        <v>0</v>
      </c>
      <c r="G192" s="10">
        <f>VLOOKUP($A192,'Một số món ăn '!$A$1:$AA$3821,7,FALSE)*$C192</f>
        <v>0</v>
      </c>
      <c r="H192" s="10">
        <f>VLOOKUP($A192,'Một số món ăn '!$A$1:$AA$3821,8,FALSE)*$C192</f>
        <v>0</v>
      </c>
      <c r="I192" s="10">
        <f>VLOOKUP($A192,'Một số món ăn '!$A$1:$AA$3821,9,FALSE)*$C192</f>
        <v>0</v>
      </c>
      <c r="J192" s="10">
        <f>VLOOKUP($A192,'Một số món ăn '!$A$1:$AA$3821,10,FALSE)*$C192</f>
        <v>0</v>
      </c>
      <c r="K192" s="10">
        <f>VLOOKUP($A192,'Một số món ăn '!$A$1:$AA$3821,11,FALSE)*$C192</f>
        <v>0</v>
      </c>
      <c r="L192" s="10">
        <f>VLOOKUP($A192,'Một số món ăn '!$A$1:$AA$3821,12,FALSE)*$C192</f>
        <v>0</v>
      </c>
      <c r="M192" s="10">
        <f>VLOOKUP($A192,'Một số món ăn '!$A$1:$AA$3821,13,FALSE)*$C192</f>
        <v>0</v>
      </c>
      <c r="N192" s="10">
        <f>VLOOKUP($A192,'Một số món ăn '!$A$1:$AA$3821,14,FALSE)*$C192</f>
        <v>0</v>
      </c>
      <c r="O192" s="10">
        <f>VLOOKUP($A192,'Một số món ăn '!$A$1:$AA$3821,15,FALSE)*$C192</f>
        <v>0</v>
      </c>
      <c r="P192" s="10">
        <f>VLOOKUP($A192,'Một số món ăn '!$A$1:$AA$3821,16,FALSE)*$C192</f>
        <v>0</v>
      </c>
      <c r="Q192" s="10">
        <f>VLOOKUP($A192,'Một số món ăn '!$A$1:$AA$3821,17,FALSE)*$C192</f>
        <v>0</v>
      </c>
      <c r="R192" s="10">
        <f>VLOOKUP($A192,'Một số món ăn '!$A$1:$AA$3821,18,FALSE)*$C192</f>
        <v>0</v>
      </c>
      <c r="S192" s="10">
        <f>VLOOKUP($A192,'Một số món ăn '!$A$1:$AA$3821,19,FALSE)*$C192</f>
        <v>0</v>
      </c>
      <c r="T192" s="10">
        <f>VLOOKUP($A192,'Một số món ăn '!$A$1:$AA$3821,20,FALSE)*$C192</f>
        <v>0</v>
      </c>
      <c r="U192" s="10">
        <f>VLOOKUP($A192,'Một số món ăn '!$A$1:$AA$3821,21,FALSE)*$C192</f>
        <v>0</v>
      </c>
      <c r="V192" s="10">
        <f>VLOOKUP($A192,'Một số món ăn '!$A$1:$AA$3821,22,FALSE)*$C192</f>
        <v>0</v>
      </c>
      <c r="W192" s="10">
        <f>VLOOKUP($A192,'Một số món ăn '!$A$1:$AA$3821,23,FALSE)*$C192</f>
        <v>0</v>
      </c>
      <c r="X192" s="10">
        <f>VLOOKUP($A192,'Một số món ăn '!$A$1:$AA$3821,24,FALSE)*$C192</f>
        <v>0</v>
      </c>
      <c r="Y192" s="10">
        <f>VLOOKUP($A192,'Một số món ăn '!$A$1:$AA$3821,25,FALSE)*$C192</f>
        <v>0</v>
      </c>
      <c r="Z192" s="10">
        <f>VLOOKUP($A192,'Một số món ăn '!$A$1:$AA$3821,26,FALSE)*$C192</f>
        <v>0</v>
      </c>
    </row>
    <row r="193" spans="1:26" x14ac:dyDescent="0.3">
      <c r="A193" s="172" t="s">
        <v>338</v>
      </c>
      <c r="B193" s="10" t="str">
        <f>VLOOKUP($A193,'Một số món ăn '!$A$1:$AA$3821,2,FALSE)</f>
        <v>Chọn món</v>
      </c>
      <c r="C193" s="173">
        <v>0</v>
      </c>
      <c r="D193" s="96" t="str">
        <f>VLOOKUP($A193,'Một số món ăn '!$A$1:$AA$3821,3,FALSE)</f>
        <v>chọn lượng</v>
      </c>
      <c r="E193" s="10">
        <f>VLOOKUP($A193,'Một số món ăn '!$A$1:$AA$3821,4,FALSE)*$C193</f>
        <v>0</v>
      </c>
      <c r="F193" s="10">
        <f>VLOOKUP($A193,'Một số món ăn '!$A$1:$AA$3821,5,FALSE)*$C193</f>
        <v>0</v>
      </c>
      <c r="G193" s="10">
        <f>VLOOKUP($A193,'Một số món ăn '!$A$1:$AA$3821,7,FALSE)*$C193</f>
        <v>0</v>
      </c>
      <c r="H193" s="10">
        <f>VLOOKUP($A193,'Một số món ăn '!$A$1:$AA$3821,8,FALSE)*$C193</f>
        <v>0</v>
      </c>
      <c r="I193" s="10">
        <f>VLOOKUP($A193,'Một số món ăn '!$A$1:$AA$3821,9,FALSE)*$C193</f>
        <v>0</v>
      </c>
      <c r="J193" s="10">
        <f>VLOOKUP($A193,'Một số món ăn '!$A$1:$AA$3821,10,FALSE)*$C193</f>
        <v>0</v>
      </c>
      <c r="K193" s="10">
        <f>VLOOKUP($A193,'Một số món ăn '!$A$1:$AA$3821,11,FALSE)*$C193</f>
        <v>0</v>
      </c>
      <c r="L193" s="10">
        <f>VLOOKUP($A193,'Một số món ăn '!$A$1:$AA$3821,12,FALSE)*$C193</f>
        <v>0</v>
      </c>
      <c r="M193" s="10">
        <f>VLOOKUP($A193,'Một số món ăn '!$A$1:$AA$3821,13,FALSE)*$C193</f>
        <v>0</v>
      </c>
      <c r="N193" s="10">
        <f>VLOOKUP($A193,'Một số món ăn '!$A$1:$AA$3821,14,FALSE)*$C193</f>
        <v>0</v>
      </c>
      <c r="O193" s="10">
        <f>VLOOKUP($A193,'Một số món ăn '!$A$1:$AA$3821,15,FALSE)*$C193</f>
        <v>0</v>
      </c>
      <c r="P193" s="10">
        <f>VLOOKUP($A193,'Một số món ăn '!$A$1:$AA$3821,16,FALSE)*$C193</f>
        <v>0</v>
      </c>
      <c r="Q193" s="10">
        <f>VLOOKUP($A193,'Một số món ăn '!$A$1:$AA$3821,17,FALSE)*$C193</f>
        <v>0</v>
      </c>
      <c r="R193" s="10">
        <f>VLOOKUP($A193,'Một số món ăn '!$A$1:$AA$3821,18,FALSE)*$C193</f>
        <v>0</v>
      </c>
      <c r="S193" s="10">
        <f>VLOOKUP($A193,'Một số món ăn '!$A$1:$AA$3821,19,FALSE)*$C193</f>
        <v>0</v>
      </c>
      <c r="T193" s="10">
        <f>VLOOKUP($A193,'Một số món ăn '!$A$1:$AA$3821,20,FALSE)*$C193</f>
        <v>0</v>
      </c>
      <c r="U193" s="10">
        <f>VLOOKUP($A193,'Một số món ăn '!$A$1:$AA$3821,21,FALSE)*$C193</f>
        <v>0</v>
      </c>
      <c r="V193" s="10">
        <f>VLOOKUP($A193,'Một số món ăn '!$A$1:$AA$3821,22,FALSE)*$C193</f>
        <v>0</v>
      </c>
      <c r="W193" s="10">
        <f>VLOOKUP($A193,'Một số món ăn '!$A$1:$AA$3821,23,FALSE)*$C193</f>
        <v>0</v>
      </c>
      <c r="X193" s="10">
        <f>VLOOKUP($A193,'Một số món ăn '!$A$1:$AA$3821,24,FALSE)*$C193</f>
        <v>0</v>
      </c>
      <c r="Y193" s="10">
        <f>VLOOKUP($A193,'Một số món ăn '!$A$1:$AA$3821,25,FALSE)*$C193</f>
        <v>0</v>
      </c>
      <c r="Z193" s="10">
        <f>VLOOKUP($A193,'Một số món ăn '!$A$1:$AA$3821,26,FALSE)*$C193</f>
        <v>0</v>
      </c>
    </row>
    <row r="194" spans="1:26" x14ac:dyDescent="0.3">
      <c r="A194" s="172" t="s">
        <v>338</v>
      </c>
      <c r="B194" s="10" t="str">
        <f>VLOOKUP($A194,'Một số món ăn '!$A$1:$AA$3821,2,FALSE)</f>
        <v>Chọn món</v>
      </c>
      <c r="C194" s="173">
        <v>0</v>
      </c>
      <c r="D194" s="96" t="str">
        <f>VLOOKUP($A194,'Một số món ăn '!$A$1:$AA$3821,3,FALSE)</f>
        <v>chọn lượng</v>
      </c>
      <c r="E194" s="10">
        <f>VLOOKUP($A194,'Một số món ăn '!$A$1:$AA$3821,4,FALSE)*$C194</f>
        <v>0</v>
      </c>
      <c r="F194" s="10">
        <f>VLOOKUP($A194,'Một số món ăn '!$A$1:$AA$3821,5,FALSE)*$C194</f>
        <v>0</v>
      </c>
      <c r="G194" s="10">
        <f>VLOOKUP($A194,'Một số món ăn '!$A$1:$AA$3821,7,FALSE)*$C194</f>
        <v>0</v>
      </c>
      <c r="H194" s="10">
        <f>VLOOKUP($A194,'Một số món ăn '!$A$1:$AA$3821,8,FALSE)*$C194</f>
        <v>0</v>
      </c>
      <c r="I194" s="10">
        <f>VLOOKUP($A194,'Một số món ăn '!$A$1:$AA$3821,9,FALSE)*$C194</f>
        <v>0</v>
      </c>
      <c r="J194" s="10">
        <f>VLOOKUP($A194,'Một số món ăn '!$A$1:$AA$3821,10,FALSE)*$C194</f>
        <v>0</v>
      </c>
      <c r="K194" s="10">
        <f>VLOOKUP($A194,'Một số món ăn '!$A$1:$AA$3821,11,FALSE)*$C194</f>
        <v>0</v>
      </c>
      <c r="L194" s="10">
        <f>VLOOKUP($A194,'Một số món ăn '!$A$1:$AA$3821,12,FALSE)*$C194</f>
        <v>0</v>
      </c>
      <c r="M194" s="10">
        <f>VLOOKUP($A194,'Một số món ăn '!$A$1:$AA$3821,13,FALSE)*$C194</f>
        <v>0</v>
      </c>
      <c r="N194" s="10">
        <f>VLOOKUP($A194,'Một số món ăn '!$A$1:$AA$3821,14,FALSE)*$C194</f>
        <v>0</v>
      </c>
      <c r="O194" s="10">
        <f>VLOOKUP($A194,'Một số món ăn '!$A$1:$AA$3821,15,FALSE)*$C194</f>
        <v>0</v>
      </c>
      <c r="P194" s="10">
        <f>VLOOKUP($A194,'Một số món ăn '!$A$1:$AA$3821,16,FALSE)*$C194</f>
        <v>0</v>
      </c>
      <c r="Q194" s="10">
        <f>VLOOKUP($A194,'Một số món ăn '!$A$1:$AA$3821,17,FALSE)*$C194</f>
        <v>0</v>
      </c>
      <c r="R194" s="10">
        <f>VLOOKUP($A194,'Một số món ăn '!$A$1:$AA$3821,18,FALSE)*$C194</f>
        <v>0</v>
      </c>
      <c r="S194" s="10">
        <f>VLOOKUP($A194,'Một số món ăn '!$A$1:$AA$3821,19,FALSE)*$C194</f>
        <v>0</v>
      </c>
      <c r="T194" s="10">
        <f>VLOOKUP($A194,'Một số món ăn '!$A$1:$AA$3821,20,FALSE)*$C194</f>
        <v>0</v>
      </c>
      <c r="U194" s="10">
        <f>VLOOKUP($A194,'Một số món ăn '!$A$1:$AA$3821,21,FALSE)*$C194</f>
        <v>0</v>
      </c>
      <c r="V194" s="10">
        <f>VLOOKUP($A194,'Một số món ăn '!$A$1:$AA$3821,22,FALSE)*$C194</f>
        <v>0</v>
      </c>
      <c r="W194" s="10">
        <f>VLOOKUP($A194,'Một số món ăn '!$A$1:$AA$3821,23,FALSE)*$C194</f>
        <v>0</v>
      </c>
      <c r="X194" s="10">
        <f>VLOOKUP($A194,'Một số món ăn '!$A$1:$AA$3821,24,FALSE)*$C194</f>
        <v>0</v>
      </c>
      <c r="Y194" s="10">
        <f>VLOOKUP($A194,'Một số món ăn '!$A$1:$AA$3821,25,FALSE)*$C194</f>
        <v>0</v>
      </c>
      <c r="Z194" s="10">
        <f>VLOOKUP($A194,'Một số món ăn '!$A$1:$AA$3821,26,FALSE)*$C194</f>
        <v>0</v>
      </c>
    </row>
    <row r="195" spans="1:26" x14ac:dyDescent="0.3">
      <c r="A195" s="172" t="s">
        <v>338</v>
      </c>
      <c r="B195" s="10" t="str">
        <f>VLOOKUP($A195,'Một số món ăn '!$A$1:$AA$3821,2,FALSE)</f>
        <v>Chọn món</v>
      </c>
      <c r="C195" s="173">
        <v>0</v>
      </c>
      <c r="D195" s="96" t="str">
        <f>VLOOKUP($A195,'Một số món ăn '!$A$1:$AA$3821,3,FALSE)</f>
        <v>chọn lượng</v>
      </c>
      <c r="E195" s="10">
        <f>VLOOKUP($A195,'Một số món ăn '!$A$1:$AA$3821,4,FALSE)*$C195</f>
        <v>0</v>
      </c>
      <c r="F195" s="10">
        <f>VLOOKUP($A195,'Một số món ăn '!$A$1:$AA$3821,5,FALSE)*$C195</f>
        <v>0</v>
      </c>
      <c r="G195" s="10">
        <f>VLOOKUP($A195,'Một số món ăn '!$A$1:$AA$3821,7,FALSE)*$C195</f>
        <v>0</v>
      </c>
      <c r="H195" s="10">
        <f>VLOOKUP($A195,'Một số món ăn '!$A$1:$AA$3821,8,FALSE)*$C195</f>
        <v>0</v>
      </c>
      <c r="I195" s="10">
        <f>VLOOKUP($A195,'Một số món ăn '!$A$1:$AA$3821,9,FALSE)*$C195</f>
        <v>0</v>
      </c>
      <c r="J195" s="10">
        <f>VLOOKUP($A195,'Một số món ăn '!$A$1:$AA$3821,10,FALSE)*$C195</f>
        <v>0</v>
      </c>
      <c r="K195" s="10">
        <f>VLOOKUP($A195,'Một số món ăn '!$A$1:$AA$3821,11,FALSE)*$C195</f>
        <v>0</v>
      </c>
      <c r="L195" s="10">
        <f>VLOOKUP($A195,'Một số món ăn '!$A$1:$AA$3821,12,FALSE)*$C195</f>
        <v>0</v>
      </c>
      <c r="M195" s="10">
        <f>VLOOKUP($A195,'Một số món ăn '!$A$1:$AA$3821,13,FALSE)*$C195</f>
        <v>0</v>
      </c>
      <c r="N195" s="10">
        <f>VLOOKUP($A195,'Một số món ăn '!$A$1:$AA$3821,14,FALSE)*$C195</f>
        <v>0</v>
      </c>
      <c r="O195" s="10">
        <f>VLOOKUP($A195,'Một số món ăn '!$A$1:$AA$3821,15,FALSE)*$C195</f>
        <v>0</v>
      </c>
      <c r="P195" s="10">
        <f>VLOOKUP($A195,'Một số món ăn '!$A$1:$AA$3821,16,FALSE)*$C195</f>
        <v>0</v>
      </c>
      <c r="Q195" s="10">
        <f>VLOOKUP($A195,'Một số món ăn '!$A$1:$AA$3821,17,FALSE)*$C195</f>
        <v>0</v>
      </c>
      <c r="R195" s="10">
        <f>VLOOKUP($A195,'Một số món ăn '!$A$1:$AA$3821,18,FALSE)*$C195</f>
        <v>0</v>
      </c>
      <c r="S195" s="10">
        <f>VLOOKUP($A195,'Một số món ăn '!$A$1:$AA$3821,19,FALSE)*$C195</f>
        <v>0</v>
      </c>
      <c r="T195" s="10">
        <f>VLOOKUP($A195,'Một số món ăn '!$A$1:$AA$3821,20,FALSE)*$C195</f>
        <v>0</v>
      </c>
      <c r="U195" s="10">
        <f>VLOOKUP($A195,'Một số món ăn '!$A$1:$AA$3821,21,FALSE)*$C195</f>
        <v>0</v>
      </c>
      <c r="V195" s="10">
        <f>VLOOKUP($A195,'Một số món ăn '!$A$1:$AA$3821,22,FALSE)*$C195</f>
        <v>0</v>
      </c>
      <c r="W195" s="10">
        <f>VLOOKUP($A195,'Một số món ăn '!$A$1:$AA$3821,23,FALSE)*$C195</f>
        <v>0</v>
      </c>
      <c r="X195" s="10">
        <f>VLOOKUP($A195,'Một số món ăn '!$A$1:$AA$3821,24,FALSE)*$C195</f>
        <v>0</v>
      </c>
      <c r="Y195" s="10">
        <f>VLOOKUP($A195,'Một số món ăn '!$A$1:$AA$3821,25,FALSE)*$C195</f>
        <v>0</v>
      </c>
      <c r="Z195" s="10">
        <f>VLOOKUP($A195,'Một số món ăn '!$A$1:$AA$3821,26,FALSE)*$C195</f>
        <v>0</v>
      </c>
    </row>
    <row r="196" spans="1:26" x14ac:dyDescent="0.3">
      <c r="A196" s="172" t="s">
        <v>338</v>
      </c>
      <c r="B196" s="10" t="str">
        <f>VLOOKUP($A196,'Một số món ăn '!$A$1:$AA$3821,2,FALSE)</f>
        <v>Chọn món</v>
      </c>
      <c r="C196" s="173">
        <v>0</v>
      </c>
      <c r="D196" s="96" t="str">
        <f>VLOOKUP($A196,'Một số món ăn '!$A$1:$AA$3821,3,FALSE)</f>
        <v>chọn lượng</v>
      </c>
      <c r="E196" s="10">
        <f>VLOOKUP($A196,'Một số món ăn '!$A$1:$AA$3821,4,FALSE)*$C196</f>
        <v>0</v>
      </c>
      <c r="F196" s="10">
        <f>VLOOKUP($A196,'Một số món ăn '!$A$1:$AA$3821,5,FALSE)*$C196</f>
        <v>0</v>
      </c>
      <c r="G196" s="10">
        <f>VLOOKUP($A196,'Một số món ăn '!$A$1:$AA$3821,7,FALSE)*$C196</f>
        <v>0</v>
      </c>
      <c r="H196" s="10">
        <f>VLOOKUP($A196,'Một số món ăn '!$A$1:$AA$3821,8,FALSE)*$C196</f>
        <v>0</v>
      </c>
      <c r="I196" s="10">
        <f>VLOOKUP($A196,'Một số món ăn '!$A$1:$AA$3821,9,FALSE)*$C196</f>
        <v>0</v>
      </c>
      <c r="J196" s="10">
        <f>VLOOKUP($A196,'Một số món ăn '!$A$1:$AA$3821,10,FALSE)*$C196</f>
        <v>0</v>
      </c>
      <c r="K196" s="10">
        <f>VLOOKUP($A196,'Một số món ăn '!$A$1:$AA$3821,11,FALSE)*$C196</f>
        <v>0</v>
      </c>
      <c r="L196" s="10">
        <f>VLOOKUP($A196,'Một số món ăn '!$A$1:$AA$3821,12,FALSE)*$C196</f>
        <v>0</v>
      </c>
      <c r="M196" s="10">
        <f>VLOOKUP($A196,'Một số món ăn '!$A$1:$AA$3821,13,FALSE)*$C196</f>
        <v>0</v>
      </c>
      <c r="N196" s="10">
        <f>VLOOKUP($A196,'Một số món ăn '!$A$1:$AA$3821,14,FALSE)*$C196</f>
        <v>0</v>
      </c>
      <c r="O196" s="10">
        <f>VLOOKUP($A196,'Một số món ăn '!$A$1:$AA$3821,15,FALSE)*$C196</f>
        <v>0</v>
      </c>
      <c r="P196" s="10">
        <f>VLOOKUP($A196,'Một số món ăn '!$A$1:$AA$3821,16,FALSE)*$C196</f>
        <v>0</v>
      </c>
      <c r="Q196" s="10">
        <f>VLOOKUP($A196,'Một số món ăn '!$A$1:$AA$3821,17,FALSE)*$C196</f>
        <v>0</v>
      </c>
      <c r="R196" s="10">
        <f>VLOOKUP($A196,'Một số món ăn '!$A$1:$AA$3821,18,FALSE)*$C196</f>
        <v>0</v>
      </c>
      <c r="S196" s="10">
        <f>VLOOKUP($A196,'Một số món ăn '!$A$1:$AA$3821,19,FALSE)*$C196</f>
        <v>0</v>
      </c>
      <c r="T196" s="10">
        <f>VLOOKUP($A196,'Một số món ăn '!$A$1:$AA$3821,20,FALSE)*$C196</f>
        <v>0</v>
      </c>
      <c r="U196" s="10">
        <f>VLOOKUP($A196,'Một số món ăn '!$A$1:$AA$3821,21,FALSE)*$C196</f>
        <v>0</v>
      </c>
      <c r="V196" s="10">
        <f>VLOOKUP($A196,'Một số món ăn '!$A$1:$AA$3821,22,FALSE)*$C196</f>
        <v>0</v>
      </c>
      <c r="W196" s="10">
        <f>VLOOKUP($A196,'Một số món ăn '!$A$1:$AA$3821,23,FALSE)*$C196</f>
        <v>0</v>
      </c>
      <c r="X196" s="10">
        <f>VLOOKUP($A196,'Một số món ăn '!$A$1:$AA$3821,24,FALSE)*$C196</f>
        <v>0</v>
      </c>
      <c r="Y196" s="10">
        <f>VLOOKUP($A196,'Một số món ăn '!$A$1:$AA$3821,25,FALSE)*$C196</f>
        <v>0</v>
      </c>
      <c r="Z196" s="10">
        <f>VLOOKUP($A196,'Một số món ăn '!$A$1:$AA$3821,26,FALSE)*$C196</f>
        <v>0</v>
      </c>
    </row>
    <row r="197" spans="1:26" x14ac:dyDescent="0.3">
      <c r="A197" s="172" t="s">
        <v>338</v>
      </c>
      <c r="B197" s="10" t="str">
        <f>VLOOKUP($A197,'Một số món ăn '!$A$1:$AA$3821,2,FALSE)</f>
        <v>Chọn món</v>
      </c>
      <c r="C197" s="173">
        <v>0</v>
      </c>
      <c r="D197" s="96" t="str">
        <f>VLOOKUP($A197,'Một số món ăn '!$A$1:$AA$3821,3,FALSE)</f>
        <v>chọn lượng</v>
      </c>
      <c r="E197" s="10">
        <f>VLOOKUP($A197,'Một số món ăn '!$A$1:$AA$3821,4,FALSE)*$C197</f>
        <v>0</v>
      </c>
      <c r="F197" s="10">
        <f>VLOOKUP($A197,'Một số món ăn '!$A$1:$AA$3821,5,FALSE)*$C197</f>
        <v>0</v>
      </c>
      <c r="G197" s="10">
        <f>VLOOKUP($A197,'Một số món ăn '!$A$1:$AA$3821,7,FALSE)*$C197</f>
        <v>0</v>
      </c>
      <c r="H197" s="10">
        <f>VLOOKUP($A197,'Một số món ăn '!$A$1:$AA$3821,8,FALSE)*$C197</f>
        <v>0</v>
      </c>
      <c r="I197" s="10">
        <f>VLOOKUP($A197,'Một số món ăn '!$A$1:$AA$3821,9,FALSE)*$C197</f>
        <v>0</v>
      </c>
      <c r="J197" s="10">
        <f>VLOOKUP($A197,'Một số món ăn '!$A$1:$AA$3821,10,FALSE)*$C197</f>
        <v>0</v>
      </c>
      <c r="K197" s="10">
        <f>VLOOKUP($A197,'Một số món ăn '!$A$1:$AA$3821,11,FALSE)*$C197</f>
        <v>0</v>
      </c>
      <c r="L197" s="10">
        <f>VLOOKUP($A197,'Một số món ăn '!$A$1:$AA$3821,12,FALSE)*$C197</f>
        <v>0</v>
      </c>
      <c r="M197" s="10">
        <f>VLOOKUP($A197,'Một số món ăn '!$A$1:$AA$3821,13,FALSE)*$C197</f>
        <v>0</v>
      </c>
      <c r="N197" s="10">
        <f>VLOOKUP($A197,'Một số món ăn '!$A$1:$AA$3821,14,FALSE)*$C197</f>
        <v>0</v>
      </c>
      <c r="O197" s="10">
        <f>VLOOKUP($A197,'Một số món ăn '!$A$1:$AA$3821,15,FALSE)*$C197</f>
        <v>0</v>
      </c>
      <c r="P197" s="10">
        <f>VLOOKUP($A197,'Một số món ăn '!$A$1:$AA$3821,16,FALSE)*$C197</f>
        <v>0</v>
      </c>
      <c r="Q197" s="10">
        <f>VLOOKUP($A197,'Một số món ăn '!$A$1:$AA$3821,17,FALSE)*$C197</f>
        <v>0</v>
      </c>
      <c r="R197" s="10">
        <f>VLOOKUP($A197,'Một số món ăn '!$A$1:$AA$3821,18,FALSE)*$C197</f>
        <v>0</v>
      </c>
      <c r="S197" s="10">
        <f>VLOOKUP($A197,'Một số món ăn '!$A$1:$AA$3821,19,FALSE)*$C197</f>
        <v>0</v>
      </c>
      <c r="T197" s="10">
        <f>VLOOKUP($A197,'Một số món ăn '!$A$1:$AA$3821,20,FALSE)*$C197</f>
        <v>0</v>
      </c>
      <c r="U197" s="10">
        <f>VLOOKUP($A197,'Một số món ăn '!$A$1:$AA$3821,21,FALSE)*$C197</f>
        <v>0</v>
      </c>
      <c r="V197" s="10">
        <f>VLOOKUP($A197,'Một số món ăn '!$A$1:$AA$3821,22,FALSE)*$C197</f>
        <v>0</v>
      </c>
      <c r="W197" s="10">
        <f>VLOOKUP($A197,'Một số món ăn '!$A$1:$AA$3821,23,FALSE)*$C197</f>
        <v>0</v>
      </c>
      <c r="X197" s="10">
        <f>VLOOKUP($A197,'Một số món ăn '!$A$1:$AA$3821,24,FALSE)*$C197</f>
        <v>0</v>
      </c>
      <c r="Y197" s="10">
        <f>VLOOKUP($A197,'Một số món ăn '!$A$1:$AA$3821,25,FALSE)*$C197</f>
        <v>0</v>
      </c>
      <c r="Z197" s="10">
        <f>VLOOKUP($A197,'Một số món ăn '!$A$1:$AA$3821,26,FALSE)*$C197</f>
        <v>0</v>
      </c>
    </row>
    <row r="198" spans="1:26" s="106" customFormat="1" x14ac:dyDescent="0.3">
      <c r="A198" s="172" t="s">
        <v>338</v>
      </c>
      <c r="B198" s="10" t="str">
        <f>VLOOKUP($A198,'Một số món ăn '!$A$1:$AA$3821,2,FALSE)</f>
        <v>Chọn món</v>
      </c>
      <c r="C198" s="173">
        <v>0</v>
      </c>
      <c r="D198" s="96" t="str">
        <f>VLOOKUP($A198,'Một số món ăn '!$A$1:$AA$3821,3,FALSE)</f>
        <v>chọn lượng</v>
      </c>
      <c r="E198" s="10">
        <f>VLOOKUP($A198,'Một số món ăn '!$A$1:$AA$3821,4,FALSE)*$C198</f>
        <v>0</v>
      </c>
      <c r="F198" s="10">
        <f>VLOOKUP($A198,'Một số món ăn '!$A$1:$AA$3821,5,FALSE)*$C198</f>
        <v>0</v>
      </c>
      <c r="G198" s="10">
        <f>VLOOKUP($A198,'Một số món ăn '!$A$1:$AA$3821,7,FALSE)*$C198</f>
        <v>0</v>
      </c>
      <c r="H198" s="10">
        <f>VLOOKUP($A198,'Một số món ăn '!$A$1:$AA$3821,8,FALSE)*$C198</f>
        <v>0</v>
      </c>
      <c r="I198" s="10">
        <f>VLOOKUP($A198,'Một số món ăn '!$A$1:$AA$3821,9,FALSE)*$C198</f>
        <v>0</v>
      </c>
      <c r="J198" s="10">
        <f>VLOOKUP($A198,'Một số món ăn '!$A$1:$AA$3821,10,FALSE)*$C198</f>
        <v>0</v>
      </c>
      <c r="K198" s="10">
        <f>VLOOKUP($A198,'Một số món ăn '!$A$1:$AA$3821,11,FALSE)*$C198</f>
        <v>0</v>
      </c>
      <c r="L198" s="10">
        <f>VLOOKUP($A198,'Một số món ăn '!$A$1:$AA$3821,12,FALSE)*$C198</f>
        <v>0</v>
      </c>
      <c r="M198" s="10">
        <f>VLOOKUP($A198,'Một số món ăn '!$A$1:$AA$3821,13,FALSE)*$C198</f>
        <v>0</v>
      </c>
      <c r="N198" s="10">
        <f>VLOOKUP($A198,'Một số món ăn '!$A$1:$AA$3821,14,FALSE)*$C198</f>
        <v>0</v>
      </c>
      <c r="O198" s="10">
        <f>VLOOKUP($A198,'Một số món ăn '!$A$1:$AA$3821,15,FALSE)*$C198</f>
        <v>0</v>
      </c>
      <c r="P198" s="10">
        <f>VLOOKUP($A198,'Một số món ăn '!$A$1:$AA$3821,16,FALSE)*$C198</f>
        <v>0</v>
      </c>
      <c r="Q198" s="10">
        <f>VLOOKUP($A198,'Một số món ăn '!$A$1:$AA$3821,17,FALSE)*$C198</f>
        <v>0</v>
      </c>
      <c r="R198" s="10">
        <f>VLOOKUP($A198,'Một số món ăn '!$A$1:$AA$3821,18,FALSE)*$C198</f>
        <v>0</v>
      </c>
      <c r="S198" s="10">
        <f>VLOOKUP($A198,'Một số món ăn '!$A$1:$AA$3821,19,FALSE)*$C198</f>
        <v>0</v>
      </c>
      <c r="T198" s="10">
        <f>VLOOKUP($A198,'Một số món ăn '!$A$1:$AA$3821,20,FALSE)*$C198</f>
        <v>0</v>
      </c>
      <c r="U198" s="10">
        <f>VLOOKUP($A198,'Một số món ăn '!$A$1:$AA$3821,21,FALSE)*$C198</f>
        <v>0</v>
      </c>
      <c r="V198" s="10">
        <f>VLOOKUP($A198,'Một số món ăn '!$A$1:$AA$3821,22,FALSE)*$C198</f>
        <v>0</v>
      </c>
      <c r="W198" s="10">
        <f>VLOOKUP($A198,'Một số món ăn '!$A$1:$AA$3821,23,FALSE)*$C198</f>
        <v>0</v>
      </c>
      <c r="X198" s="10">
        <f>VLOOKUP($A198,'Một số món ăn '!$A$1:$AA$3821,24,FALSE)*$C198</f>
        <v>0</v>
      </c>
      <c r="Y198" s="10">
        <f>VLOOKUP($A198,'Một số món ăn '!$A$1:$AA$3821,25,FALSE)*$C198</f>
        <v>0</v>
      </c>
      <c r="Z198" s="10">
        <f>VLOOKUP($A198,'Một số món ăn '!$A$1:$AA$3821,26,FALSE)*$C198</f>
        <v>0</v>
      </c>
    </row>
    <row r="205" spans="1:26" s="73" customFormat="1" ht="28.8" x14ac:dyDescent="0.3">
      <c r="A205" s="174" t="s">
        <v>378</v>
      </c>
      <c r="B205" s="175" t="str">
        <f>'Tinh toan nhu cau'!K22</f>
        <v>Sáng/trưa/chiều/tối</v>
      </c>
      <c r="C205" s="175">
        <f>'Tinh toan nhu cau'!L22</f>
        <v>0</v>
      </c>
      <c r="D205" s="175" t="str">
        <f>'Tinh toan nhu cau'!M22</f>
        <v>giờ</v>
      </c>
      <c r="E205" s="121" t="s">
        <v>272</v>
      </c>
      <c r="F205" s="121" t="s">
        <v>273</v>
      </c>
      <c r="G205" s="121" t="s">
        <v>3</v>
      </c>
      <c r="H205" s="121" t="s">
        <v>296</v>
      </c>
      <c r="I205" s="121" t="s">
        <v>323</v>
      </c>
      <c r="J205" s="121" t="s">
        <v>324</v>
      </c>
      <c r="K205" s="121" t="s">
        <v>327</v>
      </c>
      <c r="L205" s="121" t="s">
        <v>325</v>
      </c>
      <c r="M205" s="121" t="s">
        <v>326</v>
      </c>
      <c r="N205" s="121" t="s">
        <v>329</v>
      </c>
      <c r="O205" s="121" t="s">
        <v>5</v>
      </c>
      <c r="P205" s="121" t="s">
        <v>304</v>
      </c>
      <c r="Q205" s="121" t="s">
        <v>313</v>
      </c>
      <c r="R205" s="121" t="s">
        <v>6</v>
      </c>
      <c r="S205" s="121" t="s">
        <v>7</v>
      </c>
      <c r="T205" s="121" t="s">
        <v>8</v>
      </c>
      <c r="U205" s="121" t="s">
        <v>9</v>
      </c>
      <c r="V205" s="121" t="s">
        <v>10</v>
      </c>
      <c r="W205" s="121" t="s">
        <v>291</v>
      </c>
      <c r="X205" s="121" t="s">
        <v>11</v>
      </c>
      <c r="Y205" s="121" t="s">
        <v>12</v>
      </c>
      <c r="Z205" s="121" t="s">
        <v>13</v>
      </c>
    </row>
    <row r="206" spans="1:26" s="122" customFormat="1" x14ac:dyDescent="0.3">
      <c r="A206" s="31"/>
      <c r="B206" s="31"/>
      <c r="C206" s="31"/>
      <c r="D206" s="31"/>
      <c r="E206" s="31"/>
      <c r="F206" s="31"/>
      <c r="G206" s="31" t="s">
        <v>15</v>
      </c>
      <c r="H206" s="31" t="s">
        <v>16</v>
      </c>
      <c r="I206" s="31" t="s">
        <v>16</v>
      </c>
      <c r="J206" s="31" t="s">
        <v>16</v>
      </c>
      <c r="K206" s="31" t="s">
        <v>328</v>
      </c>
      <c r="L206" s="31" t="s">
        <v>16</v>
      </c>
      <c r="M206" s="31" t="s">
        <v>16</v>
      </c>
      <c r="N206" s="31" t="s">
        <v>16</v>
      </c>
      <c r="O206" s="31" t="s">
        <v>16</v>
      </c>
      <c r="P206" s="31" t="s">
        <v>16</v>
      </c>
      <c r="Q206" s="31" t="s">
        <v>17</v>
      </c>
      <c r="R206" s="31" t="s">
        <v>17</v>
      </c>
      <c r="S206" s="31" t="s">
        <v>17</v>
      </c>
      <c r="T206" s="31" t="s">
        <v>17</v>
      </c>
      <c r="U206" s="31" t="s">
        <v>17</v>
      </c>
      <c r="V206" s="31" t="s">
        <v>17</v>
      </c>
      <c r="W206" s="31" t="s">
        <v>18</v>
      </c>
      <c r="X206" s="31" t="s">
        <v>18</v>
      </c>
      <c r="Y206" s="31" t="s">
        <v>17</v>
      </c>
      <c r="Z206" s="31" t="s">
        <v>17</v>
      </c>
    </row>
    <row r="207" spans="1:26" s="164" customFormat="1" ht="15.6" x14ac:dyDescent="0.3">
      <c r="A207" s="162"/>
      <c r="B207" s="126" t="s">
        <v>381</v>
      </c>
      <c r="C207" s="162"/>
      <c r="D207" s="162"/>
      <c r="E207" s="162"/>
      <c r="F207" s="162"/>
      <c r="G207" s="163">
        <f>'Tinh toan nhu cau'!O22</f>
        <v>0</v>
      </c>
      <c r="H207" s="162">
        <f>'Tinh toan nhu cau'!$P$30*'Tinh toan nhu cau'!N22/100</f>
        <v>0</v>
      </c>
      <c r="I207" s="162"/>
      <c r="J207" s="162"/>
      <c r="K207" s="163">
        <f>'Tinh toan nhu cau'!Q22</f>
        <v>0</v>
      </c>
      <c r="L207" s="162"/>
      <c r="M207" s="162"/>
      <c r="N207" s="163">
        <f>'Tinh toan nhu cau'!S22</f>
        <v>0</v>
      </c>
      <c r="O207" s="163">
        <f>'Tinh toan nhu cau'!U22</f>
        <v>0</v>
      </c>
      <c r="P207" s="162"/>
      <c r="Q207" s="162"/>
      <c r="R207" s="162"/>
      <c r="S207" s="162"/>
      <c r="T207" s="162"/>
      <c r="U207" s="162"/>
      <c r="V207" s="162"/>
      <c r="W207" s="162"/>
      <c r="X207" s="162"/>
      <c r="Y207" s="162"/>
      <c r="Z207" s="162"/>
    </row>
    <row r="208" spans="1:26" s="124" customFormat="1" ht="15.6" x14ac:dyDescent="0.3">
      <c r="A208" s="31"/>
      <c r="B208" s="127" t="s">
        <v>321</v>
      </c>
      <c r="C208" s="127"/>
      <c r="D208" s="127"/>
      <c r="E208" s="123">
        <f>SUM(E211:E218)</f>
        <v>0</v>
      </c>
      <c r="F208" s="123">
        <f t="shared" ref="F208:Z208" si="22">SUM(F211:F218)</f>
        <v>0</v>
      </c>
      <c r="G208" s="123">
        <f t="shared" si="22"/>
        <v>0</v>
      </c>
      <c r="H208" s="123">
        <f t="shared" si="22"/>
        <v>0</v>
      </c>
      <c r="I208" s="123">
        <f t="shared" si="22"/>
        <v>0</v>
      </c>
      <c r="J208" s="123">
        <f t="shared" si="22"/>
        <v>0</v>
      </c>
      <c r="K208" s="123">
        <f t="shared" si="22"/>
        <v>0</v>
      </c>
      <c r="L208" s="123">
        <f t="shared" si="22"/>
        <v>0</v>
      </c>
      <c r="M208" s="123">
        <f t="shared" si="22"/>
        <v>0</v>
      </c>
      <c r="N208" s="123">
        <f t="shared" si="22"/>
        <v>0</v>
      </c>
      <c r="O208" s="123">
        <f t="shared" si="22"/>
        <v>0</v>
      </c>
      <c r="P208" s="123">
        <f t="shared" si="22"/>
        <v>0</v>
      </c>
      <c r="Q208" s="123">
        <f t="shared" si="22"/>
        <v>0</v>
      </c>
      <c r="R208" s="123">
        <f t="shared" si="22"/>
        <v>0</v>
      </c>
      <c r="S208" s="123">
        <f t="shared" si="22"/>
        <v>0</v>
      </c>
      <c r="T208" s="123">
        <f t="shared" si="22"/>
        <v>0</v>
      </c>
      <c r="U208" s="123">
        <f t="shared" si="22"/>
        <v>0</v>
      </c>
      <c r="V208" s="123">
        <f t="shared" si="22"/>
        <v>0</v>
      </c>
      <c r="W208" s="123">
        <f t="shared" si="22"/>
        <v>0</v>
      </c>
      <c r="X208" s="123">
        <f t="shared" si="22"/>
        <v>0</v>
      </c>
      <c r="Y208" s="123">
        <f t="shared" si="22"/>
        <v>0</v>
      </c>
      <c r="Z208" s="123">
        <f t="shared" si="22"/>
        <v>0</v>
      </c>
    </row>
    <row r="209" spans="1:26" s="167" customFormat="1" ht="15.6" x14ac:dyDescent="0.3">
      <c r="A209" s="165"/>
      <c r="B209" s="165" t="s">
        <v>382</v>
      </c>
      <c r="C209" s="165"/>
      <c r="D209" s="165"/>
      <c r="E209" s="166"/>
      <c r="F209" s="166"/>
      <c r="G209" s="166" t="e">
        <f>G208/G207*100</f>
        <v>#DIV/0!</v>
      </c>
      <c r="H209" s="166"/>
      <c r="I209" s="166"/>
      <c r="J209" s="166"/>
      <c r="K209" s="166" t="e">
        <f>K208/K207*100</f>
        <v>#DIV/0!</v>
      </c>
      <c r="L209" s="166"/>
      <c r="M209" s="166"/>
      <c r="N209" s="166" t="e">
        <f>N208/N207*100</f>
        <v>#DIV/0!</v>
      </c>
      <c r="O209" s="166" t="e">
        <f>O208/O207*100</f>
        <v>#DIV/0!</v>
      </c>
      <c r="P209" s="166"/>
      <c r="Q209" s="166"/>
      <c r="R209" s="166"/>
      <c r="S209" s="166"/>
      <c r="T209" s="166"/>
      <c r="U209" s="166"/>
      <c r="V209" s="166"/>
      <c r="W209" s="166"/>
      <c r="X209" s="166"/>
      <c r="Y209" s="166"/>
      <c r="Z209" s="166"/>
    </row>
    <row r="210" spans="1:26" s="2" customFormat="1" ht="28.8" x14ac:dyDescent="0.3">
      <c r="A210" s="125" t="s">
        <v>364</v>
      </c>
      <c r="B210" s="125" t="s">
        <v>292</v>
      </c>
      <c r="C210" s="125" t="s">
        <v>365</v>
      </c>
      <c r="D210" s="125" t="s">
        <v>353</v>
      </c>
      <c r="E210" s="125" t="s">
        <v>272</v>
      </c>
      <c r="F210" s="125" t="s">
        <v>273</v>
      </c>
      <c r="G210" s="125" t="s">
        <v>3</v>
      </c>
      <c r="H210" s="125" t="s">
        <v>296</v>
      </c>
      <c r="I210" s="125" t="s">
        <v>323</v>
      </c>
      <c r="J210" s="125" t="s">
        <v>324</v>
      </c>
      <c r="K210" s="125" t="s">
        <v>327</v>
      </c>
      <c r="L210" s="125" t="s">
        <v>325</v>
      </c>
      <c r="M210" s="125" t="s">
        <v>326</v>
      </c>
      <c r="N210" s="125" t="s">
        <v>329</v>
      </c>
      <c r="O210" s="125" t="s">
        <v>5</v>
      </c>
      <c r="P210" s="125" t="s">
        <v>304</v>
      </c>
      <c r="Q210" s="125" t="s">
        <v>313</v>
      </c>
      <c r="R210" s="125" t="s">
        <v>6</v>
      </c>
      <c r="S210" s="125" t="s">
        <v>7</v>
      </c>
      <c r="T210" s="125" t="s">
        <v>8</v>
      </c>
      <c r="U210" s="125" t="s">
        <v>9</v>
      </c>
      <c r="V210" s="125" t="s">
        <v>10</v>
      </c>
      <c r="W210" s="125" t="s">
        <v>291</v>
      </c>
      <c r="X210" s="125" t="s">
        <v>11</v>
      </c>
      <c r="Y210" s="125" t="s">
        <v>12</v>
      </c>
      <c r="Z210" s="125" t="s">
        <v>13</v>
      </c>
    </row>
    <row r="211" spans="1:26" s="2" customFormat="1" x14ac:dyDescent="0.3">
      <c r="A211" s="172" t="s">
        <v>338</v>
      </c>
      <c r="B211" s="10" t="str">
        <f>VLOOKUP($A211,'Một số món ăn '!$A$1:$AA$3821,2,FALSE)</f>
        <v>Chọn món</v>
      </c>
      <c r="C211" s="173">
        <v>0</v>
      </c>
      <c r="D211" s="96" t="str">
        <f>VLOOKUP($A211,'Một số món ăn '!$A$1:$AA$3821,3,FALSE)</f>
        <v>chọn lượng</v>
      </c>
      <c r="E211" s="10">
        <f>VLOOKUP($A211,'Một số món ăn '!$A$1:$AA$3821,4,FALSE)*$C211</f>
        <v>0</v>
      </c>
      <c r="F211" s="10">
        <f>VLOOKUP($A211,'Một số món ăn '!$A$1:$AA$3821,5,FALSE)*$C211</f>
        <v>0</v>
      </c>
      <c r="G211" s="10">
        <f>VLOOKUP($A211,'Một số món ăn '!$A$1:$AA$3821,7,FALSE)*$C211</f>
        <v>0</v>
      </c>
      <c r="H211" s="10">
        <f>VLOOKUP($A211,'Một số món ăn '!$A$1:$AA$3821,8,FALSE)*$C211</f>
        <v>0</v>
      </c>
      <c r="I211" s="10">
        <f>VLOOKUP($A211,'Một số món ăn '!$A$1:$AA$3821,9,FALSE)*$C211</f>
        <v>0</v>
      </c>
      <c r="J211" s="10">
        <f>VLOOKUP($A211,'Một số món ăn '!$A$1:$AA$3821,10,FALSE)*$C211</f>
        <v>0</v>
      </c>
      <c r="K211" s="10">
        <f>VLOOKUP($A211,'Một số món ăn '!$A$1:$AA$3821,11,FALSE)*$C211</f>
        <v>0</v>
      </c>
      <c r="L211" s="10">
        <f>VLOOKUP($A211,'Một số món ăn '!$A$1:$AA$3821,12,FALSE)*$C211</f>
        <v>0</v>
      </c>
      <c r="M211" s="10">
        <f>VLOOKUP($A211,'Một số món ăn '!$A$1:$AA$3821,13,FALSE)*$C211</f>
        <v>0</v>
      </c>
      <c r="N211" s="10">
        <f>VLOOKUP($A211,'Một số món ăn '!$A$1:$AA$3821,14,FALSE)*$C211</f>
        <v>0</v>
      </c>
      <c r="O211" s="10">
        <f>VLOOKUP($A211,'Một số món ăn '!$A$1:$AA$3821,15,FALSE)*$C211</f>
        <v>0</v>
      </c>
      <c r="P211" s="10">
        <f>VLOOKUP($A211,'Một số món ăn '!$A$1:$AA$3821,16,FALSE)*$C211</f>
        <v>0</v>
      </c>
      <c r="Q211" s="10">
        <f>VLOOKUP($A211,'Một số món ăn '!$A$1:$AA$3821,17,FALSE)*$C211</f>
        <v>0</v>
      </c>
      <c r="R211" s="10">
        <f>VLOOKUP($A211,'Một số món ăn '!$A$1:$AA$3821,18,FALSE)*$C211</f>
        <v>0</v>
      </c>
      <c r="S211" s="10">
        <f>VLOOKUP($A211,'Một số món ăn '!$A$1:$AA$3821,19,FALSE)*$C211</f>
        <v>0</v>
      </c>
      <c r="T211" s="10">
        <f>VLOOKUP($A211,'Một số món ăn '!$A$1:$AA$3821,20,FALSE)*$C211</f>
        <v>0</v>
      </c>
      <c r="U211" s="10">
        <f>VLOOKUP($A211,'Một số món ăn '!$A$1:$AA$3821,21,FALSE)*$C211</f>
        <v>0</v>
      </c>
      <c r="V211" s="10">
        <f>VLOOKUP($A211,'Một số món ăn '!$A$1:$AA$3821,22,FALSE)*$C211</f>
        <v>0</v>
      </c>
      <c r="W211" s="10">
        <f>VLOOKUP($A211,'Một số món ăn '!$A$1:$AA$3821,23,FALSE)*$C211</f>
        <v>0</v>
      </c>
      <c r="X211" s="10">
        <f>VLOOKUP($A211,'Một số món ăn '!$A$1:$AA$3821,24,FALSE)*$C211</f>
        <v>0</v>
      </c>
      <c r="Y211" s="10">
        <f>VLOOKUP($A211,'Một số món ăn '!$A$1:$AA$3821,25,FALSE)*$C211</f>
        <v>0</v>
      </c>
      <c r="Z211" s="10">
        <f>VLOOKUP($A211,'Một số món ăn '!$A$1:$AA$3821,26,FALSE)*$C211</f>
        <v>0</v>
      </c>
    </row>
    <row r="212" spans="1:26" x14ac:dyDescent="0.3">
      <c r="A212" s="172" t="s">
        <v>338</v>
      </c>
      <c r="B212" s="10" t="str">
        <f>VLOOKUP($A212,'Một số món ăn '!$A$1:$AA$3821,2,FALSE)</f>
        <v>Chọn món</v>
      </c>
      <c r="C212" s="173">
        <v>0</v>
      </c>
      <c r="D212" s="96" t="str">
        <f>VLOOKUP($A212,'Một số món ăn '!$A$1:$AA$3821,3,FALSE)</f>
        <v>chọn lượng</v>
      </c>
      <c r="E212" s="10">
        <f>VLOOKUP($A212,'Một số món ăn '!$A$1:$AA$3821,4,FALSE)*$C212</f>
        <v>0</v>
      </c>
      <c r="F212" s="10">
        <f>VLOOKUP($A212,'Một số món ăn '!$A$1:$AA$3821,5,FALSE)*$C212</f>
        <v>0</v>
      </c>
      <c r="G212" s="10">
        <f>VLOOKUP($A212,'Một số món ăn '!$A$1:$AA$3821,7,FALSE)*$C212</f>
        <v>0</v>
      </c>
      <c r="H212" s="10">
        <f>VLOOKUP($A212,'Một số món ăn '!$A$1:$AA$3821,8,FALSE)*$C212</f>
        <v>0</v>
      </c>
      <c r="I212" s="10">
        <f>VLOOKUP($A212,'Một số món ăn '!$A$1:$AA$3821,9,FALSE)*$C212</f>
        <v>0</v>
      </c>
      <c r="J212" s="10">
        <f>VLOOKUP($A212,'Một số món ăn '!$A$1:$AA$3821,10,FALSE)*$C212</f>
        <v>0</v>
      </c>
      <c r="K212" s="10">
        <f>VLOOKUP($A212,'Một số món ăn '!$A$1:$AA$3821,11,FALSE)*$C212</f>
        <v>0</v>
      </c>
      <c r="L212" s="10">
        <f>VLOOKUP($A212,'Một số món ăn '!$A$1:$AA$3821,12,FALSE)*$C212</f>
        <v>0</v>
      </c>
      <c r="M212" s="10">
        <f>VLOOKUP($A212,'Một số món ăn '!$A$1:$AA$3821,13,FALSE)*$C212</f>
        <v>0</v>
      </c>
      <c r="N212" s="10">
        <f>VLOOKUP($A212,'Một số món ăn '!$A$1:$AA$3821,14,FALSE)*$C212</f>
        <v>0</v>
      </c>
      <c r="O212" s="10">
        <f>VLOOKUP($A212,'Một số món ăn '!$A$1:$AA$3821,15,FALSE)*$C212</f>
        <v>0</v>
      </c>
      <c r="P212" s="10">
        <f>VLOOKUP($A212,'Một số món ăn '!$A$1:$AA$3821,16,FALSE)*$C212</f>
        <v>0</v>
      </c>
      <c r="Q212" s="10">
        <f>VLOOKUP($A212,'Một số món ăn '!$A$1:$AA$3821,17,FALSE)*$C212</f>
        <v>0</v>
      </c>
      <c r="R212" s="10">
        <f>VLOOKUP($A212,'Một số món ăn '!$A$1:$AA$3821,18,FALSE)*$C212</f>
        <v>0</v>
      </c>
      <c r="S212" s="10">
        <f>VLOOKUP($A212,'Một số món ăn '!$A$1:$AA$3821,19,FALSE)*$C212</f>
        <v>0</v>
      </c>
      <c r="T212" s="10">
        <f>VLOOKUP($A212,'Một số món ăn '!$A$1:$AA$3821,20,FALSE)*$C212</f>
        <v>0</v>
      </c>
      <c r="U212" s="10">
        <f>VLOOKUP($A212,'Một số món ăn '!$A$1:$AA$3821,21,FALSE)*$C212</f>
        <v>0</v>
      </c>
      <c r="V212" s="10">
        <f>VLOOKUP($A212,'Một số món ăn '!$A$1:$AA$3821,22,FALSE)*$C212</f>
        <v>0</v>
      </c>
      <c r="W212" s="10">
        <f>VLOOKUP($A212,'Một số món ăn '!$A$1:$AA$3821,23,FALSE)*$C212</f>
        <v>0</v>
      </c>
      <c r="X212" s="10">
        <f>VLOOKUP($A212,'Một số món ăn '!$A$1:$AA$3821,24,FALSE)*$C212</f>
        <v>0</v>
      </c>
      <c r="Y212" s="10">
        <f>VLOOKUP($A212,'Một số món ăn '!$A$1:$AA$3821,25,FALSE)*$C212</f>
        <v>0</v>
      </c>
      <c r="Z212" s="10">
        <f>VLOOKUP($A212,'Một số món ăn '!$A$1:$AA$3821,26,FALSE)*$C212</f>
        <v>0</v>
      </c>
    </row>
    <row r="213" spans="1:26" x14ac:dyDescent="0.3">
      <c r="A213" s="172" t="s">
        <v>338</v>
      </c>
      <c r="B213" s="10" t="str">
        <f>VLOOKUP($A213,'Một số món ăn '!$A$1:$AA$3821,2,FALSE)</f>
        <v>Chọn món</v>
      </c>
      <c r="C213" s="173">
        <v>0</v>
      </c>
      <c r="D213" s="96" t="str">
        <f>VLOOKUP($A213,'Một số món ăn '!$A$1:$AA$3821,3,FALSE)</f>
        <v>chọn lượng</v>
      </c>
      <c r="E213" s="10">
        <f>VLOOKUP($A213,'Một số món ăn '!$A$1:$AA$3821,4,FALSE)*$C213</f>
        <v>0</v>
      </c>
      <c r="F213" s="10">
        <f>VLOOKUP($A213,'Một số món ăn '!$A$1:$AA$3821,5,FALSE)*$C213</f>
        <v>0</v>
      </c>
      <c r="G213" s="10">
        <f>VLOOKUP($A213,'Một số món ăn '!$A$1:$AA$3821,7,FALSE)*$C213</f>
        <v>0</v>
      </c>
      <c r="H213" s="10">
        <f>VLOOKUP($A213,'Một số món ăn '!$A$1:$AA$3821,8,FALSE)*$C213</f>
        <v>0</v>
      </c>
      <c r="I213" s="10">
        <f>VLOOKUP($A213,'Một số món ăn '!$A$1:$AA$3821,9,FALSE)*$C213</f>
        <v>0</v>
      </c>
      <c r="J213" s="10">
        <f>VLOOKUP($A213,'Một số món ăn '!$A$1:$AA$3821,10,FALSE)*$C213</f>
        <v>0</v>
      </c>
      <c r="K213" s="10">
        <f>VLOOKUP($A213,'Một số món ăn '!$A$1:$AA$3821,11,FALSE)*$C213</f>
        <v>0</v>
      </c>
      <c r="L213" s="10">
        <f>VLOOKUP($A213,'Một số món ăn '!$A$1:$AA$3821,12,FALSE)*$C213</f>
        <v>0</v>
      </c>
      <c r="M213" s="10">
        <f>VLOOKUP($A213,'Một số món ăn '!$A$1:$AA$3821,13,FALSE)*$C213</f>
        <v>0</v>
      </c>
      <c r="N213" s="10">
        <f>VLOOKUP($A213,'Một số món ăn '!$A$1:$AA$3821,14,FALSE)*$C213</f>
        <v>0</v>
      </c>
      <c r="O213" s="10">
        <f>VLOOKUP($A213,'Một số món ăn '!$A$1:$AA$3821,15,FALSE)*$C213</f>
        <v>0</v>
      </c>
      <c r="P213" s="10">
        <f>VLOOKUP($A213,'Một số món ăn '!$A$1:$AA$3821,16,FALSE)*$C213</f>
        <v>0</v>
      </c>
      <c r="Q213" s="10">
        <f>VLOOKUP($A213,'Một số món ăn '!$A$1:$AA$3821,17,FALSE)*$C213</f>
        <v>0</v>
      </c>
      <c r="R213" s="10">
        <f>VLOOKUP($A213,'Một số món ăn '!$A$1:$AA$3821,18,FALSE)*$C213</f>
        <v>0</v>
      </c>
      <c r="S213" s="10">
        <f>VLOOKUP($A213,'Một số món ăn '!$A$1:$AA$3821,19,FALSE)*$C213</f>
        <v>0</v>
      </c>
      <c r="T213" s="10">
        <f>VLOOKUP($A213,'Một số món ăn '!$A$1:$AA$3821,20,FALSE)*$C213</f>
        <v>0</v>
      </c>
      <c r="U213" s="10">
        <f>VLOOKUP($A213,'Một số món ăn '!$A$1:$AA$3821,21,FALSE)*$C213</f>
        <v>0</v>
      </c>
      <c r="V213" s="10">
        <f>VLOOKUP($A213,'Một số món ăn '!$A$1:$AA$3821,22,FALSE)*$C213</f>
        <v>0</v>
      </c>
      <c r="W213" s="10">
        <f>VLOOKUP($A213,'Một số món ăn '!$A$1:$AA$3821,23,FALSE)*$C213</f>
        <v>0</v>
      </c>
      <c r="X213" s="10">
        <f>VLOOKUP($A213,'Một số món ăn '!$A$1:$AA$3821,24,FALSE)*$C213</f>
        <v>0</v>
      </c>
      <c r="Y213" s="10">
        <f>VLOOKUP($A213,'Một số món ăn '!$A$1:$AA$3821,25,FALSE)*$C213</f>
        <v>0</v>
      </c>
      <c r="Z213" s="10">
        <f>VLOOKUP($A213,'Một số món ăn '!$A$1:$AA$3821,26,FALSE)*$C213</f>
        <v>0</v>
      </c>
    </row>
    <row r="214" spans="1:26" x14ac:dyDescent="0.3">
      <c r="A214" s="172" t="s">
        <v>338</v>
      </c>
      <c r="B214" s="10" t="str">
        <f>VLOOKUP($A214,'Một số món ăn '!$A$1:$AA$3821,2,FALSE)</f>
        <v>Chọn món</v>
      </c>
      <c r="C214" s="173">
        <v>0</v>
      </c>
      <c r="D214" s="96" t="str">
        <f>VLOOKUP($A214,'Một số món ăn '!$A$1:$AA$3821,3,FALSE)</f>
        <v>chọn lượng</v>
      </c>
      <c r="E214" s="10">
        <f>VLOOKUP($A214,'Một số món ăn '!$A$1:$AA$3821,4,FALSE)*$C214</f>
        <v>0</v>
      </c>
      <c r="F214" s="10">
        <f>VLOOKUP($A214,'Một số món ăn '!$A$1:$AA$3821,5,FALSE)*$C214</f>
        <v>0</v>
      </c>
      <c r="G214" s="10">
        <f>VLOOKUP($A214,'Một số món ăn '!$A$1:$AA$3821,7,FALSE)*$C214</f>
        <v>0</v>
      </c>
      <c r="H214" s="10">
        <f>VLOOKUP($A214,'Một số món ăn '!$A$1:$AA$3821,8,FALSE)*$C214</f>
        <v>0</v>
      </c>
      <c r="I214" s="10">
        <f>VLOOKUP($A214,'Một số món ăn '!$A$1:$AA$3821,9,FALSE)*$C214</f>
        <v>0</v>
      </c>
      <c r="J214" s="10">
        <f>VLOOKUP($A214,'Một số món ăn '!$A$1:$AA$3821,10,FALSE)*$C214</f>
        <v>0</v>
      </c>
      <c r="K214" s="10">
        <f>VLOOKUP($A214,'Một số món ăn '!$A$1:$AA$3821,11,FALSE)*$C214</f>
        <v>0</v>
      </c>
      <c r="L214" s="10">
        <f>VLOOKUP($A214,'Một số món ăn '!$A$1:$AA$3821,12,FALSE)*$C214</f>
        <v>0</v>
      </c>
      <c r="M214" s="10">
        <f>VLOOKUP($A214,'Một số món ăn '!$A$1:$AA$3821,13,FALSE)*$C214</f>
        <v>0</v>
      </c>
      <c r="N214" s="10">
        <f>VLOOKUP($A214,'Một số món ăn '!$A$1:$AA$3821,14,FALSE)*$C214</f>
        <v>0</v>
      </c>
      <c r="O214" s="10">
        <f>VLOOKUP($A214,'Một số món ăn '!$A$1:$AA$3821,15,FALSE)*$C214</f>
        <v>0</v>
      </c>
      <c r="P214" s="10">
        <f>VLOOKUP($A214,'Một số món ăn '!$A$1:$AA$3821,16,FALSE)*$C214</f>
        <v>0</v>
      </c>
      <c r="Q214" s="10">
        <f>VLOOKUP($A214,'Một số món ăn '!$A$1:$AA$3821,17,FALSE)*$C214</f>
        <v>0</v>
      </c>
      <c r="R214" s="10">
        <f>VLOOKUP($A214,'Một số món ăn '!$A$1:$AA$3821,18,FALSE)*$C214</f>
        <v>0</v>
      </c>
      <c r="S214" s="10">
        <f>VLOOKUP($A214,'Một số món ăn '!$A$1:$AA$3821,19,FALSE)*$C214</f>
        <v>0</v>
      </c>
      <c r="T214" s="10">
        <f>VLOOKUP($A214,'Một số món ăn '!$A$1:$AA$3821,20,FALSE)*$C214</f>
        <v>0</v>
      </c>
      <c r="U214" s="10">
        <f>VLOOKUP($A214,'Một số món ăn '!$A$1:$AA$3821,21,FALSE)*$C214</f>
        <v>0</v>
      </c>
      <c r="V214" s="10">
        <f>VLOOKUP($A214,'Một số món ăn '!$A$1:$AA$3821,22,FALSE)*$C214</f>
        <v>0</v>
      </c>
      <c r="W214" s="10">
        <f>VLOOKUP($A214,'Một số món ăn '!$A$1:$AA$3821,23,FALSE)*$C214</f>
        <v>0</v>
      </c>
      <c r="X214" s="10">
        <f>VLOOKUP($A214,'Một số món ăn '!$A$1:$AA$3821,24,FALSE)*$C214</f>
        <v>0</v>
      </c>
      <c r="Y214" s="10">
        <f>VLOOKUP($A214,'Một số món ăn '!$A$1:$AA$3821,25,FALSE)*$C214</f>
        <v>0</v>
      </c>
      <c r="Z214" s="10">
        <f>VLOOKUP($A214,'Một số món ăn '!$A$1:$AA$3821,26,FALSE)*$C214</f>
        <v>0</v>
      </c>
    </row>
    <row r="215" spans="1:26" x14ac:dyDescent="0.3">
      <c r="A215" s="172" t="s">
        <v>338</v>
      </c>
      <c r="B215" s="10" t="str">
        <f>VLOOKUP($A215,'Một số món ăn '!$A$1:$AA$3821,2,FALSE)</f>
        <v>Chọn món</v>
      </c>
      <c r="C215" s="173">
        <v>0</v>
      </c>
      <c r="D215" s="96" t="str">
        <f>VLOOKUP($A215,'Một số món ăn '!$A$1:$AA$3821,3,FALSE)</f>
        <v>chọn lượng</v>
      </c>
      <c r="E215" s="10">
        <f>VLOOKUP($A215,'Một số món ăn '!$A$1:$AA$3821,4,FALSE)*$C215</f>
        <v>0</v>
      </c>
      <c r="F215" s="10">
        <f>VLOOKUP($A215,'Một số món ăn '!$A$1:$AA$3821,5,FALSE)*$C215</f>
        <v>0</v>
      </c>
      <c r="G215" s="10">
        <f>VLOOKUP($A215,'Một số món ăn '!$A$1:$AA$3821,7,FALSE)*$C215</f>
        <v>0</v>
      </c>
      <c r="H215" s="10">
        <f>VLOOKUP($A215,'Một số món ăn '!$A$1:$AA$3821,8,FALSE)*$C215</f>
        <v>0</v>
      </c>
      <c r="I215" s="10">
        <f>VLOOKUP($A215,'Một số món ăn '!$A$1:$AA$3821,9,FALSE)*$C215</f>
        <v>0</v>
      </c>
      <c r="J215" s="10">
        <f>VLOOKUP($A215,'Một số món ăn '!$A$1:$AA$3821,10,FALSE)*$C215</f>
        <v>0</v>
      </c>
      <c r="K215" s="10">
        <f>VLOOKUP($A215,'Một số món ăn '!$A$1:$AA$3821,11,FALSE)*$C215</f>
        <v>0</v>
      </c>
      <c r="L215" s="10">
        <f>VLOOKUP($A215,'Một số món ăn '!$A$1:$AA$3821,12,FALSE)*$C215</f>
        <v>0</v>
      </c>
      <c r="M215" s="10">
        <f>VLOOKUP($A215,'Một số món ăn '!$A$1:$AA$3821,13,FALSE)*$C215</f>
        <v>0</v>
      </c>
      <c r="N215" s="10">
        <f>VLOOKUP($A215,'Một số món ăn '!$A$1:$AA$3821,14,FALSE)*$C215</f>
        <v>0</v>
      </c>
      <c r="O215" s="10">
        <f>VLOOKUP($A215,'Một số món ăn '!$A$1:$AA$3821,15,FALSE)*$C215</f>
        <v>0</v>
      </c>
      <c r="P215" s="10">
        <f>VLOOKUP($A215,'Một số món ăn '!$A$1:$AA$3821,16,FALSE)*$C215</f>
        <v>0</v>
      </c>
      <c r="Q215" s="10">
        <f>VLOOKUP($A215,'Một số món ăn '!$A$1:$AA$3821,17,FALSE)*$C215</f>
        <v>0</v>
      </c>
      <c r="R215" s="10">
        <f>VLOOKUP($A215,'Một số món ăn '!$A$1:$AA$3821,18,FALSE)*$C215</f>
        <v>0</v>
      </c>
      <c r="S215" s="10">
        <f>VLOOKUP($A215,'Một số món ăn '!$A$1:$AA$3821,19,FALSE)*$C215</f>
        <v>0</v>
      </c>
      <c r="T215" s="10">
        <f>VLOOKUP($A215,'Một số món ăn '!$A$1:$AA$3821,20,FALSE)*$C215</f>
        <v>0</v>
      </c>
      <c r="U215" s="10">
        <f>VLOOKUP($A215,'Một số món ăn '!$A$1:$AA$3821,21,FALSE)*$C215</f>
        <v>0</v>
      </c>
      <c r="V215" s="10">
        <f>VLOOKUP($A215,'Một số món ăn '!$A$1:$AA$3821,22,FALSE)*$C215</f>
        <v>0</v>
      </c>
      <c r="W215" s="10">
        <f>VLOOKUP($A215,'Một số món ăn '!$A$1:$AA$3821,23,FALSE)*$C215</f>
        <v>0</v>
      </c>
      <c r="X215" s="10">
        <f>VLOOKUP($A215,'Một số món ăn '!$A$1:$AA$3821,24,FALSE)*$C215</f>
        <v>0</v>
      </c>
      <c r="Y215" s="10">
        <f>VLOOKUP($A215,'Một số món ăn '!$A$1:$AA$3821,25,FALSE)*$C215</f>
        <v>0</v>
      </c>
      <c r="Z215" s="10">
        <f>VLOOKUP($A215,'Một số món ăn '!$A$1:$AA$3821,26,FALSE)*$C215</f>
        <v>0</v>
      </c>
    </row>
    <row r="216" spans="1:26" x14ac:dyDescent="0.3">
      <c r="A216" s="172" t="s">
        <v>338</v>
      </c>
      <c r="B216" s="10" t="str">
        <f>VLOOKUP($A216,'Một số món ăn '!$A$1:$AA$3821,2,FALSE)</f>
        <v>Chọn món</v>
      </c>
      <c r="C216" s="173">
        <v>0</v>
      </c>
      <c r="D216" s="96" t="str">
        <f>VLOOKUP($A216,'Một số món ăn '!$A$1:$AA$3821,3,FALSE)</f>
        <v>chọn lượng</v>
      </c>
      <c r="E216" s="10">
        <f>VLOOKUP($A216,'Một số món ăn '!$A$1:$AA$3821,4,FALSE)*$C216</f>
        <v>0</v>
      </c>
      <c r="F216" s="10">
        <f>VLOOKUP($A216,'Một số món ăn '!$A$1:$AA$3821,5,FALSE)*$C216</f>
        <v>0</v>
      </c>
      <c r="G216" s="10">
        <f>VLOOKUP($A216,'Một số món ăn '!$A$1:$AA$3821,7,FALSE)*$C216</f>
        <v>0</v>
      </c>
      <c r="H216" s="10">
        <f>VLOOKUP($A216,'Một số món ăn '!$A$1:$AA$3821,8,FALSE)*$C216</f>
        <v>0</v>
      </c>
      <c r="I216" s="10">
        <f>VLOOKUP($A216,'Một số món ăn '!$A$1:$AA$3821,9,FALSE)*$C216</f>
        <v>0</v>
      </c>
      <c r="J216" s="10">
        <f>VLOOKUP($A216,'Một số món ăn '!$A$1:$AA$3821,10,FALSE)*$C216</f>
        <v>0</v>
      </c>
      <c r="K216" s="10">
        <f>VLOOKUP($A216,'Một số món ăn '!$A$1:$AA$3821,11,FALSE)*$C216</f>
        <v>0</v>
      </c>
      <c r="L216" s="10">
        <f>VLOOKUP($A216,'Một số món ăn '!$A$1:$AA$3821,12,FALSE)*$C216</f>
        <v>0</v>
      </c>
      <c r="M216" s="10">
        <f>VLOOKUP($A216,'Một số món ăn '!$A$1:$AA$3821,13,FALSE)*$C216</f>
        <v>0</v>
      </c>
      <c r="N216" s="10">
        <f>VLOOKUP($A216,'Một số món ăn '!$A$1:$AA$3821,14,FALSE)*$C216</f>
        <v>0</v>
      </c>
      <c r="O216" s="10">
        <f>VLOOKUP($A216,'Một số món ăn '!$A$1:$AA$3821,15,FALSE)*$C216</f>
        <v>0</v>
      </c>
      <c r="P216" s="10">
        <f>VLOOKUP($A216,'Một số món ăn '!$A$1:$AA$3821,16,FALSE)*$C216</f>
        <v>0</v>
      </c>
      <c r="Q216" s="10">
        <f>VLOOKUP($A216,'Một số món ăn '!$A$1:$AA$3821,17,FALSE)*$C216</f>
        <v>0</v>
      </c>
      <c r="R216" s="10">
        <f>VLOOKUP($A216,'Một số món ăn '!$A$1:$AA$3821,18,FALSE)*$C216</f>
        <v>0</v>
      </c>
      <c r="S216" s="10">
        <f>VLOOKUP($A216,'Một số món ăn '!$A$1:$AA$3821,19,FALSE)*$C216</f>
        <v>0</v>
      </c>
      <c r="T216" s="10">
        <f>VLOOKUP($A216,'Một số món ăn '!$A$1:$AA$3821,20,FALSE)*$C216</f>
        <v>0</v>
      </c>
      <c r="U216" s="10">
        <f>VLOOKUP($A216,'Một số món ăn '!$A$1:$AA$3821,21,FALSE)*$C216</f>
        <v>0</v>
      </c>
      <c r="V216" s="10">
        <f>VLOOKUP($A216,'Một số món ăn '!$A$1:$AA$3821,22,FALSE)*$C216</f>
        <v>0</v>
      </c>
      <c r="W216" s="10">
        <f>VLOOKUP($A216,'Một số món ăn '!$A$1:$AA$3821,23,FALSE)*$C216</f>
        <v>0</v>
      </c>
      <c r="X216" s="10">
        <f>VLOOKUP($A216,'Một số món ăn '!$A$1:$AA$3821,24,FALSE)*$C216</f>
        <v>0</v>
      </c>
      <c r="Y216" s="10">
        <f>VLOOKUP($A216,'Một số món ăn '!$A$1:$AA$3821,25,FALSE)*$C216</f>
        <v>0</v>
      </c>
      <c r="Z216" s="10">
        <f>VLOOKUP($A216,'Một số món ăn '!$A$1:$AA$3821,26,FALSE)*$C216</f>
        <v>0</v>
      </c>
    </row>
    <row r="217" spans="1:26" x14ac:dyDescent="0.3">
      <c r="A217" s="172" t="s">
        <v>338</v>
      </c>
      <c r="B217" s="10" t="str">
        <f>VLOOKUP($A217,'Một số món ăn '!$A$1:$AA$3821,2,FALSE)</f>
        <v>Chọn món</v>
      </c>
      <c r="C217" s="173">
        <v>0</v>
      </c>
      <c r="D217" s="96" t="str">
        <f>VLOOKUP($A217,'Một số món ăn '!$A$1:$AA$3821,3,FALSE)</f>
        <v>chọn lượng</v>
      </c>
      <c r="E217" s="10">
        <f>VLOOKUP($A217,'Một số món ăn '!$A$1:$AA$3821,4,FALSE)*$C217</f>
        <v>0</v>
      </c>
      <c r="F217" s="10">
        <f>VLOOKUP($A217,'Một số món ăn '!$A$1:$AA$3821,5,FALSE)*$C217</f>
        <v>0</v>
      </c>
      <c r="G217" s="10">
        <f>VLOOKUP($A217,'Một số món ăn '!$A$1:$AA$3821,7,FALSE)*$C217</f>
        <v>0</v>
      </c>
      <c r="H217" s="10">
        <f>VLOOKUP($A217,'Một số món ăn '!$A$1:$AA$3821,8,FALSE)*$C217</f>
        <v>0</v>
      </c>
      <c r="I217" s="10">
        <f>VLOOKUP($A217,'Một số món ăn '!$A$1:$AA$3821,9,FALSE)*$C217</f>
        <v>0</v>
      </c>
      <c r="J217" s="10">
        <f>VLOOKUP($A217,'Một số món ăn '!$A$1:$AA$3821,10,FALSE)*$C217</f>
        <v>0</v>
      </c>
      <c r="K217" s="10">
        <f>VLOOKUP($A217,'Một số món ăn '!$A$1:$AA$3821,11,FALSE)*$C217</f>
        <v>0</v>
      </c>
      <c r="L217" s="10">
        <f>VLOOKUP($A217,'Một số món ăn '!$A$1:$AA$3821,12,FALSE)*$C217</f>
        <v>0</v>
      </c>
      <c r="M217" s="10">
        <f>VLOOKUP($A217,'Một số món ăn '!$A$1:$AA$3821,13,FALSE)*$C217</f>
        <v>0</v>
      </c>
      <c r="N217" s="10">
        <f>VLOOKUP($A217,'Một số món ăn '!$A$1:$AA$3821,14,FALSE)*$C217</f>
        <v>0</v>
      </c>
      <c r="O217" s="10">
        <f>VLOOKUP($A217,'Một số món ăn '!$A$1:$AA$3821,15,FALSE)*$C217</f>
        <v>0</v>
      </c>
      <c r="P217" s="10">
        <f>VLOOKUP($A217,'Một số món ăn '!$A$1:$AA$3821,16,FALSE)*$C217</f>
        <v>0</v>
      </c>
      <c r="Q217" s="10">
        <f>VLOOKUP($A217,'Một số món ăn '!$A$1:$AA$3821,17,FALSE)*$C217</f>
        <v>0</v>
      </c>
      <c r="R217" s="10">
        <f>VLOOKUP($A217,'Một số món ăn '!$A$1:$AA$3821,18,FALSE)*$C217</f>
        <v>0</v>
      </c>
      <c r="S217" s="10">
        <f>VLOOKUP($A217,'Một số món ăn '!$A$1:$AA$3821,19,FALSE)*$C217</f>
        <v>0</v>
      </c>
      <c r="T217" s="10">
        <f>VLOOKUP($A217,'Một số món ăn '!$A$1:$AA$3821,20,FALSE)*$C217</f>
        <v>0</v>
      </c>
      <c r="U217" s="10">
        <f>VLOOKUP($A217,'Một số món ăn '!$A$1:$AA$3821,21,FALSE)*$C217</f>
        <v>0</v>
      </c>
      <c r="V217" s="10">
        <f>VLOOKUP($A217,'Một số món ăn '!$A$1:$AA$3821,22,FALSE)*$C217</f>
        <v>0</v>
      </c>
      <c r="W217" s="10">
        <f>VLOOKUP($A217,'Một số món ăn '!$A$1:$AA$3821,23,FALSE)*$C217</f>
        <v>0</v>
      </c>
      <c r="X217" s="10">
        <f>VLOOKUP($A217,'Một số món ăn '!$A$1:$AA$3821,24,FALSE)*$C217</f>
        <v>0</v>
      </c>
      <c r="Y217" s="10">
        <f>VLOOKUP($A217,'Một số món ăn '!$A$1:$AA$3821,25,FALSE)*$C217</f>
        <v>0</v>
      </c>
      <c r="Z217" s="10">
        <f>VLOOKUP($A217,'Một số món ăn '!$A$1:$AA$3821,26,FALSE)*$C217</f>
        <v>0</v>
      </c>
    </row>
    <row r="218" spans="1:26" s="106" customFormat="1" x14ac:dyDescent="0.3">
      <c r="A218" s="172" t="s">
        <v>338</v>
      </c>
      <c r="B218" s="10" t="str">
        <f>VLOOKUP($A218,'Một số món ăn '!$A$1:$AA$3821,2,FALSE)</f>
        <v>Chọn món</v>
      </c>
      <c r="C218" s="173">
        <v>0</v>
      </c>
      <c r="D218" s="96" t="str">
        <f>VLOOKUP($A218,'Một số món ăn '!$A$1:$AA$3821,3,FALSE)</f>
        <v>chọn lượng</v>
      </c>
      <c r="E218" s="10">
        <f>VLOOKUP($A218,'Một số món ăn '!$A$1:$AA$3821,4,FALSE)*$C218</f>
        <v>0</v>
      </c>
      <c r="F218" s="10">
        <f>VLOOKUP($A218,'Một số món ăn '!$A$1:$AA$3821,5,FALSE)*$C218</f>
        <v>0</v>
      </c>
      <c r="G218" s="10">
        <f>VLOOKUP($A218,'Một số món ăn '!$A$1:$AA$3821,7,FALSE)*$C218</f>
        <v>0</v>
      </c>
      <c r="H218" s="10">
        <f>VLOOKUP($A218,'Một số món ăn '!$A$1:$AA$3821,8,FALSE)*$C218</f>
        <v>0</v>
      </c>
      <c r="I218" s="10">
        <f>VLOOKUP($A218,'Một số món ăn '!$A$1:$AA$3821,9,FALSE)*$C218</f>
        <v>0</v>
      </c>
      <c r="J218" s="10">
        <f>VLOOKUP($A218,'Một số món ăn '!$A$1:$AA$3821,10,FALSE)*$C218</f>
        <v>0</v>
      </c>
      <c r="K218" s="10">
        <f>VLOOKUP($A218,'Một số món ăn '!$A$1:$AA$3821,11,FALSE)*$C218</f>
        <v>0</v>
      </c>
      <c r="L218" s="10">
        <f>VLOOKUP($A218,'Một số món ăn '!$A$1:$AA$3821,12,FALSE)*$C218</f>
        <v>0</v>
      </c>
      <c r="M218" s="10">
        <f>VLOOKUP($A218,'Một số món ăn '!$A$1:$AA$3821,13,FALSE)*$C218</f>
        <v>0</v>
      </c>
      <c r="N218" s="10">
        <f>VLOOKUP($A218,'Một số món ăn '!$A$1:$AA$3821,14,FALSE)*$C218</f>
        <v>0</v>
      </c>
      <c r="O218" s="10">
        <f>VLOOKUP($A218,'Một số món ăn '!$A$1:$AA$3821,15,FALSE)*$C218</f>
        <v>0</v>
      </c>
      <c r="P218" s="10">
        <f>VLOOKUP($A218,'Một số món ăn '!$A$1:$AA$3821,16,FALSE)*$C218</f>
        <v>0</v>
      </c>
      <c r="Q218" s="10">
        <f>VLOOKUP($A218,'Một số món ăn '!$A$1:$AA$3821,17,FALSE)*$C218</f>
        <v>0</v>
      </c>
      <c r="R218" s="10">
        <f>VLOOKUP($A218,'Một số món ăn '!$A$1:$AA$3821,18,FALSE)*$C218</f>
        <v>0</v>
      </c>
      <c r="S218" s="10">
        <f>VLOOKUP($A218,'Một số món ăn '!$A$1:$AA$3821,19,FALSE)*$C218</f>
        <v>0</v>
      </c>
      <c r="T218" s="10">
        <f>VLOOKUP($A218,'Một số món ăn '!$A$1:$AA$3821,20,FALSE)*$C218</f>
        <v>0</v>
      </c>
      <c r="U218" s="10">
        <f>VLOOKUP($A218,'Một số món ăn '!$A$1:$AA$3821,21,FALSE)*$C218</f>
        <v>0</v>
      </c>
      <c r="V218" s="10">
        <f>VLOOKUP($A218,'Một số món ăn '!$A$1:$AA$3821,22,FALSE)*$C218</f>
        <v>0</v>
      </c>
      <c r="W218" s="10">
        <f>VLOOKUP($A218,'Một số món ăn '!$A$1:$AA$3821,23,FALSE)*$C218</f>
        <v>0</v>
      </c>
      <c r="X218" s="10">
        <f>VLOOKUP($A218,'Một số món ăn '!$A$1:$AA$3821,24,FALSE)*$C218</f>
        <v>0</v>
      </c>
      <c r="Y218" s="10">
        <f>VLOOKUP($A218,'Một số món ăn '!$A$1:$AA$3821,25,FALSE)*$C218</f>
        <v>0</v>
      </c>
      <c r="Z218" s="10">
        <f>VLOOKUP($A218,'Một số món ăn '!$A$1:$AA$3821,26,FALSE)*$C218</f>
        <v>0</v>
      </c>
    </row>
  </sheetData>
  <mergeCells count="1">
    <mergeCell ref="AA7:AJ21"/>
  </mergeCells>
  <pageMargins left="0.7" right="0.7" top="0.75" bottom="0.75" header="0.3" footer="0.3"/>
  <pageSetup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4"/>
  <sheetViews>
    <sheetView zoomScale="80" zoomScaleNormal="80" workbookViewId="0">
      <selection activeCell="D15" sqref="D15"/>
    </sheetView>
  </sheetViews>
  <sheetFormatPr defaultColWidth="9.21875" defaultRowHeight="14.4" x14ac:dyDescent="0.3"/>
  <cols>
    <col min="1" max="1" width="9.21875" style="3"/>
    <col min="2" max="2" width="27.5546875" style="11" customWidth="1"/>
    <col min="3" max="3" width="9.21875" style="11"/>
    <col min="4" max="4" width="9.5546875" style="2" bestFit="1" customWidth="1"/>
    <col min="5" max="5" width="9.21875" style="2"/>
    <col min="6" max="6" width="10.77734375" style="3" bestFit="1" customWidth="1"/>
    <col min="7" max="7" width="12.44140625" style="3" bestFit="1" customWidth="1"/>
    <col min="8" max="8" width="11.77734375" style="3" bestFit="1" customWidth="1"/>
    <col min="9" max="9" width="9.44140625" style="3" bestFit="1" customWidth="1"/>
    <col min="10" max="10" width="12.77734375" style="3" bestFit="1" customWidth="1"/>
    <col min="11" max="11" width="12.77734375" style="57" bestFit="1" customWidth="1"/>
    <col min="12" max="12" width="9.44140625" style="3" bestFit="1" customWidth="1"/>
    <col min="13" max="13" width="11.77734375" style="3" bestFit="1" customWidth="1"/>
    <col min="14" max="15" width="11.77734375" style="58" bestFit="1" customWidth="1"/>
    <col min="16" max="16" width="9.77734375" style="3" bestFit="1" customWidth="1"/>
    <col min="17" max="17" width="9.44140625" style="3" bestFit="1" customWidth="1"/>
    <col min="18" max="18" width="11.77734375" style="3" bestFit="1" customWidth="1"/>
    <col min="19" max="19" width="10.77734375" style="3" bestFit="1" customWidth="1"/>
    <col min="20" max="20" width="11.77734375" style="3" bestFit="1" customWidth="1"/>
    <col min="21" max="22" width="12.77734375" style="3" bestFit="1" customWidth="1"/>
    <col min="23" max="23" width="9.5546875" style="3" bestFit="1" customWidth="1"/>
    <col min="24" max="24" width="9.44140625" style="3" bestFit="1" customWidth="1"/>
    <col min="25" max="25" width="10.77734375" style="3" bestFit="1" customWidth="1"/>
    <col min="26" max="26" width="9.77734375" style="3" bestFit="1" customWidth="1"/>
    <col min="27" max="16384" width="9.21875" style="3"/>
  </cols>
  <sheetData>
    <row r="1" spans="1:26" s="97" customFormat="1" ht="28.8" x14ac:dyDescent="0.3">
      <c r="A1" s="99"/>
      <c r="B1" s="99" t="s">
        <v>273</v>
      </c>
      <c r="C1" s="99" t="s">
        <v>3</v>
      </c>
      <c r="D1" s="99" t="s">
        <v>296</v>
      </c>
      <c r="E1" s="99" t="s">
        <v>323</v>
      </c>
      <c r="F1" s="99" t="s">
        <v>324</v>
      </c>
      <c r="G1" s="99" t="s">
        <v>327</v>
      </c>
      <c r="H1" s="99" t="s">
        <v>325</v>
      </c>
      <c r="I1" s="99" t="s">
        <v>326</v>
      </c>
      <c r="J1" s="99" t="s">
        <v>329</v>
      </c>
      <c r="K1" s="99" t="s">
        <v>5</v>
      </c>
      <c r="L1" s="99" t="s">
        <v>304</v>
      </c>
      <c r="M1" s="99" t="s">
        <v>313</v>
      </c>
      <c r="N1" s="99" t="s">
        <v>6</v>
      </c>
      <c r="O1" s="99" t="s">
        <v>7</v>
      </c>
      <c r="P1" s="99" t="s">
        <v>8</v>
      </c>
      <c r="Q1" s="99" t="s">
        <v>9</v>
      </c>
      <c r="R1" s="99" t="s">
        <v>10</v>
      </c>
      <c r="S1" s="99" t="s">
        <v>291</v>
      </c>
      <c r="T1" s="99" t="s">
        <v>11</v>
      </c>
      <c r="U1" s="99" t="s">
        <v>12</v>
      </c>
      <c r="V1" s="99" t="s">
        <v>13</v>
      </c>
    </row>
    <row r="2" spans="1:26" customFormat="1" x14ac:dyDescent="0.3">
      <c r="A2" s="100"/>
      <c r="B2" s="100"/>
      <c r="C2" s="100" t="s">
        <v>15</v>
      </c>
      <c r="D2" s="100" t="s">
        <v>16</v>
      </c>
      <c r="E2" s="100" t="s">
        <v>16</v>
      </c>
      <c r="F2" s="100" t="s">
        <v>16</v>
      </c>
      <c r="G2" s="101" t="s">
        <v>328</v>
      </c>
      <c r="H2" s="100" t="s">
        <v>16</v>
      </c>
      <c r="I2" s="100" t="s">
        <v>16</v>
      </c>
      <c r="J2" s="100" t="s">
        <v>16</v>
      </c>
      <c r="K2" s="100" t="s">
        <v>16</v>
      </c>
      <c r="L2" s="100" t="s">
        <v>16</v>
      </c>
      <c r="M2" s="100" t="s">
        <v>17</v>
      </c>
      <c r="N2" s="100" t="s">
        <v>17</v>
      </c>
      <c r="O2" s="100" t="s">
        <v>17</v>
      </c>
      <c r="P2" s="100" t="s">
        <v>17</v>
      </c>
      <c r="Q2" s="100" t="s">
        <v>17</v>
      </c>
      <c r="R2" s="100" t="s">
        <v>17</v>
      </c>
      <c r="S2" s="100" t="s">
        <v>18</v>
      </c>
      <c r="T2" s="100" t="s">
        <v>18</v>
      </c>
      <c r="U2" s="100" t="s">
        <v>17</v>
      </c>
      <c r="V2" s="100" t="s">
        <v>17</v>
      </c>
    </row>
    <row r="3" spans="1:26" customFormat="1" ht="28.8" x14ac:dyDescent="0.3">
      <c r="A3" s="30" t="s">
        <v>366</v>
      </c>
      <c r="B3" s="30"/>
      <c r="C3" s="30"/>
      <c r="D3" s="30"/>
      <c r="E3" s="30"/>
      <c r="F3" s="30"/>
      <c r="G3" s="42"/>
      <c r="H3" s="30"/>
      <c r="I3" s="30"/>
      <c r="J3" s="53"/>
      <c r="K3" s="48"/>
      <c r="L3" s="30"/>
      <c r="M3" s="30"/>
      <c r="N3" s="30"/>
      <c r="O3" s="30"/>
      <c r="P3" s="30"/>
      <c r="Q3" s="30"/>
      <c r="R3" s="30"/>
      <c r="S3" s="30"/>
      <c r="T3" s="30"/>
      <c r="U3" s="30"/>
      <c r="V3" s="30"/>
    </row>
    <row r="4" spans="1:26" customFormat="1" ht="72" x14ac:dyDescent="0.3">
      <c r="A4" s="108" t="s">
        <v>407</v>
      </c>
      <c r="B4" s="108"/>
      <c r="C4" s="109">
        <f>'Tinh toan nhu cau'!O25</f>
        <v>2350</v>
      </c>
      <c r="D4" s="109">
        <f>'Tinh toan nhu cau'!P30</f>
        <v>1500</v>
      </c>
      <c r="E4" s="109">
        <f>'Tinh toan nhu cau'!K33</f>
        <v>41.125</v>
      </c>
      <c r="F4" s="109">
        <f>'Tinh toan nhu cau'!L33</f>
        <v>76.375</v>
      </c>
      <c r="G4" s="109">
        <f>E4+F4</f>
        <v>117.5</v>
      </c>
      <c r="H4" s="109">
        <f>'Tinh toan nhu cau'!K37</f>
        <v>32.638888888888886</v>
      </c>
      <c r="I4" s="109">
        <f>'Tinh toan nhu cau'!L37</f>
        <v>32.638888888888886</v>
      </c>
      <c r="J4" s="109">
        <f>H4+I4</f>
        <v>65.277777777777771</v>
      </c>
      <c r="K4" s="109">
        <f>'Tinh toan nhu cau'!J41</f>
        <v>323.125</v>
      </c>
      <c r="L4" s="109">
        <f>'Tinh toan nhu cau'!P31</f>
        <v>25</v>
      </c>
      <c r="M4" s="108">
        <f t="array" ref="M4:V4">TRANSPOSE('Tinh toan nhu cau'!P32:P41)</f>
        <v>150</v>
      </c>
      <c r="N4" s="108">
        <v>800</v>
      </c>
      <c r="O4" s="108">
        <v>700</v>
      </c>
      <c r="P4" s="108">
        <v>20</v>
      </c>
      <c r="Q4" s="108">
        <v>1500</v>
      </c>
      <c r="R4" s="108">
        <v>2000</v>
      </c>
      <c r="S4" s="108">
        <v>700</v>
      </c>
      <c r="T4" s="108">
        <v>300</v>
      </c>
      <c r="U4" s="108">
        <v>1.1000000000000001</v>
      </c>
      <c r="V4" s="108">
        <v>100</v>
      </c>
    </row>
    <row r="5" spans="1:26" customFormat="1" ht="72" x14ac:dyDescent="0.3">
      <c r="A5" s="30" t="s">
        <v>367</v>
      </c>
      <c r="B5" s="30"/>
      <c r="C5" s="30"/>
      <c r="D5" s="30"/>
      <c r="E5" s="30"/>
      <c r="F5" s="30"/>
      <c r="G5" s="42"/>
      <c r="H5" s="30"/>
      <c r="I5" s="30"/>
      <c r="J5" s="53"/>
      <c r="K5" s="48"/>
      <c r="L5" s="30"/>
      <c r="M5" s="30"/>
      <c r="N5" s="30"/>
      <c r="O5" s="30"/>
      <c r="P5" s="30"/>
      <c r="Q5" s="30"/>
      <c r="R5" s="30"/>
      <c r="S5" s="30"/>
      <c r="T5" s="30"/>
      <c r="U5" s="30"/>
      <c r="V5" s="30"/>
    </row>
    <row r="6" spans="1:26" customFormat="1" ht="36" x14ac:dyDescent="0.3">
      <c r="A6" s="107" t="s">
        <v>321</v>
      </c>
      <c r="B6" s="119">
        <f>F11</f>
        <v>2653.3078571428573</v>
      </c>
      <c r="C6" s="119">
        <f t="shared" ref="C6:V6" si="0">G11</f>
        <v>2407.2895714285719</v>
      </c>
      <c r="D6" s="119">
        <f t="shared" si="0"/>
        <v>2063.7840499999998</v>
      </c>
      <c r="E6" s="119">
        <f t="shared" si="0"/>
        <v>77.966440000000006</v>
      </c>
      <c r="F6" s="119">
        <f t="shared" si="0"/>
        <v>40.039749285714286</v>
      </c>
      <c r="G6" s="119">
        <f t="shared" si="0"/>
        <v>117.42161785714286</v>
      </c>
      <c r="H6" s="119">
        <f t="shared" si="0"/>
        <v>33.862885714285717</v>
      </c>
      <c r="I6" s="119">
        <f t="shared" si="0"/>
        <v>27.881221428571425</v>
      </c>
      <c r="J6" s="119">
        <f t="shared" si="0"/>
        <v>63.077821428571426</v>
      </c>
      <c r="K6" s="119">
        <f t="shared" si="0"/>
        <v>320.60728642857146</v>
      </c>
      <c r="L6" s="119">
        <f t="shared" si="0"/>
        <v>22.634096428571432</v>
      </c>
      <c r="M6" s="119">
        <f t="shared" si="0"/>
        <v>376.59985714285722</v>
      </c>
      <c r="N6" s="119">
        <f t="shared" si="0"/>
        <v>990.80666428571419</v>
      </c>
      <c r="O6" s="119">
        <f t="shared" si="0"/>
        <v>1514.1987571428569</v>
      </c>
      <c r="P6" s="119">
        <f t="shared" si="0"/>
        <v>26.161157857142857</v>
      </c>
      <c r="Q6" s="119">
        <f t="shared" si="0"/>
        <v>3905.9539285714282</v>
      </c>
      <c r="R6" s="119">
        <f t="shared" si="0"/>
        <v>2573.4300928571424</v>
      </c>
      <c r="S6" s="119">
        <f t="shared" si="0"/>
        <v>8107.3966071428576</v>
      </c>
      <c r="T6" s="119">
        <f t="shared" si="0"/>
        <v>430.81057142857145</v>
      </c>
      <c r="U6" s="119">
        <f t="shared" si="0"/>
        <v>1.8535142857142854</v>
      </c>
      <c r="V6" s="119">
        <f t="shared" si="0"/>
        <v>259.67259999999999</v>
      </c>
    </row>
    <row r="7" spans="1:26" customFormat="1" ht="57.6" x14ac:dyDescent="0.3">
      <c r="A7" s="30" t="s">
        <v>368</v>
      </c>
      <c r="B7" s="30"/>
      <c r="C7" s="118">
        <f>C6/C4*100</f>
        <v>102.4378541033435</v>
      </c>
      <c r="D7" s="118">
        <f t="shared" ref="D7:V7" si="1">D6/D4*100</f>
        <v>137.58560333333332</v>
      </c>
      <c r="E7" s="118">
        <f t="shared" si="1"/>
        <v>189.58404863221884</v>
      </c>
      <c r="F7" s="118">
        <f t="shared" si="1"/>
        <v>52.425203647416417</v>
      </c>
      <c r="G7" s="118">
        <f t="shared" si="1"/>
        <v>99.933291793313074</v>
      </c>
      <c r="H7" s="118">
        <f t="shared" si="1"/>
        <v>103.75011793313071</v>
      </c>
      <c r="I7" s="118">
        <f t="shared" si="1"/>
        <v>85.423316717325221</v>
      </c>
      <c r="J7" s="118">
        <f t="shared" si="1"/>
        <v>96.629854103343476</v>
      </c>
      <c r="K7" s="118">
        <f t="shared" si="1"/>
        <v>99.220823652942812</v>
      </c>
      <c r="L7" s="118">
        <f t="shared" si="1"/>
        <v>90.536385714285728</v>
      </c>
      <c r="M7" s="118">
        <f t="shared" si="1"/>
        <v>251.06657142857151</v>
      </c>
      <c r="N7" s="118">
        <f t="shared" si="1"/>
        <v>123.85083303571427</v>
      </c>
      <c r="O7" s="118">
        <f t="shared" si="1"/>
        <v>216.31410816326527</v>
      </c>
      <c r="P7" s="118">
        <f t="shared" si="1"/>
        <v>130.8057892857143</v>
      </c>
      <c r="Q7" s="118">
        <f t="shared" si="1"/>
        <v>260.39692857142853</v>
      </c>
      <c r="R7" s="118">
        <f t="shared" si="1"/>
        <v>128.67150464285712</v>
      </c>
      <c r="S7" s="118">
        <f t="shared" si="1"/>
        <v>1158.1995153061225</v>
      </c>
      <c r="T7" s="118">
        <f t="shared" si="1"/>
        <v>143.60352380952381</v>
      </c>
      <c r="U7" s="118">
        <f t="shared" si="1"/>
        <v>168.50129870129865</v>
      </c>
      <c r="V7" s="118">
        <f t="shared" si="1"/>
        <v>259.67259999999999</v>
      </c>
    </row>
    <row r="8" spans="1:26" s="106" customFormat="1" ht="15" thickBot="1" x14ac:dyDescent="0.35">
      <c r="A8" s="102"/>
      <c r="B8" s="102"/>
      <c r="C8" s="102"/>
      <c r="D8" s="102"/>
      <c r="E8" s="102"/>
      <c r="F8" s="102"/>
      <c r="G8" s="102"/>
      <c r="H8" s="102"/>
      <c r="I8" s="102"/>
      <c r="J8" s="102"/>
      <c r="K8" s="103"/>
      <c r="L8" s="102"/>
      <c r="M8" s="102"/>
      <c r="N8" s="104"/>
      <c r="O8" s="105"/>
      <c r="P8" s="102"/>
      <c r="Q8" s="102"/>
      <c r="R8" s="102"/>
      <c r="S8" s="102"/>
      <c r="T8" s="102"/>
      <c r="U8" s="102"/>
      <c r="V8" s="102"/>
      <c r="W8" s="102"/>
      <c r="X8" s="102"/>
      <c r="Y8" s="102"/>
      <c r="Z8" s="102"/>
    </row>
    <row r="9" spans="1:26" s="97" customFormat="1" ht="28.8" x14ac:dyDescent="0.3">
      <c r="A9" s="114" t="s">
        <v>391</v>
      </c>
      <c r="B9" s="115" t="s">
        <v>392</v>
      </c>
      <c r="C9" s="115" t="s">
        <v>393</v>
      </c>
      <c r="D9" s="115"/>
      <c r="E9" s="115" t="s">
        <v>272</v>
      </c>
      <c r="F9" s="115" t="s">
        <v>273</v>
      </c>
      <c r="G9" s="115" t="s">
        <v>3</v>
      </c>
      <c r="H9" s="115" t="s">
        <v>296</v>
      </c>
      <c r="I9" s="115" t="s">
        <v>323</v>
      </c>
      <c r="J9" s="115" t="s">
        <v>324</v>
      </c>
      <c r="K9" s="115" t="s">
        <v>327</v>
      </c>
      <c r="L9" s="115" t="s">
        <v>325</v>
      </c>
      <c r="M9" s="115" t="s">
        <v>326</v>
      </c>
      <c r="N9" s="115" t="s">
        <v>329</v>
      </c>
      <c r="O9" s="115" t="s">
        <v>5</v>
      </c>
      <c r="P9" s="115" t="s">
        <v>304</v>
      </c>
      <c r="Q9" s="115" t="s">
        <v>313</v>
      </c>
      <c r="R9" s="115" t="s">
        <v>6</v>
      </c>
      <c r="S9" s="115" t="s">
        <v>7</v>
      </c>
      <c r="T9" s="115" t="s">
        <v>8</v>
      </c>
      <c r="U9" s="115" t="s">
        <v>9</v>
      </c>
      <c r="V9" s="115" t="s">
        <v>10</v>
      </c>
      <c r="W9" s="115" t="s">
        <v>291</v>
      </c>
      <c r="X9" s="115" t="s">
        <v>11</v>
      </c>
      <c r="Y9" s="115" t="s">
        <v>12</v>
      </c>
      <c r="Z9" s="116" t="s">
        <v>13</v>
      </c>
    </row>
    <row r="10" spans="1:26" customFormat="1" x14ac:dyDescent="0.3">
      <c r="A10" s="176"/>
      <c r="B10" s="177"/>
      <c r="C10" s="177"/>
      <c r="D10" s="177"/>
      <c r="E10" s="100"/>
      <c r="F10" s="100"/>
      <c r="G10" s="100" t="s">
        <v>15</v>
      </c>
      <c r="H10" s="100" t="s">
        <v>16</v>
      </c>
      <c r="I10" s="100" t="s">
        <v>16</v>
      </c>
      <c r="J10" s="100" t="s">
        <v>16</v>
      </c>
      <c r="K10" s="101" t="s">
        <v>328</v>
      </c>
      <c r="L10" s="100" t="s">
        <v>16</v>
      </c>
      <c r="M10" s="100" t="s">
        <v>16</v>
      </c>
      <c r="N10" s="100" t="s">
        <v>16</v>
      </c>
      <c r="O10" s="100" t="s">
        <v>16</v>
      </c>
      <c r="P10" s="100" t="s">
        <v>16</v>
      </c>
      <c r="Q10" s="100" t="s">
        <v>17</v>
      </c>
      <c r="R10" s="100" t="s">
        <v>17</v>
      </c>
      <c r="S10" s="100" t="s">
        <v>17</v>
      </c>
      <c r="T10" s="100" t="s">
        <v>17</v>
      </c>
      <c r="U10" s="100" t="s">
        <v>17</v>
      </c>
      <c r="V10" s="100" t="s">
        <v>17</v>
      </c>
      <c r="W10" s="100" t="s">
        <v>18</v>
      </c>
      <c r="X10" s="100" t="s">
        <v>18</v>
      </c>
      <c r="Y10" s="100" t="s">
        <v>17</v>
      </c>
      <c r="Z10" s="117" t="s">
        <v>17</v>
      </c>
    </row>
    <row r="11" spans="1:26" customFormat="1" ht="36" x14ac:dyDescent="0.3">
      <c r="A11" s="107" t="s">
        <v>321</v>
      </c>
      <c r="B11" s="177">
        <f>AVERAGE(B12:B18)</f>
        <v>0</v>
      </c>
      <c r="C11" s="177">
        <f t="shared" ref="C11:Z11" si="2">AVERAGE(C12:C18)</f>
        <v>0</v>
      </c>
      <c r="D11" s="245">
        <f t="shared" si="2"/>
        <v>0</v>
      </c>
      <c r="E11" s="245">
        <f t="shared" si="2"/>
        <v>0</v>
      </c>
      <c r="F11" s="243">
        <f t="shared" si="2"/>
        <v>2653.3078571428573</v>
      </c>
      <c r="G11" s="243">
        <f t="shared" si="2"/>
        <v>2407.2895714285719</v>
      </c>
      <c r="H11" s="243">
        <f t="shared" si="2"/>
        <v>2063.7840499999998</v>
      </c>
      <c r="I11" s="243">
        <f t="shared" si="2"/>
        <v>77.966440000000006</v>
      </c>
      <c r="J11" s="243">
        <f t="shared" si="2"/>
        <v>40.039749285714286</v>
      </c>
      <c r="K11" s="243">
        <f t="shared" si="2"/>
        <v>117.42161785714286</v>
      </c>
      <c r="L11" s="243">
        <f t="shared" si="2"/>
        <v>33.862885714285717</v>
      </c>
      <c r="M11" s="243">
        <f t="shared" si="2"/>
        <v>27.881221428571425</v>
      </c>
      <c r="N11" s="243">
        <f t="shared" si="2"/>
        <v>63.077821428571426</v>
      </c>
      <c r="O11" s="243">
        <f t="shared" si="2"/>
        <v>320.60728642857146</v>
      </c>
      <c r="P11" s="243">
        <f t="shared" si="2"/>
        <v>22.634096428571432</v>
      </c>
      <c r="Q11" s="243">
        <f t="shared" si="2"/>
        <v>376.59985714285722</v>
      </c>
      <c r="R11" s="243">
        <f t="shared" si="2"/>
        <v>990.80666428571419</v>
      </c>
      <c r="S11" s="243">
        <f t="shared" si="2"/>
        <v>1514.1987571428569</v>
      </c>
      <c r="T11" s="243">
        <f t="shared" si="2"/>
        <v>26.161157857142857</v>
      </c>
      <c r="U11" s="243">
        <f t="shared" si="2"/>
        <v>3905.9539285714282</v>
      </c>
      <c r="V11" s="243">
        <f t="shared" si="2"/>
        <v>2573.4300928571424</v>
      </c>
      <c r="W11" s="243">
        <f t="shared" si="2"/>
        <v>8107.3966071428576</v>
      </c>
      <c r="X11" s="243">
        <f t="shared" si="2"/>
        <v>430.81057142857145</v>
      </c>
      <c r="Y11" s="243">
        <f t="shared" si="2"/>
        <v>1.8535142857142854</v>
      </c>
      <c r="Z11" s="243">
        <f t="shared" si="2"/>
        <v>259.67259999999999</v>
      </c>
    </row>
    <row r="12" spans="1:26" customFormat="1" x14ac:dyDescent="0.3">
      <c r="A12" s="98" t="s">
        <v>411</v>
      </c>
      <c r="B12" s="98">
        <f>TĐ1!B11</f>
        <v>0</v>
      </c>
      <c r="C12" s="98">
        <f>TĐ1!C11</f>
        <v>0</v>
      </c>
      <c r="D12" s="86">
        <f>TĐ1!D11</f>
        <v>0</v>
      </c>
      <c r="E12" s="86">
        <f>TĐ1!E11</f>
        <v>0</v>
      </c>
      <c r="F12" s="244">
        <f>TĐ1!F11</f>
        <v>2453.8000000000002</v>
      </c>
      <c r="G12" s="244">
        <f>TĐ1!G11</f>
        <v>2377.915</v>
      </c>
      <c r="H12" s="244">
        <f>TĐ1!H11</f>
        <v>1920.7598999999998</v>
      </c>
      <c r="I12" s="244">
        <f>TĐ1!I11</f>
        <v>78.350999999999999</v>
      </c>
      <c r="J12" s="244">
        <f>TĐ1!J11</f>
        <v>32.6252</v>
      </c>
      <c r="K12" s="244">
        <f>TĐ1!K11</f>
        <v>109.98419999999999</v>
      </c>
      <c r="L12" s="244">
        <f>TĐ1!L11</f>
        <v>28.081</v>
      </c>
      <c r="M12" s="244">
        <f>TĐ1!M11</f>
        <v>25.887999999999998</v>
      </c>
      <c r="N12" s="244">
        <f>TĐ1!N11</f>
        <v>53.969000000000001</v>
      </c>
      <c r="O12" s="244">
        <f>TĐ1!O11</f>
        <v>355.05489999999998</v>
      </c>
      <c r="P12" s="244">
        <f>TĐ1!P11</f>
        <v>14.821300000000001</v>
      </c>
      <c r="Q12" s="244">
        <f>TĐ1!Q11</f>
        <v>187.76500000000001</v>
      </c>
      <c r="R12" s="244">
        <f>TĐ1!R11</f>
        <v>1073.171</v>
      </c>
      <c r="S12" s="244">
        <f>TĐ1!S11</f>
        <v>1507.2339999999999</v>
      </c>
      <c r="T12" s="244">
        <f>TĐ1!T11</f>
        <v>15.976800000000001</v>
      </c>
      <c r="U12" s="244">
        <f>TĐ1!U11</f>
        <v>4018.4350000000004</v>
      </c>
      <c r="V12" s="244">
        <f>TĐ1!V11</f>
        <v>3216.152</v>
      </c>
      <c r="W12" s="244">
        <f>TĐ1!W11</f>
        <v>7255.4649999999992</v>
      </c>
      <c r="X12" s="244">
        <f>TĐ1!X11</f>
        <v>152.01999999999998</v>
      </c>
      <c r="Y12" s="244">
        <f>TĐ1!Y11</f>
        <v>1.9664699999999999</v>
      </c>
      <c r="Z12" s="244">
        <f>TĐ1!Z11</f>
        <v>134.82980000000001</v>
      </c>
    </row>
    <row r="13" spans="1:26" customFormat="1" x14ac:dyDescent="0.3">
      <c r="A13" s="98" t="s">
        <v>412</v>
      </c>
      <c r="B13" s="98">
        <f>TĐ2!B11</f>
        <v>0</v>
      </c>
      <c r="C13" s="98">
        <f>TĐ2!C11</f>
        <v>0</v>
      </c>
      <c r="D13" s="86">
        <f>TĐ2!D11</f>
        <v>0</v>
      </c>
      <c r="E13" s="86">
        <f>TĐ2!E11</f>
        <v>0</v>
      </c>
      <c r="F13" s="244">
        <f>TĐ2!F11</f>
        <v>2251.8500000000004</v>
      </c>
      <c r="G13" s="244">
        <f>TĐ2!G11</f>
        <v>2385.7999999999997</v>
      </c>
      <c r="H13" s="244">
        <f>TĐ2!H11</f>
        <v>1626.9739999999995</v>
      </c>
      <c r="I13" s="244">
        <f>TĐ2!I11</f>
        <v>54.519600000000004</v>
      </c>
      <c r="J13" s="244">
        <f>TĐ2!J11</f>
        <v>60.510750000000002</v>
      </c>
      <c r="K13" s="244">
        <f>TĐ2!K11</f>
        <v>114.41034999999999</v>
      </c>
      <c r="L13" s="244">
        <f>TĐ2!L11</f>
        <v>38.374000000000002</v>
      </c>
      <c r="M13" s="244">
        <f>TĐ2!M11</f>
        <v>37.407900000000005</v>
      </c>
      <c r="N13" s="244">
        <f>TĐ2!N11</f>
        <v>75.781899999999993</v>
      </c>
      <c r="O13" s="244">
        <f>TĐ2!O11</f>
        <v>290.9973</v>
      </c>
      <c r="P13" s="244">
        <f>TĐ2!P11</f>
        <v>13.6365</v>
      </c>
      <c r="Q13" s="244">
        <f>TĐ2!Q11</f>
        <v>73.5</v>
      </c>
      <c r="R13" s="244">
        <f>TĐ2!R11</f>
        <v>814.08300000000008</v>
      </c>
      <c r="S13" s="244">
        <f>TĐ2!S11</f>
        <v>1238.3169999999998</v>
      </c>
      <c r="T13" s="244">
        <f>TĐ2!T11</f>
        <v>20.446350000000002</v>
      </c>
      <c r="U13" s="244">
        <f>TĐ2!U11</f>
        <v>2172.8505</v>
      </c>
      <c r="V13" s="244">
        <f>TĐ2!V11</f>
        <v>1944.2455</v>
      </c>
      <c r="W13" s="244">
        <f>TĐ2!W11</f>
        <v>10010.334999999999</v>
      </c>
      <c r="X13" s="244">
        <f>TĐ2!X11</f>
        <v>155.44</v>
      </c>
      <c r="Y13" s="244">
        <f>TĐ2!Y11</f>
        <v>1.2634200000000002</v>
      </c>
      <c r="Z13" s="244">
        <f>TĐ2!Z11</f>
        <v>348.84139999999996</v>
      </c>
    </row>
    <row r="14" spans="1:26" customFormat="1" x14ac:dyDescent="0.3">
      <c r="A14" s="98" t="s">
        <v>413</v>
      </c>
      <c r="B14" s="98">
        <f>TĐ3!B11</f>
        <v>0</v>
      </c>
      <c r="C14" s="98">
        <f>TĐ3!C11</f>
        <v>0</v>
      </c>
      <c r="D14" s="86">
        <f>TĐ3!D11</f>
        <v>0</v>
      </c>
      <c r="E14" s="86">
        <f>TĐ3!E11</f>
        <v>0</v>
      </c>
      <c r="F14" s="244">
        <f>TĐ3!F11</f>
        <v>2808.17</v>
      </c>
      <c r="G14" s="244">
        <f>TĐ3!G11</f>
        <v>2410.902</v>
      </c>
      <c r="H14" s="244">
        <f>TĐ3!H11</f>
        <v>2285.67245</v>
      </c>
      <c r="I14" s="244">
        <f>TĐ3!I11</f>
        <v>82.757900000000006</v>
      </c>
      <c r="J14" s="244">
        <f>TĐ3!J11</f>
        <v>39.700150000000001</v>
      </c>
      <c r="K14" s="244">
        <f>TĐ3!K11</f>
        <v>122.45805000000001</v>
      </c>
      <c r="L14" s="244">
        <f>TĐ3!L11</f>
        <v>37.641600000000004</v>
      </c>
      <c r="M14" s="244">
        <f>TĐ3!M11</f>
        <v>33.088000000000001</v>
      </c>
      <c r="N14" s="244">
        <f>TĐ3!N11</f>
        <v>80.065600000000003</v>
      </c>
      <c r="O14" s="244">
        <f>TĐ3!O11</f>
        <v>293.93941000000001</v>
      </c>
      <c r="P14" s="244">
        <f>TĐ3!P11</f>
        <v>16.726320000000001</v>
      </c>
      <c r="Q14" s="244">
        <f>TĐ3!Q11</f>
        <v>1181.184</v>
      </c>
      <c r="R14" s="244">
        <f>TĐ3!R11</f>
        <v>1005.4307999999999</v>
      </c>
      <c r="S14" s="244">
        <f>TĐ3!S11</f>
        <v>1613.7395999999999</v>
      </c>
      <c r="T14" s="244">
        <f>TĐ3!T11</f>
        <v>37.972839999999998</v>
      </c>
      <c r="U14" s="244">
        <f>TĐ3!U11</f>
        <v>5088.3804999999993</v>
      </c>
      <c r="V14" s="244">
        <f>TĐ3!V11</f>
        <v>2519.6594</v>
      </c>
      <c r="W14" s="244">
        <f>TĐ3!W11</f>
        <v>4761.3280000000004</v>
      </c>
      <c r="X14" s="244">
        <f>TĐ3!X11</f>
        <v>1338.212</v>
      </c>
      <c r="Y14" s="244">
        <f>TĐ3!Y11</f>
        <v>1.9103920000000001</v>
      </c>
      <c r="Z14" s="244">
        <f>TĐ3!Z11</f>
        <v>159.87260000000001</v>
      </c>
    </row>
    <row r="15" spans="1:26" customFormat="1" x14ac:dyDescent="0.3">
      <c r="A15" s="98" t="s">
        <v>414</v>
      </c>
      <c r="B15" s="98">
        <f>TĐ4!B11</f>
        <v>0</v>
      </c>
      <c r="C15" s="98">
        <f>TĐ4!C11</f>
        <v>0</v>
      </c>
      <c r="D15" s="86">
        <f>TĐ4!D11</f>
        <v>0</v>
      </c>
      <c r="E15" s="86">
        <f>TĐ4!E11</f>
        <v>0</v>
      </c>
      <c r="F15" s="244">
        <f>TĐ4!F11</f>
        <v>2654.05</v>
      </c>
      <c r="G15" s="244">
        <f>TĐ4!G11</f>
        <v>2405.83</v>
      </c>
      <c r="H15" s="244">
        <f>TĐ4!H11</f>
        <v>2097.89</v>
      </c>
      <c r="I15" s="244">
        <f>TĐ4!I11</f>
        <v>82.731999999999999</v>
      </c>
      <c r="J15" s="244">
        <f>TĐ4!J11</f>
        <v>36.356000000000002</v>
      </c>
      <c r="K15" s="244">
        <f>TĐ4!K11</f>
        <v>119.08800000000001</v>
      </c>
      <c r="L15" s="244">
        <f>TĐ4!L11</f>
        <v>21.661000000000001</v>
      </c>
      <c r="M15" s="244">
        <f>TĐ4!M11</f>
        <v>44.873499999999993</v>
      </c>
      <c r="N15" s="244">
        <f>TĐ4!N11</f>
        <v>66.534499999999994</v>
      </c>
      <c r="O15" s="244">
        <f>TĐ4!O11</f>
        <v>317.95640000000003</v>
      </c>
      <c r="P15" s="244">
        <f>TĐ4!P11</f>
        <v>17.578650000000003</v>
      </c>
      <c r="Q15" s="244">
        <f>TĐ4!Q11</f>
        <v>427.82000000000005</v>
      </c>
      <c r="R15" s="244">
        <f>TĐ4!R11</f>
        <v>892.87</v>
      </c>
      <c r="S15" s="244">
        <f>TĐ4!S11</f>
        <v>1687.568</v>
      </c>
      <c r="T15" s="244">
        <f>TĐ4!T11</f>
        <v>19.271000000000004</v>
      </c>
      <c r="U15" s="244">
        <f>TĐ4!U11</f>
        <v>5112.8050000000003</v>
      </c>
      <c r="V15" s="244">
        <f>TĐ4!V11</f>
        <v>2816.5705000000003</v>
      </c>
      <c r="W15" s="244">
        <f>TĐ4!W11</f>
        <v>9914.5375000000004</v>
      </c>
      <c r="X15" s="244">
        <f>TĐ4!X11</f>
        <v>409.76</v>
      </c>
      <c r="Y15" s="244">
        <f>TĐ4!Y11</f>
        <v>2.0943800000000001</v>
      </c>
      <c r="Z15" s="244">
        <f>TĐ4!Z11</f>
        <v>184.75</v>
      </c>
    </row>
    <row r="16" spans="1:26" customFormat="1" x14ac:dyDescent="0.3">
      <c r="A16" s="98" t="s">
        <v>415</v>
      </c>
      <c r="B16" s="98">
        <f>TĐ5!B11</f>
        <v>0</v>
      </c>
      <c r="C16" s="98">
        <f>TĐ5!C11</f>
        <v>0</v>
      </c>
      <c r="D16" s="86">
        <f>TĐ5!D11</f>
        <v>0</v>
      </c>
      <c r="E16" s="86">
        <f>TĐ5!E11</f>
        <v>0</v>
      </c>
      <c r="F16" s="244">
        <f>TĐ5!F11</f>
        <v>3328.21</v>
      </c>
      <c r="G16" s="244">
        <f>TĐ5!G11</f>
        <v>2500.5600000000004</v>
      </c>
      <c r="H16" s="244">
        <f>TĐ5!H11</f>
        <v>2626.4948000000004</v>
      </c>
      <c r="I16" s="244">
        <f>TĐ5!I11</f>
        <v>85.920699999999997</v>
      </c>
      <c r="J16" s="244">
        <f>TĐ5!J11</f>
        <v>32.028129999999997</v>
      </c>
      <c r="K16" s="244">
        <f>TĐ5!K11</f>
        <v>117.32883000000001</v>
      </c>
      <c r="L16" s="244">
        <f>TĐ5!L11</f>
        <v>32.352399999999996</v>
      </c>
      <c r="M16" s="244">
        <f>TĐ5!M11</f>
        <v>27.817099999999996</v>
      </c>
      <c r="N16" s="244">
        <f>TĐ5!N11</f>
        <v>60.169499999999999</v>
      </c>
      <c r="O16" s="244">
        <f>TĐ5!O11</f>
        <v>348.01860499999998</v>
      </c>
      <c r="P16" s="244">
        <f>TĐ5!P11</f>
        <v>29.835784999999994</v>
      </c>
      <c r="Q16" s="244">
        <f>TĐ5!Q11</f>
        <v>366.63</v>
      </c>
      <c r="R16" s="244">
        <f>TĐ5!R11</f>
        <v>783.28205000000003</v>
      </c>
      <c r="S16" s="244">
        <f>TĐ5!S11</f>
        <v>1626.0987999999998</v>
      </c>
      <c r="T16" s="244">
        <f>TĐ5!T11</f>
        <v>20.201005000000002</v>
      </c>
      <c r="U16" s="244">
        <f>TĐ5!U11</f>
        <v>3383.2353000000003</v>
      </c>
      <c r="V16" s="244">
        <f>TĐ5!V11</f>
        <v>2331.9713499999998</v>
      </c>
      <c r="W16" s="244">
        <f>TĐ5!W11</f>
        <v>8156.4712500000005</v>
      </c>
      <c r="X16" s="244">
        <f>TĐ5!X11</f>
        <v>348.44</v>
      </c>
      <c r="Y16" s="244">
        <f>TĐ5!Y11</f>
        <v>2.0328854999999995</v>
      </c>
      <c r="Z16" s="244">
        <f>TĐ5!Z11</f>
        <v>251.28874999999999</v>
      </c>
    </row>
    <row r="17" spans="1:26" customFormat="1" x14ac:dyDescent="0.3">
      <c r="A17" s="98" t="s">
        <v>416</v>
      </c>
      <c r="B17" s="98">
        <f>TĐ6!B11</f>
        <v>0</v>
      </c>
      <c r="C17" s="98">
        <f>TĐ6!C11</f>
        <v>0</v>
      </c>
      <c r="D17" s="86">
        <f>TĐ6!D11</f>
        <v>0</v>
      </c>
      <c r="E17" s="86">
        <f>TĐ6!E11</f>
        <v>0</v>
      </c>
      <c r="F17" s="244">
        <f>TĐ6!F11</f>
        <v>2558.7149999999997</v>
      </c>
      <c r="G17" s="244">
        <f>TĐ6!G11</f>
        <v>2369.9250000000002</v>
      </c>
      <c r="H17" s="244">
        <f>TĐ6!H11</f>
        <v>2057.2532000000001</v>
      </c>
      <c r="I17" s="244">
        <f>TĐ6!I11</f>
        <v>112.4246</v>
      </c>
      <c r="J17" s="244">
        <f>TĐ6!J11</f>
        <v>30.820094999999998</v>
      </c>
      <c r="K17" s="244">
        <f>TĐ6!K11</f>
        <v>142.00469499999997</v>
      </c>
      <c r="L17" s="244">
        <f>TĐ6!L11</f>
        <v>50.198100000000004</v>
      </c>
      <c r="M17" s="244">
        <f>TĐ6!M11</f>
        <v>14.774250000000002</v>
      </c>
      <c r="N17" s="244">
        <f>TĐ6!N11</f>
        <v>64.972349999999992</v>
      </c>
      <c r="O17" s="244">
        <f>TĐ6!O11</f>
        <v>270.67986999999999</v>
      </c>
      <c r="P17" s="244">
        <f>TĐ6!P11</f>
        <v>25.886440000000004</v>
      </c>
      <c r="Q17" s="244">
        <f>TĐ6!Q11</f>
        <v>379.8</v>
      </c>
      <c r="R17" s="244">
        <f>TĐ6!R11</f>
        <v>1566.8101999999999</v>
      </c>
      <c r="S17" s="244">
        <f>TĐ6!S11</f>
        <v>1870.4426999999998</v>
      </c>
      <c r="T17" s="244">
        <f>TĐ6!T11</f>
        <v>20.420870000000001</v>
      </c>
      <c r="U17" s="244">
        <f>TĐ6!U11</f>
        <v>5880.8472000000011</v>
      </c>
      <c r="V17" s="244">
        <f>TĐ6!V11</f>
        <v>3019.2248999999997</v>
      </c>
      <c r="W17" s="244">
        <f>TĐ6!W11</f>
        <v>15031.533499999998</v>
      </c>
      <c r="X17" s="244">
        <f>TĐ6!X11</f>
        <v>487.02000000000004</v>
      </c>
      <c r="Y17" s="244">
        <f>TĐ6!Y11</f>
        <v>2.5180245000000001</v>
      </c>
      <c r="Z17" s="244">
        <f>TĐ6!Z11</f>
        <v>442.18324999999999</v>
      </c>
    </row>
    <row r="18" spans="1:26" customFormat="1" x14ac:dyDescent="0.3">
      <c r="A18" s="98" t="s">
        <v>417</v>
      </c>
      <c r="B18" s="98">
        <f>TĐ7!B11</f>
        <v>0</v>
      </c>
      <c r="C18" s="98">
        <f>TĐ7!C11</f>
        <v>0</v>
      </c>
      <c r="D18" s="86">
        <f>TĐ7!D11</f>
        <v>0</v>
      </c>
      <c r="E18" s="86">
        <f>TĐ7!E11</f>
        <v>0</v>
      </c>
      <c r="F18" s="244">
        <f>TĐ7!F11</f>
        <v>2518.36</v>
      </c>
      <c r="G18" s="244">
        <f>TĐ7!G11</f>
        <v>2400.0950000000003</v>
      </c>
      <c r="H18" s="244">
        <f>TĐ7!H11</f>
        <v>1831.4440000000002</v>
      </c>
      <c r="I18" s="244">
        <f>TĐ7!I11</f>
        <v>49.059279999999994</v>
      </c>
      <c r="J18" s="244">
        <f>TĐ7!J11</f>
        <v>48.237919999999995</v>
      </c>
      <c r="K18" s="244">
        <f>TĐ7!K11</f>
        <v>96.677199999999985</v>
      </c>
      <c r="L18" s="244">
        <f>TĐ7!L11</f>
        <v>28.732099999999999</v>
      </c>
      <c r="M18" s="244">
        <f>TĐ7!M11</f>
        <v>11.319800000000001</v>
      </c>
      <c r="N18" s="244">
        <f>TĐ7!N11</f>
        <v>40.051900000000003</v>
      </c>
      <c r="O18" s="244">
        <f>TĐ7!O11</f>
        <v>367.60451999999998</v>
      </c>
      <c r="P18" s="244">
        <f>TĐ7!P11</f>
        <v>39.953680000000006</v>
      </c>
      <c r="Q18" s="244">
        <f>TĐ7!Q11</f>
        <v>19.5</v>
      </c>
      <c r="R18" s="244">
        <f>TĐ7!R11</f>
        <v>799.99959999999999</v>
      </c>
      <c r="S18" s="244">
        <f>TĐ7!S11</f>
        <v>1055.9911999999999</v>
      </c>
      <c r="T18" s="244">
        <f>TĐ7!T11</f>
        <v>48.83923999999999</v>
      </c>
      <c r="U18" s="244">
        <f>TĐ7!U11</f>
        <v>1685.124</v>
      </c>
      <c r="V18" s="244">
        <f>TĐ7!V11</f>
        <v>2166.1869999999999</v>
      </c>
      <c r="W18" s="244">
        <f>TĐ7!W11</f>
        <v>1622.1059999999998</v>
      </c>
      <c r="X18" s="244">
        <f>TĐ7!X11</f>
        <v>124.78199999999998</v>
      </c>
      <c r="Y18" s="244">
        <f>TĐ7!Y11</f>
        <v>1.189028</v>
      </c>
      <c r="Z18" s="244">
        <f>TĐ7!Z11</f>
        <v>295.94240000000002</v>
      </c>
    </row>
    <row r="19" spans="1:26" customFormat="1" x14ac:dyDescent="0.3">
      <c r="A19" s="110"/>
      <c r="B19" s="110"/>
      <c r="C19" s="110"/>
      <c r="D19" s="110"/>
      <c r="E19" s="110"/>
      <c r="F19" s="110"/>
      <c r="G19" s="110"/>
      <c r="H19" s="110"/>
      <c r="I19" s="110"/>
      <c r="J19" s="110"/>
      <c r="K19" s="111"/>
      <c r="L19" s="110"/>
      <c r="M19" s="110"/>
      <c r="N19" s="112"/>
      <c r="O19" s="113"/>
      <c r="P19" s="110"/>
      <c r="Q19" s="110"/>
      <c r="R19" s="110"/>
      <c r="S19" s="110"/>
      <c r="T19" s="110"/>
      <c r="U19" s="110"/>
      <c r="V19" s="110"/>
      <c r="W19" s="110"/>
      <c r="X19" s="110"/>
      <c r="Y19" s="110"/>
      <c r="Z19" s="110"/>
    </row>
    <row r="20" spans="1:26" customFormat="1" x14ac:dyDescent="0.3">
      <c r="A20" s="110"/>
      <c r="B20" s="110"/>
      <c r="C20" s="110"/>
      <c r="D20" s="110"/>
      <c r="E20" s="110"/>
      <c r="F20" s="110"/>
      <c r="G20" s="110"/>
      <c r="H20" s="110"/>
      <c r="I20" s="110"/>
      <c r="J20" s="110"/>
      <c r="K20" s="111"/>
      <c r="L20" s="110"/>
      <c r="M20" s="110"/>
      <c r="N20" s="558" t="s">
        <v>427</v>
      </c>
      <c r="O20" s="559"/>
      <c r="P20" s="559"/>
      <c r="Q20" s="559"/>
      <c r="R20" s="559"/>
      <c r="S20" s="559"/>
      <c r="T20" s="559"/>
      <c r="U20" s="559"/>
      <c r="V20" s="559"/>
      <c r="W20" s="559"/>
      <c r="X20" s="110"/>
      <c r="Y20" s="110"/>
      <c r="Z20" s="110"/>
    </row>
    <row r="21" spans="1:26" s="106" customFormat="1" x14ac:dyDescent="0.3">
      <c r="A21" s="110"/>
      <c r="B21" s="110"/>
      <c r="C21" s="110"/>
      <c r="D21" s="110"/>
      <c r="E21" s="110"/>
      <c r="F21" s="110"/>
      <c r="G21" s="110"/>
      <c r="H21" s="110"/>
      <c r="I21" s="110"/>
      <c r="J21" s="110"/>
      <c r="K21" s="111"/>
      <c r="L21" s="110"/>
      <c r="M21" s="110"/>
      <c r="N21" s="559"/>
      <c r="O21" s="559"/>
      <c r="P21" s="559"/>
      <c r="Q21" s="559"/>
      <c r="R21" s="559"/>
      <c r="S21" s="559"/>
      <c r="T21" s="559"/>
      <c r="U21" s="559"/>
      <c r="V21" s="559"/>
      <c r="W21" s="559"/>
      <c r="X21" s="110"/>
      <c r="Y21" s="110"/>
      <c r="Z21" s="110"/>
    </row>
    <row r="22" spans="1:26" x14ac:dyDescent="0.3">
      <c r="N22" s="559"/>
      <c r="O22" s="559"/>
      <c r="P22" s="559"/>
      <c r="Q22" s="559"/>
      <c r="R22" s="559"/>
      <c r="S22" s="559"/>
      <c r="T22" s="559"/>
      <c r="U22" s="559"/>
      <c r="V22" s="559"/>
      <c r="W22" s="559"/>
    </row>
    <row r="23" spans="1:26" x14ac:dyDescent="0.3">
      <c r="N23" s="559"/>
      <c r="O23" s="559"/>
      <c r="P23" s="559"/>
      <c r="Q23" s="559"/>
      <c r="R23" s="559"/>
      <c r="S23" s="559"/>
      <c r="T23" s="559"/>
      <c r="U23" s="559"/>
      <c r="V23" s="559"/>
      <c r="W23" s="559"/>
    </row>
    <row r="24" spans="1:26" x14ac:dyDescent="0.3">
      <c r="N24" s="559"/>
      <c r="O24" s="559"/>
      <c r="P24" s="559"/>
      <c r="Q24" s="559"/>
      <c r="R24" s="559"/>
      <c r="S24" s="559"/>
      <c r="T24" s="559"/>
      <c r="U24" s="559"/>
      <c r="V24" s="559"/>
      <c r="W24" s="559"/>
    </row>
    <row r="25" spans="1:26" x14ac:dyDescent="0.3">
      <c r="N25" s="559"/>
      <c r="O25" s="559"/>
      <c r="P25" s="559"/>
      <c r="Q25" s="559"/>
      <c r="R25" s="559"/>
      <c r="S25" s="559"/>
      <c r="T25" s="559"/>
      <c r="U25" s="559"/>
      <c r="V25" s="559"/>
      <c r="W25" s="559"/>
    </row>
    <row r="26" spans="1:26" x14ac:dyDescent="0.3">
      <c r="N26" s="559"/>
      <c r="O26" s="559"/>
      <c r="P26" s="559"/>
      <c r="Q26" s="559"/>
      <c r="R26" s="559"/>
      <c r="S26" s="559"/>
      <c r="T26" s="559"/>
      <c r="U26" s="559"/>
      <c r="V26" s="559"/>
      <c r="W26" s="559"/>
    </row>
    <row r="27" spans="1:26" x14ac:dyDescent="0.3">
      <c r="N27" s="559"/>
      <c r="O27" s="559"/>
      <c r="P27" s="559"/>
      <c r="Q27" s="559"/>
      <c r="R27" s="559"/>
      <c r="S27" s="559"/>
      <c r="T27" s="559"/>
      <c r="U27" s="559"/>
      <c r="V27" s="559"/>
      <c r="W27" s="559"/>
    </row>
    <row r="28" spans="1:26" x14ac:dyDescent="0.3">
      <c r="N28" s="559"/>
      <c r="O28" s="559"/>
      <c r="P28" s="559"/>
      <c r="Q28" s="559"/>
      <c r="R28" s="559"/>
      <c r="S28" s="559"/>
      <c r="T28" s="559"/>
      <c r="U28" s="559"/>
      <c r="V28" s="559"/>
      <c r="W28" s="559"/>
    </row>
    <row r="29" spans="1:26" x14ac:dyDescent="0.3">
      <c r="N29" s="559"/>
      <c r="O29" s="559"/>
      <c r="P29" s="559"/>
      <c r="Q29" s="559"/>
      <c r="R29" s="559"/>
      <c r="S29" s="559"/>
      <c r="T29" s="559"/>
      <c r="U29" s="559"/>
      <c r="V29" s="559"/>
      <c r="W29" s="559"/>
    </row>
    <row r="30" spans="1:26" x14ac:dyDescent="0.3">
      <c r="N30" s="559"/>
      <c r="O30" s="559"/>
      <c r="P30" s="559"/>
      <c r="Q30" s="559"/>
      <c r="R30" s="559"/>
      <c r="S30" s="559"/>
      <c r="T30" s="559"/>
      <c r="U30" s="559"/>
      <c r="V30" s="559"/>
      <c r="W30" s="559"/>
    </row>
    <row r="31" spans="1:26" x14ac:dyDescent="0.3">
      <c r="N31" s="559"/>
      <c r="O31" s="559"/>
      <c r="P31" s="559"/>
      <c r="Q31" s="559"/>
      <c r="R31" s="559"/>
      <c r="S31" s="559"/>
      <c r="T31" s="559"/>
      <c r="U31" s="559"/>
      <c r="V31" s="559"/>
      <c r="W31" s="559"/>
    </row>
    <row r="32" spans="1:26" x14ac:dyDescent="0.3">
      <c r="N32" s="559"/>
      <c r="O32" s="559"/>
      <c r="P32" s="559"/>
      <c r="Q32" s="559"/>
      <c r="R32" s="559"/>
      <c r="S32" s="559"/>
      <c r="T32" s="559"/>
      <c r="U32" s="559"/>
      <c r="V32" s="559"/>
      <c r="W32" s="559"/>
    </row>
    <row r="33" spans="14:23" x14ac:dyDescent="0.3">
      <c r="N33" s="559"/>
      <c r="O33" s="559"/>
      <c r="P33" s="559"/>
      <c r="Q33" s="559"/>
      <c r="R33" s="559"/>
      <c r="S33" s="559"/>
      <c r="T33" s="559"/>
      <c r="U33" s="559"/>
      <c r="V33" s="559"/>
      <c r="W33" s="559"/>
    </row>
    <row r="34" spans="14:23" x14ac:dyDescent="0.3">
      <c r="N34" s="559"/>
      <c r="O34" s="559"/>
      <c r="P34" s="559"/>
      <c r="Q34" s="559"/>
      <c r="R34" s="559"/>
      <c r="S34" s="559"/>
      <c r="T34" s="559"/>
      <c r="U34" s="559"/>
      <c r="V34" s="559"/>
      <c r="W34" s="559"/>
    </row>
  </sheetData>
  <mergeCells count="1">
    <mergeCell ref="N20:W34"/>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Bang TPDD</vt:lpstr>
      <vt:lpstr>Một số món ăn </vt:lpstr>
      <vt:lpstr>Tinh toan nhu cau</vt:lpstr>
      <vt:lpstr>Khuyến nghị ()</vt:lpstr>
      <vt:lpstr>Khuyến nghị</vt:lpstr>
      <vt:lpstr>TĐ1</vt:lpstr>
      <vt:lpstr>TĐ2</vt:lpstr>
      <vt:lpstr>TĐ3</vt:lpstr>
      <vt:lpstr>TĐ4</vt:lpstr>
      <vt:lpstr>TĐ5</vt:lpstr>
      <vt:lpstr>TĐ6</vt:lpstr>
      <vt:lpstr>TĐ7</vt:lpstr>
      <vt:lpstr>TĐ1 tuần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thutra</dc:creator>
  <cp:lastModifiedBy>DELL</cp:lastModifiedBy>
  <cp:lastPrinted>2011-05-31T05:16:53Z</cp:lastPrinted>
  <dcterms:created xsi:type="dcterms:W3CDTF">2011-05-20T15:12:24Z</dcterms:created>
  <dcterms:modified xsi:type="dcterms:W3CDTF">2021-12-11T16:17:02Z</dcterms:modified>
</cp:coreProperties>
</file>