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ager\Documents\NWTC Site 4.0 (GE)\AeroAcoustics\"/>
    </mc:Choice>
  </mc:AlternateContent>
  <xr:revisionPtr revIDLastSave="0" documentId="13_ncr:1_{4F7A584C-76D0-4760-B10C-EA4FC8033B3C}" xr6:coauthVersionLast="45" xr6:coauthVersionMax="45" xr10:uidLastSave="{00000000-0000-0000-0000-000000000000}"/>
  <bookViews>
    <workbookView xWindow="5055" yWindow="2010" windowWidth="21600" windowHeight="11385" activeTab="2" xr2:uid="{00000000-000D-0000-FFFF-FFFF00000000}"/>
  </bookViews>
  <sheets>
    <sheet name="meas_locs_original" sheetId="1" r:id="rId1"/>
    <sheet name="meas_locs_update" sheetId="4" r:id="rId2"/>
    <sheet name="Mic_DAS_Loc" sheetId="5" r:id="rId3"/>
  </sheets>
  <definedNames>
    <definedName name="_xlnm.Print_Area" localSheetId="1">meas_locs_update!$A$1:$L$27</definedName>
    <definedName name="solver_adj" localSheetId="1" hidden="1">meas_locs_update!$B$12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meas_locs_update!$B$19</definedName>
    <definedName name="solver_lhs2" localSheetId="1" hidden="1">meas_locs_update!$B$17</definedName>
    <definedName name="solver_lhs3" localSheetId="1" hidden="1">meas_locs_update!$B$18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2</definedName>
    <definedName name="solver_rel3" localSheetId="1" hidden="1">2</definedName>
    <definedName name="solver_rhs1" localSheetId="1" hidden="1">meas_locs_update!$C$19</definedName>
    <definedName name="solver_rhs2" localSheetId="1" hidden="1">meas_locs_update!$C$17</definedName>
    <definedName name="solver_rhs3" localSheetId="1" hidden="1">meas_locs_update!$C$18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5" l="1"/>
  <c r="G13" i="5"/>
  <c r="G11" i="5"/>
  <c r="H12" i="5"/>
  <c r="I12" i="5" s="1"/>
  <c r="J12" i="5" s="1"/>
  <c r="H13" i="5"/>
  <c r="I13" i="5" s="1"/>
  <c r="J13" i="5" s="1"/>
  <c r="H11" i="5"/>
  <c r="I11" i="5" s="1"/>
  <c r="J11" i="5" s="1"/>
  <c r="F12" i="5"/>
  <c r="F13" i="5"/>
  <c r="F11" i="5"/>
  <c r="E12" i="5"/>
  <c r="E13" i="5"/>
  <c r="E11" i="5"/>
  <c r="G25" i="4" l="1"/>
  <c r="G24" i="4"/>
  <c r="G23" i="4"/>
  <c r="G21" i="4"/>
  <c r="G20" i="4"/>
  <c r="G18" i="4"/>
  <c r="G17" i="4"/>
  <c r="B10" i="4"/>
  <c r="B8" i="4"/>
  <c r="B5" i="4"/>
  <c r="B4" i="4"/>
  <c r="C12" i="4" l="1"/>
  <c r="C4" i="4"/>
  <c r="E4" i="4" s="1"/>
  <c r="F4" i="4" s="1"/>
  <c r="I4" i="4" s="1"/>
  <c r="C10" i="4"/>
  <c r="C5" i="4"/>
  <c r="C8" i="4"/>
  <c r="C3" i="4"/>
  <c r="E3" i="4" s="1"/>
  <c r="F3" i="4" s="1"/>
  <c r="I3" i="4" s="1"/>
  <c r="C9" i="4"/>
  <c r="E9" i="4" s="1"/>
  <c r="F9" i="4" s="1"/>
  <c r="I9" i="4" s="1"/>
  <c r="C7" i="4"/>
  <c r="E7" i="4" s="1"/>
  <c r="F7" i="4" s="1"/>
  <c r="I7" i="4" s="1"/>
  <c r="C11" i="4"/>
  <c r="E11" i="4" s="1"/>
  <c r="F11" i="4" s="1"/>
  <c r="I11" i="4" s="1"/>
  <c r="C13" i="4"/>
  <c r="G13" i="4" s="1"/>
  <c r="H13" i="4" s="1"/>
  <c r="J13" i="4" s="1"/>
  <c r="M12" i="4"/>
  <c r="M13" i="4"/>
  <c r="G3" i="4" l="1"/>
  <c r="H3" i="4" s="1"/>
  <c r="J3" i="4" s="1"/>
  <c r="N3" i="4" s="1"/>
  <c r="G9" i="4"/>
  <c r="H9" i="4" s="1"/>
  <c r="J9" i="4" s="1"/>
  <c r="N9" i="4" s="1"/>
  <c r="G7" i="4"/>
  <c r="H7" i="4" s="1"/>
  <c r="J7" i="4" s="1"/>
  <c r="N7" i="4" s="1"/>
  <c r="G11" i="4"/>
  <c r="H11" i="4" s="1"/>
  <c r="J11" i="4" s="1"/>
  <c r="N11" i="4" s="1"/>
  <c r="E13" i="4"/>
  <c r="F13" i="4" s="1"/>
  <c r="I13" i="4" s="1"/>
  <c r="E12" i="4"/>
  <c r="F12" i="4" s="1"/>
  <c r="I12" i="4" s="1"/>
  <c r="G12" i="4"/>
  <c r="H12" i="4" s="1"/>
  <c r="J12" i="4" s="1"/>
  <c r="G4" i="4"/>
  <c r="H4" i="4" s="1"/>
  <c r="J4" i="4" s="1"/>
  <c r="N4" i="4" s="1"/>
  <c r="E10" i="4"/>
  <c r="F10" i="4" s="1"/>
  <c r="I10" i="4" s="1"/>
  <c r="G10" i="4"/>
  <c r="H10" i="4" s="1"/>
  <c r="J10" i="4" s="1"/>
  <c r="E8" i="4"/>
  <c r="F8" i="4" s="1"/>
  <c r="I8" i="4" s="1"/>
  <c r="G8" i="4"/>
  <c r="H8" i="4" s="1"/>
  <c r="J8" i="4" s="1"/>
  <c r="E5" i="4"/>
  <c r="F5" i="4" s="1"/>
  <c r="I5" i="4" s="1"/>
  <c r="G5" i="4"/>
  <c r="H5" i="4" s="1"/>
  <c r="J5" i="4" s="1"/>
  <c r="M11" i="4"/>
  <c r="M6" i="4"/>
  <c r="M8" i="4"/>
  <c r="M3" i="4"/>
  <c r="M9" i="4"/>
  <c r="M5" i="4"/>
  <c r="M10" i="4"/>
  <c r="M7" i="4"/>
  <c r="M4" i="4"/>
  <c r="M2" i="4"/>
  <c r="C6" i="4"/>
  <c r="G6" i="4" s="1"/>
  <c r="H6" i="4" s="1"/>
  <c r="J6" i="4" s="1"/>
  <c r="I24" i="4" l="1"/>
  <c r="B25" i="4"/>
  <c r="I18" i="4"/>
  <c r="B19" i="4"/>
  <c r="D19" i="4" s="1"/>
  <c r="I17" i="4"/>
  <c r="B26" i="4"/>
  <c r="B27" i="4"/>
  <c r="D27" i="4" s="1"/>
  <c r="I25" i="4"/>
  <c r="N13" i="4"/>
  <c r="B21" i="4"/>
  <c r="D21" i="4" s="1"/>
  <c r="I21" i="4"/>
  <c r="B23" i="4"/>
  <c r="D23" i="4" s="1"/>
  <c r="B22" i="4"/>
  <c r="B17" i="4"/>
  <c r="D17" i="4" s="1"/>
  <c r="B18" i="4"/>
  <c r="D18" i="4" s="1"/>
  <c r="D25" i="4"/>
  <c r="D26" i="4"/>
  <c r="N12" i="4"/>
  <c r="N10" i="4"/>
  <c r="N8" i="4"/>
  <c r="I20" i="4" s="1"/>
  <c r="N5" i="4"/>
  <c r="I23" i="4" s="1"/>
  <c r="E6" i="4"/>
  <c r="F6" i="4" s="1"/>
  <c r="I6" i="4" s="1"/>
  <c r="N6" i="4" s="1"/>
  <c r="J3" i="1"/>
  <c r="J5" i="1"/>
  <c r="J6" i="1"/>
  <c r="J7" i="1"/>
  <c r="J8" i="1"/>
  <c r="J9" i="1"/>
  <c r="J10" i="1"/>
  <c r="J11" i="1"/>
  <c r="I3" i="1"/>
  <c r="I5" i="1"/>
  <c r="I6" i="1"/>
  <c r="I7" i="1"/>
  <c r="I8" i="1"/>
  <c r="I9" i="1"/>
  <c r="I10" i="1"/>
  <c r="I11" i="1"/>
  <c r="J2" i="1"/>
  <c r="I2" i="1"/>
  <c r="D22" i="4" l="1"/>
</calcChain>
</file>

<file path=xl/sharedStrings.xml><?xml version="1.0" encoding="utf-8"?>
<sst xmlns="http://schemas.openxmlformats.org/spreadsheetml/2006/main" count="91" uniqueCount="71">
  <si>
    <t>lat</t>
  </si>
  <si>
    <t>lon</t>
  </si>
  <si>
    <t>Easting</t>
  </si>
  <si>
    <t>Northing</t>
  </si>
  <si>
    <t>Conversion using "http://www.earthpoint.us/StatePlane.aspx"
Zone 502 - Colorado central "Jefferson county"</t>
  </si>
  <si>
    <t>Angle (rad)</t>
  </si>
  <si>
    <t>Angle (deg)</t>
  </si>
  <si>
    <t>Hyp (m)</t>
  </si>
  <si>
    <t>Sin</t>
  </si>
  <si>
    <t>Cos</t>
  </si>
  <si>
    <t>Y (m)</t>
  </si>
  <si>
    <t>X (m)</t>
  </si>
  <si>
    <t>Easting (x)</t>
  </si>
  <si>
    <t>Northing (y)</t>
  </si>
  <si>
    <t> -105.2196454</t>
  </si>
  <si>
    <t> -105.2182193</t>
  </si>
  <si>
    <t>Target</t>
  </si>
  <si>
    <t> -105.2191832</t>
  </si>
  <si>
    <t>Distance (m)</t>
  </si>
  <si>
    <t>Calculated</t>
  </si>
  <si>
    <t>Difference</t>
  </si>
  <si>
    <t xml:space="preserve">GE </t>
  </si>
  <si>
    <t>Radius (m)</t>
  </si>
  <si>
    <t>MIC 2N</t>
  </si>
  <si>
    <t>DAS C</t>
  </si>
  <si>
    <t>DAS N</t>
  </si>
  <si>
    <t>DAS S</t>
  </si>
  <si>
    <t>MIC 4C</t>
  </si>
  <si>
    <t>MIC 6S</t>
  </si>
  <si>
    <t>MIC 1N</t>
  </si>
  <si>
    <t>MIC 7S</t>
  </si>
  <si>
    <t>MIC 3N</t>
  </si>
  <si>
    <t>MIC 8S</t>
  </si>
  <si>
    <t>MIC 5C</t>
  </si>
  <si>
    <t>DAS N to MIC 1N</t>
  </si>
  <si>
    <t>DAS N to MIC 3N</t>
  </si>
  <si>
    <t>DAS N to MIC 2N</t>
  </si>
  <si>
    <t>DAS S to MIC 6S</t>
  </si>
  <si>
    <t>DAS S to MIC 7S</t>
  </si>
  <si>
    <t>MIC 1N to MIC 3N</t>
  </si>
  <si>
    <t>MIC 1N to MIC 2N</t>
  </si>
  <si>
    <t>MIC 2N to MIC 3N</t>
  </si>
  <si>
    <t>DAS S to MIC 8S</t>
  </si>
  <si>
    <t>MIC 3N to MIC 4C</t>
  </si>
  <si>
    <t>MIC 3N to MIC 5C</t>
  </si>
  <si>
    <t>MIC 5C to MIC 7S</t>
  </si>
  <si>
    <t>MIC 4C to MIC 7S</t>
  </si>
  <si>
    <t>MIC 6S to MIC 7S</t>
  </si>
  <si>
    <t>DAS 6S to MIC 8S</t>
  </si>
  <si>
    <t>DAS 7S to MIC 8S</t>
  </si>
  <si>
    <t>Microphones relabeled</t>
  </si>
  <si>
    <t>Original</t>
  </si>
  <si>
    <t>Updated</t>
  </si>
  <si>
    <t>Not Used</t>
  </si>
  <si>
    <t>4C</t>
  </si>
  <si>
    <t>6S</t>
  </si>
  <si>
    <t>1N</t>
  </si>
  <si>
    <t>7S</t>
  </si>
  <si>
    <t>3N</t>
  </si>
  <si>
    <t>8S</t>
  </si>
  <si>
    <t>5C</t>
  </si>
  <si>
    <t>2N</t>
  </si>
  <si>
    <t>Distance 
Turbine base (m)</t>
  </si>
  <si>
    <t>Distance 
inside Turbine (m)</t>
  </si>
  <si>
    <t>Latitude</t>
  </si>
  <si>
    <t>Longitude</t>
  </si>
  <si>
    <t>Distance (ft)</t>
  </si>
  <si>
    <t>Extra 
%
in
meters</t>
  </si>
  <si>
    <t>Total Distance
(ft)</t>
  </si>
  <si>
    <t>Total Distance
(m)</t>
  </si>
  <si>
    <t>Order
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</si>
</sst>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NumberFormat="1"/>
    <xf numFmtId="0" fontId="6" fillId="2" borderId="0" xfId="6"/>
    <xf numFmtId="164" fontId="0" fillId="0" borderId="0" xfId="0" applyNumberFormat="1"/>
    <xf numFmtId="0" fontId="0" fillId="0" borderId="0" xfId="0"/>
    <xf numFmtId="0" fontId="6" fillId="2" borderId="0" xfId="6"/>
    <xf numFmtId="0" fontId="0" fillId="0" borderId="0" xfId="0" applyAlignment="1">
      <alignment vertical="top"/>
    </xf>
    <xf numFmtId="0" fontId="14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5" fontId="0" fillId="0" borderId="0" xfId="0" applyNumberFormat="1"/>
    <xf numFmtId="165" fontId="0" fillId="33" borderId="0" xfId="0" applyNumberFormat="1" applyFill="1"/>
    <xf numFmtId="0" fontId="16" fillId="0" borderId="0" xfId="0" applyFont="1"/>
    <xf numFmtId="0" fontId="16" fillId="33" borderId="0" xfId="0" applyFont="1" applyFill="1"/>
    <xf numFmtId="1" fontId="0" fillId="0" borderId="0" xfId="0" applyNumberForma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9" fontId="16" fillId="0" borderId="0" xfId="0" quotePrefix="1" applyNumberFormat="1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workbookViewId="0">
      <selection sqref="A1:C11"/>
    </sheetView>
  </sheetViews>
  <sheetFormatPr defaultRowHeight="15" x14ac:dyDescent="0.25"/>
  <cols>
    <col min="6" max="7" width="11" bestFit="1" customWidth="1"/>
  </cols>
  <sheetData>
    <row r="1" spans="1:10" x14ac:dyDescent="0.25">
      <c r="B1" t="s">
        <v>0</v>
      </c>
      <c r="C1" t="s">
        <v>1</v>
      </c>
      <c r="F1" t="s">
        <v>2</v>
      </c>
      <c r="G1" t="s">
        <v>3</v>
      </c>
    </row>
    <row r="2" spans="1:10" x14ac:dyDescent="0.25">
      <c r="A2">
        <v>0</v>
      </c>
      <c r="B2">
        <v>39.912109999999998</v>
      </c>
      <c r="C2">
        <v>-105.21996</v>
      </c>
      <c r="E2">
        <v>0</v>
      </c>
      <c r="F2" s="1">
        <v>938343.56200000003</v>
      </c>
      <c r="G2" s="1">
        <v>535608.50399999996</v>
      </c>
      <c r="I2">
        <f>F2-$F$2</f>
        <v>0</v>
      </c>
      <c r="J2">
        <f>G2-$G$2</f>
        <v>0</v>
      </c>
    </row>
    <row r="3" spans="1:10" x14ac:dyDescent="0.25">
      <c r="A3">
        <v>1</v>
      </c>
      <c r="B3">
        <v>39.911836200000003</v>
      </c>
      <c r="C3">
        <v>-105.21861989999999</v>
      </c>
      <c r="E3">
        <v>1</v>
      </c>
      <c r="F3" s="1">
        <v>938429.16099999996</v>
      </c>
      <c r="G3" s="1">
        <v>535578.78799999994</v>
      </c>
      <c r="I3">
        <f>F3-$F$2</f>
        <v>85.598999999929219</v>
      </c>
      <c r="J3">
        <f>G3-$G$2</f>
        <v>-29.716000000014901</v>
      </c>
    </row>
    <row r="4" spans="1:10" x14ac:dyDescent="0.25">
      <c r="A4">
        <v>2</v>
      </c>
      <c r="B4">
        <v>39.91238379</v>
      </c>
      <c r="C4">
        <v>-105.22130009999999</v>
      </c>
      <c r="E4">
        <v>2</v>
      </c>
      <c r="F4" s="1">
        <v>938257.96400000004</v>
      </c>
      <c r="G4" s="1">
        <v>535638.22100000002</v>
      </c>
    </row>
    <row r="5" spans="1:10" x14ac:dyDescent="0.25">
      <c r="A5">
        <v>3</v>
      </c>
      <c r="B5">
        <v>39.911079389999998</v>
      </c>
      <c r="C5">
        <v>-105.2195979</v>
      </c>
      <c r="E5">
        <v>3</v>
      </c>
      <c r="F5" s="1">
        <v>938343.91399999999</v>
      </c>
      <c r="G5" s="1">
        <v>535494.13699999999</v>
      </c>
      <c r="I5">
        <f t="shared" ref="I5:I11" si="0">F5-$F$2</f>
        <v>0.35199999995529652</v>
      </c>
      <c r="J5">
        <f t="shared" ref="J5:J11" si="1">G5-$G$2</f>
        <v>-114.36699999996927</v>
      </c>
    </row>
    <row r="6" spans="1:10" x14ac:dyDescent="0.25">
      <c r="A6">
        <v>4</v>
      </c>
      <c r="B6">
        <v>39.912866809999997</v>
      </c>
      <c r="C6">
        <v>-105.218982</v>
      </c>
      <c r="E6">
        <v>4</v>
      </c>
      <c r="F6" s="1">
        <v>938428.80700000003</v>
      </c>
      <c r="G6" s="1">
        <v>535693.15599999996</v>
      </c>
      <c r="I6">
        <f t="shared" si="0"/>
        <v>85.244999999995343</v>
      </c>
      <c r="J6">
        <f t="shared" si="1"/>
        <v>84.652000000001863</v>
      </c>
    </row>
    <row r="7" spans="1:10" x14ac:dyDescent="0.25">
      <c r="A7">
        <v>5</v>
      </c>
      <c r="B7">
        <v>39.91111222</v>
      </c>
      <c r="C7">
        <v>-105.2186579</v>
      </c>
      <c r="E7">
        <v>5</v>
      </c>
      <c r="F7" s="1">
        <v>938429.41099999996</v>
      </c>
      <c r="G7" s="1">
        <v>535497.73199999996</v>
      </c>
      <c r="I7">
        <f t="shared" si="0"/>
        <v>85.848999999929219</v>
      </c>
      <c r="J7">
        <f t="shared" si="1"/>
        <v>-110.77199999999721</v>
      </c>
    </row>
    <row r="8" spans="1:10" x14ac:dyDescent="0.25">
      <c r="A8">
        <v>6</v>
      </c>
      <c r="B8">
        <v>39.91247946</v>
      </c>
      <c r="C8">
        <v>-105.2181868</v>
      </c>
      <c r="E8">
        <v>6</v>
      </c>
      <c r="F8" s="1">
        <v>938514.446</v>
      </c>
      <c r="G8" s="1">
        <v>535650.11699999997</v>
      </c>
      <c r="I8">
        <f t="shared" si="0"/>
        <v>170.88399999996182</v>
      </c>
      <c r="J8">
        <f t="shared" si="1"/>
        <v>41.613000000012107</v>
      </c>
    </row>
    <row r="9" spans="1:10" x14ac:dyDescent="0.25">
      <c r="A9">
        <v>7</v>
      </c>
      <c r="B9">
        <v>39.910456279999998</v>
      </c>
      <c r="C9">
        <v>-105.21917240000001</v>
      </c>
      <c r="E9">
        <v>7</v>
      </c>
      <c r="F9" s="1">
        <v>938429.63500000001</v>
      </c>
      <c r="G9" s="1">
        <v>535425.55799999996</v>
      </c>
      <c r="I9">
        <f t="shared" si="0"/>
        <v>86.072999999974854</v>
      </c>
      <c r="J9">
        <f t="shared" si="1"/>
        <v>-182.94599999999627</v>
      </c>
    </row>
    <row r="10" spans="1:10" x14ac:dyDescent="0.25">
      <c r="A10">
        <v>8</v>
      </c>
      <c r="B10">
        <v>39.911658279999997</v>
      </c>
      <c r="C10">
        <v>-105.21774910000001</v>
      </c>
      <c r="E10">
        <v>8</v>
      </c>
      <c r="F10" s="1">
        <v>938514.72900000005</v>
      </c>
      <c r="G10" s="1">
        <v>535559.06700000004</v>
      </c>
      <c r="I10">
        <f t="shared" si="0"/>
        <v>171.16700000001583</v>
      </c>
      <c r="J10">
        <f t="shared" si="1"/>
        <v>-49.436999999918044</v>
      </c>
    </row>
    <row r="11" spans="1:10" x14ac:dyDescent="0.25">
      <c r="A11">
        <v>9</v>
      </c>
      <c r="B11">
        <v>39.913245539999998</v>
      </c>
      <c r="C11">
        <v>-105.2182114</v>
      </c>
      <c r="E11">
        <v>9</v>
      </c>
      <c r="F11" s="1">
        <v>938514.18099999998</v>
      </c>
      <c r="G11" s="1">
        <v>535735.61499999999</v>
      </c>
      <c r="I11">
        <f t="shared" si="0"/>
        <v>170.61899999994785</v>
      </c>
      <c r="J11">
        <f t="shared" si="1"/>
        <v>127.11100000003353</v>
      </c>
    </row>
    <row r="13" spans="1:10" x14ac:dyDescent="0.25">
      <c r="A13" s="17" t="s">
        <v>4</v>
      </c>
      <c r="B13" s="18"/>
      <c r="C13" s="18"/>
      <c r="D13" s="18"/>
      <c r="E13" s="18"/>
      <c r="F13" s="18"/>
      <c r="G13" s="18"/>
    </row>
    <row r="14" spans="1:10" x14ac:dyDescent="0.25">
      <c r="A14" s="18"/>
      <c r="B14" s="18"/>
      <c r="C14" s="18"/>
      <c r="D14" s="18"/>
      <c r="E14" s="18"/>
      <c r="F14" s="18"/>
      <c r="G14" s="18"/>
    </row>
    <row r="15" spans="1:10" x14ac:dyDescent="0.25">
      <c r="A15" s="18"/>
      <c r="B15" s="18"/>
      <c r="C15" s="18"/>
      <c r="D15" s="18"/>
      <c r="E15" s="18"/>
      <c r="F15" s="18"/>
      <c r="G15" s="18"/>
    </row>
    <row r="16" spans="1:10" x14ac:dyDescent="0.25">
      <c r="A16" s="18"/>
      <c r="B16" s="18"/>
      <c r="C16" s="18"/>
      <c r="D16" s="18"/>
      <c r="E16" s="18"/>
      <c r="F16" s="18"/>
      <c r="G16" s="18"/>
    </row>
    <row r="17" spans="1:7" x14ac:dyDescent="0.25">
      <c r="A17" s="18"/>
      <c r="B17" s="18"/>
      <c r="C17" s="18"/>
      <c r="D17" s="18"/>
      <c r="E17" s="18"/>
      <c r="F17" s="18"/>
      <c r="G17" s="18"/>
    </row>
  </sheetData>
  <mergeCells count="1">
    <mergeCell ref="A13:G17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F2D1E-98F0-45CE-B39D-65A874BC797F}">
  <sheetPr>
    <pageSetUpPr fitToPage="1"/>
  </sheetPr>
  <dimension ref="A1:N33"/>
  <sheetViews>
    <sheetView workbookViewId="0">
      <selection activeCell="A29" sqref="A29"/>
    </sheetView>
  </sheetViews>
  <sheetFormatPr defaultRowHeight="15" x14ac:dyDescent="0.25"/>
  <cols>
    <col min="1" max="1" width="16.42578125" bestFit="1" customWidth="1"/>
    <col min="2" max="2" width="11.28515625" bestFit="1" customWidth="1"/>
    <col min="3" max="3" width="12.7109375" bestFit="1" customWidth="1"/>
    <col min="4" max="5" width="11" bestFit="1" customWidth="1"/>
    <col min="6" max="6" width="16.42578125" bestFit="1" customWidth="1"/>
    <col min="7" max="7" width="12.7109375" bestFit="1" customWidth="1"/>
    <col min="9" max="9" width="16.42578125" bestFit="1" customWidth="1"/>
    <col min="10" max="10" width="12.7109375" bestFit="1" customWidth="1"/>
    <col min="11" max="11" width="11" bestFit="1" customWidth="1"/>
    <col min="12" max="12" width="12.7109375" bestFit="1" customWidth="1"/>
    <col min="19" max="19" width="12" bestFit="1" customWidth="1"/>
    <col min="20" max="20" width="11.7109375" bestFit="1" customWidth="1"/>
    <col min="23" max="23" width="12.7109375" bestFit="1" customWidth="1"/>
  </cols>
  <sheetData>
    <row r="1" spans="1:14" x14ac:dyDescent="0.25">
      <c r="B1" t="s">
        <v>6</v>
      </c>
      <c r="C1" t="s">
        <v>5</v>
      </c>
      <c r="D1" t="s">
        <v>7</v>
      </c>
      <c r="E1" t="s">
        <v>9</v>
      </c>
      <c r="F1" t="s">
        <v>11</v>
      </c>
      <c r="G1" t="s">
        <v>8</v>
      </c>
      <c r="H1" t="s">
        <v>10</v>
      </c>
      <c r="I1" t="s">
        <v>12</v>
      </c>
      <c r="J1" t="s">
        <v>13</v>
      </c>
      <c r="K1" t="s">
        <v>0</v>
      </c>
      <c r="L1" t="s">
        <v>1</v>
      </c>
      <c r="N1" t="s">
        <v>22</v>
      </c>
    </row>
    <row r="2" spans="1:14" x14ac:dyDescent="0.25">
      <c r="A2" t="s">
        <v>21</v>
      </c>
      <c r="I2" s="1">
        <v>938343.56200000003</v>
      </c>
      <c r="J2" s="1">
        <v>535608.50399999996</v>
      </c>
      <c r="K2" s="2">
        <v>39.912109999999998</v>
      </c>
      <c r="L2" s="2">
        <v>-105.21996</v>
      </c>
      <c r="M2" t="str">
        <f t="shared" ref="M2:M11" si="0">A2</f>
        <v xml:space="preserve">GE </v>
      </c>
    </row>
    <row r="3" spans="1:14" x14ac:dyDescent="0.25">
      <c r="A3" t="s">
        <v>29</v>
      </c>
      <c r="B3">
        <v>45</v>
      </c>
      <c r="C3">
        <f t="shared" ref="C3:C10" si="1">RADIANS(B3)</f>
        <v>0.78539816339744828</v>
      </c>
      <c r="D3">
        <v>118.5</v>
      </c>
      <c r="E3">
        <f t="shared" ref="E3:E10" si="2">COS(C3)</f>
        <v>0.70710678118654757</v>
      </c>
      <c r="F3">
        <f t="shared" ref="F3:F10" si="3">E3*D3</f>
        <v>83.79215357060589</v>
      </c>
      <c r="G3">
        <f t="shared" ref="G3:G10" si="4">SIN(C3)</f>
        <v>0.70710678118654746</v>
      </c>
      <c r="H3">
        <f t="shared" ref="H3:H10" si="5">G3*D3</f>
        <v>83.792153570605876</v>
      </c>
      <c r="I3">
        <f t="shared" ref="I3:I10" si="6">$I$2+F3</f>
        <v>938427.3541535706</v>
      </c>
      <c r="J3">
        <f t="shared" ref="J3:J10" si="7">$J$2+H3</f>
        <v>535692.29615357053</v>
      </c>
      <c r="K3" s="2">
        <v>39.9128623</v>
      </c>
      <c r="L3" s="2">
        <v>-105.21901699999999</v>
      </c>
      <c r="M3" t="str">
        <f t="shared" ref="M3:M10" si="8">A3</f>
        <v>MIC 1N</v>
      </c>
      <c r="N3" s="4">
        <f t="shared" ref="N3:N10" si="9">((I3-$I$2)^2+(J3-$J$2)^2)^0.5</f>
        <v>118.4999999999467</v>
      </c>
    </row>
    <row r="4" spans="1:14" x14ac:dyDescent="0.25">
      <c r="A4" t="s">
        <v>23</v>
      </c>
      <c r="B4">
        <f>-15+55</f>
        <v>40</v>
      </c>
      <c r="C4" s="4">
        <f t="shared" si="1"/>
        <v>0.69813170079773179</v>
      </c>
      <c r="D4">
        <v>196.5</v>
      </c>
      <c r="E4" s="4">
        <f t="shared" si="2"/>
        <v>0.76604444311897801</v>
      </c>
      <c r="F4" s="4">
        <f t="shared" si="3"/>
        <v>150.52773307287919</v>
      </c>
      <c r="G4" s="4">
        <f t="shared" si="4"/>
        <v>0.64278760968653925</v>
      </c>
      <c r="H4" s="4">
        <f t="shared" si="5"/>
        <v>126.30776530340496</v>
      </c>
      <c r="I4" s="4">
        <f t="shared" si="6"/>
        <v>938494.08973307291</v>
      </c>
      <c r="J4" s="4">
        <f t="shared" si="7"/>
        <v>535734.81176530337</v>
      </c>
      <c r="K4" s="5">
        <v>39.913243299999998</v>
      </c>
      <c r="L4" s="5">
        <v>-105.21823500000001</v>
      </c>
      <c r="M4" t="str">
        <f t="shared" si="8"/>
        <v>MIC 2N</v>
      </c>
      <c r="N4">
        <f t="shared" si="9"/>
        <v>196.49999999999881</v>
      </c>
    </row>
    <row r="5" spans="1:14" x14ac:dyDescent="0.25">
      <c r="A5" t="s">
        <v>31</v>
      </c>
      <c r="B5">
        <f>-15+30</f>
        <v>15</v>
      </c>
      <c r="C5" s="4">
        <f t="shared" si="1"/>
        <v>0.26179938779914941</v>
      </c>
      <c r="D5" s="4">
        <v>157.5</v>
      </c>
      <c r="E5" s="4">
        <f t="shared" si="2"/>
        <v>0.96592582628906831</v>
      </c>
      <c r="F5" s="4">
        <f t="shared" si="3"/>
        <v>152.13331764052825</v>
      </c>
      <c r="G5" s="4">
        <f t="shared" si="4"/>
        <v>0.25881904510252074</v>
      </c>
      <c r="H5" s="4">
        <f t="shared" si="5"/>
        <v>40.763999603647015</v>
      </c>
      <c r="I5" s="4">
        <f t="shared" si="6"/>
        <v>938495.69531764055</v>
      </c>
      <c r="J5" s="4">
        <f t="shared" si="7"/>
        <v>535649.26799960365</v>
      </c>
      <c r="K5" s="5">
        <v>39.912472899999997</v>
      </c>
      <c r="L5" s="5" t="s">
        <v>15</v>
      </c>
      <c r="M5" t="str">
        <f t="shared" si="8"/>
        <v>MIC 3N</v>
      </c>
      <c r="N5" s="4">
        <f t="shared" si="9"/>
        <v>157.49999999999983</v>
      </c>
    </row>
    <row r="6" spans="1:14" x14ac:dyDescent="0.25">
      <c r="A6" t="s">
        <v>27</v>
      </c>
      <c r="B6">
        <v>-15</v>
      </c>
      <c r="C6" s="4">
        <f t="shared" si="1"/>
        <v>-0.26179938779914941</v>
      </c>
      <c r="D6" s="4">
        <v>118.5</v>
      </c>
      <c r="E6" s="4">
        <f t="shared" si="2"/>
        <v>0.96592582628906831</v>
      </c>
      <c r="F6" s="4">
        <f t="shared" si="3"/>
        <v>114.46221041525459</v>
      </c>
      <c r="G6" s="4">
        <f t="shared" si="4"/>
        <v>-0.25881904510252074</v>
      </c>
      <c r="H6" s="4">
        <f t="shared" si="5"/>
        <v>-30.670056844648709</v>
      </c>
      <c r="I6" s="4">
        <f t="shared" si="6"/>
        <v>938458.02421041531</v>
      </c>
      <c r="J6" s="4">
        <f t="shared" si="7"/>
        <v>535577.83394315536</v>
      </c>
      <c r="K6" s="5">
        <v>39.911830600000002</v>
      </c>
      <c r="L6" s="5">
        <v>-105.21866249999999</v>
      </c>
      <c r="M6" t="str">
        <f t="shared" si="8"/>
        <v>MIC 4C</v>
      </c>
      <c r="N6" s="4">
        <f t="shared" si="9"/>
        <v>118.50000000001127</v>
      </c>
    </row>
    <row r="7" spans="1:14" x14ac:dyDescent="0.25">
      <c r="A7" t="s">
        <v>33</v>
      </c>
      <c r="B7">
        <v>-15</v>
      </c>
      <c r="C7" s="4">
        <f t="shared" si="1"/>
        <v>-0.26179938779914941</v>
      </c>
      <c r="D7" s="4">
        <v>196.5</v>
      </c>
      <c r="E7" s="4">
        <f t="shared" si="2"/>
        <v>0.96592582628906831</v>
      </c>
      <c r="F7" s="4">
        <f t="shared" si="3"/>
        <v>189.80442486580193</v>
      </c>
      <c r="G7" s="4">
        <f t="shared" si="4"/>
        <v>-0.25881904510252074</v>
      </c>
      <c r="H7" s="4">
        <f t="shared" si="5"/>
        <v>-50.857942362645325</v>
      </c>
      <c r="I7" s="4">
        <f t="shared" si="6"/>
        <v>938533.36642486579</v>
      </c>
      <c r="J7" s="4">
        <f t="shared" si="7"/>
        <v>535557.64605763729</v>
      </c>
      <c r="K7" s="5">
        <v>39.911646699999999</v>
      </c>
      <c r="L7" s="5">
        <v>-105.21778209999999</v>
      </c>
      <c r="M7" t="str">
        <f t="shared" si="8"/>
        <v>MIC 5C</v>
      </c>
      <c r="N7" s="4">
        <f t="shared" si="9"/>
        <v>196.49999999995828</v>
      </c>
    </row>
    <row r="8" spans="1:14" x14ac:dyDescent="0.25">
      <c r="A8" t="s">
        <v>28</v>
      </c>
      <c r="B8" s="4">
        <f>-15-60</f>
        <v>-75</v>
      </c>
      <c r="C8" s="4">
        <f t="shared" si="1"/>
        <v>-1.3089969389957472</v>
      </c>
      <c r="D8" s="4">
        <v>118.5</v>
      </c>
      <c r="E8" s="4">
        <f t="shared" si="2"/>
        <v>0.25881904510252074</v>
      </c>
      <c r="F8" s="4">
        <f t="shared" si="3"/>
        <v>30.670056844648709</v>
      </c>
      <c r="G8" s="4">
        <f t="shared" si="4"/>
        <v>-0.96592582628906831</v>
      </c>
      <c r="H8" s="4">
        <f t="shared" si="5"/>
        <v>-114.46221041525459</v>
      </c>
      <c r="I8" s="4">
        <f t="shared" si="6"/>
        <v>938374.23205684463</v>
      </c>
      <c r="J8" s="4">
        <f t="shared" si="7"/>
        <v>535494.04178958468</v>
      </c>
      <c r="K8" s="5">
        <v>39.9110783</v>
      </c>
      <c r="L8" s="5" t="s">
        <v>14</v>
      </c>
      <c r="M8" t="str">
        <f t="shared" si="8"/>
        <v>MIC 6S</v>
      </c>
      <c r="N8" s="4">
        <f t="shared" si="9"/>
        <v>118.50000000001127</v>
      </c>
    </row>
    <row r="9" spans="1:14" x14ac:dyDescent="0.25">
      <c r="A9" t="s">
        <v>30</v>
      </c>
      <c r="B9">
        <v>-45</v>
      </c>
      <c r="C9" s="4">
        <f t="shared" si="1"/>
        <v>-0.78539816339744828</v>
      </c>
      <c r="D9">
        <v>157.5</v>
      </c>
      <c r="E9" s="4">
        <f t="shared" si="2"/>
        <v>0.70710678118654757</v>
      </c>
      <c r="F9" s="4">
        <f t="shared" si="3"/>
        <v>111.36931803688124</v>
      </c>
      <c r="G9" s="4">
        <f t="shared" si="4"/>
        <v>-0.70710678118654746</v>
      </c>
      <c r="H9" s="4">
        <f t="shared" si="5"/>
        <v>-111.36931803688122</v>
      </c>
      <c r="I9" s="4">
        <f t="shared" si="6"/>
        <v>938454.93131803686</v>
      </c>
      <c r="J9" s="4">
        <f t="shared" si="7"/>
        <v>535497.13468196313</v>
      </c>
      <c r="K9" s="2">
        <v>39.911103900000001</v>
      </c>
      <c r="L9" s="2">
        <v>-105.2187016</v>
      </c>
      <c r="M9" t="str">
        <f t="shared" si="8"/>
        <v>MIC 7S</v>
      </c>
      <c r="N9" s="4">
        <f t="shared" si="9"/>
        <v>157.499999999925</v>
      </c>
    </row>
    <row r="10" spans="1:14" x14ac:dyDescent="0.25">
      <c r="A10" t="s">
        <v>32</v>
      </c>
      <c r="B10" s="4">
        <f>-15-55</f>
        <v>-70</v>
      </c>
      <c r="C10" s="4">
        <f t="shared" si="1"/>
        <v>-1.2217304763960306</v>
      </c>
      <c r="D10" s="4">
        <v>196.5</v>
      </c>
      <c r="E10" s="4">
        <f t="shared" si="2"/>
        <v>0.34202014332566882</v>
      </c>
      <c r="F10" s="4">
        <f t="shared" si="3"/>
        <v>67.206958163493923</v>
      </c>
      <c r="G10" s="4">
        <f t="shared" si="4"/>
        <v>-0.93969262078590832</v>
      </c>
      <c r="H10" s="4">
        <f t="shared" si="5"/>
        <v>-184.64959998443098</v>
      </c>
      <c r="I10" s="4">
        <f t="shared" si="6"/>
        <v>938410.76895816356</v>
      </c>
      <c r="J10" s="4">
        <f t="shared" si="7"/>
        <v>535423.85440001555</v>
      </c>
      <c r="K10" s="5">
        <v>39.910445199999998</v>
      </c>
      <c r="L10" s="5">
        <v>-105.21922069999999</v>
      </c>
      <c r="M10" t="str">
        <f t="shared" si="8"/>
        <v>MIC 8S</v>
      </c>
      <c r="N10" s="4">
        <f t="shared" si="9"/>
        <v>196.49999999998744</v>
      </c>
    </row>
    <row r="11" spans="1:14" x14ac:dyDescent="0.25">
      <c r="A11" t="s">
        <v>24</v>
      </c>
      <c r="B11">
        <v>-15</v>
      </c>
      <c r="C11" s="4">
        <f t="shared" ref="C11:C13" si="10">RADIANS(B11)</f>
        <v>-0.26179938779914941</v>
      </c>
      <c r="D11">
        <v>157.5</v>
      </c>
      <c r="E11" s="4">
        <f t="shared" ref="E11:E13" si="11">COS(C11)</f>
        <v>0.96592582628906831</v>
      </c>
      <c r="F11" s="4">
        <f t="shared" ref="F11:F13" si="12">E11*D11</f>
        <v>152.13331764052825</v>
      </c>
      <c r="G11" s="4">
        <f t="shared" ref="G11:G13" si="13">SIN(C11)</f>
        <v>-0.25881904510252074</v>
      </c>
      <c r="H11" s="4">
        <f t="shared" ref="H11:H13" si="14">G11*D11</f>
        <v>-40.763999603647015</v>
      </c>
      <c r="I11" s="4">
        <f t="shared" ref="I11:I13" si="15">$I$2+F11</f>
        <v>938495.69531764055</v>
      </c>
      <c r="J11" s="4">
        <f t="shared" ref="J11:J13" si="16">$J$2+H11</f>
        <v>535567.74000039627</v>
      </c>
      <c r="K11" s="2">
        <v>39.9117386</v>
      </c>
      <c r="L11" s="2">
        <v>-105.21822229999999</v>
      </c>
      <c r="M11" t="str">
        <f t="shared" si="0"/>
        <v>DAS C</v>
      </c>
      <c r="N11" s="4">
        <f t="shared" ref="N11:N13" si="17">((I11-$I$2)^2+(J11-$J$2)^2)^0.5</f>
        <v>157.49999999999983</v>
      </c>
    </row>
    <row r="12" spans="1:14" ht="15" customHeight="1" x14ac:dyDescent="0.25">
      <c r="A12" s="4" t="s">
        <v>25</v>
      </c>
      <c r="B12">
        <v>33.5</v>
      </c>
      <c r="C12" s="4">
        <f t="shared" si="10"/>
        <v>0.58468529941810043</v>
      </c>
      <c r="D12" s="4">
        <v>157.5</v>
      </c>
      <c r="E12" s="4">
        <f t="shared" si="11"/>
        <v>0.83388582206716821</v>
      </c>
      <c r="F12" s="4">
        <f t="shared" si="12"/>
        <v>131.33701697557899</v>
      </c>
      <c r="G12" s="4">
        <f t="shared" si="13"/>
        <v>0.55193698531205815</v>
      </c>
      <c r="H12" s="4">
        <f t="shared" si="14"/>
        <v>86.930075186649162</v>
      </c>
      <c r="I12" s="4">
        <f t="shared" si="15"/>
        <v>938474.89901697566</v>
      </c>
      <c r="J12" s="4">
        <f t="shared" si="16"/>
        <v>535695.43407518661</v>
      </c>
      <c r="K12" s="5">
        <v>39.912889200000002</v>
      </c>
      <c r="L12" s="5">
        <v>-105.2184609</v>
      </c>
      <c r="M12" s="4" t="str">
        <f t="shared" ref="M12:M13" si="18">A12</f>
        <v>DAS N</v>
      </c>
      <c r="N12" s="4">
        <f t="shared" si="17"/>
        <v>157.50000000003982</v>
      </c>
    </row>
    <row r="13" spans="1:14" x14ac:dyDescent="0.25">
      <c r="A13" s="4" t="s">
        <v>26</v>
      </c>
      <c r="B13">
        <v>-63.5</v>
      </c>
      <c r="C13" s="4">
        <f t="shared" si="10"/>
        <v>-1.1082840750163994</v>
      </c>
      <c r="D13" s="4">
        <v>157.5</v>
      </c>
      <c r="E13" s="4">
        <f t="shared" si="11"/>
        <v>0.44619781310980872</v>
      </c>
      <c r="F13" s="4">
        <f t="shared" si="12"/>
        <v>70.276155564794877</v>
      </c>
      <c r="G13" s="4">
        <f t="shared" si="13"/>
        <v>-0.89493436160202511</v>
      </c>
      <c r="H13" s="4">
        <f t="shared" si="14"/>
        <v>-140.95216195231896</v>
      </c>
      <c r="I13" s="4">
        <f t="shared" si="15"/>
        <v>938413.83815556485</v>
      </c>
      <c r="J13" s="4">
        <f t="shared" si="16"/>
        <v>535467.55183804769</v>
      </c>
      <c r="K13" s="5">
        <v>39.910838599999998</v>
      </c>
      <c r="L13" s="5" t="s">
        <v>17</v>
      </c>
      <c r="M13" s="4" t="str">
        <f t="shared" si="18"/>
        <v>DAS S</v>
      </c>
      <c r="N13" s="4">
        <f t="shared" si="17"/>
        <v>157.49999999996734</v>
      </c>
    </row>
    <row r="15" spans="1:14" x14ac:dyDescent="0.25">
      <c r="B15" s="19" t="s">
        <v>18</v>
      </c>
      <c r="C15" s="19"/>
      <c r="D15" s="19"/>
      <c r="F15" s="4"/>
      <c r="G15" s="19" t="s">
        <v>18</v>
      </c>
      <c r="H15" s="19"/>
      <c r="I15" s="19"/>
    </row>
    <row r="16" spans="1:14" x14ac:dyDescent="0.25">
      <c r="B16" t="s">
        <v>19</v>
      </c>
      <c r="C16" t="s">
        <v>16</v>
      </c>
      <c r="D16" t="s">
        <v>20</v>
      </c>
      <c r="F16" s="4"/>
      <c r="G16" s="4" t="s">
        <v>19</v>
      </c>
      <c r="H16" s="4" t="s">
        <v>16</v>
      </c>
      <c r="I16" s="4" t="s">
        <v>20</v>
      </c>
    </row>
    <row r="17" spans="1:14" x14ac:dyDescent="0.25">
      <c r="A17" t="s">
        <v>34</v>
      </c>
      <c r="B17" s="3">
        <f>(($I$12-I3)^2+($J$12-J3)^2)^0.5</f>
        <v>47.648301000917876</v>
      </c>
      <c r="C17">
        <v>47</v>
      </c>
      <c r="D17" s="3">
        <f t="shared" ref="D17:D18" si="19">B17-C17</f>
        <v>0.64830100091787557</v>
      </c>
      <c r="F17" s="4" t="s">
        <v>43</v>
      </c>
      <c r="G17" s="3">
        <f>(($I$6-I5)^2+($J$6-J5)^2)^0.5</f>
        <v>80.758508779149494</v>
      </c>
      <c r="H17" s="4">
        <v>80</v>
      </c>
      <c r="I17" s="3">
        <f t="shared" ref="I17:I18" si="20">G17-H17</f>
        <v>0.75850877914949422</v>
      </c>
      <c r="K17" s="17" t="s">
        <v>4</v>
      </c>
      <c r="L17" s="17"/>
      <c r="M17" s="17"/>
      <c r="N17" s="17"/>
    </row>
    <row r="18" spans="1:14" ht="15" customHeight="1" x14ac:dyDescent="0.25">
      <c r="A18" t="s">
        <v>36</v>
      </c>
      <c r="B18" s="3">
        <f>(($I$12-I4)^2+($J$12-J4)^2)^0.5</f>
        <v>43.805091750350464</v>
      </c>
      <c r="C18">
        <v>44</v>
      </c>
      <c r="D18" s="3">
        <f t="shared" si="19"/>
        <v>-0.19490824964953646</v>
      </c>
      <c r="E18" s="6"/>
      <c r="F18" s="4" t="s">
        <v>44</v>
      </c>
      <c r="G18" s="3">
        <f>(($I$7-I5)^2+($J$7-J5)^2)^0.5</f>
        <v>99.06408314450394</v>
      </c>
      <c r="H18" s="4">
        <v>99</v>
      </c>
      <c r="I18" s="3">
        <f t="shared" si="20"/>
        <v>6.4083144503939593E-2</v>
      </c>
      <c r="K18" s="17"/>
      <c r="L18" s="17"/>
      <c r="M18" s="17"/>
      <c r="N18" s="17"/>
    </row>
    <row r="19" spans="1:14" x14ac:dyDescent="0.25">
      <c r="A19" t="s">
        <v>35</v>
      </c>
      <c r="B19" s="3">
        <f>(($I$12-I5)^2+($J$12-J5)^2)^0.5</f>
        <v>50.63390816514864</v>
      </c>
      <c r="C19">
        <v>50</v>
      </c>
      <c r="D19" s="3">
        <f>B19-C19</f>
        <v>0.63390816514863957</v>
      </c>
      <c r="E19" s="6"/>
      <c r="F19" s="4"/>
      <c r="G19" s="3"/>
      <c r="H19" s="4"/>
      <c r="I19" s="4"/>
      <c r="K19" s="17"/>
      <c r="L19" s="17"/>
      <c r="M19" s="17"/>
      <c r="N19" s="17"/>
    </row>
    <row r="20" spans="1:14" x14ac:dyDescent="0.25">
      <c r="A20" s="4"/>
      <c r="B20" s="3"/>
      <c r="C20" s="4"/>
      <c r="D20" s="4"/>
      <c r="E20" s="6"/>
      <c r="F20" s="4" t="s">
        <v>46</v>
      </c>
      <c r="G20" s="3">
        <f>(($I$9-I6)^2+($J$9-J6)^2)^0.5</f>
        <v>80.758508779179607</v>
      </c>
      <c r="H20" s="4">
        <v>80</v>
      </c>
      <c r="I20" s="3">
        <f>G20-H20</f>
        <v>0.75850877917960702</v>
      </c>
    </row>
    <row r="21" spans="1:14" x14ac:dyDescent="0.25">
      <c r="A21" s="4" t="s">
        <v>37</v>
      </c>
      <c r="B21" s="3">
        <f>(($I$13-I8)^2+($J$13-J8)^2)^0.5</f>
        <v>47.648301000854893</v>
      </c>
      <c r="C21" s="4">
        <v>47</v>
      </c>
      <c r="D21" s="3">
        <f>B21-C21</f>
        <v>0.64830100085489306</v>
      </c>
      <c r="E21" s="6"/>
      <c r="F21" s="4" t="s">
        <v>45</v>
      </c>
      <c r="G21" s="3">
        <f>(($I$9-I7)^2+($J$9-J7)^2)^0.5</f>
        <v>99.064083144420167</v>
      </c>
      <c r="H21" s="4">
        <v>99</v>
      </c>
      <c r="I21" s="3">
        <f t="shared" ref="I21" si="21">G21-H21</f>
        <v>6.4083144420166605E-2</v>
      </c>
      <c r="K21" t="s">
        <v>50</v>
      </c>
    </row>
    <row r="22" spans="1:14" x14ac:dyDescent="0.25">
      <c r="A22" s="4" t="s">
        <v>38</v>
      </c>
      <c r="B22" s="3">
        <f>(($I$13-I9)^2+($J$13-J9)^2)^0.5</f>
        <v>50.633908165146785</v>
      </c>
      <c r="C22" s="4">
        <v>50</v>
      </c>
      <c r="D22" s="3">
        <f t="shared" ref="D22:D23" si="22">B22-C22</f>
        <v>0.63390816514678505</v>
      </c>
      <c r="E22" s="6"/>
      <c r="G22" s="4"/>
      <c r="H22" s="4"/>
      <c r="I22" s="4"/>
      <c r="K22" t="s">
        <v>51</v>
      </c>
      <c r="L22" t="s">
        <v>52</v>
      </c>
    </row>
    <row r="23" spans="1:14" x14ac:dyDescent="0.25">
      <c r="A23" s="4" t="s">
        <v>42</v>
      </c>
      <c r="B23" s="3">
        <f>(($I$13-I10)^2+($J$13-J10)^2)^0.5</f>
        <v>43.80509175039154</v>
      </c>
      <c r="C23" s="4">
        <v>44</v>
      </c>
      <c r="D23" s="3">
        <f t="shared" si="22"/>
        <v>-0.19490824960845998</v>
      </c>
      <c r="F23" s="4" t="s">
        <v>47</v>
      </c>
      <c r="G23" s="3">
        <f>(($I$8-I9)^2+($J$8-J9)^2)^0.5</f>
        <v>80.758508779179607</v>
      </c>
      <c r="H23" s="4">
        <v>80</v>
      </c>
      <c r="I23" s="3">
        <f t="shared" ref="I23:I25" si="23">G23-H23</f>
        <v>0.75850877917960702</v>
      </c>
      <c r="K23" s="7">
        <v>1</v>
      </c>
      <c r="L23" s="8" t="s">
        <v>54</v>
      </c>
    </row>
    <row r="24" spans="1:14" x14ac:dyDescent="0.25">
      <c r="F24" s="4" t="s">
        <v>48</v>
      </c>
      <c r="G24" s="3">
        <f>(($I$8-I10)^2+($J$8-J10)^2)^0.5</f>
        <v>79.127838416814555</v>
      </c>
      <c r="H24" s="4">
        <v>78</v>
      </c>
      <c r="I24" s="3">
        <f t="shared" si="23"/>
        <v>1.127838416814555</v>
      </c>
      <c r="K24" s="7">
        <v>2</v>
      </c>
      <c r="L24" s="8" t="s">
        <v>53</v>
      </c>
    </row>
    <row r="25" spans="1:14" x14ac:dyDescent="0.25">
      <c r="A25" t="s">
        <v>39</v>
      </c>
      <c r="B25" s="3">
        <f>(($I$3-I5)^2+($J$3-J5)^2)^0.5</f>
        <v>80.758508779156742</v>
      </c>
      <c r="C25" s="4">
        <v>80</v>
      </c>
      <c r="D25" s="3">
        <f t="shared" ref="D25:D26" si="24">B25-C25</f>
        <v>0.75850877915674175</v>
      </c>
      <c r="F25" s="4" t="s">
        <v>49</v>
      </c>
      <c r="G25" s="3">
        <f>(($I$9-I10)^2+($J$9-J10)^2)^0.5</f>
        <v>85.558832109227794</v>
      </c>
      <c r="H25" s="4">
        <v>85</v>
      </c>
      <c r="I25" s="3">
        <f t="shared" si="23"/>
        <v>0.55883210922779369</v>
      </c>
      <c r="K25" s="7">
        <v>3</v>
      </c>
      <c r="L25" s="8" t="s">
        <v>55</v>
      </c>
    </row>
    <row r="26" spans="1:14" x14ac:dyDescent="0.25">
      <c r="A26" t="s">
        <v>40</v>
      </c>
      <c r="B26" s="3">
        <f>(($I$3-I4)^2+($J$3-J4)^2)^0.5</f>
        <v>79.12783841686938</v>
      </c>
      <c r="C26" s="4">
        <v>78</v>
      </c>
      <c r="D26" s="3">
        <f t="shared" si="24"/>
        <v>1.1278384168693805</v>
      </c>
      <c r="K26" s="7">
        <v>4</v>
      </c>
      <c r="L26" s="8" t="s">
        <v>56</v>
      </c>
    </row>
    <row r="27" spans="1:14" x14ac:dyDescent="0.25">
      <c r="A27" s="4" t="s">
        <v>41</v>
      </c>
      <c r="B27" s="3">
        <f>(($I$5-I4)^2+($J$5-J4)^2)^0.5</f>
        <v>85.558832109216482</v>
      </c>
      <c r="C27" s="4">
        <v>85</v>
      </c>
      <c r="D27" s="3">
        <f t="shared" ref="D27" si="25">B27-C27</f>
        <v>0.55883210921648185</v>
      </c>
      <c r="K27" s="7">
        <v>5</v>
      </c>
      <c r="L27" s="8" t="s">
        <v>57</v>
      </c>
    </row>
    <row r="28" spans="1:14" x14ac:dyDescent="0.25">
      <c r="K28" s="7">
        <v>6</v>
      </c>
      <c r="L28" s="8" t="s">
        <v>58</v>
      </c>
    </row>
    <row r="29" spans="1:14" x14ac:dyDescent="0.25">
      <c r="K29" s="7">
        <v>7</v>
      </c>
      <c r="L29" s="8" t="s">
        <v>59</v>
      </c>
    </row>
    <row r="30" spans="1:14" ht="15" customHeight="1" x14ac:dyDescent="0.25">
      <c r="B30" s="3"/>
      <c r="K30" s="7">
        <v>8</v>
      </c>
      <c r="L30" s="8" t="s">
        <v>60</v>
      </c>
    </row>
    <row r="31" spans="1:14" x14ac:dyDescent="0.25">
      <c r="B31" s="3"/>
      <c r="K31" s="7">
        <v>9</v>
      </c>
      <c r="L31" s="8" t="s">
        <v>61</v>
      </c>
    </row>
    <row r="33" spans="2:2" x14ac:dyDescent="0.25">
      <c r="B33" s="3"/>
    </row>
  </sheetData>
  <sortState xmlns:xlrd2="http://schemas.microsoft.com/office/spreadsheetml/2017/richdata2" ref="A3:N10">
    <sortCondition ref="A3:A10"/>
  </sortState>
  <mergeCells count="3">
    <mergeCell ref="B15:D15"/>
    <mergeCell ref="K17:N19"/>
    <mergeCell ref="G15:I15"/>
  </mergeCells>
  <phoneticPr fontId="18" type="noConversion"/>
  <conditionalFormatting sqref="D17:D19">
    <cfRule type="cellIs" dxfId="13" priority="18" operator="between">
      <formula>-0.7</formula>
      <formula>0.7</formula>
    </cfRule>
  </conditionalFormatting>
  <conditionalFormatting sqref="D21:D23">
    <cfRule type="cellIs" dxfId="12" priority="17" operator="between">
      <formula>-0.7</formula>
      <formula>0.7</formula>
    </cfRule>
  </conditionalFormatting>
  <conditionalFormatting sqref="D25:D27 D17:D19 D21:D23">
    <cfRule type="cellIs" dxfId="11" priority="8" operator="between">
      <formula>-0.7</formula>
      <formula>0.7</formula>
    </cfRule>
    <cfRule type="cellIs" dxfId="10" priority="9" operator="between">
      <formula>-0.7</formula>
      <formula>-1.4</formula>
    </cfRule>
    <cfRule type="cellIs" dxfId="9" priority="10" operator="between">
      <formula>0.7</formula>
      <formula>1.4</formula>
    </cfRule>
    <cfRule type="cellIs" dxfId="8" priority="11" operator="greaterThan">
      <formula>1.4</formula>
    </cfRule>
    <cfRule type="cellIs" dxfId="7" priority="12" operator="lessThan">
      <formula>-1.4</formula>
    </cfRule>
  </conditionalFormatting>
  <conditionalFormatting sqref="I17:I18">
    <cfRule type="cellIs" dxfId="6" priority="7" operator="between">
      <formula>-0.7</formula>
      <formula>0.7</formula>
    </cfRule>
  </conditionalFormatting>
  <conditionalFormatting sqref="I20:I21">
    <cfRule type="cellIs" dxfId="5" priority="6" operator="between">
      <formula>-0.7</formula>
      <formula>0.7</formula>
    </cfRule>
  </conditionalFormatting>
  <conditionalFormatting sqref="I23:I25 I17:I18 I20:I21">
    <cfRule type="cellIs" dxfId="4" priority="1" operator="between">
      <formula>-0.7</formula>
      <formula>0.7</formula>
    </cfRule>
    <cfRule type="cellIs" dxfId="3" priority="2" operator="between">
      <formula>-0.7</formula>
      <formula>-1.4</formula>
    </cfRule>
    <cfRule type="cellIs" dxfId="2" priority="3" operator="between">
      <formula>0.7</formula>
      <formula>1.4</formula>
    </cfRule>
    <cfRule type="cellIs" dxfId="1" priority="4" operator="greaterThan">
      <formula>1.4</formula>
    </cfRule>
    <cfRule type="cellIs" dxfId="0" priority="5" operator="lessThan">
      <formula>-1.4</formula>
    </cfRule>
  </conditionalFormatting>
  <pageMargins left="0.7" right="0.7" top="0.75" bottom="0.75" header="0.3" footer="0.3"/>
  <pageSetup scale="9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AFB4C-9FAF-4DC9-A949-83801B999748}">
  <dimension ref="A1:K13"/>
  <sheetViews>
    <sheetView tabSelected="1" workbookViewId="0">
      <selection sqref="A1:C13"/>
    </sheetView>
  </sheetViews>
  <sheetFormatPr defaultRowHeight="15" x14ac:dyDescent="0.25"/>
  <cols>
    <col min="1" max="1" width="7.28515625" style="11" bestFit="1" customWidth="1"/>
    <col min="2" max="2" width="11" bestFit="1" customWidth="1"/>
    <col min="3" max="3" width="12.7109375" bestFit="1" customWidth="1"/>
    <col min="5" max="5" width="11.42578125" bestFit="1" customWidth="1"/>
    <col min="7" max="7" width="9.140625" style="4"/>
    <col min="8" max="8" width="9.5703125" bestFit="1" customWidth="1"/>
  </cols>
  <sheetData>
    <row r="1" spans="1:11" s="14" customFormat="1" ht="45" x14ac:dyDescent="0.25">
      <c r="B1" s="14" t="s">
        <v>64</v>
      </c>
      <c r="C1" s="14" t="s">
        <v>65</v>
      </c>
      <c r="D1" s="15" t="s">
        <v>62</v>
      </c>
      <c r="E1" s="15" t="s">
        <v>63</v>
      </c>
      <c r="F1" s="15" t="s">
        <v>18</v>
      </c>
      <c r="G1" s="15" t="s">
        <v>66</v>
      </c>
      <c r="H1" s="16">
        <v>0.15</v>
      </c>
      <c r="I1" s="15" t="s">
        <v>69</v>
      </c>
      <c r="J1" s="15" t="s">
        <v>68</v>
      </c>
    </row>
    <row r="2" spans="1:11" x14ac:dyDescent="0.25">
      <c r="A2" s="11" t="s">
        <v>21</v>
      </c>
      <c r="B2" s="9">
        <v>39.912109999999998</v>
      </c>
      <c r="C2" s="9">
        <v>-105.21996</v>
      </c>
      <c r="H2" s="20" t="s">
        <v>67</v>
      </c>
    </row>
    <row r="3" spans="1:11" x14ac:dyDescent="0.25">
      <c r="A3" s="12" t="s">
        <v>29</v>
      </c>
      <c r="B3" s="10">
        <v>39.9128623</v>
      </c>
      <c r="C3" s="10">
        <v>-105.21901699999999</v>
      </c>
      <c r="H3" s="21"/>
    </row>
    <row r="4" spans="1:11" x14ac:dyDescent="0.25">
      <c r="A4" s="11" t="s">
        <v>23</v>
      </c>
      <c r="B4" s="9">
        <v>39.913243299999998</v>
      </c>
      <c r="C4" s="9">
        <v>-105.21823500000001</v>
      </c>
      <c r="H4" s="21"/>
    </row>
    <row r="5" spans="1:11" x14ac:dyDescent="0.25">
      <c r="A5" s="12" t="s">
        <v>31</v>
      </c>
      <c r="B5" s="10">
        <v>39.912472899999997</v>
      </c>
      <c r="C5" s="10">
        <v>-105.2182193</v>
      </c>
      <c r="H5" s="21"/>
    </row>
    <row r="6" spans="1:11" x14ac:dyDescent="0.25">
      <c r="A6" s="11" t="s">
        <v>27</v>
      </c>
      <c r="B6" s="9">
        <v>39.911830600000002</v>
      </c>
      <c r="C6" s="9">
        <v>-105.21866249999999</v>
      </c>
      <c r="H6" s="21"/>
    </row>
    <row r="7" spans="1:11" x14ac:dyDescent="0.25">
      <c r="A7" s="12" t="s">
        <v>33</v>
      </c>
      <c r="B7" s="10">
        <v>39.911646699999999</v>
      </c>
      <c r="C7" s="10">
        <v>-105.21778209999999</v>
      </c>
      <c r="H7" s="21"/>
    </row>
    <row r="8" spans="1:11" x14ac:dyDescent="0.25">
      <c r="A8" s="11" t="s">
        <v>28</v>
      </c>
      <c r="B8" s="9">
        <v>39.9110783</v>
      </c>
      <c r="C8" s="9">
        <v>-105.2196454</v>
      </c>
      <c r="H8" s="21"/>
    </row>
    <row r="9" spans="1:11" x14ac:dyDescent="0.25">
      <c r="A9" s="12" t="s">
        <v>30</v>
      </c>
      <c r="B9" s="10">
        <v>39.911103900000001</v>
      </c>
      <c r="C9" s="10">
        <v>-105.2187016</v>
      </c>
      <c r="H9" s="21"/>
      <c r="K9" s="22" t="s">
        <v>70</v>
      </c>
    </row>
    <row r="10" spans="1:11" x14ac:dyDescent="0.25">
      <c r="A10" s="11" t="s">
        <v>32</v>
      </c>
      <c r="B10" s="9">
        <v>39.910445199999998</v>
      </c>
      <c r="C10" s="9">
        <v>-105.21922069999999</v>
      </c>
      <c r="H10" s="21"/>
      <c r="K10" s="23"/>
    </row>
    <row r="11" spans="1:11" x14ac:dyDescent="0.25">
      <c r="A11" s="12" t="s">
        <v>24</v>
      </c>
      <c r="B11" s="10">
        <v>39.9117386</v>
      </c>
      <c r="C11" s="10">
        <v>-105.21822229999999</v>
      </c>
      <c r="D11">
        <v>170</v>
      </c>
      <c r="E11" s="3">
        <f>CONVERT(25,"ft","m")</f>
        <v>7.62</v>
      </c>
      <c r="F11" s="3">
        <f>D11+E11</f>
        <v>177.62</v>
      </c>
      <c r="G11" s="13">
        <f>CONVERT(F11,"m","ft")</f>
        <v>582.74278215223092</v>
      </c>
      <c r="H11" s="3">
        <f>F11*$H$1</f>
        <v>26.643000000000001</v>
      </c>
      <c r="I11" s="3">
        <f>F11+H11</f>
        <v>204.26300000000001</v>
      </c>
      <c r="J11" s="13">
        <f>CONVERT(I11,"m","ft")</f>
        <v>670.15419947506564</v>
      </c>
      <c r="K11" s="11">
        <v>700</v>
      </c>
    </row>
    <row r="12" spans="1:11" x14ac:dyDescent="0.25">
      <c r="A12" s="11" t="s">
        <v>25</v>
      </c>
      <c r="B12" s="9">
        <v>39.912889200000002</v>
      </c>
      <c r="C12" s="9">
        <v>-105.2184609</v>
      </c>
      <c r="D12">
        <v>173</v>
      </c>
      <c r="E12" s="3">
        <f t="shared" ref="E12:E13" si="0">CONVERT(25,"ft","m")</f>
        <v>7.62</v>
      </c>
      <c r="F12" s="3">
        <f t="shared" ref="F12:F13" si="1">D12+E12</f>
        <v>180.62</v>
      </c>
      <c r="G12" s="13">
        <f t="shared" ref="G12:G13" si="2">CONVERT(F12,"m","ft")</f>
        <v>592.58530183727032</v>
      </c>
      <c r="H12" s="3">
        <f t="shared" ref="H12:H13" si="3">F12*$H$1</f>
        <v>27.093</v>
      </c>
      <c r="I12" s="3">
        <f>F12+H12</f>
        <v>207.71299999999999</v>
      </c>
      <c r="J12" s="13">
        <f t="shared" ref="J12:J13" si="4">CONVERT(I12,"m","ft")</f>
        <v>681.47309711286084</v>
      </c>
      <c r="K12" s="11">
        <v>700</v>
      </c>
    </row>
    <row r="13" spans="1:11" x14ac:dyDescent="0.25">
      <c r="A13" s="12" t="s">
        <v>26</v>
      </c>
      <c r="B13" s="10">
        <v>39.910838599999998</v>
      </c>
      <c r="C13" s="10">
        <v>-105.2191832</v>
      </c>
      <c r="D13">
        <v>186</v>
      </c>
      <c r="E13" s="3">
        <f t="shared" si="0"/>
        <v>7.62</v>
      </c>
      <c r="F13" s="3">
        <f t="shared" si="1"/>
        <v>193.62</v>
      </c>
      <c r="G13" s="13">
        <f t="shared" si="2"/>
        <v>635.23622047244089</v>
      </c>
      <c r="H13" s="3">
        <f t="shared" si="3"/>
        <v>29.042999999999999</v>
      </c>
      <c r="I13" s="3">
        <f>F13+H13</f>
        <v>222.66300000000001</v>
      </c>
      <c r="J13" s="13">
        <f t="shared" si="4"/>
        <v>730.52165354330714</v>
      </c>
      <c r="K13" s="11">
        <v>750</v>
      </c>
    </row>
  </sheetData>
  <mergeCells count="2">
    <mergeCell ref="H2:H10"/>
    <mergeCell ref="K9:K10"/>
  </mergeCells>
  <pageMargins left="0.7" right="0.7" top="0.75" bottom="0.75" header="0.3" footer="0.3"/>
  <pageSetup scale="2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meas_locs_original</vt:lpstr>
      <vt:lpstr>meas_locs_update</vt:lpstr>
      <vt:lpstr>Mic_DAS_Loc</vt:lpstr>
      <vt:lpstr>meas_locs_update!Print_Area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Jager, David</cp:lastModifiedBy>
  <cp:lastPrinted>2020-01-21T17:28:31Z</cp:lastPrinted>
  <dcterms:created xsi:type="dcterms:W3CDTF">2020-01-14T19:57:36Z</dcterms:created>
  <dcterms:modified xsi:type="dcterms:W3CDTF">2020-01-30T13:02:15Z</dcterms:modified>
</cp:coreProperties>
</file>