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p\Desktop\HCLF Mortgage Project\"/>
    </mc:Choice>
  </mc:AlternateContent>
  <xr:revisionPtr revIDLastSave="0" documentId="8_{0CC20CB7-64F7-40A3-96A7-073E3175F4A3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B1.1" sheetId="5" r:id="rId1"/>
    <sheet name="B1.2" sheetId="4" r:id="rId2"/>
    <sheet name="B1.3" sheetId="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5" l="1"/>
  <c r="J30" i="5"/>
  <c r="J31" i="5"/>
  <c r="J32" i="5"/>
  <c r="J33" i="5"/>
  <c r="I33" i="5"/>
  <c r="H33" i="5"/>
  <c r="D29" i="5"/>
  <c r="D30" i="5"/>
  <c r="D31" i="5"/>
  <c r="D32" i="5"/>
  <c r="D33" i="5"/>
  <c r="C33" i="5"/>
  <c r="B33" i="5"/>
  <c r="K32" i="5"/>
  <c r="E32" i="5"/>
  <c r="K31" i="5"/>
  <c r="E31" i="5"/>
  <c r="K30" i="5"/>
  <c r="E30" i="5"/>
  <c r="K29" i="5"/>
  <c r="E29" i="5"/>
  <c r="J21" i="5"/>
  <c r="J22" i="5"/>
  <c r="J23" i="5"/>
  <c r="J24" i="5"/>
  <c r="J25" i="5"/>
  <c r="I25" i="5"/>
  <c r="H25" i="5"/>
  <c r="D21" i="5"/>
  <c r="D22" i="5"/>
  <c r="D23" i="5"/>
  <c r="D24" i="5"/>
  <c r="D25" i="5"/>
  <c r="C25" i="5"/>
  <c r="B25" i="5"/>
  <c r="K24" i="5"/>
  <c r="E24" i="5"/>
  <c r="K23" i="5"/>
  <c r="E23" i="5"/>
  <c r="K22" i="5"/>
  <c r="E22" i="5"/>
  <c r="K21" i="5"/>
  <c r="E21" i="5"/>
  <c r="J13" i="5"/>
  <c r="J14" i="5"/>
  <c r="J15" i="5"/>
  <c r="J16" i="5"/>
  <c r="J17" i="5"/>
  <c r="I17" i="5"/>
  <c r="H17" i="5"/>
  <c r="D13" i="5"/>
  <c r="D14" i="5"/>
  <c r="D15" i="5"/>
  <c r="D16" i="5"/>
  <c r="D17" i="5"/>
  <c r="C17" i="5"/>
  <c r="B17" i="5"/>
  <c r="K16" i="5"/>
  <c r="E16" i="5"/>
  <c r="K15" i="5"/>
  <c r="E15" i="5"/>
  <c r="K14" i="5"/>
  <c r="E14" i="5"/>
  <c r="K13" i="5"/>
  <c r="E13" i="5"/>
  <c r="J5" i="5"/>
  <c r="J6" i="5"/>
  <c r="J7" i="5"/>
  <c r="J8" i="5"/>
  <c r="J9" i="5"/>
  <c r="I9" i="5"/>
  <c r="H9" i="5"/>
  <c r="D5" i="5"/>
  <c r="D6" i="5"/>
  <c r="D7" i="5"/>
  <c r="D8" i="5"/>
  <c r="D9" i="5"/>
  <c r="C9" i="5"/>
  <c r="B9" i="5"/>
  <c r="K8" i="5"/>
  <c r="E8" i="5"/>
  <c r="K7" i="5"/>
  <c r="E7" i="5"/>
  <c r="K6" i="5"/>
  <c r="E6" i="5"/>
  <c r="K5" i="5"/>
  <c r="E5" i="5"/>
  <c r="J29" i="4"/>
  <c r="J30" i="4"/>
  <c r="J31" i="4"/>
  <c r="J32" i="4"/>
  <c r="J33" i="4"/>
  <c r="I33" i="4"/>
  <c r="H33" i="4"/>
  <c r="D29" i="4"/>
  <c r="D30" i="4"/>
  <c r="D31" i="4"/>
  <c r="D32" i="4"/>
  <c r="D33" i="4"/>
  <c r="C33" i="4"/>
  <c r="B33" i="4"/>
  <c r="K32" i="4"/>
  <c r="E32" i="4"/>
  <c r="K31" i="4"/>
  <c r="E31" i="4"/>
  <c r="K30" i="4"/>
  <c r="E30" i="4"/>
  <c r="K29" i="4"/>
  <c r="E29" i="4"/>
  <c r="J21" i="4"/>
  <c r="J22" i="4"/>
  <c r="J23" i="4"/>
  <c r="J24" i="4"/>
  <c r="J25" i="4"/>
  <c r="I25" i="4"/>
  <c r="H25" i="4"/>
  <c r="D21" i="4"/>
  <c r="D22" i="4"/>
  <c r="D23" i="4"/>
  <c r="D24" i="4"/>
  <c r="D25" i="4"/>
  <c r="C25" i="4"/>
  <c r="B25" i="4"/>
  <c r="K24" i="4"/>
  <c r="E24" i="4"/>
  <c r="K23" i="4"/>
  <c r="E23" i="4"/>
  <c r="K22" i="4"/>
  <c r="E22" i="4"/>
  <c r="K21" i="4"/>
  <c r="E21" i="4"/>
  <c r="J13" i="4"/>
  <c r="J14" i="4"/>
  <c r="J15" i="4"/>
  <c r="J16" i="4"/>
  <c r="J17" i="4"/>
  <c r="I17" i="4"/>
  <c r="H17" i="4"/>
  <c r="D13" i="4"/>
  <c r="D14" i="4"/>
  <c r="D15" i="4"/>
  <c r="D16" i="4"/>
  <c r="D17" i="4"/>
  <c r="C17" i="4"/>
  <c r="B17" i="4"/>
  <c r="K16" i="4"/>
  <c r="E16" i="4"/>
  <c r="K15" i="4"/>
  <c r="E15" i="4"/>
  <c r="K14" i="4"/>
  <c r="E14" i="4"/>
  <c r="K13" i="4"/>
  <c r="E13" i="4"/>
  <c r="J5" i="4"/>
  <c r="J6" i="4"/>
  <c r="J7" i="4"/>
  <c r="J8" i="4"/>
  <c r="J9" i="4"/>
  <c r="I9" i="4"/>
  <c r="H9" i="4"/>
  <c r="D5" i="4"/>
  <c r="D6" i="4"/>
  <c r="D7" i="4"/>
  <c r="D8" i="4"/>
  <c r="D9" i="4"/>
  <c r="C9" i="4"/>
  <c r="B9" i="4"/>
  <c r="K8" i="4"/>
  <c r="E8" i="4"/>
  <c r="K7" i="4"/>
  <c r="E7" i="4"/>
  <c r="K6" i="4"/>
  <c r="E6" i="4"/>
  <c r="K5" i="4"/>
  <c r="E5" i="4"/>
  <c r="D21" i="1"/>
  <c r="B25" i="1"/>
  <c r="D6" i="1"/>
  <c r="D7" i="1"/>
  <c r="D8" i="1"/>
  <c r="D5" i="1"/>
  <c r="B9" i="1"/>
  <c r="J30" i="1"/>
  <c r="J31" i="1"/>
  <c r="J32" i="1"/>
  <c r="J29" i="1"/>
  <c r="J33" i="1"/>
  <c r="J22" i="1"/>
  <c r="J23" i="1"/>
  <c r="J24" i="1"/>
  <c r="J21" i="1"/>
  <c r="J25" i="1"/>
  <c r="J14" i="1"/>
  <c r="J15" i="1"/>
  <c r="J16" i="1"/>
  <c r="J13" i="1"/>
  <c r="J17" i="1"/>
  <c r="J6" i="1"/>
  <c r="J7" i="1"/>
  <c r="J8" i="1"/>
  <c r="J5" i="1"/>
  <c r="J9" i="1"/>
  <c r="I33" i="1"/>
  <c r="H33" i="1"/>
  <c r="I25" i="1"/>
  <c r="H25" i="1"/>
  <c r="I17" i="1"/>
  <c r="H17" i="1"/>
  <c r="I9" i="1"/>
  <c r="H9" i="1"/>
  <c r="D30" i="1"/>
  <c r="D31" i="1"/>
  <c r="D32" i="1"/>
  <c r="D29" i="1"/>
  <c r="C33" i="1"/>
  <c r="C9" i="1"/>
  <c r="D22" i="1"/>
  <c r="D23" i="1"/>
  <c r="D24" i="1"/>
  <c r="C25" i="1"/>
  <c r="D14" i="1"/>
  <c r="E14" i="1"/>
  <c r="D15" i="1"/>
  <c r="E15" i="1"/>
  <c r="D16" i="1"/>
  <c r="E16" i="1"/>
  <c r="D13" i="1"/>
  <c r="D17" i="1"/>
  <c r="C17" i="1"/>
  <c r="B17" i="1"/>
  <c r="D25" i="1"/>
  <c r="D33" i="1"/>
  <c r="K30" i="1"/>
  <c r="K31" i="1"/>
  <c r="K32" i="1"/>
  <c r="K29" i="1"/>
  <c r="K22" i="1"/>
  <c r="K23" i="1"/>
  <c r="K24" i="1"/>
  <c r="K21" i="1"/>
  <c r="K16" i="1"/>
  <c r="K14" i="1"/>
  <c r="K15" i="1"/>
  <c r="K13" i="1"/>
  <c r="K6" i="1"/>
  <c r="K7" i="1"/>
  <c r="K8" i="1"/>
  <c r="K5" i="1"/>
  <c r="E30" i="1"/>
  <c r="E31" i="1"/>
  <c r="E32" i="1"/>
  <c r="E29" i="1"/>
  <c r="E22" i="1"/>
  <c r="E23" i="1"/>
  <c r="E24" i="1"/>
  <c r="E6" i="1"/>
  <c r="E7" i="1"/>
  <c r="E8" i="1"/>
  <c r="E21" i="1"/>
  <c r="E13" i="1"/>
  <c r="E5" i="1"/>
  <c r="D9" i="1"/>
</calcChain>
</file>

<file path=xl/sharedStrings.xml><?xml version="1.0" encoding="utf-8"?>
<sst xmlns="http://schemas.openxmlformats.org/spreadsheetml/2006/main" count="300" uniqueCount="24">
  <si>
    <t>white</t>
  </si>
  <si>
    <t>hispanic</t>
  </si>
  <si>
    <t>black</t>
  </si>
  <si>
    <t>asian</t>
  </si>
  <si>
    <t>MSA</t>
  </si>
  <si>
    <t>HP&amp;RL</t>
  </si>
  <si>
    <t>HP</t>
  </si>
  <si>
    <t>Hartford</t>
  </si>
  <si>
    <t>Expected</t>
  </si>
  <si>
    <t>Disparity</t>
  </si>
  <si>
    <t xml:space="preserve">Expected </t>
  </si>
  <si>
    <t>population</t>
  </si>
  <si>
    <t>Ratio</t>
  </si>
  <si>
    <t>Disparity Ratio</t>
  </si>
  <si>
    <t>Applications</t>
  </si>
  <si>
    <t>applications</t>
  </si>
  <si>
    <t>Based on Distribution of Population</t>
  </si>
  <si>
    <t>Table B1.3</t>
  </si>
  <si>
    <t>Table B1.2</t>
  </si>
  <si>
    <t>Disparity Index</t>
  </si>
  <si>
    <t>Originations</t>
  </si>
  <si>
    <t>Based on Distribution of Applications</t>
  </si>
  <si>
    <t>aplications</t>
  </si>
  <si>
    <t>Table B1.1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</si>
</sst>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3" fillId="0" borderId="5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5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wrapText="1"/>
    </xf>
    <xf numFmtId="0" fontId="3" fillId="0" borderId="6" xfId="1" applyBorder="1" applyAlignment="1">
      <alignment wrapText="1"/>
    </xf>
    <xf numFmtId="0" fontId="3" fillId="0" borderId="2" xfId="1" applyBorder="1" applyAlignment="1">
      <alignment wrapText="1"/>
    </xf>
    <xf numFmtId="0" fontId="3" fillId="0" borderId="4" xfId="1" applyBorder="1" applyAlignment="1">
      <alignment wrapText="1"/>
    </xf>
    <xf numFmtId="1" fontId="0" fillId="0" borderId="0" xfId="0" applyNumberFormat="1"/>
    <xf numFmtId="1" fontId="2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5E60-3EB2-4D55-870B-888BAA6C6474}">
  <dimension ref="A1:K33"/>
  <sheetViews>
    <sheetView workbookViewId="0">
      <selection activeCell="C32" sqref="C32"/>
    </sheetView>
  </sheetViews>
  <sheetFormatPr defaultRowHeight="14.4" x14ac:dyDescent="0.3"/>
  <cols>
    <col min="1" max="1" width="10" bestFit="1" customWidth="1"/>
    <col min="2" max="2" width="10.6640625" bestFit="1" customWidth="1"/>
    <col min="3" max="3" width="11.6640625" bestFit="1" customWidth="1"/>
    <col min="4" max="4" width="12" style="49" bestFit="1" customWidth="1"/>
    <col min="5" max="5" width="8.88671875" style="49"/>
    <col min="8" max="8" width="10.6640625" bestFit="1" customWidth="1"/>
    <col min="9" max="9" width="11.88671875" bestFit="1" customWidth="1"/>
    <col min="10" max="10" width="12" style="49" bestFit="1" customWidth="1"/>
    <col min="11" max="11" width="8.88671875" style="49"/>
  </cols>
  <sheetData>
    <row r="1" spans="1:11" x14ac:dyDescent="0.3">
      <c r="A1" t="s">
        <v>23</v>
      </c>
      <c r="B1" t="s">
        <v>19</v>
      </c>
      <c r="D1" s="49" t="s">
        <v>20</v>
      </c>
      <c r="E1" s="49" t="s">
        <v>16</v>
      </c>
    </row>
    <row r="3" spans="1:11" x14ac:dyDescent="0.3">
      <c r="A3" s="52">
        <v>2011</v>
      </c>
      <c r="B3" t="s">
        <v>4</v>
      </c>
      <c r="C3" t="s">
        <v>5</v>
      </c>
      <c r="D3" s="49" t="s">
        <v>8</v>
      </c>
      <c r="E3" s="49" t="s">
        <v>9</v>
      </c>
      <c r="H3" t="s">
        <v>7</v>
      </c>
      <c r="I3" t="s">
        <v>5</v>
      </c>
      <c r="J3" s="49" t="s">
        <v>10</v>
      </c>
      <c r="K3" s="49" t="s">
        <v>9</v>
      </c>
    </row>
    <row r="4" spans="1:11" x14ac:dyDescent="0.3">
      <c r="B4" t="s">
        <v>11</v>
      </c>
      <c r="C4" t="s">
        <v>20</v>
      </c>
      <c r="D4" s="49" t="s">
        <v>20</v>
      </c>
      <c r="E4" s="49" t="s">
        <v>12</v>
      </c>
      <c r="G4">
        <v>2011</v>
      </c>
      <c r="H4" t="s">
        <v>11</v>
      </c>
      <c r="I4" t="s">
        <v>20</v>
      </c>
      <c r="J4" s="49" t="s">
        <v>20</v>
      </c>
      <c r="K4" s="49" t="s">
        <v>12</v>
      </c>
    </row>
    <row r="5" spans="1:11" ht="15.6" x14ac:dyDescent="0.3">
      <c r="A5" t="s">
        <v>0</v>
      </c>
      <c r="B5" s="42">
        <v>888790</v>
      </c>
      <c r="C5" s="53">
        <v>19622</v>
      </c>
      <c r="D5" s="49">
        <f>(B5*22141)/1127501</f>
        <v>17453.376440464355</v>
      </c>
      <c r="E5" s="50">
        <f>(C5/D5)*100</f>
        <v>112.42523798723467</v>
      </c>
      <c r="G5" t="s">
        <v>0</v>
      </c>
      <c r="H5" s="42">
        <v>18344</v>
      </c>
      <c r="I5" s="53">
        <v>98</v>
      </c>
      <c r="J5" s="49">
        <f>(H5*304)/103609</f>
        <v>53.823277900568485</v>
      </c>
      <c r="K5" s="50">
        <f>(I5/J5)*100</f>
        <v>182.0773535588863</v>
      </c>
    </row>
    <row r="6" spans="1:11" ht="15.6" x14ac:dyDescent="0.3">
      <c r="A6" t="s">
        <v>1</v>
      </c>
      <c r="B6" s="44">
        <v>107490</v>
      </c>
      <c r="C6" s="54">
        <v>853</v>
      </c>
      <c r="D6" s="49">
        <f t="shared" ref="D6:D8" si="0">(B6*22141)/1127501</f>
        <v>2110.8061899723371</v>
      </c>
      <c r="E6" s="50">
        <f t="shared" ref="E6:E8" si="1">(C6/D6)*100</f>
        <v>40.411099988823651</v>
      </c>
      <c r="G6" t="s">
        <v>1</v>
      </c>
      <c r="H6" s="44">
        <v>45603</v>
      </c>
      <c r="I6" s="54">
        <v>96</v>
      </c>
      <c r="J6" s="49">
        <f t="shared" ref="J6:J8" si="2">(H6*304)/103609</f>
        <v>133.80412898493375</v>
      </c>
      <c r="K6" s="50">
        <f t="shared" ref="K6:K8" si="3">(I6/J6)*100</f>
        <v>71.746664866231086</v>
      </c>
    </row>
    <row r="7" spans="1:11" ht="15.6" x14ac:dyDescent="0.3">
      <c r="A7" t="s">
        <v>2</v>
      </c>
      <c r="B7" s="44">
        <v>105225</v>
      </c>
      <c r="C7" s="54">
        <v>778</v>
      </c>
      <c r="D7" s="49">
        <f t="shared" si="0"/>
        <v>2066.3278569154263</v>
      </c>
      <c r="E7" s="50">
        <f t="shared" si="1"/>
        <v>37.65133385760879</v>
      </c>
      <c r="G7" t="s">
        <v>2</v>
      </c>
      <c r="H7" s="44">
        <v>38077</v>
      </c>
      <c r="I7" s="54">
        <v>100</v>
      </c>
      <c r="J7" s="49">
        <f t="shared" si="2"/>
        <v>111.72203186981825</v>
      </c>
      <c r="K7" s="50">
        <f t="shared" si="3"/>
        <v>89.507860111712702</v>
      </c>
    </row>
    <row r="8" spans="1:11" ht="15.6" x14ac:dyDescent="0.3">
      <c r="A8" t="s">
        <v>3</v>
      </c>
      <c r="B8" s="44">
        <v>25996</v>
      </c>
      <c r="C8" s="54">
        <v>888</v>
      </c>
      <c r="D8" s="49">
        <f t="shared" si="0"/>
        <v>510.48951264788235</v>
      </c>
      <c r="E8" s="50">
        <f t="shared" si="1"/>
        <v>173.95068419603578</v>
      </c>
      <c r="G8" t="s">
        <v>3</v>
      </c>
      <c r="H8" s="44">
        <v>1585</v>
      </c>
      <c r="I8" s="54">
        <v>10</v>
      </c>
      <c r="J8" s="49">
        <f t="shared" si="2"/>
        <v>4.6505612446795164</v>
      </c>
      <c r="K8" s="50">
        <f t="shared" si="3"/>
        <v>215.02781006143118</v>
      </c>
    </row>
    <row r="9" spans="1:11" ht="15.6" x14ac:dyDescent="0.3">
      <c r="B9" s="40">
        <f>SUM(B5:B8)</f>
        <v>1127501</v>
      </c>
      <c r="C9" s="55">
        <f>SUM(C5:C8)</f>
        <v>22141</v>
      </c>
      <c r="D9" s="49">
        <f>SUM(D5:D8)</f>
        <v>22141.000000000004</v>
      </c>
      <c r="H9" s="40">
        <f>SUM(H5:H8)</f>
        <v>103609</v>
      </c>
      <c r="I9" s="55">
        <f>SUM(I5:I8)</f>
        <v>304</v>
      </c>
      <c r="J9" s="49">
        <f>SUM(J5:J8)</f>
        <v>304</v>
      </c>
    </row>
    <row r="11" spans="1:11" x14ac:dyDescent="0.3">
      <c r="A11" s="52">
        <v>2015</v>
      </c>
      <c r="B11" t="s">
        <v>4</v>
      </c>
      <c r="C11" t="s">
        <v>5</v>
      </c>
      <c r="D11" s="49" t="s">
        <v>8</v>
      </c>
      <c r="E11" s="49" t="s">
        <v>9</v>
      </c>
      <c r="G11">
        <v>2015</v>
      </c>
      <c r="H11" t="s">
        <v>7</v>
      </c>
      <c r="I11" t="s">
        <v>5</v>
      </c>
      <c r="J11" s="49" t="s">
        <v>8</v>
      </c>
      <c r="K11" s="49" t="s">
        <v>9</v>
      </c>
    </row>
    <row r="12" spans="1:11" x14ac:dyDescent="0.3">
      <c r="B12" t="s">
        <v>11</v>
      </c>
      <c r="C12" t="s">
        <v>20</v>
      </c>
      <c r="D12" s="49" t="s">
        <v>20</v>
      </c>
      <c r="E12" s="49" t="s">
        <v>12</v>
      </c>
      <c r="H12" t="s">
        <v>11</v>
      </c>
      <c r="I12" t="s">
        <v>20</v>
      </c>
      <c r="J12" s="49" t="s">
        <v>20</v>
      </c>
      <c r="K12" s="49" t="s">
        <v>12</v>
      </c>
    </row>
    <row r="13" spans="1:11" ht="15.6" x14ac:dyDescent="0.3">
      <c r="A13" t="s">
        <v>0</v>
      </c>
      <c r="B13" s="42">
        <v>868016</v>
      </c>
      <c r="C13" s="53">
        <v>13871</v>
      </c>
      <c r="D13" s="49">
        <f>(B13*16500)/1188069</f>
        <v>12055.077609128763</v>
      </c>
      <c r="E13" s="50">
        <f>(C13/D13)*100</f>
        <v>115.06354790695103</v>
      </c>
      <c r="G13" t="s">
        <v>0</v>
      </c>
      <c r="H13" s="42">
        <v>19765</v>
      </c>
      <c r="I13" s="53">
        <v>91</v>
      </c>
      <c r="J13" s="49">
        <f>(H13*332)/121520</f>
        <v>53.999177090190912</v>
      </c>
      <c r="K13" s="50">
        <f>(I13/J13)*100</f>
        <v>168.52108662324483</v>
      </c>
    </row>
    <row r="14" spans="1:11" ht="15.6" x14ac:dyDescent="0.3">
      <c r="A14" t="s">
        <v>1</v>
      </c>
      <c r="B14" s="44">
        <v>151219</v>
      </c>
      <c r="C14" s="54">
        <v>929</v>
      </c>
      <c r="D14" s="49">
        <f t="shared" ref="D14:D16" si="4">(B14*16500)/1188069</f>
        <v>2100.1419109496164</v>
      </c>
      <c r="E14" s="50">
        <f t="shared" ref="E14:E16" si="5">(C14/D14)*100</f>
        <v>44.235105978144887</v>
      </c>
      <c r="G14" t="s">
        <v>1</v>
      </c>
      <c r="H14" s="44">
        <v>54185</v>
      </c>
      <c r="I14" s="54">
        <v>99</v>
      </c>
      <c r="J14" s="49">
        <f t="shared" ref="J14:J16" si="6">(H14*332)/121520</f>
        <v>148.03670177748518</v>
      </c>
      <c r="K14" s="50">
        <f t="shared" ref="K14:K16" si="7">(I14/J14)*100</f>
        <v>66.875307819818545</v>
      </c>
    </row>
    <row r="15" spans="1:11" ht="15.6" x14ac:dyDescent="0.3">
      <c r="A15" t="s">
        <v>2</v>
      </c>
      <c r="B15" s="44">
        <v>121962</v>
      </c>
      <c r="C15" s="54">
        <v>916</v>
      </c>
      <c r="D15" s="49">
        <f t="shared" si="4"/>
        <v>1693.8182883317384</v>
      </c>
      <c r="E15" s="50">
        <f t="shared" si="5"/>
        <v>54.079000463631743</v>
      </c>
      <c r="G15" t="s">
        <v>2</v>
      </c>
      <c r="H15" s="44">
        <v>44223</v>
      </c>
      <c r="I15" s="54">
        <v>132</v>
      </c>
      <c r="J15" s="49">
        <f t="shared" si="6"/>
        <v>120.81991441737985</v>
      </c>
      <c r="K15" s="50">
        <f t="shared" si="7"/>
        <v>109.25351225129812</v>
      </c>
    </row>
    <row r="16" spans="1:11" ht="15.6" x14ac:dyDescent="0.3">
      <c r="A16" t="s">
        <v>3</v>
      </c>
      <c r="B16" s="44">
        <v>46872</v>
      </c>
      <c r="C16" s="54">
        <v>784</v>
      </c>
      <c r="D16" s="49">
        <f t="shared" si="4"/>
        <v>650.96219158988242</v>
      </c>
      <c r="E16" s="50">
        <f t="shared" si="5"/>
        <v>120.43710220484414</v>
      </c>
      <c r="G16" t="s">
        <v>3</v>
      </c>
      <c r="H16" s="44">
        <v>3347</v>
      </c>
      <c r="I16" s="54">
        <v>10</v>
      </c>
      <c r="J16" s="49">
        <f t="shared" si="6"/>
        <v>9.1442067149440422</v>
      </c>
      <c r="K16" s="50">
        <f t="shared" si="7"/>
        <v>109.35885759950467</v>
      </c>
    </row>
    <row r="17" spans="1:11" ht="15.6" x14ac:dyDescent="0.3">
      <c r="B17" s="40">
        <f>SUM(B13:B16)</f>
        <v>1188069</v>
      </c>
      <c r="C17" s="55">
        <f>SUM(C13:C16)</f>
        <v>16500</v>
      </c>
      <c r="D17" s="49">
        <f>SUM(D13:D16)</f>
        <v>16500</v>
      </c>
      <c r="H17" s="40">
        <f>SUM(H13:H16)</f>
        <v>121520</v>
      </c>
      <c r="I17" s="55">
        <f>SUM(I13:I16)</f>
        <v>332</v>
      </c>
      <c r="J17" s="49">
        <f>SUM(J13:J16)</f>
        <v>332</v>
      </c>
    </row>
    <row r="19" spans="1:11" x14ac:dyDescent="0.3">
      <c r="A19" s="52">
        <v>2011</v>
      </c>
      <c r="B19" t="s">
        <v>4</v>
      </c>
      <c r="C19" t="s">
        <v>6</v>
      </c>
      <c r="D19" s="49" t="s">
        <v>8</v>
      </c>
      <c r="E19" s="49" t="s">
        <v>9</v>
      </c>
      <c r="H19" t="s">
        <v>7</v>
      </c>
      <c r="I19" t="s">
        <v>6</v>
      </c>
      <c r="J19" s="49" t="s">
        <v>10</v>
      </c>
      <c r="K19" s="49" t="s">
        <v>9</v>
      </c>
    </row>
    <row r="20" spans="1:11" x14ac:dyDescent="0.3">
      <c r="B20" t="s">
        <v>11</v>
      </c>
      <c r="C20" t="s">
        <v>20</v>
      </c>
      <c r="D20" s="49" t="s">
        <v>20</v>
      </c>
      <c r="E20" s="49" t="s">
        <v>12</v>
      </c>
      <c r="G20">
        <v>2011</v>
      </c>
      <c r="H20" t="s">
        <v>11</v>
      </c>
      <c r="I20" t="s">
        <v>20</v>
      </c>
      <c r="J20" s="49" t="s">
        <v>20</v>
      </c>
      <c r="K20" s="49" t="s">
        <v>12</v>
      </c>
    </row>
    <row r="21" spans="1:11" ht="15.6" x14ac:dyDescent="0.3">
      <c r="A21" t="s">
        <v>0</v>
      </c>
      <c r="B21" s="42">
        <v>888790</v>
      </c>
      <c r="C21" s="53">
        <v>5782</v>
      </c>
      <c r="D21" s="49">
        <f>(B21*6878)/1127501</f>
        <v>5421.8112622516519</v>
      </c>
      <c r="E21" s="50">
        <f>(C21/D21)*100</f>
        <v>106.64332859124211</v>
      </c>
      <c r="G21" t="s">
        <v>0</v>
      </c>
      <c r="H21" s="42">
        <v>18344</v>
      </c>
      <c r="I21" s="53">
        <v>35</v>
      </c>
      <c r="J21" s="49">
        <f>(H21*165)/103609</f>
        <v>29.213292281558552</v>
      </c>
      <c r="K21" s="50">
        <f>(I21/J21)*100</f>
        <v>119.80847506905074</v>
      </c>
    </row>
    <row r="22" spans="1:11" ht="15.6" x14ac:dyDescent="0.3">
      <c r="A22" t="s">
        <v>1</v>
      </c>
      <c r="B22" s="44">
        <v>107490</v>
      </c>
      <c r="C22" s="54">
        <v>426</v>
      </c>
      <c r="D22" s="49">
        <f t="shared" ref="D22:D24" si="8">(B22*6878)/1127501</f>
        <v>655.71225213990942</v>
      </c>
      <c r="E22" s="50">
        <f t="shared" ref="E22:E24" si="9">(C22/D22)*100</f>
        <v>64.967521745972249</v>
      </c>
      <c r="G22" t="s">
        <v>1</v>
      </c>
      <c r="H22" s="44">
        <v>45603</v>
      </c>
      <c r="I22" s="54">
        <v>56</v>
      </c>
      <c r="J22" s="49">
        <f t="shared" ref="J22:J24" si="10">(H22*165)/103609</f>
        <v>72.62395158721732</v>
      </c>
      <c r="K22" s="50">
        <f t="shared" ref="K22:K24" si="11">(I22/J22)*100</f>
        <v>77.109546886535256</v>
      </c>
    </row>
    <row r="23" spans="1:11" ht="15.6" x14ac:dyDescent="0.3">
      <c r="A23" t="s">
        <v>2</v>
      </c>
      <c r="B23" s="44">
        <v>105225</v>
      </c>
      <c r="C23" s="54">
        <v>365</v>
      </c>
      <c r="D23" s="49">
        <f t="shared" si="8"/>
        <v>641.89526217715104</v>
      </c>
      <c r="E23" s="50">
        <f t="shared" si="9"/>
        <v>56.862859333469707</v>
      </c>
      <c r="G23" t="s">
        <v>2</v>
      </c>
      <c r="H23" s="44">
        <v>38077</v>
      </c>
      <c r="I23" s="54">
        <v>68</v>
      </c>
      <c r="J23" s="49">
        <f t="shared" si="10"/>
        <v>60.638602824078987</v>
      </c>
      <c r="K23" s="50">
        <f t="shared" si="11"/>
        <v>112.13978692298939</v>
      </c>
    </row>
    <row r="24" spans="1:11" ht="15.6" x14ac:dyDescent="0.3">
      <c r="A24" t="s">
        <v>3</v>
      </c>
      <c r="B24" s="44">
        <v>25996</v>
      </c>
      <c r="C24" s="54">
        <v>305</v>
      </c>
      <c r="D24" s="49">
        <f t="shared" si="8"/>
        <v>158.58122343128741</v>
      </c>
      <c r="E24" s="50">
        <f t="shared" si="9"/>
        <v>192.33046220768705</v>
      </c>
      <c r="G24" t="s">
        <v>3</v>
      </c>
      <c r="H24" s="44">
        <v>1585</v>
      </c>
      <c r="I24" s="54">
        <v>6</v>
      </c>
      <c r="J24" s="49">
        <f t="shared" si="10"/>
        <v>2.5241533071451321</v>
      </c>
      <c r="K24" s="50">
        <f t="shared" si="11"/>
        <v>237.70347003154578</v>
      </c>
    </row>
    <row r="25" spans="1:11" ht="15.6" x14ac:dyDescent="0.3">
      <c r="B25" s="40">
        <f>SUM(B21:B24)</f>
        <v>1127501</v>
      </c>
      <c r="C25" s="55">
        <f>SUM(C21:C24)</f>
        <v>6878</v>
      </c>
      <c r="D25" s="49">
        <f>SUM(D21:D24)</f>
        <v>6878</v>
      </c>
      <c r="H25" s="40">
        <f>SUM(H21:H24)</f>
        <v>103609</v>
      </c>
      <c r="I25" s="55">
        <f>SUM(I21:I24)</f>
        <v>165</v>
      </c>
      <c r="J25" s="49">
        <f>SUM(J21:J24)</f>
        <v>165</v>
      </c>
    </row>
    <row r="27" spans="1:11" x14ac:dyDescent="0.3">
      <c r="A27" s="52">
        <v>2015</v>
      </c>
      <c r="B27" t="s">
        <v>4</v>
      </c>
      <c r="C27" t="s">
        <v>6</v>
      </c>
      <c r="D27" s="49" t="s">
        <v>8</v>
      </c>
      <c r="E27" s="49" t="s">
        <v>9</v>
      </c>
      <c r="G27">
        <v>2015</v>
      </c>
      <c r="H27" t="s">
        <v>7</v>
      </c>
      <c r="I27" t="s">
        <v>6</v>
      </c>
      <c r="J27" s="49" t="s">
        <v>8</v>
      </c>
      <c r="K27" s="49" t="s">
        <v>9</v>
      </c>
    </row>
    <row r="28" spans="1:11" x14ac:dyDescent="0.3">
      <c r="B28" t="s">
        <v>11</v>
      </c>
      <c r="C28" t="s">
        <v>20</v>
      </c>
      <c r="D28" s="49" t="s">
        <v>20</v>
      </c>
      <c r="E28" s="49" t="s">
        <v>12</v>
      </c>
      <c r="H28" t="s">
        <v>11</v>
      </c>
      <c r="I28" t="s">
        <v>20</v>
      </c>
      <c r="J28" s="49" t="s">
        <v>20</v>
      </c>
      <c r="K28" s="49" t="s">
        <v>12</v>
      </c>
    </row>
    <row r="29" spans="1:11" ht="15.6" x14ac:dyDescent="0.3">
      <c r="A29" t="s">
        <v>0</v>
      </c>
      <c r="B29" s="42">
        <v>868016</v>
      </c>
      <c r="C29" s="53">
        <v>7629</v>
      </c>
      <c r="D29" s="49">
        <f>(B29*9459)/1188069</f>
        <v>6910.8472184696348</v>
      </c>
      <c r="E29" s="50">
        <f>(C29/D29)*100</f>
        <v>110.39167498322146</v>
      </c>
      <c r="G29" t="s">
        <v>0</v>
      </c>
      <c r="H29" s="42">
        <v>19765</v>
      </c>
      <c r="I29" s="53">
        <v>51</v>
      </c>
      <c r="J29" s="49">
        <f>(H29*227)/121520</f>
        <v>36.921124094799211</v>
      </c>
      <c r="K29" s="50">
        <f>(I29/J29)*100</f>
        <v>138.13230569321689</v>
      </c>
    </row>
    <row r="30" spans="1:11" ht="15.6" x14ac:dyDescent="0.3">
      <c r="A30" t="s">
        <v>1</v>
      </c>
      <c r="B30" s="44">
        <v>151219</v>
      </c>
      <c r="C30" s="54">
        <v>685</v>
      </c>
      <c r="D30" s="49">
        <f t="shared" ref="D30:D32" si="12">(B30*9459)/1188069</f>
        <v>1203.9540809498437</v>
      </c>
      <c r="E30" s="50">
        <f t="shared" ref="E30:E32" si="13">(C30/D30)*100</f>
        <v>56.895857644303035</v>
      </c>
      <c r="G30" t="s">
        <v>1</v>
      </c>
      <c r="H30" s="44">
        <v>54185</v>
      </c>
      <c r="I30" s="54">
        <v>75</v>
      </c>
      <c r="J30" s="49">
        <f t="shared" ref="J30:J32" si="14">(H30*227)/121520</f>
        <v>101.21786537195523</v>
      </c>
      <c r="K30" s="50">
        <f t="shared" ref="K30:K32" si="15">(I30/J30)*100</f>
        <v>74.097591096581752</v>
      </c>
    </row>
    <row r="31" spans="1:11" ht="15.6" x14ac:dyDescent="0.3">
      <c r="A31" t="s">
        <v>2</v>
      </c>
      <c r="B31" s="44">
        <v>121962</v>
      </c>
      <c r="C31" s="54">
        <v>624</v>
      </c>
      <c r="D31" s="49">
        <f t="shared" si="12"/>
        <v>971.0198296563583</v>
      </c>
      <c r="E31" s="50">
        <f t="shared" si="13"/>
        <v>64.262333367675112</v>
      </c>
      <c r="G31" t="s">
        <v>2</v>
      </c>
      <c r="H31" s="44">
        <v>44223</v>
      </c>
      <c r="I31" s="54">
        <v>92</v>
      </c>
      <c r="J31" s="49">
        <f t="shared" si="14"/>
        <v>82.608796905859123</v>
      </c>
      <c r="K31" s="50">
        <f t="shared" si="15"/>
        <v>111.36828454824621</v>
      </c>
    </row>
    <row r="32" spans="1:11" ht="15.6" x14ac:dyDescent="0.3">
      <c r="A32" t="s">
        <v>3</v>
      </c>
      <c r="B32" s="44">
        <v>46872</v>
      </c>
      <c r="C32" s="54">
        <v>521</v>
      </c>
      <c r="D32" s="49">
        <f t="shared" si="12"/>
        <v>373.1788709241635</v>
      </c>
      <c r="E32" s="50">
        <f t="shared" si="13"/>
        <v>139.61133402589567</v>
      </c>
      <c r="G32" t="s">
        <v>3</v>
      </c>
      <c r="H32" s="44">
        <v>3347</v>
      </c>
      <c r="I32" s="54">
        <v>9</v>
      </c>
      <c r="J32" s="49">
        <f t="shared" si="14"/>
        <v>6.2522136273864382</v>
      </c>
      <c r="K32" s="50">
        <f t="shared" si="15"/>
        <v>143.94901608251982</v>
      </c>
    </row>
    <row r="33" spans="2:10" ht="15.6" x14ac:dyDescent="0.3">
      <c r="B33" s="40">
        <f>SUM(B29:B32)</f>
        <v>1188069</v>
      </c>
      <c r="C33" s="55">
        <f>SUM(C29:C32)</f>
        <v>9459</v>
      </c>
      <c r="D33" s="49">
        <f>SUM(D29:D32)</f>
        <v>9459</v>
      </c>
      <c r="H33" s="40">
        <f>SUM(H29:H32)</f>
        <v>121520</v>
      </c>
      <c r="I33" s="55">
        <f>SUM(I29:I32)</f>
        <v>227</v>
      </c>
      <c r="J33" s="49">
        <f>SUM(J29:J32)</f>
        <v>226.99999999999997</v>
      </c>
    </row>
  </sheetData>
  <printOptions gridLines="1"/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327-4D2C-449C-A2C5-E99D7531BFB2}">
  <dimension ref="A1:K33"/>
  <sheetViews>
    <sheetView workbookViewId="0">
      <selection activeCell="B27" sqref="B27"/>
    </sheetView>
  </sheetViews>
  <sheetFormatPr defaultRowHeight="14.4" x14ac:dyDescent="0.3"/>
  <cols>
    <col min="1" max="1" width="10" bestFit="1" customWidth="1"/>
    <col min="2" max="2" width="14.44140625" bestFit="1" customWidth="1"/>
    <col min="3" max="3" width="11.6640625" bestFit="1" customWidth="1"/>
    <col min="4" max="4" width="12" style="49" bestFit="1" customWidth="1"/>
    <col min="5" max="5" width="8.88671875" style="49"/>
    <col min="8" max="8" width="10.6640625" bestFit="1" customWidth="1"/>
    <col min="9" max="9" width="11.88671875" bestFit="1" customWidth="1"/>
    <col min="10" max="10" width="12" style="49" bestFit="1" customWidth="1"/>
    <col min="11" max="11" width="8.88671875" style="49"/>
  </cols>
  <sheetData>
    <row r="1" spans="1:11" x14ac:dyDescent="0.3">
      <c r="A1" t="s">
        <v>18</v>
      </c>
      <c r="B1" t="s">
        <v>19</v>
      </c>
      <c r="D1" s="49" t="s">
        <v>20</v>
      </c>
      <c r="E1" s="49" t="s">
        <v>21</v>
      </c>
    </row>
    <row r="3" spans="1:11" x14ac:dyDescent="0.3">
      <c r="A3" s="52">
        <v>2011</v>
      </c>
      <c r="B3" t="s">
        <v>4</v>
      </c>
      <c r="C3" t="s">
        <v>5</v>
      </c>
      <c r="D3" s="49" t="s">
        <v>8</v>
      </c>
      <c r="E3" s="49" t="s">
        <v>9</v>
      </c>
      <c r="H3" t="s">
        <v>7</v>
      </c>
      <c r="I3" t="s">
        <v>5</v>
      </c>
      <c r="J3" s="49" t="s">
        <v>10</v>
      </c>
      <c r="K3" s="49" t="s">
        <v>9</v>
      </c>
    </row>
    <row r="4" spans="1:11" x14ac:dyDescent="0.3">
      <c r="B4" t="s">
        <v>15</v>
      </c>
      <c r="C4" t="s">
        <v>20</v>
      </c>
      <c r="D4" s="49" t="s">
        <v>20</v>
      </c>
      <c r="E4" s="49" t="s">
        <v>12</v>
      </c>
      <c r="G4">
        <v>2011</v>
      </c>
      <c r="H4" t="s">
        <v>15</v>
      </c>
      <c r="I4" t="s">
        <v>20</v>
      </c>
      <c r="J4" s="49" t="s">
        <v>20</v>
      </c>
      <c r="K4" s="49" t="s">
        <v>12</v>
      </c>
    </row>
    <row r="5" spans="1:11" ht="15.6" x14ac:dyDescent="0.3">
      <c r="A5" t="s">
        <v>0</v>
      </c>
      <c r="B5" s="47">
        <v>29415</v>
      </c>
      <c r="C5" s="53">
        <v>19622</v>
      </c>
      <c r="D5" s="49">
        <f>(B5*22141)/33840</f>
        <v>19245.789450354609</v>
      </c>
      <c r="E5" s="50">
        <f>(C5/D5)*100</f>
        <v>101.95476808377148</v>
      </c>
      <c r="G5" t="s">
        <v>0</v>
      </c>
      <c r="H5" s="47">
        <v>183</v>
      </c>
      <c r="I5" s="53">
        <v>98</v>
      </c>
      <c r="J5" s="49">
        <f>(H5*304)/615</f>
        <v>90.458536585365849</v>
      </c>
      <c r="K5" s="50">
        <f>(I5/J5)*100</f>
        <v>108.33692838654012</v>
      </c>
    </row>
    <row r="6" spans="1:11" ht="15.6" x14ac:dyDescent="0.3">
      <c r="A6" t="s">
        <v>1</v>
      </c>
      <c r="B6" s="48">
        <v>1497</v>
      </c>
      <c r="C6" s="54">
        <v>853</v>
      </c>
      <c r="D6" s="49">
        <f t="shared" ref="D6:D8" si="0">(B6*22141)/33840</f>
        <v>979.46445035460988</v>
      </c>
      <c r="E6" s="50">
        <f t="shared" ref="E6:E8" si="1">(C6/D6)*100</f>
        <v>87.088408332857398</v>
      </c>
      <c r="G6" t="s">
        <v>1</v>
      </c>
      <c r="H6" s="48">
        <v>195</v>
      </c>
      <c r="I6" s="54">
        <v>96</v>
      </c>
      <c r="J6" s="49">
        <f t="shared" ref="J6:J8" si="2">(H6*304)/615</f>
        <v>96.390243902439025</v>
      </c>
      <c r="K6" s="50">
        <f t="shared" ref="K6:K8" si="3">(I6/J6)*100</f>
        <v>99.595141700404852</v>
      </c>
    </row>
    <row r="7" spans="1:11" ht="15.6" x14ac:dyDescent="0.3">
      <c r="A7" t="s">
        <v>2</v>
      </c>
      <c r="B7" s="48">
        <v>1480</v>
      </c>
      <c r="C7" s="54">
        <v>778</v>
      </c>
      <c r="D7" s="49">
        <f t="shared" si="0"/>
        <v>968.34160756501183</v>
      </c>
      <c r="E7" s="50">
        <f t="shared" si="1"/>
        <v>80.343547558217182</v>
      </c>
      <c r="G7" t="s">
        <v>2</v>
      </c>
      <c r="H7" s="48">
        <v>215</v>
      </c>
      <c r="I7" s="54">
        <v>100</v>
      </c>
      <c r="J7" s="49">
        <f t="shared" si="2"/>
        <v>106.27642276422765</v>
      </c>
      <c r="K7" s="50">
        <f t="shared" si="3"/>
        <v>94.094247246022022</v>
      </c>
    </row>
    <row r="8" spans="1:11" ht="15.6" x14ac:dyDescent="0.3">
      <c r="A8" t="s">
        <v>3</v>
      </c>
      <c r="B8" s="48">
        <v>1448</v>
      </c>
      <c r="C8" s="54">
        <v>888</v>
      </c>
      <c r="D8" s="49">
        <f t="shared" si="0"/>
        <v>947.40449172576837</v>
      </c>
      <c r="E8" s="50">
        <f t="shared" si="1"/>
        <v>93.729764610091877</v>
      </c>
      <c r="G8" t="s">
        <v>3</v>
      </c>
      <c r="H8" s="48">
        <v>22</v>
      </c>
      <c r="I8" s="54">
        <v>10</v>
      </c>
      <c r="J8" s="49">
        <f t="shared" si="2"/>
        <v>10.87479674796748</v>
      </c>
      <c r="K8" s="50">
        <f t="shared" si="3"/>
        <v>91.95574162679425</v>
      </c>
    </row>
    <row r="9" spans="1:11" ht="15.6" x14ac:dyDescent="0.3">
      <c r="B9" s="46">
        <f>SUM(B5:B8)</f>
        <v>33840</v>
      </c>
      <c r="C9" s="55">
        <f>SUM(C5:C8)</f>
        <v>22141</v>
      </c>
      <c r="D9" s="49">
        <f>SUM(D5:D8)</f>
        <v>22141</v>
      </c>
      <c r="H9" s="46">
        <f>SUM(H5:H8)</f>
        <v>615</v>
      </c>
      <c r="I9" s="55">
        <f>SUM(I5:I8)</f>
        <v>304</v>
      </c>
      <c r="J9" s="49">
        <f>SUM(J5:J8)</f>
        <v>304</v>
      </c>
    </row>
    <row r="11" spans="1:11" x14ac:dyDescent="0.3">
      <c r="A11" s="52">
        <v>2015</v>
      </c>
      <c r="B11" t="s">
        <v>4</v>
      </c>
      <c r="C11" t="s">
        <v>5</v>
      </c>
      <c r="D11" s="49" t="s">
        <v>8</v>
      </c>
      <c r="E11" s="49" t="s">
        <v>9</v>
      </c>
      <c r="G11">
        <v>2015</v>
      </c>
      <c r="H11" t="s">
        <v>7</v>
      </c>
      <c r="I11" t="s">
        <v>5</v>
      </c>
      <c r="J11" s="49" t="s">
        <v>8</v>
      </c>
      <c r="K11" s="49" t="s">
        <v>9</v>
      </c>
    </row>
    <row r="12" spans="1:11" x14ac:dyDescent="0.3">
      <c r="B12" t="s">
        <v>15</v>
      </c>
      <c r="C12" t="s">
        <v>20</v>
      </c>
      <c r="D12" s="49" t="s">
        <v>20</v>
      </c>
      <c r="E12" s="49" t="s">
        <v>12</v>
      </c>
      <c r="H12" t="s">
        <v>15</v>
      </c>
      <c r="I12" t="s">
        <v>20</v>
      </c>
      <c r="J12" s="49" t="s">
        <v>20</v>
      </c>
      <c r="K12" s="49" t="s">
        <v>12</v>
      </c>
    </row>
    <row r="13" spans="1:11" ht="15.6" x14ac:dyDescent="0.3">
      <c r="A13" t="s">
        <v>0</v>
      </c>
      <c r="B13" s="47">
        <v>21110</v>
      </c>
      <c r="C13" s="53">
        <v>13871</v>
      </c>
      <c r="D13" s="49">
        <f>(B13*16500)/25881</f>
        <v>13458.328503535413</v>
      </c>
      <c r="E13" s="50">
        <f>(C13/D13)*100</f>
        <v>103.06629085741355</v>
      </c>
      <c r="G13" t="s">
        <v>0</v>
      </c>
      <c r="H13" s="47">
        <v>160</v>
      </c>
      <c r="I13" s="53">
        <v>91</v>
      </c>
      <c r="J13" s="49">
        <f>(H13*332)/742</f>
        <v>71.590296495956878</v>
      </c>
      <c r="K13" s="50">
        <f>(I13/J13)*100</f>
        <v>127.11219879518072</v>
      </c>
    </row>
    <row r="14" spans="1:11" ht="15.6" x14ac:dyDescent="0.3">
      <c r="A14" t="s">
        <v>1</v>
      </c>
      <c r="B14" s="48">
        <v>1683</v>
      </c>
      <c r="C14" s="54">
        <v>929</v>
      </c>
      <c r="D14" s="49">
        <f t="shared" ref="D14:D16" si="4">(B14*16500)/25881</f>
        <v>1072.96858699432</v>
      </c>
      <c r="E14" s="50">
        <f t="shared" ref="E14:E16" si="5">(C14/D14)*100</f>
        <v>86.582217900934495</v>
      </c>
      <c r="G14" t="s">
        <v>1</v>
      </c>
      <c r="H14" s="48">
        <v>213</v>
      </c>
      <c r="I14" s="54">
        <v>99</v>
      </c>
      <c r="J14" s="49">
        <f t="shared" ref="J14:J15" si="6">(H14*332)/742</f>
        <v>95.304582210242586</v>
      </c>
      <c r="K14" s="50">
        <f t="shared" ref="K14:K16" si="7">(I14/J14)*100</f>
        <v>103.87748175801799</v>
      </c>
    </row>
    <row r="15" spans="1:11" ht="15.6" x14ac:dyDescent="0.3">
      <c r="A15" t="s">
        <v>2</v>
      </c>
      <c r="B15" s="48">
        <v>1858</v>
      </c>
      <c r="C15" s="54">
        <v>916</v>
      </c>
      <c r="D15" s="49">
        <f t="shared" si="4"/>
        <v>1184.5369189753101</v>
      </c>
      <c r="E15" s="50">
        <f t="shared" si="5"/>
        <v>77.329797436148354</v>
      </c>
      <c r="G15" t="s">
        <v>2</v>
      </c>
      <c r="H15" s="48">
        <v>345</v>
      </c>
      <c r="I15" s="54">
        <v>132</v>
      </c>
      <c r="J15" s="49">
        <f t="shared" si="6"/>
        <v>154.36657681940702</v>
      </c>
      <c r="K15" s="50">
        <f t="shared" si="7"/>
        <v>85.510738606600313</v>
      </c>
    </row>
    <row r="16" spans="1:11" ht="15.6" x14ac:dyDescent="0.3">
      <c r="A16" t="s">
        <v>3</v>
      </c>
      <c r="B16" s="48">
        <v>1230</v>
      </c>
      <c r="C16" s="54">
        <v>784</v>
      </c>
      <c r="D16" s="49">
        <f t="shared" si="4"/>
        <v>784.16599049495767</v>
      </c>
      <c r="E16" s="50">
        <f t="shared" si="5"/>
        <v>99.978832224685888</v>
      </c>
      <c r="G16" t="s">
        <v>3</v>
      </c>
      <c r="H16" s="48">
        <v>24</v>
      </c>
      <c r="I16" s="54">
        <v>10</v>
      </c>
      <c r="J16" s="49">
        <f>(H16*332)/742</f>
        <v>10.738544474393532</v>
      </c>
      <c r="K16" s="50">
        <f t="shared" si="7"/>
        <v>93.122489959839356</v>
      </c>
    </row>
    <row r="17" spans="1:11" ht="15.6" x14ac:dyDescent="0.3">
      <c r="B17" s="46">
        <f>SUM(B13:B16)</f>
        <v>25881</v>
      </c>
      <c r="C17" s="55">
        <f>SUM(C13:C16)</f>
        <v>16500</v>
      </c>
      <c r="D17" s="49">
        <f>SUM(D13:D16)</f>
        <v>16500.000000000004</v>
      </c>
      <c r="H17" s="46">
        <f>SUM(H13:H16)</f>
        <v>742</v>
      </c>
      <c r="I17" s="55">
        <f>SUM(I13:I16)</f>
        <v>332</v>
      </c>
      <c r="J17" s="49">
        <f>SUM(J13:J16)</f>
        <v>332</v>
      </c>
    </row>
    <row r="19" spans="1:11" x14ac:dyDescent="0.3">
      <c r="A19" s="52">
        <v>2011</v>
      </c>
      <c r="B19" t="s">
        <v>4</v>
      </c>
      <c r="C19" t="s">
        <v>6</v>
      </c>
      <c r="D19" s="49" t="s">
        <v>8</v>
      </c>
      <c r="E19" s="49" t="s">
        <v>9</v>
      </c>
      <c r="H19" t="s">
        <v>7</v>
      </c>
      <c r="I19" t="s">
        <v>6</v>
      </c>
      <c r="J19" s="49" t="s">
        <v>10</v>
      </c>
      <c r="K19" s="49" t="s">
        <v>9</v>
      </c>
    </row>
    <row r="20" spans="1:11" x14ac:dyDescent="0.3">
      <c r="B20" t="s">
        <v>15</v>
      </c>
      <c r="C20" t="s">
        <v>20</v>
      </c>
      <c r="D20" s="49" t="s">
        <v>20</v>
      </c>
      <c r="E20" s="49" t="s">
        <v>12</v>
      </c>
      <c r="G20">
        <v>2011</v>
      </c>
      <c r="H20" t="s">
        <v>22</v>
      </c>
      <c r="I20" t="s">
        <v>20</v>
      </c>
      <c r="J20" s="49" t="s">
        <v>20</v>
      </c>
      <c r="K20" s="49" t="s">
        <v>12</v>
      </c>
    </row>
    <row r="21" spans="1:11" ht="15.6" x14ac:dyDescent="0.3">
      <c r="A21" t="s">
        <v>0</v>
      </c>
      <c r="B21" s="47">
        <v>7664</v>
      </c>
      <c r="C21" s="53">
        <v>5782</v>
      </c>
      <c r="D21" s="49">
        <f>(B21*6878)/9314</f>
        <v>5659.5439123899505</v>
      </c>
      <c r="E21" s="50">
        <f>(C21/D21)*100</f>
        <v>102.16370947033325</v>
      </c>
      <c r="G21" t="s">
        <v>0</v>
      </c>
      <c r="H21" s="47">
        <v>53</v>
      </c>
      <c r="I21" s="53">
        <v>35</v>
      </c>
      <c r="J21" s="49">
        <f>(H21*165)/263</f>
        <v>33.250950570342205</v>
      </c>
      <c r="K21" s="50">
        <f>(I21/J21)*100</f>
        <v>105.26014865637508</v>
      </c>
    </row>
    <row r="22" spans="1:11" ht="15.6" x14ac:dyDescent="0.3">
      <c r="A22" t="s">
        <v>1</v>
      </c>
      <c r="B22" s="48">
        <v>627</v>
      </c>
      <c r="C22" s="54">
        <v>426</v>
      </c>
      <c r="D22" s="49">
        <f t="shared" ref="D22:D24" si="8">(B22*6878)/9314</f>
        <v>463.01331329181875</v>
      </c>
      <c r="E22" s="50">
        <f t="shared" ref="E22:E24" si="9">(C22/D22)*100</f>
        <v>92.005993730791332</v>
      </c>
      <c r="G22" t="s">
        <v>1</v>
      </c>
      <c r="H22" s="48">
        <v>89</v>
      </c>
      <c r="I22" s="54">
        <v>56</v>
      </c>
      <c r="J22" s="49">
        <f t="shared" ref="J22:J24" si="10">(H22*165)/263</f>
        <v>55.836501901140686</v>
      </c>
      <c r="K22" s="50">
        <f t="shared" ref="K22:K24" si="11">(I22/J22)*100</f>
        <v>100.29281579843376</v>
      </c>
    </row>
    <row r="23" spans="1:11" ht="15.6" x14ac:dyDescent="0.3">
      <c r="A23" t="s">
        <v>2</v>
      </c>
      <c r="B23" s="48">
        <v>560</v>
      </c>
      <c r="C23" s="54">
        <v>365</v>
      </c>
      <c r="D23" s="49">
        <f t="shared" si="8"/>
        <v>413.5366115525016</v>
      </c>
      <c r="E23" s="50">
        <f t="shared" si="9"/>
        <v>88.263043658870927</v>
      </c>
      <c r="G23" t="s">
        <v>2</v>
      </c>
      <c r="H23" s="48">
        <v>109</v>
      </c>
      <c r="I23" s="54">
        <v>68</v>
      </c>
      <c r="J23" s="49">
        <f t="shared" si="10"/>
        <v>68.384030418250944</v>
      </c>
      <c r="K23" s="50">
        <f t="shared" si="11"/>
        <v>99.438420906310824</v>
      </c>
    </row>
    <row r="24" spans="1:11" ht="15.6" x14ac:dyDescent="0.3">
      <c r="A24" t="s">
        <v>3</v>
      </c>
      <c r="B24" s="48">
        <v>463</v>
      </c>
      <c r="C24" s="54">
        <v>305</v>
      </c>
      <c r="D24" s="49">
        <f t="shared" si="8"/>
        <v>341.90616276572899</v>
      </c>
      <c r="E24" s="50">
        <f t="shared" si="9"/>
        <v>89.205762637564163</v>
      </c>
      <c r="G24" t="s">
        <v>3</v>
      </c>
      <c r="H24" s="48">
        <v>12</v>
      </c>
      <c r="I24" s="54">
        <v>6</v>
      </c>
      <c r="J24" s="49">
        <f t="shared" si="10"/>
        <v>7.5285171102661597</v>
      </c>
      <c r="K24" s="50">
        <f t="shared" si="11"/>
        <v>79.696969696969703</v>
      </c>
    </row>
    <row r="25" spans="1:11" ht="15.6" x14ac:dyDescent="0.3">
      <c r="B25" s="46">
        <f>SUM(B21:B24)</f>
        <v>9314</v>
      </c>
      <c r="C25" s="55">
        <f>SUM(C21:C24)</f>
        <v>6878</v>
      </c>
      <c r="D25" s="49">
        <f>SUM(D21:D24)</f>
        <v>6878</v>
      </c>
      <c r="H25" s="46">
        <f>SUM(H21:H24)</f>
        <v>263</v>
      </c>
      <c r="I25" s="55">
        <f>SUM(I21:I24)</f>
        <v>165</v>
      </c>
      <c r="J25" s="49">
        <f>SUM(J21:J24)</f>
        <v>165</v>
      </c>
    </row>
    <row r="27" spans="1:11" x14ac:dyDescent="0.3">
      <c r="A27" s="52">
        <v>2015</v>
      </c>
      <c r="B27" t="s">
        <v>4</v>
      </c>
      <c r="C27" t="s">
        <v>6</v>
      </c>
      <c r="D27" s="49" t="s">
        <v>8</v>
      </c>
      <c r="E27" s="49" t="s">
        <v>9</v>
      </c>
      <c r="G27">
        <v>2015</v>
      </c>
      <c r="H27" t="s">
        <v>7</v>
      </c>
      <c r="I27" t="s">
        <v>6</v>
      </c>
      <c r="J27" s="49" t="s">
        <v>8</v>
      </c>
      <c r="K27" s="49" t="s">
        <v>9</v>
      </c>
    </row>
    <row r="28" spans="1:11" x14ac:dyDescent="0.3">
      <c r="B28" t="s">
        <v>15</v>
      </c>
      <c r="C28" t="s">
        <v>20</v>
      </c>
      <c r="D28" s="49" t="s">
        <v>20</v>
      </c>
      <c r="E28" s="49" t="s">
        <v>12</v>
      </c>
      <c r="H28" t="s">
        <v>15</v>
      </c>
      <c r="I28" t="s">
        <v>20</v>
      </c>
      <c r="J28" s="49" t="s">
        <v>20</v>
      </c>
      <c r="K28" s="49" t="s">
        <v>12</v>
      </c>
    </row>
    <row r="29" spans="1:11" ht="15.6" x14ac:dyDescent="0.3">
      <c r="A29" t="s">
        <v>0</v>
      </c>
      <c r="B29" s="47">
        <v>9808</v>
      </c>
      <c r="C29" s="53">
        <v>7629</v>
      </c>
      <c r="D29" s="49">
        <f>(B29*9459)/12481</f>
        <v>7433.2082365195092</v>
      </c>
      <c r="E29" s="50">
        <f>(C29/D29)*100</f>
        <v>102.63401424056117</v>
      </c>
      <c r="G29" t="s">
        <v>0</v>
      </c>
      <c r="H29" s="47">
        <v>69</v>
      </c>
      <c r="I29" s="53">
        <v>51</v>
      </c>
      <c r="J29" s="49">
        <f>(H29*227)/363</f>
        <v>43.148760330578511</v>
      </c>
      <c r="K29" s="50">
        <f>(I29/J29)*100</f>
        <v>118.19574794100747</v>
      </c>
    </row>
    <row r="30" spans="1:11" ht="15.6" x14ac:dyDescent="0.3">
      <c r="A30" t="s">
        <v>1</v>
      </c>
      <c r="B30" s="48">
        <v>989</v>
      </c>
      <c r="C30" s="54">
        <v>685</v>
      </c>
      <c r="D30" s="49">
        <f t="shared" ref="D30:D32" si="12">(B30*9459)/12481</f>
        <v>749.53537376812756</v>
      </c>
      <c r="E30" s="50">
        <f t="shared" ref="E30:E32" si="13">(C30/D30)*100</f>
        <v>91.389949557191699</v>
      </c>
      <c r="G30" t="s">
        <v>1</v>
      </c>
      <c r="H30" s="48">
        <v>120</v>
      </c>
      <c r="I30" s="54">
        <v>75</v>
      </c>
      <c r="J30" s="49">
        <f t="shared" ref="J30:J32" si="14">(H30*227)/363</f>
        <v>75.04132231404958</v>
      </c>
      <c r="K30" s="50">
        <f t="shared" ref="K30:K32" si="15">(I30/J30)*100</f>
        <v>99.944933920704855</v>
      </c>
    </row>
    <row r="31" spans="1:11" ht="15.6" x14ac:dyDescent="0.3">
      <c r="A31" t="s">
        <v>2</v>
      </c>
      <c r="B31" s="48">
        <v>944</v>
      </c>
      <c r="C31" s="54">
        <v>624</v>
      </c>
      <c r="D31" s="49">
        <f t="shared" si="12"/>
        <v>715.4311353256951</v>
      </c>
      <c r="E31" s="50">
        <f t="shared" si="13"/>
        <v>87.220134711627878</v>
      </c>
      <c r="G31" t="s">
        <v>2</v>
      </c>
      <c r="H31" s="48">
        <v>160</v>
      </c>
      <c r="I31" s="54">
        <v>92</v>
      </c>
      <c r="J31" s="49">
        <f t="shared" si="14"/>
        <v>100.05509641873279</v>
      </c>
      <c r="K31" s="50">
        <f t="shared" si="15"/>
        <v>91.949339207048453</v>
      </c>
    </row>
    <row r="32" spans="1:11" ht="15.6" x14ac:dyDescent="0.3">
      <c r="A32" t="s">
        <v>3</v>
      </c>
      <c r="B32" s="48">
        <v>740</v>
      </c>
      <c r="C32" s="54">
        <v>521</v>
      </c>
      <c r="D32" s="49">
        <f t="shared" si="12"/>
        <v>560.82525438666778</v>
      </c>
      <c r="E32" s="50">
        <f t="shared" si="13"/>
        <v>92.898812228022493</v>
      </c>
      <c r="G32" t="s">
        <v>3</v>
      </c>
      <c r="H32" s="48">
        <v>14</v>
      </c>
      <c r="I32" s="54">
        <v>9</v>
      </c>
      <c r="J32" s="49">
        <f t="shared" si="14"/>
        <v>8.7548209366391188</v>
      </c>
      <c r="K32" s="50">
        <f t="shared" si="15"/>
        <v>102.80050346129642</v>
      </c>
    </row>
    <row r="33" spans="2:10" ht="15.6" x14ac:dyDescent="0.3">
      <c r="B33" s="46">
        <f>SUM(B29:B32)</f>
        <v>12481</v>
      </c>
      <c r="C33" s="55">
        <f>SUM(C29:C32)</f>
        <v>9459</v>
      </c>
      <c r="D33" s="49">
        <f>SUM(D29:D32)</f>
        <v>9458.9999999999982</v>
      </c>
      <c r="H33" s="46">
        <f>SUM(H29:H32)</f>
        <v>363</v>
      </c>
      <c r="I33" s="55">
        <f>SUM(I29:I32)</f>
        <v>227</v>
      </c>
      <c r="J33" s="49">
        <f>SUM(J29:J32)</f>
        <v>226.99999999999997</v>
      </c>
    </row>
  </sheetData>
  <printOptions gridLines="1"/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D24" sqref="D24"/>
    </sheetView>
  </sheetViews>
  <sheetFormatPr defaultRowHeight="14.4" x14ac:dyDescent="0.3"/>
  <cols>
    <col min="1" max="1" width="10" bestFit="1" customWidth="1"/>
    <col min="2" max="2" width="14" bestFit="1" customWidth="1"/>
    <col min="3" max="3" width="11.6640625" bestFit="1" customWidth="1"/>
    <col min="4" max="4" width="12" style="49" bestFit="1" customWidth="1"/>
    <col min="5" max="5" width="9.109375" style="49"/>
    <col min="8" max="8" width="10.6640625" bestFit="1" customWidth="1"/>
    <col min="9" max="9" width="11.88671875" bestFit="1" customWidth="1"/>
    <col min="10" max="10" width="12" style="49" bestFit="1" customWidth="1"/>
    <col min="11" max="11" width="9.109375" style="49"/>
  </cols>
  <sheetData>
    <row r="1" spans="1:11" x14ac:dyDescent="0.3">
      <c r="A1" s="51" t="s">
        <v>17</v>
      </c>
      <c r="B1" t="s">
        <v>13</v>
      </c>
      <c r="D1" s="49" t="s">
        <v>14</v>
      </c>
      <c r="E1" s="49" t="s">
        <v>16</v>
      </c>
    </row>
    <row r="3" spans="1:11" x14ac:dyDescent="0.3">
      <c r="A3">
        <v>2011</v>
      </c>
      <c r="B3" t="s">
        <v>4</v>
      </c>
      <c r="C3" t="s">
        <v>5</v>
      </c>
      <c r="D3" s="49" t="s">
        <v>8</v>
      </c>
      <c r="E3" s="49" t="s">
        <v>9</v>
      </c>
      <c r="G3">
        <v>2011</v>
      </c>
      <c r="H3" t="s">
        <v>7</v>
      </c>
      <c r="I3" t="s">
        <v>5</v>
      </c>
      <c r="J3" s="49" t="s">
        <v>10</v>
      </c>
      <c r="K3" s="49" t="s">
        <v>9</v>
      </c>
    </row>
    <row r="4" spans="1:11" x14ac:dyDescent="0.3">
      <c r="B4" t="s">
        <v>11</v>
      </c>
      <c r="C4" t="s">
        <v>15</v>
      </c>
      <c r="D4" s="49" t="s">
        <v>15</v>
      </c>
      <c r="E4" s="49" t="s">
        <v>12</v>
      </c>
      <c r="H4" t="s">
        <v>11</v>
      </c>
      <c r="I4" t="s">
        <v>15</v>
      </c>
      <c r="J4" s="49" t="s">
        <v>14</v>
      </c>
      <c r="K4" s="49" t="s">
        <v>12</v>
      </c>
    </row>
    <row r="5" spans="1:11" ht="15.6" x14ac:dyDescent="0.3">
      <c r="A5" t="s">
        <v>0</v>
      </c>
      <c r="B5" s="3">
        <v>888790</v>
      </c>
      <c r="C5" s="4">
        <v>29415</v>
      </c>
      <c r="D5" s="49">
        <f>(B5*33840)/1127501</f>
        <v>26675.500598225633</v>
      </c>
      <c r="E5" s="50">
        <f>(C5/D5)*100</f>
        <v>110.26972068129281</v>
      </c>
      <c r="G5" t="s">
        <v>0</v>
      </c>
      <c r="H5" s="26">
        <v>18344</v>
      </c>
      <c r="I5" s="29">
        <v>183</v>
      </c>
      <c r="J5" s="49">
        <f>(H5*615)/103609</f>
        <v>108.88590759490006</v>
      </c>
      <c r="K5" s="50">
        <f>(I5/J5)*100</f>
        <v>168.06582600278682</v>
      </c>
    </row>
    <row r="6" spans="1:11" ht="15.6" x14ac:dyDescent="0.3">
      <c r="A6" t="s">
        <v>1</v>
      </c>
      <c r="B6" s="5">
        <v>107490</v>
      </c>
      <c r="C6" s="6">
        <v>1497</v>
      </c>
      <c r="D6" s="49">
        <f t="shared" ref="D6:D8" si="0">(B6*33840)/1127501</f>
        <v>3226.1271608628285</v>
      </c>
      <c r="E6" s="50">
        <f t="shared" ref="E6:E7" si="1">(C6/D6)*100</f>
        <v>46.402386680865582</v>
      </c>
      <c r="G6" t="s">
        <v>1</v>
      </c>
      <c r="H6" s="27">
        <v>45603</v>
      </c>
      <c r="I6" s="30">
        <v>195</v>
      </c>
      <c r="J6" s="49">
        <f t="shared" ref="J6:J8" si="2">(H6*615)/103609</f>
        <v>270.68927409781003</v>
      </c>
      <c r="K6" s="50">
        <f t="shared" ref="K6:K8" si="3">(I6/J6)*100</f>
        <v>72.03831797544342</v>
      </c>
    </row>
    <row r="7" spans="1:11" ht="15.6" x14ac:dyDescent="0.3">
      <c r="A7" t="s">
        <v>2</v>
      </c>
      <c r="B7" s="5">
        <v>105225</v>
      </c>
      <c r="C7" s="6">
        <v>1480</v>
      </c>
      <c r="D7" s="49">
        <f t="shared" si="0"/>
        <v>3158.147088117882</v>
      </c>
      <c r="E7" s="50">
        <f t="shared" si="1"/>
        <v>46.862921792601355</v>
      </c>
      <c r="G7" t="s">
        <v>2</v>
      </c>
      <c r="H7" s="27">
        <v>38077</v>
      </c>
      <c r="I7" s="30">
        <v>215</v>
      </c>
      <c r="J7" s="49">
        <f t="shared" si="2"/>
        <v>226.0166105261126</v>
      </c>
      <c r="K7" s="50">
        <f t="shared" si="3"/>
        <v>95.125751819537257</v>
      </c>
    </row>
    <row r="8" spans="1:11" ht="15.6" x14ac:dyDescent="0.3">
      <c r="A8" t="s">
        <v>3</v>
      </c>
      <c r="B8" s="5">
        <v>25996</v>
      </c>
      <c r="C8" s="6">
        <v>1448</v>
      </c>
      <c r="D8" s="49">
        <f t="shared" si="0"/>
        <v>780.22515279365609</v>
      </c>
      <c r="E8" s="50">
        <f>(C8/D8)*100</f>
        <v>185.5874544438006</v>
      </c>
      <c r="G8" t="s">
        <v>3</v>
      </c>
      <c r="H8" s="27">
        <v>1585</v>
      </c>
      <c r="I8" s="30">
        <v>22</v>
      </c>
      <c r="J8" s="49">
        <f t="shared" si="2"/>
        <v>9.4082077811773104</v>
      </c>
      <c r="K8" s="50">
        <f t="shared" si="3"/>
        <v>233.83837295786211</v>
      </c>
    </row>
    <row r="9" spans="1:11" ht="15.6" x14ac:dyDescent="0.3">
      <c r="B9" s="1">
        <f>SUM(B5:B8)</f>
        <v>1127501</v>
      </c>
      <c r="C9" s="2">
        <f>SUM(C5:C8)</f>
        <v>33840</v>
      </c>
      <c r="D9" s="49">
        <f>SUM(D5:D8)</f>
        <v>33840</v>
      </c>
      <c r="H9" s="25">
        <f>SUM(H5:H8)</f>
        <v>103609</v>
      </c>
      <c r="I9" s="28">
        <f>SUM(I5:I8)</f>
        <v>615</v>
      </c>
      <c r="J9" s="49">
        <f>SUM(J5:J8)</f>
        <v>615</v>
      </c>
    </row>
    <row r="11" spans="1:11" x14ac:dyDescent="0.3">
      <c r="A11">
        <v>2015</v>
      </c>
      <c r="B11" t="s">
        <v>4</v>
      </c>
      <c r="C11" t="s">
        <v>5</v>
      </c>
      <c r="D11" s="49" t="s">
        <v>8</v>
      </c>
      <c r="E11" s="49" t="s">
        <v>9</v>
      </c>
      <c r="G11">
        <v>2015</v>
      </c>
      <c r="H11" t="s">
        <v>7</v>
      </c>
      <c r="I11" t="s">
        <v>5</v>
      </c>
      <c r="J11" s="49" t="s">
        <v>10</v>
      </c>
      <c r="K11" s="49" t="s">
        <v>9</v>
      </c>
    </row>
    <row r="12" spans="1:11" x14ac:dyDescent="0.3">
      <c r="B12" t="s">
        <v>11</v>
      </c>
      <c r="C12" t="s">
        <v>15</v>
      </c>
      <c r="D12" s="49" t="s">
        <v>15</v>
      </c>
      <c r="E12" s="49" t="s">
        <v>12</v>
      </c>
      <c r="H12" t="s">
        <v>11</v>
      </c>
      <c r="I12" t="s">
        <v>15</v>
      </c>
      <c r="J12" s="49" t="s">
        <v>14</v>
      </c>
      <c r="K12" s="49" t="s">
        <v>12</v>
      </c>
    </row>
    <row r="13" spans="1:11" ht="15.6" x14ac:dyDescent="0.3">
      <c r="A13" t="s">
        <v>0</v>
      </c>
      <c r="B13" s="8">
        <v>868016</v>
      </c>
      <c r="C13" s="11">
        <v>21110</v>
      </c>
      <c r="D13" s="49">
        <f>(B13*25881)/1188069</f>
        <v>18908.937187991607</v>
      </c>
      <c r="E13" s="50">
        <f>(C13/D13)*100</f>
        <v>111.64033065489376</v>
      </c>
      <c r="G13" t="s">
        <v>0</v>
      </c>
      <c r="H13" s="32">
        <v>19765</v>
      </c>
      <c r="I13" s="37">
        <v>160</v>
      </c>
      <c r="J13" s="49">
        <f>(H13*742)/121520</f>
        <v>120.68490783410138</v>
      </c>
      <c r="K13" s="50">
        <f>(I13/J13)*100</f>
        <v>132.57664348548272</v>
      </c>
    </row>
    <row r="14" spans="1:11" ht="15.6" x14ac:dyDescent="0.3">
      <c r="A14" t="s">
        <v>1</v>
      </c>
      <c r="B14" s="9">
        <v>151219</v>
      </c>
      <c r="C14" s="12">
        <v>1683</v>
      </c>
      <c r="D14" s="49">
        <f t="shared" ref="D14:D16" si="4">(B14*25881)/1188069</f>
        <v>3294.1680483204259</v>
      </c>
      <c r="E14" s="50">
        <f t="shared" ref="E14:E16" si="5">(C14/D14)*100</f>
        <v>51.090289727571715</v>
      </c>
      <c r="G14" t="s">
        <v>1</v>
      </c>
      <c r="H14" s="33">
        <v>54185</v>
      </c>
      <c r="I14" s="39">
        <v>213</v>
      </c>
      <c r="J14" s="49">
        <f t="shared" ref="J14:J16" si="6">(H14*742)/121520</f>
        <v>330.85311059907832</v>
      </c>
      <c r="K14" s="50">
        <f t="shared" ref="K14:K16" si="7">(I14/J14)*100</f>
        <v>64.379022948981572</v>
      </c>
    </row>
    <row r="15" spans="1:11" ht="15.6" x14ac:dyDescent="0.3">
      <c r="A15" t="s">
        <v>2</v>
      </c>
      <c r="B15" s="9">
        <v>121962</v>
      </c>
      <c r="C15" s="12">
        <v>1858</v>
      </c>
      <c r="D15" s="49">
        <f t="shared" si="4"/>
        <v>2656.8309769887101</v>
      </c>
      <c r="E15" s="50">
        <f t="shared" si="5"/>
        <v>69.932939509230039</v>
      </c>
      <c r="G15" t="s">
        <v>2</v>
      </c>
      <c r="H15" s="33">
        <v>44223</v>
      </c>
      <c r="I15" s="39">
        <v>345</v>
      </c>
      <c r="J15" s="49">
        <f t="shared" si="6"/>
        <v>270.02523041474655</v>
      </c>
      <c r="K15" s="50">
        <f t="shared" si="7"/>
        <v>127.7658385737124</v>
      </c>
    </row>
    <row r="16" spans="1:11" ht="15.6" x14ac:dyDescent="0.3">
      <c r="A16" t="s">
        <v>3</v>
      </c>
      <c r="B16" s="9">
        <v>46872</v>
      </c>
      <c r="C16" s="12">
        <v>1230</v>
      </c>
      <c r="D16" s="49">
        <f t="shared" si="4"/>
        <v>1021.0637866992573</v>
      </c>
      <c r="E16" s="50">
        <f t="shared" si="5"/>
        <v>120.46260145765824</v>
      </c>
      <c r="G16" t="s">
        <v>3</v>
      </c>
      <c r="H16" s="33">
        <v>3347</v>
      </c>
      <c r="I16" s="39">
        <v>24</v>
      </c>
      <c r="J16" s="49">
        <f t="shared" si="6"/>
        <v>20.436751152073732</v>
      </c>
      <c r="K16" s="50">
        <f t="shared" si="7"/>
        <v>117.43549560011499</v>
      </c>
    </row>
    <row r="17" spans="1:11" ht="15.6" x14ac:dyDescent="0.3">
      <c r="B17" s="7">
        <f>SUM(B13:B16)</f>
        <v>1188069</v>
      </c>
      <c r="C17" s="10">
        <f>SUM(C13:C16)</f>
        <v>25881</v>
      </c>
      <c r="D17" s="49">
        <f>SUM(D13:D16)</f>
        <v>25881</v>
      </c>
      <c r="E17" s="50"/>
      <c r="H17" s="31">
        <f>SUM(H13:H16)</f>
        <v>121520</v>
      </c>
      <c r="I17" s="35">
        <f>SUM(I13:I16)</f>
        <v>742</v>
      </c>
      <c r="J17" s="49">
        <f>SUM(J13:J16)</f>
        <v>741.99999999999989</v>
      </c>
    </row>
    <row r="19" spans="1:11" x14ac:dyDescent="0.3">
      <c r="A19">
        <v>2011</v>
      </c>
      <c r="B19" t="s">
        <v>4</v>
      </c>
      <c r="C19" t="s">
        <v>6</v>
      </c>
      <c r="D19" s="49" t="s">
        <v>8</v>
      </c>
      <c r="E19" s="49" t="s">
        <v>9</v>
      </c>
      <c r="G19">
        <v>2011</v>
      </c>
      <c r="H19" t="s">
        <v>7</v>
      </c>
      <c r="I19" t="s">
        <v>6</v>
      </c>
      <c r="J19" s="49" t="s">
        <v>10</v>
      </c>
      <c r="K19" s="49" t="s">
        <v>9</v>
      </c>
    </row>
    <row r="20" spans="1:11" x14ac:dyDescent="0.3">
      <c r="B20" t="s">
        <v>11</v>
      </c>
      <c r="C20" t="s">
        <v>15</v>
      </c>
      <c r="D20" s="49" t="s">
        <v>15</v>
      </c>
      <c r="E20" s="49" t="s">
        <v>12</v>
      </c>
      <c r="H20" t="s">
        <v>11</v>
      </c>
      <c r="I20" t="s">
        <v>15</v>
      </c>
      <c r="J20" s="49" t="s">
        <v>14</v>
      </c>
      <c r="K20" s="49" t="s">
        <v>12</v>
      </c>
    </row>
    <row r="21" spans="1:11" ht="15.6" x14ac:dyDescent="0.3">
      <c r="A21" t="s">
        <v>0</v>
      </c>
      <c r="B21" s="14">
        <v>888790</v>
      </c>
      <c r="C21" s="19">
        <v>7664</v>
      </c>
      <c r="D21" s="49">
        <f>(B21*9314)/1127501</f>
        <v>7342.0689294288877</v>
      </c>
      <c r="E21" s="50">
        <f>(C21/D21)*100</f>
        <v>104.38474595737898</v>
      </c>
      <c r="G21" t="s">
        <v>0</v>
      </c>
      <c r="H21" s="36">
        <v>18344</v>
      </c>
      <c r="I21" s="43">
        <v>53</v>
      </c>
      <c r="J21" s="49">
        <f>(H21*263)/103609</f>
        <v>46.564217394241815</v>
      </c>
      <c r="K21" s="50">
        <f>(I21/J21)*100</f>
        <v>113.82130521225949</v>
      </c>
    </row>
    <row r="22" spans="1:11" ht="15.6" x14ac:dyDescent="0.3">
      <c r="A22" t="s">
        <v>1</v>
      </c>
      <c r="B22" s="15">
        <v>107490</v>
      </c>
      <c r="C22" s="21">
        <v>627</v>
      </c>
      <c r="D22" s="49">
        <f t="shared" ref="D22:D24" si="8">(B22*9314)/1127601</f>
        <v>887.86890043552637</v>
      </c>
      <c r="E22" s="50">
        <f t="shared" ref="E22:E24" si="9">(C22/D22)*100</f>
        <v>70.618533850260732</v>
      </c>
      <c r="G22" t="s">
        <v>1</v>
      </c>
      <c r="H22" s="38">
        <v>45603</v>
      </c>
      <c r="I22" s="45">
        <v>89</v>
      </c>
      <c r="J22" s="49">
        <f t="shared" ref="J22:J24" si="10">(H22*263)/103609</f>
        <v>115.75817737841307</v>
      </c>
      <c r="K22" s="50">
        <f t="shared" ref="K22:K24" si="11">(I22/J22)*100</f>
        <v>76.884417166537887</v>
      </c>
    </row>
    <row r="23" spans="1:11" ht="15.6" x14ac:dyDescent="0.3">
      <c r="A23" t="s">
        <v>2</v>
      </c>
      <c r="B23" s="15">
        <v>105225</v>
      </c>
      <c r="C23" s="21">
        <v>560</v>
      </c>
      <c r="D23" s="49">
        <f t="shared" si="8"/>
        <v>869.15996881875765</v>
      </c>
      <c r="E23" s="50">
        <f t="shared" si="9"/>
        <v>64.430026702803019</v>
      </c>
      <c r="G23" t="s">
        <v>2</v>
      </c>
      <c r="H23" s="38">
        <v>38077</v>
      </c>
      <c r="I23" s="45">
        <v>109</v>
      </c>
      <c r="J23" s="49">
        <f t="shared" si="10"/>
        <v>96.654257834744087</v>
      </c>
      <c r="K23" s="50">
        <f t="shared" si="11"/>
        <v>112.77309705938067</v>
      </c>
    </row>
    <row r="24" spans="1:11" ht="15.6" x14ac:dyDescent="0.3">
      <c r="A24" t="s">
        <v>3</v>
      </c>
      <c r="B24" s="15">
        <v>25996</v>
      </c>
      <c r="C24" s="21">
        <v>463</v>
      </c>
      <c r="D24" s="49">
        <f t="shared" si="8"/>
        <v>214.72732287395985</v>
      </c>
      <c r="E24" s="50">
        <f t="shared" si="9"/>
        <v>215.6223035816316</v>
      </c>
      <c r="G24" t="s">
        <v>3</v>
      </c>
      <c r="H24" s="38">
        <v>1585</v>
      </c>
      <c r="I24" s="45">
        <v>12</v>
      </c>
      <c r="J24" s="49">
        <f t="shared" si="10"/>
        <v>4.0233473926010292</v>
      </c>
      <c r="K24" s="50">
        <f t="shared" si="11"/>
        <v>298.2591068836885</v>
      </c>
    </row>
    <row r="25" spans="1:11" ht="15.6" x14ac:dyDescent="0.3">
      <c r="B25" s="13">
        <f>SUM(B21:B24)</f>
        <v>1127501</v>
      </c>
      <c r="C25" s="17">
        <f>SUM(C21:C24)</f>
        <v>9314</v>
      </c>
      <c r="D25" s="49">
        <f>SUM(D21:D24)</f>
        <v>9313.8251215571308</v>
      </c>
      <c r="H25" s="34">
        <f>SUM(H21:H24)</f>
        <v>103609</v>
      </c>
      <c r="I25" s="41">
        <f>SUM(I21:I24)</f>
        <v>263</v>
      </c>
      <c r="J25" s="49">
        <f>SUM(J21:J24)</f>
        <v>263</v>
      </c>
    </row>
    <row r="27" spans="1:11" x14ac:dyDescent="0.3">
      <c r="A27">
        <v>2015</v>
      </c>
      <c r="B27" t="s">
        <v>4</v>
      </c>
      <c r="C27" t="s">
        <v>6</v>
      </c>
      <c r="D27" s="49" t="s">
        <v>8</v>
      </c>
      <c r="E27" s="49" t="s">
        <v>9</v>
      </c>
      <c r="G27">
        <v>2015</v>
      </c>
      <c r="H27" t="s">
        <v>7</v>
      </c>
      <c r="I27" t="s">
        <v>6</v>
      </c>
      <c r="J27" s="49" t="s">
        <v>10</v>
      </c>
      <c r="K27" s="49" t="s">
        <v>9</v>
      </c>
    </row>
    <row r="28" spans="1:11" x14ac:dyDescent="0.3">
      <c r="B28" t="s">
        <v>11</v>
      </c>
      <c r="C28" t="s">
        <v>15</v>
      </c>
      <c r="D28" s="49" t="s">
        <v>15</v>
      </c>
      <c r="E28" s="49" t="s">
        <v>12</v>
      </c>
      <c r="H28" t="s">
        <v>11</v>
      </c>
      <c r="I28" t="s">
        <v>15</v>
      </c>
      <c r="J28" s="49" t="s">
        <v>14</v>
      </c>
      <c r="K28" s="49" t="s">
        <v>12</v>
      </c>
    </row>
    <row r="29" spans="1:11" ht="15.6" x14ac:dyDescent="0.3">
      <c r="A29" t="s">
        <v>0</v>
      </c>
      <c r="B29" s="18">
        <v>868016</v>
      </c>
      <c r="C29" s="23">
        <v>9808</v>
      </c>
      <c r="D29" s="49">
        <f>(B29*12481)/1188069</f>
        <v>9118.7529478506713</v>
      </c>
      <c r="E29" s="50">
        <f>(C29/D29)*100</f>
        <v>107.55856701120285</v>
      </c>
      <c r="G29" t="s">
        <v>0</v>
      </c>
      <c r="H29" s="42">
        <v>19765</v>
      </c>
      <c r="I29" s="47">
        <v>69</v>
      </c>
      <c r="J29" s="49">
        <f>(H29*363)/121520</f>
        <v>59.041268926925611</v>
      </c>
      <c r="K29" s="50">
        <f>(I29/J29)*100</f>
        <v>116.86740690719257</v>
      </c>
    </row>
    <row r="30" spans="1:11" ht="15.6" x14ac:dyDescent="0.3">
      <c r="A30" t="s">
        <v>1</v>
      </c>
      <c r="B30" s="20">
        <v>151219</v>
      </c>
      <c r="C30" s="24">
        <v>989</v>
      </c>
      <c r="D30" s="49">
        <f t="shared" ref="D30:D32" si="12">(B30*12481)/1188069</f>
        <v>1588.5982539734646</v>
      </c>
      <c r="E30" s="50">
        <f t="shared" ref="E30:E32" si="13">(C30/D30)*100</f>
        <v>62.256142956614383</v>
      </c>
      <c r="G30" t="s">
        <v>1</v>
      </c>
      <c r="H30" s="44">
        <v>54185</v>
      </c>
      <c r="I30" s="48">
        <v>120</v>
      </c>
      <c r="J30" s="49">
        <f t="shared" ref="J30:J32" si="14">(H30*363)/121520</f>
        <v>161.85940585911783</v>
      </c>
      <c r="K30" s="50">
        <f t="shared" ref="K30:K32" si="15">(I30/J30)*100</f>
        <v>74.138416215643232</v>
      </c>
    </row>
    <row r="31" spans="1:11" ht="15.6" x14ac:dyDescent="0.3">
      <c r="A31" t="s">
        <v>2</v>
      </c>
      <c r="B31" s="20">
        <v>121962</v>
      </c>
      <c r="C31" s="24">
        <v>944</v>
      </c>
      <c r="D31" s="49">
        <f t="shared" si="12"/>
        <v>1281.2452155556621</v>
      </c>
      <c r="E31" s="50">
        <f t="shared" si="13"/>
        <v>73.678323910118763</v>
      </c>
      <c r="G31" t="s">
        <v>2</v>
      </c>
      <c r="H31" s="44">
        <v>44223</v>
      </c>
      <c r="I31" s="48">
        <v>160</v>
      </c>
      <c r="J31" s="49">
        <f t="shared" si="14"/>
        <v>132.10129196840026</v>
      </c>
      <c r="K31" s="50">
        <f t="shared" si="15"/>
        <v>121.11917878764831</v>
      </c>
    </row>
    <row r="32" spans="1:11" ht="15.6" x14ac:dyDescent="0.3">
      <c r="A32" t="s">
        <v>3</v>
      </c>
      <c r="B32" s="20">
        <v>46872</v>
      </c>
      <c r="C32" s="24">
        <v>740</v>
      </c>
      <c r="D32" s="49">
        <f t="shared" si="12"/>
        <v>492.40358262020135</v>
      </c>
      <c r="E32" s="50">
        <f t="shared" si="13"/>
        <v>150.2832282540019</v>
      </c>
      <c r="G32" t="s">
        <v>3</v>
      </c>
      <c r="H32" s="44">
        <v>3347</v>
      </c>
      <c r="I32" s="48">
        <v>14</v>
      </c>
      <c r="J32" s="49">
        <f t="shared" si="14"/>
        <v>9.9980332455562877</v>
      </c>
      <c r="K32" s="50">
        <f t="shared" si="15"/>
        <v>140.02753997864951</v>
      </c>
    </row>
    <row r="33" spans="2:10" ht="15.6" x14ac:dyDescent="0.3">
      <c r="B33" s="16">
        <v>1188069</v>
      </c>
      <c r="C33" s="22">
        <f>SUM(C29:C32)</f>
        <v>12481</v>
      </c>
      <c r="D33" s="49">
        <f>SUM(D29:D32)</f>
        <v>12481</v>
      </c>
      <c r="H33" s="40">
        <f>SUM(H29:H32)</f>
        <v>121520</v>
      </c>
      <c r="I33" s="46">
        <f>SUM(I29:I32)</f>
        <v>363</v>
      </c>
      <c r="J33" s="49">
        <f>SUM(J29:J32)</f>
        <v>363.00000000000006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B1.1</vt:lpstr>
      <vt:lpstr>B1.2</vt:lpstr>
      <vt:lpstr>B1.3</vt:lpstr>
    </vt:vector>
  </TitlesOfParts>
  <Company>Trinity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Distributed Computing</dc:creator>
  <cp:lastModifiedBy>nhatp</cp:lastModifiedBy>
  <cp:lastPrinted>2017-08-03T13:31:46Z</cp:lastPrinted>
  <dcterms:created xsi:type="dcterms:W3CDTF">2017-08-02T22:00:23Z</dcterms:created>
  <dcterms:modified xsi:type="dcterms:W3CDTF">2021-11-28T21:19:28Z</dcterms:modified>
</cp:coreProperties>
</file>