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drawings/drawing32.xml" ContentType="application/vnd.openxmlformats-officedocument.drawing+xml"/>
  <Override PartName="/xl/charts/chart32.xml" ContentType="application/vnd.openxmlformats-officedocument.drawingml.chart+xml"/>
  <Override PartName="/xl/drawings/drawing33.xml" ContentType="application/vnd.openxmlformats-officedocument.drawing+xml"/>
  <Override PartName="/xl/charts/chart33.xml" ContentType="application/vnd.openxmlformats-officedocument.drawingml.chart+xml"/>
  <Override PartName="/xl/drawings/drawing34.xml" ContentType="application/vnd.openxmlformats-officedocument.drawing+xml"/>
  <Override PartName="/xl/charts/chart34.xml" ContentType="application/vnd.openxmlformats-officedocument.drawingml.chart+xml"/>
  <Override PartName="/xl/drawings/drawing35.xml" ContentType="application/vnd.openxmlformats-officedocument.drawing+xml"/>
  <Override PartName="/xl/charts/chart35.xml" ContentType="application/vnd.openxmlformats-officedocument.drawingml.chart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drawings/drawing37.xml" ContentType="application/vnd.openxmlformats-officedocument.drawing+xml"/>
  <Override PartName="/xl/charts/chart37.xml" ContentType="application/vnd.openxmlformats-officedocument.drawingml.chart+xml"/>
  <Override PartName="/xl/drawings/drawing38.xml" ContentType="application/vnd.openxmlformats-officedocument.drawing+xml"/>
  <Override PartName="/xl/charts/chart38.xml" ContentType="application/vnd.openxmlformats-officedocument.drawingml.chart+xml"/>
  <Override PartName="/xl/drawings/drawing39.xml" ContentType="application/vnd.openxmlformats-officedocument.drawing+xml"/>
  <Override PartName="/xl/charts/chart39.xml" ContentType="application/vnd.openxmlformats-officedocument.drawingml.chart+xml"/>
  <Override PartName="/xl/drawings/drawing40.xml" ContentType="application/vnd.openxmlformats-officedocument.drawing+xml"/>
  <Override PartName="/xl/charts/chart40.xml" ContentType="application/vnd.openxmlformats-officedocument.drawingml.chart+xml"/>
  <Override PartName="/xl/drawings/drawing41.xml" ContentType="application/vnd.openxmlformats-officedocument.drawing+xml"/>
  <Override PartName="/xl/charts/chart41.xml" ContentType="application/vnd.openxmlformats-officedocument.drawingml.chart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drawings/drawing43.xml" ContentType="application/vnd.openxmlformats-officedocument.drawing+xml"/>
  <Override PartName="/xl/charts/chart43.xml" ContentType="application/vnd.openxmlformats-officedocument.drawingml.chart+xml"/>
  <Override PartName="/xl/drawings/drawing44.xml" ContentType="application/vnd.openxmlformats-officedocument.drawing+xml"/>
  <Override PartName="/xl/charts/chart44.xml" ContentType="application/vnd.openxmlformats-officedocument.drawingml.chart+xml"/>
  <Override PartName="/xl/drawings/drawing45.xml" ContentType="application/vnd.openxmlformats-officedocument.drawing+xml"/>
  <Override PartName="/xl/charts/chart45.xml" ContentType="application/vnd.openxmlformats-officedocument.drawingml.chart+xml"/>
  <Override PartName="/xl/drawings/drawing46.xml" ContentType="application/vnd.openxmlformats-officedocument.drawing+xml"/>
  <Override PartName="/xl/charts/chart46.xml" ContentType="application/vnd.openxmlformats-officedocument.drawingml.chart+xml"/>
  <Override PartName="/xl/drawings/drawing47.xml" ContentType="application/vnd.openxmlformats-officedocument.drawing+xml"/>
  <Override PartName="/xl/charts/chart47.xml" ContentType="application/vnd.openxmlformats-officedocument.drawingml.chart+xml"/>
  <Override PartName="/xl/drawings/drawing48.xml" ContentType="application/vnd.openxmlformats-officedocument.drawing+xml"/>
  <Override PartName="/xl/charts/chart48.xml" ContentType="application/vnd.openxmlformats-officedocument.drawingml.chart+xml"/>
  <Override PartName="/xl/drawings/drawing49.xml" ContentType="application/vnd.openxmlformats-officedocument.drawing+xml"/>
  <Override PartName="/xl/charts/chart49.xml" ContentType="application/vnd.openxmlformats-officedocument.drawingml.chart+xml"/>
  <Override PartName="/xl/drawings/drawing50.xml" ContentType="application/vnd.openxmlformats-officedocument.drawing+xml"/>
  <Override PartName="/xl/charts/chart50.xml" ContentType="application/vnd.openxmlformats-officedocument.drawingml.chart+xml"/>
  <Override PartName="/xl/drawings/drawing51.xml" ContentType="application/vnd.openxmlformats-officedocument.drawing+xml"/>
  <Override PartName="/xl/charts/chart51.xml" ContentType="application/vnd.openxmlformats-officedocument.drawingml.chart+xml"/>
  <Override PartName="/xl/drawings/drawing52.xml" ContentType="application/vnd.openxmlformats-officedocument.drawing+xml"/>
  <Override PartName="/xl/charts/chart52.xml" ContentType="application/vnd.openxmlformats-officedocument.drawingml.chart+xml"/>
  <Override PartName="/xl/drawings/drawing53.xml" ContentType="application/vnd.openxmlformats-officedocument.drawing+xml"/>
  <Override PartName="/xl/charts/chart53.xml" ContentType="application/vnd.openxmlformats-officedocument.drawingml.chart+xml"/>
  <Override PartName="/xl/drawings/drawing54.xml" ContentType="application/vnd.openxmlformats-officedocument.drawing+xml"/>
  <Override PartName="/xl/charts/chart54.xml" ContentType="application/vnd.openxmlformats-officedocument.drawingml.chart+xml"/>
  <Override PartName="/xl/drawings/drawing55.xml" ContentType="application/vnd.openxmlformats-officedocument.drawing+xml"/>
  <Override PartName="/xl/charts/chart55.xml" ContentType="application/vnd.openxmlformats-officedocument.drawingml.chart+xml"/>
  <Override PartName="/xl/drawings/drawing56.xml" ContentType="application/vnd.openxmlformats-officedocument.drawing+xml"/>
  <Override PartName="/xl/charts/chart56.xml" ContentType="application/vnd.openxmlformats-officedocument.drawingml.chart+xml"/>
  <Override PartName="/xl/drawings/drawing57.xml" ContentType="application/vnd.openxmlformats-officedocument.drawing+xml"/>
  <Override PartName="/xl/charts/chart57.xml" ContentType="application/vnd.openxmlformats-officedocument.drawingml.chart+xml"/>
  <Override PartName="/xl/drawings/drawing58.xml" ContentType="application/vnd.openxmlformats-officedocument.drawing+xml"/>
  <Override PartName="/xl/charts/chart58.xml" ContentType="application/vnd.openxmlformats-officedocument.drawingml.chart+xml"/>
  <Override PartName="/xl/drawings/drawing59.xml" ContentType="application/vnd.openxmlformats-officedocument.drawing+xml"/>
  <Override PartName="/xl/charts/chart59.xml" ContentType="application/vnd.openxmlformats-officedocument.drawingml.chart+xml"/>
  <Override PartName="/xl/drawings/drawing60.xml" ContentType="application/vnd.openxmlformats-officedocument.drawing+xml"/>
  <Override PartName="/xl/charts/chart60.xml" ContentType="application/vnd.openxmlformats-officedocument.drawingml.chart+xml"/>
  <Override PartName="/xl/drawings/drawing61.xml" ContentType="application/vnd.openxmlformats-officedocument.drawing+xml"/>
  <Override PartName="/xl/charts/chart61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F:\THANH 2023\2. QK3\3.TKBVTC E43\Dia chat\"/>
    </mc:Choice>
  </mc:AlternateContent>
  <bookViews>
    <workbookView xWindow="-15" yWindow="45" windowWidth="10320" windowHeight="6540" tabRatio="875" firstSheet="23" activeTab="27"/>
  </bookViews>
  <sheets>
    <sheet name="HK9" sheetId="50" r:id="rId1"/>
    <sheet name="HK14" sheetId="100" r:id="rId2"/>
    <sheet name="HK23" sheetId="102" r:id="rId3"/>
    <sheet name="HK22" sheetId="103" r:id="rId4"/>
    <sheet name="HK24" sheetId="104" r:id="rId5"/>
    <sheet name="HK25" sheetId="106" r:id="rId6"/>
    <sheet name="HK26" sheetId="108" r:id="rId7"/>
    <sheet name="HK8" sheetId="109" r:id="rId8"/>
    <sheet name="HK10" sheetId="110" r:id="rId9"/>
    <sheet name="HK27" sheetId="111" r:id="rId10"/>
    <sheet name="HK28" sheetId="112" r:id="rId11"/>
    <sheet name="HK18" sheetId="113" r:id="rId12"/>
    <sheet name="HK19" sheetId="114" r:id="rId13"/>
    <sheet name="HK20" sheetId="115" r:id="rId14"/>
    <sheet name="HK21" sheetId="116" r:id="rId15"/>
    <sheet name="HK11" sheetId="117" r:id="rId16"/>
    <sheet name="HK17" sheetId="119" r:id="rId17"/>
    <sheet name="HK12" sheetId="121" r:id="rId18"/>
    <sheet name="HK3" sheetId="123" r:id="rId19"/>
    <sheet name="HK16" sheetId="125" r:id="rId20"/>
    <sheet name="HK35" sheetId="126" r:id="rId21"/>
    <sheet name="HK2" sheetId="128" r:id="rId22"/>
    <sheet name="HK4" sheetId="130" r:id="rId23"/>
    <sheet name="HK34" sheetId="132" r:id="rId24"/>
    <sheet name="HK1" sheetId="135" r:id="rId25"/>
    <sheet name="HK41" sheetId="136" r:id="rId26"/>
    <sheet name="HK5" sheetId="138" r:id="rId27"/>
    <sheet name="HK30" sheetId="140" r:id="rId28"/>
    <sheet name="HK32" sheetId="141" r:id="rId29"/>
    <sheet name="HK36" sheetId="142" r:id="rId30"/>
    <sheet name="HK31" sheetId="143" r:id="rId31"/>
    <sheet name="HK42" sheetId="144" r:id="rId32"/>
    <sheet name="HK29" sheetId="145" r:id="rId33"/>
    <sheet name="HK6" sheetId="146" r:id="rId34"/>
    <sheet name="HK13" sheetId="147" r:id="rId35"/>
    <sheet name="HK33" sheetId="148" r:id="rId36"/>
    <sheet name="HK37" sheetId="150" r:id="rId37"/>
    <sheet name="HK15" sheetId="151" r:id="rId38"/>
    <sheet name="HK39" sheetId="152" r:id="rId39"/>
    <sheet name="HK40" sheetId="153" r:id="rId40"/>
    <sheet name="HK7" sheetId="154" r:id="rId41"/>
    <sheet name="HK38" sheetId="157" r:id="rId42"/>
    <sheet name="Sheet1" sheetId="158" r:id="rId43"/>
    <sheet name="HK48" sheetId="98" r:id="rId44"/>
    <sheet name="HK61" sheetId="139" r:id="rId45"/>
    <sheet name="HK54" sheetId="99" r:id="rId46"/>
    <sheet name="HK50" sheetId="101" r:id="rId47"/>
    <sheet name="HK51" sheetId="105" r:id="rId48"/>
    <sheet name="HK52" sheetId="107" r:id="rId49"/>
    <sheet name="HK49" sheetId="120" r:id="rId50"/>
    <sheet name="HK45" sheetId="122" r:id="rId51"/>
    <sheet name="HK53" sheetId="118" r:id="rId52"/>
    <sheet name="HK57" sheetId="127" r:id="rId53"/>
    <sheet name="HK59" sheetId="155" r:id="rId54"/>
    <sheet name="HK55" sheetId="156" r:id="rId55"/>
    <sheet name="HK58" sheetId="124" r:id="rId56"/>
    <sheet name="HK56" sheetId="129" r:id="rId57"/>
    <sheet name="HK46" sheetId="131" r:id="rId58"/>
    <sheet name="HK44" sheetId="133" r:id="rId59"/>
    <sheet name="HK43" sheetId="134" r:id="rId60"/>
    <sheet name="HK60" sheetId="137" r:id="rId61"/>
    <sheet name="HK47" sheetId="149" r:id="rId62"/>
    <sheet name="Sheet2" sheetId="159" r:id="rId63"/>
  </sheets>
  <definedNames>
    <definedName name="_xlnm._FilterDatabase" localSheetId="62" hidden="1">Sheet2!$A$2:$D$43</definedName>
    <definedName name="_xlnm.Print_Area" localSheetId="24">'HK1'!$C$2:$Q$56</definedName>
    <definedName name="_xlnm.Print_Area" localSheetId="8">'HK10'!$C$2:$Q$56</definedName>
    <definedName name="_xlnm.Print_Area" localSheetId="15">'HK11'!$C$2:$Q$56</definedName>
    <definedName name="_xlnm.Print_Area" localSheetId="17">'HK12'!$C$2:$Q$56</definedName>
    <definedName name="_xlnm.Print_Area" localSheetId="34">'HK13'!$C$2:$Q$56</definedName>
    <definedName name="_xlnm.Print_Area" localSheetId="1">'HK14'!$C$2:$Q$56</definedName>
    <definedName name="_xlnm.Print_Area" localSheetId="37">'HK15'!$C$2:$Q$56</definedName>
    <definedName name="_xlnm.Print_Area" localSheetId="19">'HK16'!$C$2:$Q$56</definedName>
    <definedName name="_xlnm.Print_Area" localSheetId="16">'HK17'!$C$2:$Q$56</definedName>
    <definedName name="_xlnm.Print_Area" localSheetId="11">'HK18'!$C$2:$Q$56</definedName>
    <definedName name="_xlnm.Print_Area" localSheetId="12">'HK19'!$C$2:$Q$56</definedName>
    <definedName name="_xlnm.Print_Area" localSheetId="21">'HK2'!$C$2:$Q$56</definedName>
    <definedName name="_xlnm.Print_Area" localSheetId="13">'HK20'!$C$2:$Q$56</definedName>
    <definedName name="_xlnm.Print_Area" localSheetId="14">'HK21'!$C$2:$Q$56</definedName>
    <definedName name="_xlnm.Print_Area" localSheetId="3">'HK22'!$C$2:$Q$56</definedName>
    <definedName name="_xlnm.Print_Area" localSheetId="2">'HK23'!$C$2:$Q$56</definedName>
    <definedName name="_xlnm.Print_Area" localSheetId="4">'HK24'!$C$2:$Q$56</definedName>
    <definedName name="_xlnm.Print_Area" localSheetId="5">'HK25'!$C$2:$Q$56</definedName>
    <definedName name="_xlnm.Print_Area" localSheetId="6">'HK26'!$C$2:$Q$56</definedName>
    <definedName name="_xlnm.Print_Area" localSheetId="9">'HK27'!$C$2:$Q$56</definedName>
    <definedName name="_xlnm.Print_Area" localSheetId="10">'HK28'!$C$2:$Q$56</definedName>
    <definedName name="_xlnm.Print_Area" localSheetId="32">'HK29'!$C$2:$Q$56</definedName>
    <definedName name="_xlnm.Print_Area" localSheetId="18">'HK3'!$C$2:$Q$56</definedName>
    <definedName name="_xlnm.Print_Area" localSheetId="27">'HK30'!$C$2:$Q$56</definedName>
    <definedName name="_xlnm.Print_Area" localSheetId="30">'HK31'!$C$2:$Q$56</definedName>
    <definedName name="_xlnm.Print_Area" localSheetId="28">'HK32'!$C$2:$Q$56</definedName>
    <definedName name="_xlnm.Print_Area" localSheetId="35">'HK33'!$C$2:$Q$56</definedName>
    <definedName name="_xlnm.Print_Area" localSheetId="23">'HK34'!$C$2:$Q$56</definedName>
    <definedName name="_xlnm.Print_Area" localSheetId="20">'HK35'!$C$2:$Q$56</definedName>
    <definedName name="_xlnm.Print_Area" localSheetId="29">'HK36'!$C$2:$Q$56</definedName>
    <definedName name="_xlnm.Print_Area" localSheetId="36">'HK37'!$C$2:$Q$56</definedName>
    <definedName name="_xlnm.Print_Area" localSheetId="41">'HK38'!$C$2:$Q$56</definedName>
    <definedName name="_xlnm.Print_Area" localSheetId="38">'HK39'!$C$2:$Q$56</definedName>
    <definedName name="_xlnm.Print_Area" localSheetId="22">'HK4'!$C$2:$Q$56</definedName>
    <definedName name="_xlnm.Print_Area" localSheetId="39">'HK40'!$C$2:$Q$56</definedName>
    <definedName name="_xlnm.Print_Area" localSheetId="25">'HK41'!$C$2:$Q$56</definedName>
    <definedName name="_xlnm.Print_Area" localSheetId="31">'HK42'!$C$2:$Q$56</definedName>
    <definedName name="_xlnm.Print_Area" localSheetId="59">'HK43'!$B$2:$P$55</definedName>
    <definedName name="_xlnm.Print_Area" localSheetId="58">'HK44'!$B$2:$P$55</definedName>
    <definedName name="_xlnm.Print_Area" localSheetId="50">'HK45'!$B$2:$P$55</definedName>
    <definedName name="_xlnm.Print_Area" localSheetId="57">'HK46'!$B$2:$P$55</definedName>
    <definedName name="_xlnm.Print_Area" localSheetId="61">'HK47'!$B$2:$P$55</definedName>
    <definedName name="_xlnm.Print_Area" localSheetId="43">'HK48'!$B$2:$P$55</definedName>
    <definedName name="_xlnm.Print_Area" localSheetId="49">'HK49'!$B$2:$P$55</definedName>
    <definedName name="_xlnm.Print_Area" localSheetId="26">'HK5'!$C$2:$Q$56</definedName>
    <definedName name="_xlnm.Print_Area" localSheetId="46">'HK50'!$B$2:$P$55</definedName>
    <definedName name="_xlnm.Print_Area" localSheetId="47">'HK51'!$B$2:$P$55</definedName>
    <definedName name="_xlnm.Print_Area" localSheetId="48">'HK52'!$B$2:$P$55</definedName>
    <definedName name="_xlnm.Print_Area" localSheetId="51">'HK53'!$B$2:$P$55</definedName>
    <definedName name="_xlnm.Print_Area" localSheetId="45">'HK54'!$B$2:$P$55</definedName>
    <definedName name="_xlnm.Print_Area" localSheetId="54">'HK55'!$B$2:$P$55</definedName>
    <definedName name="_xlnm.Print_Area" localSheetId="56">'HK56'!$B$2:$P$55</definedName>
    <definedName name="_xlnm.Print_Area" localSheetId="52">'HK57'!$B$2:$P$55</definedName>
    <definedName name="_xlnm.Print_Area" localSheetId="55">'HK58'!$B$2:$P$55</definedName>
    <definedName name="_xlnm.Print_Area" localSheetId="53">'HK59'!$B$2:$P$55</definedName>
    <definedName name="_xlnm.Print_Area" localSheetId="33">'HK6'!$C$2:$Q$56</definedName>
    <definedName name="_xlnm.Print_Area" localSheetId="60">'HK60'!$B$2:$P$55</definedName>
    <definedName name="_xlnm.Print_Area" localSheetId="44">'HK61'!$B$2:$P$55</definedName>
    <definedName name="_xlnm.Print_Area" localSheetId="40">'HK7'!$C$2:$Q$56</definedName>
    <definedName name="_xlnm.Print_Area" localSheetId="7">'HK8'!$C$2:$Q$56</definedName>
    <definedName name="_xlnm.Print_Area" localSheetId="0">'HK9'!$C$2:$Q$56</definedName>
    <definedName name="_xlnm.Print_Titles" localSheetId="24">'HK1'!$2:$11</definedName>
    <definedName name="_xlnm.Print_Titles" localSheetId="8">'HK10'!$2:$11</definedName>
    <definedName name="_xlnm.Print_Titles" localSheetId="15">'HK11'!$2:$11</definedName>
    <definedName name="_xlnm.Print_Titles" localSheetId="17">'HK12'!$2:$11</definedName>
    <definedName name="_xlnm.Print_Titles" localSheetId="34">'HK13'!$2:$11</definedName>
    <definedName name="_xlnm.Print_Titles" localSheetId="1">'HK14'!$2:$11</definedName>
    <definedName name="_xlnm.Print_Titles" localSheetId="37">'HK15'!$2:$11</definedName>
    <definedName name="_xlnm.Print_Titles" localSheetId="19">'HK16'!$2:$11</definedName>
    <definedName name="_xlnm.Print_Titles" localSheetId="16">'HK17'!$2:$11</definedName>
    <definedName name="_xlnm.Print_Titles" localSheetId="11">'HK18'!$2:$11</definedName>
    <definedName name="_xlnm.Print_Titles" localSheetId="12">'HK19'!$2:$11</definedName>
    <definedName name="_xlnm.Print_Titles" localSheetId="21">'HK2'!$2:$11</definedName>
    <definedName name="_xlnm.Print_Titles" localSheetId="13">'HK20'!$2:$11</definedName>
    <definedName name="_xlnm.Print_Titles" localSheetId="14">'HK21'!$2:$11</definedName>
    <definedName name="_xlnm.Print_Titles" localSheetId="3">'HK22'!$2:$11</definedName>
    <definedName name="_xlnm.Print_Titles" localSheetId="2">'HK23'!$2:$11</definedName>
    <definedName name="_xlnm.Print_Titles" localSheetId="4">'HK24'!$2:$11</definedName>
    <definedName name="_xlnm.Print_Titles" localSheetId="5">'HK25'!$2:$11</definedName>
    <definedName name="_xlnm.Print_Titles" localSheetId="6">'HK26'!$2:$11</definedName>
    <definedName name="_xlnm.Print_Titles" localSheetId="9">'HK27'!$2:$11</definedName>
    <definedName name="_xlnm.Print_Titles" localSheetId="10">'HK28'!$2:$11</definedName>
    <definedName name="_xlnm.Print_Titles" localSheetId="32">'HK29'!$2:$11</definedName>
    <definedName name="_xlnm.Print_Titles" localSheetId="18">'HK3'!$2:$11</definedName>
    <definedName name="_xlnm.Print_Titles" localSheetId="27">'HK30'!$2:$11</definedName>
    <definedName name="_xlnm.Print_Titles" localSheetId="30">'HK31'!$2:$11</definedName>
    <definedName name="_xlnm.Print_Titles" localSheetId="28">'HK32'!$2:$11</definedName>
    <definedName name="_xlnm.Print_Titles" localSheetId="35">'HK33'!$2:$11</definedName>
    <definedName name="_xlnm.Print_Titles" localSheetId="23">'HK34'!$2:$11</definedName>
    <definedName name="_xlnm.Print_Titles" localSheetId="20">'HK35'!$2:$11</definedName>
    <definedName name="_xlnm.Print_Titles" localSheetId="29">'HK36'!$2:$11</definedName>
    <definedName name="_xlnm.Print_Titles" localSheetId="36">'HK37'!$2:$11</definedName>
    <definedName name="_xlnm.Print_Titles" localSheetId="41">'HK38'!$2:$11</definedName>
    <definedName name="_xlnm.Print_Titles" localSheetId="38">'HK39'!$2:$11</definedName>
    <definedName name="_xlnm.Print_Titles" localSheetId="22">'HK4'!$2:$11</definedName>
    <definedName name="_xlnm.Print_Titles" localSheetId="39">'HK40'!$2:$11</definedName>
    <definedName name="_xlnm.Print_Titles" localSheetId="25">'HK41'!$2:$11</definedName>
    <definedName name="_xlnm.Print_Titles" localSheetId="31">'HK42'!$2:$11</definedName>
    <definedName name="_xlnm.Print_Titles" localSheetId="59">'HK43'!$2:$10</definedName>
    <definedName name="_xlnm.Print_Titles" localSheetId="58">'HK44'!$2:$10</definedName>
    <definedName name="_xlnm.Print_Titles" localSheetId="50">'HK45'!$2:$10</definedName>
    <definedName name="_xlnm.Print_Titles" localSheetId="57">'HK46'!$2:$10</definedName>
    <definedName name="_xlnm.Print_Titles" localSheetId="61">'HK47'!$2:$10</definedName>
    <definedName name="_xlnm.Print_Titles" localSheetId="43">'HK48'!$2:$10</definedName>
    <definedName name="_xlnm.Print_Titles" localSheetId="49">'HK49'!$2:$10</definedName>
    <definedName name="_xlnm.Print_Titles" localSheetId="26">'HK5'!$2:$11</definedName>
    <definedName name="_xlnm.Print_Titles" localSheetId="46">'HK50'!$2:$10</definedName>
    <definedName name="_xlnm.Print_Titles" localSheetId="47">'HK51'!$2:$10</definedName>
    <definedName name="_xlnm.Print_Titles" localSheetId="48">'HK52'!$2:$10</definedName>
    <definedName name="_xlnm.Print_Titles" localSheetId="51">'HK53'!$2:$10</definedName>
    <definedName name="_xlnm.Print_Titles" localSheetId="45">'HK54'!$2:$10</definedName>
    <definedName name="_xlnm.Print_Titles" localSheetId="54">'HK55'!$2:$10</definedName>
    <definedName name="_xlnm.Print_Titles" localSheetId="56">'HK56'!$2:$10</definedName>
    <definedName name="_xlnm.Print_Titles" localSheetId="52">'HK57'!$2:$10</definedName>
    <definedName name="_xlnm.Print_Titles" localSheetId="55">'HK58'!$2:$10</definedName>
    <definedName name="_xlnm.Print_Titles" localSheetId="53">'HK59'!$2:$10</definedName>
    <definedName name="_xlnm.Print_Titles" localSheetId="33">'HK6'!$2:$11</definedName>
    <definedName name="_xlnm.Print_Titles" localSheetId="60">'HK60'!$2:$10</definedName>
    <definedName name="_xlnm.Print_Titles" localSheetId="44">'HK61'!$2:$10</definedName>
    <definedName name="_xlnm.Print_Titles" localSheetId="40">'HK7'!$2:$11</definedName>
    <definedName name="_xlnm.Print_Titles" localSheetId="7">'HK8'!$2:$11</definedName>
    <definedName name="_xlnm.Print_Titles" localSheetId="0">'HK9'!$2:$11</definedName>
  </definedNames>
  <calcPr calcId="162913"/>
</workbook>
</file>

<file path=xl/calcChain.xml><?xml version="1.0" encoding="utf-8"?>
<calcChain xmlns="http://schemas.openxmlformats.org/spreadsheetml/2006/main">
  <c r="Q27" i="143" l="1"/>
  <c r="Q27" i="150"/>
  <c r="Q18" i="150"/>
  <c r="I18" i="150"/>
  <c r="Q18" i="143"/>
  <c r="I18" i="143"/>
  <c r="L17" i="143"/>
  <c r="K17" i="143"/>
  <c r="J17" i="143"/>
  <c r="F9" i="159" l="1"/>
  <c r="F8" i="159"/>
  <c r="F7" i="159"/>
  <c r="F6" i="159"/>
  <c r="F43" i="159"/>
  <c r="F42" i="159"/>
  <c r="F41" i="159"/>
  <c r="F5" i="159"/>
  <c r="F40" i="159"/>
  <c r="F39" i="159"/>
  <c r="F38" i="159"/>
  <c r="F37" i="159"/>
  <c r="F36" i="159"/>
  <c r="F35" i="159"/>
  <c r="F34" i="159"/>
  <c r="F33" i="159"/>
  <c r="F32" i="159"/>
  <c r="F31" i="159"/>
  <c r="F4" i="159"/>
  <c r="F30" i="159"/>
  <c r="F29" i="159"/>
  <c r="F28" i="159"/>
  <c r="F27" i="159"/>
  <c r="F26" i="159"/>
  <c r="F25" i="159"/>
  <c r="F24" i="159"/>
  <c r="F23" i="159"/>
  <c r="F22" i="159"/>
  <c r="F21" i="159"/>
  <c r="F3" i="159"/>
  <c r="F20" i="159"/>
  <c r="F19" i="159"/>
  <c r="F18" i="159"/>
  <c r="F17" i="159"/>
  <c r="F16" i="159"/>
  <c r="F15" i="159"/>
  <c r="F14" i="159"/>
  <c r="F13" i="159"/>
  <c r="F12" i="159"/>
  <c r="F11" i="159"/>
  <c r="F2" i="159"/>
  <c r="F10" i="159"/>
  <c r="G21" i="159"/>
  <c r="G31" i="159"/>
  <c r="G41" i="159"/>
  <c r="G2" i="159"/>
  <c r="G12" i="159"/>
  <c r="G22" i="159"/>
  <c r="G32" i="159"/>
  <c r="G42" i="159"/>
  <c r="G13" i="159"/>
  <c r="G3" i="159"/>
  <c r="G23" i="159"/>
  <c r="G33" i="159"/>
  <c r="G43" i="159"/>
  <c r="G14" i="159"/>
  <c r="G24" i="159"/>
  <c r="G4" i="159"/>
  <c r="G34" i="159"/>
  <c r="G15" i="159"/>
  <c r="G25" i="159"/>
  <c r="G35" i="159"/>
  <c r="G5" i="159"/>
  <c r="G16" i="159"/>
  <c r="G26" i="159"/>
  <c r="G36" i="159"/>
  <c r="G6" i="159"/>
  <c r="G17" i="159"/>
  <c r="G27" i="159"/>
  <c r="G37" i="159"/>
  <c r="G7" i="159"/>
  <c r="G18" i="159"/>
  <c r="G28" i="159"/>
  <c r="G38" i="159"/>
  <c r="G8" i="159"/>
  <c r="G19" i="159"/>
  <c r="G29" i="159"/>
  <c r="G39" i="159"/>
  <c r="G9" i="159"/>
  <c r="G20" i="159"/>
  <c r="G30" i="159"/>
  <c r="G40" i="159"/>
  <c r="G10" i="159"/>
  <c r="G11" i="159"/>
  <c r="D41" i="159" l="1"/>
  <c r="D40" i="159"/>
  <c r="D39" i="159"/>
  <c r="D16" i="159"/>
  <c r="D8" i="159"/>
  <c r="D43" i="159"/>
  <c r="D38" i="159"/>
  <c r="D37" i="159"/>
  <c r="D34" i="159"/>
  <c r="D33" i="159"/>
  <c r="D32" i="159"/>
  <c r="D30" i="159"/>
  <c r="D14" i="159"/>
  <c r="D7" i="159"/>
  <c r="D42" i="159"/>
  <c r="D35" i="159"/>
  <c r="D31" i="159"/>
  <c r="D6" i="159"/>
  <c r="D2" i="159"/>
  <c r="D36" i="159"/>
  <c r="D17" i="159"/>
  <c r="D5" i="159"/>
  <c r="D4" i="159"/>
  <c r="D3" i="159"/>
  <c r="D18" i="159"/>
  <c r="D13" i="159"/>
  <c r="D12" i="159"/>
  <c r="D29" i="159"/>
  <c r="D22" i="159"/>
  <c r="D21" i="159"/>
  <c r="D20" i="159"/>
  <c r="D19" i="159"/>
  <c r="D28" i="159"/>
  <c r="D27" i="159"/>
  <c r="D11" i="159"/>
  <c r="D9" i="159"/>
  <c r="D26" i="159"/>
  <c r="D25" i="159"/>
  <c r="D23" i="159"/>
  <c r="D24" i="159"/>
  <c r="D15" i="159"/>
  <c r="D10" i="159"/>
  <c r="C3" i="159" l="1"/>
  <c r="C4" i="159"/>
  <c r="C5" i="159"/>
  <c r="C6" i="159"/>
  <c r="C7" i="159"/>
  <c r="C8" i="159"/>
  <c r="C9" i="159"/>
  <c r="C10" i="159"/>
  <c r="C11" i="159"/>
  <c r="C12" i="159"/>
  <c r="C13" i="159"/>
  <c r="C14" i="159"/>
  <c r="C15" i="159"/>
  <c r="C16" i="159"/>
  <c r="C17" i="159"/>
  <c r="C18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C33" i="159"/>
  <c r="C34" i="159"/>
  <c r="C35" i="159"/>
  <c r="C36" i="159"/>
  <c r="C37" i="159"/>
  <c r="C38" i="159"/>
  <c r="C39" i="159"/>
  <c r="C40" i="159"/>
  <c r="C41" i="159"/>
  <c r="C42" i="159"/>
  <c r="C43" i="159"/>
  <c r="C2" i="159"/>
  <c r="X21" i="154" l="1"/>
  <c r="I36" i="154"/>
  <c r="I44" i="154"/>
  <c r="I51" i="154"/>
  <c r="S51" i="154"/>
  <c r="F51" i="154"/>
  <c r="E51" i="154"/>
  <c r="S50" i="154"/>
  <c r="S49" i="154"/>
  <c r="S48" i="154"/>
  <c r="S47" i="154"/>
  <c r="S46" i="154"/>
  <c r="S45" i="154"/>
  <c r="S44" i="154"/>
  <c r="S43" i="154"/>
  <c r="S42" i="154"/>
  <c r="S41" i="154"/>
  <c r="S40" i="154"/>
  <c r="R43" i="158" l="1"/>
  <c r="T43" i="158" s="1"/>
  <c r="R42" i="158"/>
  <c r="T42" i="158" s="1"/>
  <c r="R41" i="158"/>
  <c r="T41" i="158" s="1"/>
  <c r="R40" i="158"/>
  <c r="T40" i="158" s="1"/>
  <c r="R39" i="158"/>
  <c r="T39" i="158" s="1"/>
  <c r="R38" i="158"/>
  <c r="T38" i="158" s="1"/>
  <c r="R37" i="158"/>
  <c r="T37" i="158" s="1"/>
  <c r="R36" i="158"/>
  <c r="T36" i="158" s="1"/>
  <c r="R35" i="158"/>
  <c r="T35" i="158" s="1"/>
  <c r="R34" i="158"/>
  <c r="T34" i="158" s="1"/>
  <c r="R33" i="158"/>
  <c r="T33" i="158" s="1"/>
  <c r="R32" i="158"/>
  <c r="T32" i="158" s="1"/>
  <c r="R31" i="158"/>
  <c r="T31" i="158" s="1"/>
  <c r="R30" i="158"/>
  <c r="T30" i="158" s="1"/>
  <c r="R29" i="158"/>
  <c r="T29" i="158" s="1"/>
  <c r="R28" i="158"/>
  <c r="T28" i="158" s="1"/>
  <c r="R27" i="158"/>
  <c r="T27" i="158" s="1"/>
  <c r="R26" i="158"/>
  <c r="T26" i="158" s="1"/>
  <c r="R25" i="158"/>
  <c r="T25" i="158" s="1"/>
  <c r="R24" i="158"/>
  <c r="T24" i="158" s="1"/>
  <c r="R23" i="158"/>
  <c r="T23" i="158" s="1"/>
  <c r="R22" i="158"/>
  <c r="T22" i="158" s="1"/>
  <c r="R21" i="158"/>
  <c r="T21" i="158" s="1"/>
  <c r="R20" i="158"/>
  <c r="T20" i="158" s="1"/>
  <c r="R19" i="158"/>
  <c r="T19" i="158" s="1"/>
  <c r="R18" i="158"/>
  <c r="T18" i="158" s="1"/>
  <c r="R17" i="158"/>
  <c r="T17" i="158" s="1"/>
  <c r="R16" i="158"/>
  <c r="T16" i="158" s="1"/>
  <c r="R15" i="158"/>
  <c r="T15" i="158" s="1"/>
  <c r="R14" i="158"/>
  <c r="T14" i="158" s="1"/>
  <c r="R13" i="158"/>
  <c r="T13" i="158" s="1"/>
  <c r="R12" i="158"/>
  <c r="T12" i="158" s="1"/>
  <c r="R11" i="158"/>
  <c r="T11" i="158" s="1"/>
  <c r="R10" i="158"/>
  <c r="T10" i="158" s="1"/>
  <c r="R9" i="158"/>
  <c r="T9" i="158" s="1"/>
  <c r="R8" i="158"/>
  <c r="T8" i="158" s="1"/>
  <c r="R7" i="158"/>
  <c r="T7" i="158" s="1"/>
  <c r="R6" i="158"/>
  <c r="T6" i="158" s="1"/>
  <c r="R5" i="158"/>
  <c r="T5" i="158" s="1"/>
  <c r="R4" i="158"/>
  <c r="T4" i="158" s="1"/>
  <c r="R3" i="158"/>
  <c r="T3" i="158" s="1"/>
  <c r="R2" i="158"/>
  <c r="T2" i="158" s="1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Q21" i="158"/>
  <c r="Q22" i="158"/>
  <c r="Q23" i="158"/>
  <c r="Q24" i="158"/>
  <c r="Q25" i="158"/>
  <c r="Q26" i="158"/>
  <c r="Q27" i="158"/>
  <c r="Q28" i="158"/>
  <c r="Q29" i="158"/>
  <c r="Q30" i="158"/>
  <c r="Q31" i="158"/>
  <c r="Q32" i="158"/>
  <c r="Q33" i="158"/>
  <c r="Q34" i="158"/>
  <c r="Q35" i="158"/>
  <c r="Q36" i="158"/>
  <c r="Q37" i="158"/>
  <c r="Q38" i="158"/>
  <c r="Q39" i="158"/>
  <c r="Q40" i="158"/>
  <c r="Q41" i="158"/>
  <c r="Q42" i="158"/>
  <c r="Q43" i="158"/>
  <c r="Q2" i="158"/>
  <c r="F14" i="114" l="1"/>
  <c r="K20" i="158" s="1"/>
  <c r="E14" i="114"/>
  <c r="F13" i="109"/>
  <c r="K9" i="158" s="1"/>
  <c r="E13" i="109"/>
  <c r="F13" i="108"/>
  <c r="K27" i="158" s="1"/>
  <c r="E13" i="108"/>
  <c r="F13" i="106"/>
  <c r="K26" i="158" s="1"/>
  <c r="E13" i="106"/>
  <c r="F13" i="104"/>
  <c r="K25" i="158" s="1"/>
  <c r="E13" i="104"/>
  <c r="F13" i="103"/>
  <c r="K23" i="158" s="1"/>
  <c r="E13" i="103"/>
  <c r="S36" i="125" l="1"/>
  <c r="Q36" i="125" s="1"/>
  <c r="F25" i="132"/>
  <c r="L35" i="158" s="1"/>
  <c r="E25" i="132"/>
  <c r="C10" i="158" l="1"/>
  <c r="D10" i="158" s="1"/>
  <c r="C92" i="158"/>
  <c r="C86" i="158" l="1"/>
  <c r="C80" i="158"/>
  <c r="D80" i="158" s="1"/>
  <c r="D91" i="158"/>
  <c r="D90" i="158"/>
  <c r="D89" i="158"/>
  <c r="D88" i="158"/>
  <c r="D87" i="158"/>
  <c r="D85" i="158"/>
  <c r="D84" i="158"/>
  <c r="D83" i="158"/>
  <c r="D82" i="158"/>
  <c r="D81" i="158"/>
  <c r="D79" i="158"/>
  <c r="D78" i="158"/>
  <c r="D77" i="158"/>
  <c r="D76" i="158"/>
  <c r="D75" i="158"/>
  <c r="D74" i="158"/>
  <c r="D73" i="158"/>
  <c r="D72" i="158"/>
  <c r="D71" i="158"/>
  <c r="C69" i="158"/>
  <c r="D69" i="158" s="1"/>
  <c r="D68" i="158"/>
  <c r="D67" i="158"/>
  <c r="D66" i="158"/>
  <c r="D65" i="158"/>
  <c r="D64" i="158"/>
  <c r="D63" i="158"/>
  <c r="D62" i="158"/>
  <c r="D61" i="158"/>
  <c r="D60" i="158"/>
  <c r="D59" i="158"/>
  <c r="D58" i="158"/>
  <c r="C55" i="158"/>
  <c r="D55" i="158" s="1"/>
  <c r="D54" i="158"/>
  <c r="D53" i="158"/>
  <c r="D52" i="158"/>
  <c r="D51" i="158"/>
  <c r="D50" i="158"/>
  <c r="D49" i="158"/>
  <c r="C47" i="158"/>
  <c r="C31" i="158" l="1"/>
  <c r="C23" i="158"/>
  <c r="D23" i="158" s="1"/>
  <c r="D30" i="158" l="1"/>
  <c r="D29" i="158"/>
  <c r="D28" i="158"/>
  <c r="D27" i="158"/>
  <c r="D26" i="158"/>
  <c r="D25" i="158"/>
  <c r="D22" i="158"/>
  <c r="D21" i="158"/>
  <c r="D20" i="158"/>
  <c r="D19" i="158"/>
  <c r="D18" i="158"/>
  <c r="D17" i="158"/>
  <c r="D16" i="158"/>
  <c r="D15" i="158"/>
  <c r="D14" i="158"/>
  <c r="D9" i="158" l="1"/>
  <c r="D8" i="158"/>
  <c r="D7" i="158"/>
  <c r="D6" i="158"/>
  <c r="D5" i="158"/>
  <c r="D4" i="158"/>
  <c r="D3" i="158"/>
  <c r="D2" i="158"/>
  <c r="E51" i="50"/>
  <c r="E34" i="50"/>
  <c r="E12" i="50"/>
  <c r="S51" i="157"/>
  <c r="Q51" i="157" s="1"/>
  <c r="F51" i="157"/>
  <c r="M39" i="158" s="1"/>
  <c r="E51" i="157"/>
  <c r="E58" i="157" s="1"/>
  <c r="S50" i="157"/>
  <c r="S49" i="157"/>
  <c r="F49" i="157"/>
  <c r="E49" i="157"/>
  <c r="S48" i="157"/>
  <c r="S47" i="157"/>
  <c r="S46" i="157"/>
  <c r="S45" i="157"/>
  <c r="S44" i="157"/>
  <c r="Q44" i="157" s="1"/>
  <c r="S43" i="157"/>
  <c r="S42" i="157"/>
  <c r="S41" i="157"/>
  <c r="S40" i="157"/>
  <c r="S39" i="157"/>
  <c r="S38" i="157"/>
  <c r="S37" i="157"/>
  <c r="S36" i="157"/>
  <c r="Q36" i="157" s="1"/>
  <c r="S35" i="157"/>
  <c r="S34" i="157"/>
  <c r="S33" i="157"/>
  <c r="S32" i="157"/>
  <c r="S31" i="157"/>
  <c r="S30" i="157"/>
  <c r="S29" i="157"/>
  <c r="S28" i="157"/>
  <c r="Q28" i="157" s="1"/>
  <c r="S27" i="157"/>
  <c r="Q27" i="157"/>
  <c r="Q35" i="157" s="1"/>
  <c r="Q43" i="157" s="1"/>
  <c r="Q50" i="157" s="1"/>
  <c r="I27" i="157"/>
  <c r="S26" i="157"/>
  <c r="S25" i="157"/>
  <c r="S24" i="157"/>
  <c r="S23" i="157"/>
  <c r="S22" i="157"/>
  <c r="X21" i="157"/>
  <c r="S21" i="157"/>
  <c r="S20" i="157"/>
  <c r="Q20" i="157" s="1"/>
  <c r="I20" i="157"/>
  <c r="X19" i="157"/>
  <c r="S19" i="157"/>
  <c r="L19" i="157"/>
  <c r="K19" i="157"/>
  <c r="J19" i="157"/>
  <c r="S18" i="157"/>
  <c r="X17" i="157"/>
  <c r="S17" i="157"/>
  <c r="S16" i="157"/>
  <c r="A16" i="157"/>
  <c r="A20" i="157" s="1"/>
  <c r="A24" i="157" s="1"/>
  <c r="A28" i="157" s="1"/>
  <c r="A32" i="157" s="1"/>
  <c r="A36" i="157" s="1"/>
  <c r="A40" i="157" s="1"/>
  <c r="A44" i="157" s="1"/>
  <c r="A48" i="157" s="1"/>
  <c r="X15" i="157"/>
  <c r="T15" i="157"/>
  <c r="T17" i="157" s="1"/>
  <c r="T19" i="157" s="1"/>
  <c r="T21" i="157" s="1"/>
  <c r="S15" i="157"/>
  <c r="S14" i="157"/>
  <c r="Y13" i="157"/>
  <c r="X13" i="157"/>
  <c r="M19" i="157" s="1"/>
  <c r="S13" i="157"/>
  <c r="F13" i="157"/>
  <c r="E13" i="157"/>
  <c r="M12" i="157"/>
  <c r="AB11" i="157"/>
  <c r="G58" i="157" l="1"/>
  <c r="K39" i="158"/>
  <c r="J20" i="157"/>
  <c r="J27" i="157"/>
  <c r="Z13" i="157"/>
  <c r="M20" i="157"/>
  <c r="M27" i="157"/>
  <c r="I28" i="157"/>
  <c r="Y14" i="157"/>
  <c r="L20" i="157"/>
  <c r="L27" i="157"/>
  <c r="K20" i="157"/>
  <c r="K27" i="157"/>
  <c r="I35" i="157"/>
  <c r="N6" i="157"/>
  <c r="J28" i="157" l="1"/>
  <c r="K28" i="157"/>
  <c r="L28" i="157"/>
  <c r="M28" i="157"/>
  <c r="L35" i="157"/>
  <c r="I36" i="157"/>
  <c r="M35" i="157"/>
  <c r="J35" i="157"/>
  <c r="I43" i="157"/>
  <c r="K35" i="157"/>
  <c r="Y15" i="157"/>
  <c r="Z14" i="157"/>
  <c r="R50" i="156"/>
  <c r="P50" i="156" s="1"/>
  <c r="E50" i="156"/>
  <c r="D50" i="156"/>
  <c r="D57" i="156" s="1"/>
  <c r="R49" i="156"/>
  <c r="R48" i="156"/>
  <c r="E48" i="156"/>
  <c r="D48" i="156"/>
  <c r="R47" i="156"/>
  <c r="R46" i="156"/>
  <c r="R45" i="156"/>
  <c r="R44" i="156"/>
  <c r="R43" i="156"/>
  <c r="P43" i="156" s="1"/>
  <c r="R42" i="156"/>
  <c r="R41" i="156"/>
  <c r="R40" i="156"/>
  <c r="R39" i="156"/>
  <c r="R38" i="156"/>
  <c r="R37" i="156"/>
  <c r="R36" i="156"/>
  <c r="R35" i="156"/>
  <c r="P35" i="156" s="1"/>
  <c r="R34" i="156"/>
  <c r="R33" i="156"/>
  <c r="E33" i="156"/>
  <c r="D33" i="156"/>
  <c r="R32" i="156"/>
  <c r="R31" i="156"/>
  <c r="R30" i="156"/>
  <c r="R29" i="156"/>
  <c r="R28" i="156"/>
  <c r="R27" i="156"/>
  <c r="P27" i="156" s="1"/>
  <c r="R26" i="156"/>
  <c r="P26" i="156"/>
  <c r="P34" i="156" s="1"/>
  <c r="P42" i="156" s="1"/>
  <c r="P49" i="156" s="1"/>
  <c r="H26" i="156"/>
  <c r="R25" i="156"/>
  <c r="R24" i="156"/>
  <c r="R23" i="156"/>
  <c r="R22" i="156"/>
  <c r="R21" i="156"/>
  <c r="W20" i="156"/>
  <c r="R20" i="156"/>
  <c r="R19" i="156"/>
  <c r="P19" i="156" s="1"/>
  <c r="H19" i="156"/>
  <c r="W18" i="156"/>
  <c r="R18" i="156"/>
  <c r="K18" i="156"/>
  <c r="J18" i="156"/>
  <c r="I18" i="156"/>
  <c r="R17" i="156"/>
  <c r="W16" i="156"/>
  <c r="R16" i="156"/>
  <c r="R15" i="156"/>
  <c r="A15" i="156"/>
  <c r="A19" i="156" s="1"/>
  <c r="A23" i="156" s="1"/>
  <c r="A27" i="156" s="1"/>
  <c r="A31" i="156" s="1"/>
  <c r="A35" i="156" s="1"/>
  <c r="A39" i="156" s="1"/>
  <c r="A43" i="156" s="1"/>
  <c r="A47" i="156" s="1"/>
  <c r="W14" i="156"/>
  <c r="S14" i="156"/>
  <c r="S16" i="156" s="1"/>
  <c r="R14" i="156"/>
  <c r="R13" i="156"/>
  <c r="X12" i="156"/>
  <c r="X13" i="156" s="1"/>
  <c r="W12" i="156"/>
  <c r="L18" i="156" s="1"/>
  <c r="R12" i="156"/>
  <c r="L11" i="156"/>
  <c r="E11" i="156"/>
  <c r="D11" i="156"/>
  <c r="AA10" i="156"/>
  <c r="K26" i="156" l="1"/>
  <c r="L36" i="157"/>
  <c r="M36" i="157"/>
  <c r="J36" i="157"/>
  <c r="K36" i="157"/>
  <c r="Z15" i="157"/>
  <c r="Y16" i="157"/>
  <c r="J43" i="157"/>
  <c r="K43" i="157"/>
  <c r="I50" i="157"/>
  <c r="L43" i="157"/>
  <c r="I44" i="157"/>
  <c r="M43" i="157"/>
  <c r="Y12" i="156"/>
  <c r="F57" i="156"/>
  <c r="X14" i="156"/>
  <c r="Y13" i="156"/>
  <c r="S18" i="156"/>
  <c r="J26" i="156"/>
  <c r="I26" i="156"/>
  <c r="L26" i="156"/>
  <c r="H27" i="156"/>
  <c r="H34" i="156"/>
  <c r="M5" i="156"/>
  <c r="E33" i="155"/>
  <c r="D33" i="155"/>
  <c r="R50" i="155"/>
  <c r="P50" i="155" s="1"/>
  <c r="E50" i="155"/>
  <c r="D50" i="155"/>
  <c r="D57" i="155" s="1"/>
  <c r="R49" i="155"/>
  <c r="R48" i="155"/>
  <c r="E48" i="155"/>
  <c r="D48" i="155"/>
  <c r="R47" i="155"/>
  <c r="R46" i="155"/>
  <c r="R45" i="155"/>
  <c r="R44" i="155"/>
  <c r="R43" i="155"/>
  <c r="P43" i="155" s="1"/>
  <c r="R42" i="155"/>
  <c r="R41" i="155"/>
  <c r="R40" i="155"/>
  <c r="R39" i="155"/>
  <c r="R38" i="155"/>
  <c r="R37" i="155"/>
  <c r="R36" i="155"/>
  <c r="R35" i="155"/>
  <c r="P35" i="155" s="1"/>
  <c r="R34" i="155"/>
  <c r="R33" i="155"/>
  <c r="R32" i="155"/>
  <c r="R31" i="155"/>
  <c r="R30" i="155"/>
  <c r="R29" i="155"/>
  <c r="R28" i="155"/>
  <c r="R27" i="155"/>
  <c r="P27" i="155" s="1"/>
  <c r="R26" i="155"/>
  <c r="P26" i="155"/>
  <c r="P34" i="155" s="1"/>
  <c r="P42" i="155" s="1"/>
  <c r="P49" i="155" s="1"/>
  <c r="H26" i="155"/>
  <c r="H27" i="155" s="1"/>
  <c r="R25" i="155"/>
  <c r="R24" i="155"/>
  <c r="R23" i="155"/>
  <c r="R22" i="155"/>
  <c r="R21" i="155"/>
  <c r="W20" i="155"/>
  <c r="R20" i="155"/>
  <c r="R19" i="155"/>
  <c r="P19" i="155" s="1"/>
  <c r="H19" i="155"/>
  <c r="W18" i="155"/>
  <c r="R18" i="155"/>
  <c r="K18" i="155"/>
  <c r="J18" i="155"/>
  <c r="I18" i="155"/>
  <c r="R17" i="155"/>
  <c r="W16" i="155"/>
  <c r="R16" i="155"/>
  <c r="R15" i="155"/>
  <c r="A15" i="155"/>
  <c r="A19" i="155" s="1"/>
  <c r="A23" i="155" s="1"/>
  <c r="A27" i="155" s="1"/>
  <c r="A31" i="155" s="1"/>
  <c r="A35" i="155" s="1"/>
  <c r="A39" i="155" s="1"/>
  <c r="A43" i="155" s="1"/>
  <c r="A47" i="155" s="1"/>
  <c r="W14" i="155"/>
  <c r="S14" i="155"/>
  <c r="S16" i="155" s="1"/>
  <c r="S18" i="155" s="1"/>
  <c r="S20" i="155" s="1"/>
  <c r="I19" i="155" s="1"/>
  <c r="R14" i="155"/>
  <c r="R13" i="155"/>
  <c r="X12" i="155"/>
  <c r="X13" i="155" s="1"/>
  <c r="W12" i="155"/>
  <c r="L18" i="155" s="1"/>
  <c r="R12" i="155"/>
  <c r="L11" i="155"/>
  <c r="E11" i="155"/>
  <c r="D11" i="155"/>
  <c r="AA10" i="155"/>
  <c r="S20" i="156" l="1"/>
  <c r="J19" i="156" s="1"/>
  <c r="K26" i="155"/>
  <c r="J26" i="155"/>
  <c r="J19" i="155"/>
  <c r="I26" i="155"/>
  <c r="H34" i="155"/>
  <c r="I34" i="155" s="1"/>
  <c r="Y17" i="157"/>
  <c r="Z17" i="157" s="1"/>
  <c r="Z16" i="157"/>
  <c r="K50" i="157"/>
  <c r="L50" i="157"/>
  <c r="M50" i="157"/>
  <c r="I51" i="157"/>
  <c r="J50" i="157"/>
  <c r="J44" i="157"/>
  <c r="K44" i="157"/>
  <c r="L44" i="157"/>
  <c r="M44" i="157"/>
  <c r="X15" i="156"/>
  <c r="Y14" i="156"/>
  <c r="K34" i="156"/>
  <c r="H35" i="156"/>
  <c r="L34" i="156"/>
  <c r="I34" i="156"/>
  <c r="H42" i="156"/>
  <c r="J34" i="156"/>
  <c r="Y12" i="155"/>
  <c r="F57" i="155"/>
  <c r="X14" i="155"/>
  <c r="Y13" i="155"/>
  <c r="K27" i="155"/>
  <c r="L27" i="155"/>
  <c r="I27" i="155"/>
  <c r="J27" i="155"/>
  <c r="L19" i="155"/>
  <c r="K19" i="155"/>
  <c r="L26" i="155"/>
  <c r="M5" i="155"/>
  <c r="I28" i="154"/>
  <c r="I20" i="154"/>
  <c r="S39" i="154"/>
  <c r="F39" i="154"/>
  <c r="O8" i="158" s="1"/>
  <c r="O44" i="158" s="1"/>
  <c r="E39" i="154"/>
  <c r="E58" i="154" s="1"/>
  <c r="S38" i="154"/>
  <c r="S37" i="154"/>
  <c r="S36" i="154"/>
  <c r="S35" i="154"/>
  <c r="S34" i="154"/>
  <c r="S33" i="154"/>
  <c r="S32" i="154"/>
  <c r="S31" i="154"/>
  <c r="S30" i="154"/>
  <c r="S29" i="154"/>
  <c r="S28" i="154"/>
  <c r="S27" i="154"/>
  <c r="S26" i="154"/>
  <c r="S25" i="154"/>
  <c r="S24" i="154"/>
  <c r="S23" i="154"/>
  <c r="S22" i="154"/>
  <c r="S21" i="154"/>
  <c r="S20" i="154"/>
  <c r="X19" i="154"/>
  <c r="S19" i="154"/>
  <c r="J19" i="154"/>
  <c r="S18" i="154"/>
  <c r="X17" i="154"/>
  <c r="S17" i="154"/>
  <c r="S16" i="154"/>
  <c r="A16" i="154"/>
  <c r="A20" i="154" s="1"/>
  <c r="A24" i="154" s="1"/>
  <c r="A28" i="154" s="1"/>
  <c r="A32" i="154" s="1"/>
  <c r="A36" i="154" s="1"/>
  <c r="A40" i="154" s="1"/>
  <c r="A44" i="154" s="1"/>
  <c r="A48" i="154" s="1"/>
  <c r="X15" i="154"/>
  <c r="T15" i="154"/>
  <c r="S15" i="154"/>
  <c r="S14" i="154"/>
  <c r="Y13" i="154"/>
  <c r="X13" i="154"/>
  <c r="S13" i="154"/>
  <c r="F13" i="154"/>
  <c r="E13" i="154"/>
  <c r="M12" i="154"/>
  <c r="AB11" i="154"/>
  <c r="T17" i="154" l="1"/>
  <c r="Z17" i="154"/>
  <c r="G58" i="154"/>
  <c r="K8" i="158"/>
  <c r="I27" i="156"/>
  <c r="J27" i="156"/>
  <c r="K19" i="156"/>
  <c r="I19" i="156"/>
  <c r="L27" i="156"/>
  <c r="L19" i="156"/>
  <c r="K27" i="156"/>
  <c r="K34" i="155"/>
  <c r="L34" i="155"/>
  <c r="J38" i="154"/>
  <c r="J34" i="155"/>
  <c r="H35" i="155"/>
  <c r="I35" i="155" s="1"/>
  <c r="H42" i="155"/>
  <c r="L42" i="155" s="1"/>
  <c r="J51" i="157"/>
  <c r="K51" i="157"/>
  <c r="L51" i="157"/>
  <c r="M51" i="157"/>
  <c r="Y15" i="156"/>
  <c r="X16" i="156"/>
  <c r="Y16" i="156" s="1"/>
  <c r="I42" i="156"/>
  <c r="J42" i="156"/>
  <c r="H49" i="156"/>
  <c r="K42" i="156"/>
  <c r="H43" i="156"/>
  <c r="L42" i="156"/>
  <c r="K35" i="156"/>
  <c r="L35" i="156"/>
  <c r="I35" i="156"/>
  <c r="J35" i="156"/>
  <c r="Y14" i="155"/>
  <c r="X15" i="155"/>
  <c r="Z13" i="154"/>
  <c r="J27" i="154"/>
  <c r="Y14" i="154"/>
  <c r="N6" i="154"/>
  <c r="F26" i="153"/>
  <c r="L41" i="158" s="1"/>
  <c r="E26" i="153"/>
  <c r="F13" i="153"/>
  <c r="K41" i="158" s="1"/>
  <c r="E13" i="153"/>
  <c r="S51" i="153"/>
  <c r="Q51" i="153" s="1"/>
  <c r="F51" i="153"/>
  <c r="M41" i="158" s="1"/>
  <c r="E51" i="153"/>
  <c r="E58" i="153" s="1"/>
  <c r="S50" i="153"/>
  <c r="S49" i="153"/>
  <c r="F49" i="153"/>
  <c r="E49" i="153"/>
  <c r="S48" i="153"/>
  <c r="S47" i="153"/>
  <c r="S46" i="153"/>
  <c r="S45" i="153"/>
  <c r="S44" i="153"/>
  <c r="Q44" i="153" s="1"/>
  <c r="S43" i="153"/>
  <c r="S42" i="153"/>
  <c r="S41" i="153"/>
  <c r="S40" i="153"/>
  <c r="S39" i="153"/>
  <c r="S38" i="153"/>
  <c r="S37" i="153"/>
  <c r="S36" i="153"/>
  <c r="Q36" i="153" s="1"/>
  <c r="S35" i="153"/>
  <c r="S34" i="153"/>
  <c r="S33" i="153"/>
  <c r="S32" i="153"/>
  <c r="S31" i="153"/>
  <c r="S30" i="153"/>
  <c r="S29" i="153"/>
  <c r="S28" i="153"/>
  <c r="Q28" i="153" s="1"/>
  <c r="S27" i="153"/>
  <c r="Q27" i="153"/>
  <c r="Q35" i="153" s="1"/>
  <c r="Q43" i="153" s="1"/>
  <c r="Q50" i="153" s="1"/>
  <c r="I27" i="153"/>
  <c r="S26" i="153"/>
  <c r="S25" i="153"/>
  <c r="S24" i="153"/>
  <c r="S23" i="153"/>
  <c r="S22" i="153"/>
  <c r="X21" i="153"/>
  <c r="S21" i="153"/>
  <c r="S20" i="153"/>
  <c r="Q20" i="153" s="1"/>
  <c r="I20" i="153"/>
  <c r="X19" i="153"/>
  <c r="S19" i="153"/>
  <c r="L19" i="153"/>
  <c r="K19" i="153"/>
  <c r="J19" i="153"/>
  <c r="S18" i="153"/>
  <c r="X17" i="153"/>
  <c r="S17" i="153"/>
  <c r="S16" i="153"/>
  <c r="A16" i="153"/>
  <c r="A20" i="153" s="1"/>
  <c r="A24" i="153" s="1"/>
  <c r="A28" i="153" s="1"/>
  <c r="A32" i="153" s="1"/>
  <c r="A36" i="153" s="1"/>
  <c r="A40" i="153" s="1"/>
  <c r="A44" i="153" s="1"/>
  <c r="A48" i="153" s="1"/>
  <c r="X15" i="153"/>
  <c r="T15" i="153"/>
  <c r="T17" i="153" s="1"/>
  <c r="T19" i="153" s="1"/>
  <c r="T21" i="153" s="1"/>
  <c r="S15" i="153"/>
  <c r="S14" i="153"/>
  <c r="Y13" i="153"/>
  <c r="Y14" i="153" s="1"/>
  <c r="X13" i="153"/>
  <c r="M19" i="153" s="1"/>
  <c r="S13" i="153"/>
  <c r="M12" i="153"/>
  <c r="AB11" i="153"/>
  <c r="K42" i="155" l="1"/>
  <c r="J42" i="155"/>
  <c r="H49" i="155"/>
  <c r="L49" i="155" s="1"/>
  <c r="I42" i="155"/>
  <c r="H43" i="155"/>
  <c r="K43" i="155" s="1"/>
  <c r="K35" i="155"/>
  <c r="L27" i="153"/>
  <c r="G58" i="153"/>
  <c r="J35" i="155"/>
  <c r="J27" i="153"/>
  <c r="K27" i="153"/>
  <c r="L35" i="155"/>
  <c r="I35" i="153"/>
  <c r="J35" i="153" s="1"/>
  <c r="J49" i="156"/>
  <c r="K49" i="156"/>
  <c r="L49" i="156"/>
  <c r="H50" i="156"/>
  <c r="I49" i="156"/>
  <c r="I43" i="156"/>
  <c r="J43" i="156"/>
  <c r="K43" i="156"/>
  <c r="L43" i="156"/>
  <c r="X16" i="155"/>
  <c r="Y16" i="155" s="1"/>
  <c r="Y15" i="155"/>
  <c r="J35" i="154"/>
  <c r="Z14" i="154"/>
  <c r="Y15" i="154"/>
  <c r="Z13" i="153"/>
  <c r="Y15" i="153"/>
  <c r="Z14" i="153"/>
  <c r="K20" i="153"/>
  <c r="J20" i="153"/>
  <c r="M20" i="153"/>
  <c r="L20" i="153"/>
  <c r="M27" i="153"/>
  <c r="I28" i="153"/>
  <c r="N6" i="153"/>
  <c r="F25" i="152"/>
  <c r="L40" i="158" s="1"/>
  <c r="E25" i="152"/>
  <c r="S51" i="152"/>
  <c r="Q51" i="152" s="1"/>
  <c r="F51" i="152"/>
  <c r="M40" i="158" s="1"/>
  <c r="E51" i="152"/>
  <c r="E58" i="152" s="1"/>
  <c r="S50" i="152"/>
  <c r="S49" i="152"/>
  <c r="F49" i="152"/>
  <c r="E49" i="152"/>
  <c r="S48" i="152"/>
  <c r="S47" i="152"/>
  <c r="S46" i="152"/>
  <c r="S45" i="152"/>
  <c r="S44" i="152"/>
  <c r="Q44" i="152" s="1"/>
  <c r="S43" i="152"/>
  <c r="S42" i="152"/>
  <c r="S41" i="152"/>
  <c r="S40" i="152"/>
  <c r="S39" i="152"/>
  <c r="S38" i="152"/>
  <c r="S37" i="152"/>
  <c r="S36" i="152"/>
  <c r="Q36" i="152" s="1"/>
  <c r="S35" i="152"/>
  <c r="S34" i="152"/>
  <c r="S33" i="152"/>
  <c r="S32" i="152"/>
  <c r="S31" i="152"/>
  <c r="S30" i="152"/>
  <c r="S29" i="152"/>
  <c r="S28" i="152"/>
  <c r="Q28" i="152" s="1"/>
  <c r="S27" i="152"/>
  <c r="Q27" i="152"/>
  <c r="Q35" i="152" s="1"/>
  <c r="Q43" i="152" s="1"/>
  <c r="Q50" i="152" s="1"/>
  <c r="I27" i="152"/>
  <c r="S26" i="152"/>
  <c r="S25" i="152"/>
  <c r="S24" i="152"/>
  <c r="S23" i="152"/>
  <c r="S22" i="152"/>
  <c r="X21" i="152"/>
  <c r="S21" i="152"/>
  <c r="S20" i="152"/>
  <c r="Q20" i="152" s="1"/>
  <c r="I20" i="152"/>
  <c r="X19" i="152"/>
  <c r="S19" i="152"/>
  <c r="L19" i="152"/>
  <c r="K19" i="152"/>
  <c r="J19" i="152"/>
  <c r="S18" i="152"/>
  <c r="X17" i="152"/>
  <c r="S17" i="152"/>
  <c r="S16" i="152"/>
  <c r="A16" i="152"/>
  <c r="A20" i="152" s="1"/>
  <c r="A24" i="152" s="1"/>
  <c r="A28" i="152" s="1"/>
  <c r="A32" i="152" s="1"/>
  <c r="A36" i="152" s="1"/>
  <c r="A40" i="152" s="1"/>
  <c r="A44" i="152" s="1"/>
  <c r="A48" i="152" s="1"/>
  <c r="X15" i="152"/>
  <c r="T15" i="152"/>
  <c r="T17" i="152" s="1"/>
  <c r="T19" i="152" s="1"/>
  <c r="T21" i="152" s="1"/>
  <c r="S15" i="152"/>
  <c r="S14" i="152"/>
  <c r="Y13" i="152"/>
  <c r="Y14" i="152" s="1"/>
  <c r="X13" i="152"/>
  <c r="M19" i="152" s="1"/>
  <c r="S13" i="152"/>
  <c r="M12" i="152"/>
  <c r="F12" i="152"/>
  <c r="K40" i="158" s="1"/>
  <c r="E12" i="152"/>
  <c r="AB11" i="152"/>
  <c r="I49" i="155" l="1"/>
  <c r="J49" i="155"/>
  <c r="H50" i="155"/>
  <c r="K49" i="155"/>
  <c r="J43" i="155"/>
  <c r="I43" i="155"/>
  <c r="L43" i="155"/>
  <c r="I43" i="153"/>
  <c r="L43" i="153" s="1"/>
  <c r="L35" i="153"/>
  <c r="K35" i="153"/>
  <c r="I36" i="153"/>
  <c r="K36" i="153" s="1"/>
  <c r="M35" i="153"/>
  <c r="L27" i="152"/>
  <c r="I50" i="156"/>
  <c r="J50" i="156"/>
  <c r="K50" i="156"/>
  <c r="L50" i="156"/>
  <c r="K50" i="155"/>
  <c r="L50" i="155"/>
  <c r="I50" i="155"/>
  <c r="J50" i="155"/>
  <c r="Z15" i="154"/>
  <c r="J36" i="153"/>
  <c r="I50" i="153"/>
  <c r="Y16" i="153"/>
  <c r="Z15" i="153"/>
  <c r="L28" i="153"/>
  <c r="M28" i="153"/>
  <c r="J28" i="153"/>
  <c r="K28" i="153"/>
  <c r="G58" i="152"/>
  <c r="L20" i="152"/>
  <c r="Y15" i="152"/>
  <c r="Z14" i="152"/>
  <c r="K20" i="152"/>
  <c r="K27" i="152"/>
  <c r="Z13" i="152"/>
  <c r="J20" i="152"/>
  <c r="J27" i="152"/>
  <c r="M20" i="152"/>
  <c r="M27" i="152"/>
  <c r="I28" i="152"/>
  <c r="I35" i="152"/>
  <c r="N6" i="152"/>
  <c r="S51" i="151"/>
  <c r="Q51" i="151" s="1"/>
  <c r="F51" i="151"/>
  <c r="M16" i="158" s="1"/>
  <c r="E51" i="151"/>
  <c r="E58" i="151" s="1"/>
  <c r="S50" i="151"/>
  <c r="S49" i="151"/>
  <c r="F49" i="151"/>
  <c r="E49" i="151"/>
  <c r="S48" i="151"/>
  <c r="S47" i="151"/>
  <c r="S46" i="151"/>
  <c r="S45" i="151"/>
  <c r="S44" i="151"/>
  <c r="Q44" i="151" s="1"/>
  <c r="S43" i="151"/>
  <c r="S42" i="151"/>
  <c r="S41" i="151"/>
  <c r="S40" i="151"/>
  <c r="S39" i="151"/>
  <c r="S38" i="151"/>
  <c r="S37" i="151"/>
  <c r="S36" i="151"/>
  <c r="Q36" i="151" s="1"/>
  <c r="S35" i="151"/>
  <c r="S34" i="151"/>
  <c r="S33" i="151"/>
  <c r="S32" i="151"/>
  <c r="S31" i="151"/>
  <c r="S30" i="151"/>
  <c r="S29" i="151"/>
  <c r="S28" i="151"/>
  <c r="Q28" i="151" s="1"/>
  <c r="S27" i="151"/>
  <c r="Q27" i="151"/>
  <c r="Q35" i="151" s="1"/>
  <c r="Q43" i="151" s="1"/>
  <c r="Q50" i="151" s="1"/>
  <c r="I27" i="151"/>
  <c r="S26" i="151"/>
  <c r="S25" i="151"/>
  <c r="S24" i="151"/>
  <c r="S23" i="151"/>
  <c r="S22" i="151"/>
  <c r="X21" i="151"/>
  <c r="S21" i="151"/>
  <c r="S20" i="151"/>
  <c r="Q20" i="151"/>
  <c r="I20" i="151"/>
  <c r="X19" i="151"/>
  <c r="S19" i="151"/>
  <c r="L19" i="151"/>
  <c r="K19" i="151"/>
  <c r="J19" i="151"/>
  <c r="S18" i="151"/>
  <c r="X17" i="151"/>
  <c r="S17" i="151"/>
  <c r="S16" i="151"/>
  <c r="A16" i="151"/>
  <c r="A20" i="151" s="1"/>
  <c r="A24" i="151" s="1"/>
  <c r="A28" i="151" s="1"/>
  <c r="A32" i="151" s="1"/>
  <c r="A36" i="151" s="1"/>
  <c r="A40" i="151" s="1"/>
  <c r="A44" i="151" s="1"/>
  <c r="A48" i="151" s="1"/>
  <c r="X15" i="151"/>
  <c r="T15" i="151"/>
  <c r="T17" i="151" s="1"/>
  <c r="T19" i="151" s="1"/>
  <c r="T21" i="151" s="1"/>
  <c r="J20" i="151" s="1"/>
  <c r="S15" i="151"/>
  <c r="S14" i="151"/>
  <c r="Y13" i="151"/>
  <c r="Y14" i="151" s="1"/>
  <c r="X13" i="151"/>
  <c r="M19" i="151" s="1"/>
  <c r="S13" i="151"/>
  <c r="F13" i="151"/>
  <c r="K16" i="158" s="1"/>
  <c r="E13" i="151"/>
  <c r="M12" i="151"/>
  <c r="AB11" i="151"/>
  <c r="J43" i="153" l="1"/>
  <c r="M43" i="153"/>
  <c r="I44" i="153"/>
  <c r="K43" i="153"/>
  <c r="J27" i="151"/>
  <c r="L36" i="153"/>
  <c r="M36" i="153"/>
  <c r="G58" i="151"/>
  <c r="K20" i="151"/>
  <c r="Z16" i="154"/>
  <c r="M50" i="153"/>
  <c r="I51" i="153"/>
  <c r="J50" i="153"/>
  <c r="K50" i="153"/>
  <c r="L50" i="153"/>
  <c r="Y17" i="153"/>
  <c r="Z17" i="153" s="1"/>
  <c r="Z16" i="153"/>
  <c r="L44" i="153"/>
  <c r="M44" i="153"/>
  <c r="J44" i="153"/>
  <c r="K44" i="153"/>
  <c r="Y16" i="152"/>
  <c r="Z15" i="152"/>
  <c r="L28" i="152"/>
  <c r="M28" i="152"/>
  <c r="J28" i="152"/>
  <c r="K28" i="152"/>
  <c r="L35" i="152"/>
  <c r="I36" i="152"/>
  <c r="M35" i="152"/>
  <c r="J35" i="152"/>
  <c r="I43" i="152"/>
  <c r="K35" i="152"/>
  <c r="Z13" i="151"/>
  <c r="Y15" i="151"/>
  <c r="Z14" i="151"/>
  <c r="M20" i="151"/>
  <c r="M27" i="151"/>
  <c r="I28" i="151"/>
  <c r="L20" i="151"/>
  <c r="L27" i="151"/>
  <c r="K27" i="151"/>
  <c r="I35" i="151"/>
  <c r="N6" i="151"/>
  <c r="F29" i="150"/>
  <c r="L38" i="158" s="1"/>
  <c r="E29" i="150"/>
  <c r="F12" i="150"/>
  <c r="K38" i="158" s="1"/>
  <c r="E12" i="150"/>
  <c r="S51" i="150"/>
  <c r="Q51" i="150" s="1"/>
  <c r="F51" i="150"/>
  <c r="M38" i="158" s="1"/>
  <c r="E51" i="150"/>
  <c r="E58" i="150" s="1"/>
  <c r="S50" i="150"/>
  <c r="S49" i="150"/>
  <c r="F49" i="150"/>
  <c r="E49" i="150"/>
  <c r="S48" i="150"/>
  <c r="S47" i="150"/>
  <c r="S46" i="150"/>
  <c r="S45" i="150"/>
  <c r="S44" i="150"/>
  <c r="Q44" i="150" s="1"/>
  <c r="S43" i="150"/>
  <c r="S42" i="150"/>
  <c r="S41" i="150"/>
  <c r="S40" i="150"/>
  <c r="S39" i="150"/>
  <c r="S38" i="150"/>
  <c r="S37" i="150"/>
  <c r="S36" i="150"/>
  <c r="Q36" i="150" s="1"/>
  <c r="S35" i="150"/>
  <c r="S34" i="150"/>
  <c r="S33" i="150"/>
  <c r="S32" i="150"/>
  <c r="S31" i="150"/>
  <c r="S30" i="150"/>
  <c r="S29" i="150"/>
  <c r="S28" i="150"/>
  <c r="Q28" i="150" s="1"/>
  <c r="S27" i="150"/>
  <c r="Q35" i="150"/>
  <c r="Q43" i="150" s="1"/>
  <c r="Q50" i="150" s="1"/>
  <c r="S26" i="150"/>
  <c r="S25" i="150"/>
  <c r="S24" i="150"/>
  <c r="S23" i="150"/>
  <c r="S22" i="150"/>
  <c r="X21" i="150"/>
  <c r="S21" i="150"/>
  <c r="S20" i="150"/>
  <c r="X19" i="150"/>
  <c r="S19" i="150"/>
  <c r="X17" i="150"/>
  <c r="S17" i="150"/>
  <c r="S16" i="150"/>
  <c r="A16" i="150"/>
  <c r="A20" i="150" s="1"/>
  <c r="A24" i="150" s="1"/>
  <c r="A28" i="150" s="1"/>
  <c r="A32" i="150" s="1"/>
  <c r="A36" i="150" s="1"/>
  <c r="A40" i="150" s="1"/>
  <c r="A44" i="150" s="1"/>
  <c r="A48" i="150" s="1"/>
  <c r="X15" i="150"/>
  <c r="T17" i="150"/>
  <c r="S15" i="150"/>
  <c r="S14" i="150"/>
  <c r="X13" i="150"/>
  <c r="S13" i="150"/>
  <c r="M12" i="150"/>
  <c r="AB11" i="150"/>
  <c r="L27" i="150" l="1"/>
  <c r="J27" i="150"/>
  <c r="J39" i="154"/>
  <c r="M39" i="154"/>
  <c r="K39" i="154"/>
  <c r="L39" i="154"/>
  <c r="L51" i="153"/>
  <c r="M51" i="153"/>
  <c r="J51" i="153"/>
  <c r="K51" i="153"/>
  <c r="J43" i="152"/>
  <c r="K43" i="152"/>
  <c r="I50" i="152"/>
  <c r="L43" i="152"/>
  <c r="I44" i="152"/>
  <c r="M43" i="152"/>
  <c r="Y17" i="152"/>
  <c r="Z17" i="152" s="1"/>
  <c r="Z16" i="152"/>
  <c r="L36" i="152"/>
  <c r="M36" i="152"/>
  <c r="J36" i="152"/>
  <c r="K36" i="152"/>
  <c r="L35" i="151"/>
  <c r="I36" i="151"/>
  <c r="M35" i="151"/>
  <c r="J35" i="151"/>
  <c r="I43" i="151"/>
  <c r="K35" i="151"/>
  <c r="J28" i="151"/>
  <c r="K28" i="151"/>
  <c r="L28" i="151"/>
  <c r="M28" i="151"/>
  <c r="Y16" i="151"/>
  <c r="Z15" i="151"/>
  <c r="Z13" i="150"/>
  <c r="G58" i="150"/>
  <c r="Y15" i="150"/>
  <c r="Z14" i="150"/>
  <c r="T19" i="150"/>
  <c r="T21" i="150" s="1"/>
  <c r="M27" i="150"/>
  <c r="I28" i="150"/>
  <c r="K27" i="150"/>
  <c r="I35" i="150"/>
  <c r="N6" i="150"/>
  <c r="E38" i="149"/>
  <c r="D38" i="149"/>
  <c r="R50" i="149"/>
  <c r="P50" i="149" s="1"/>
  <c r="E50" i="149"/>
  <c r="D50" i="149"/>
  <c r="D57" i="149" s="1"/>
  <c r="R49" i="149"/>
  <c r="R48" i="149"/>
  <c r="E48" i="149"/>
  <c r="D48" i="149"/>
  <c r="R47" i="149"/>
  <c r="R46" i="149"/>
  <c r="R45" i="149"/>
  <c r="R44" i="149"/>
  <c r="R43" i="149"/>
  <c r="P43" i="149" s="1"/>
  <c r="R42" i="149"/>
  <c r="R41" i="149"/>
  <c r="R40" i="149"/>
  <c r="R39" i="149"/>
  <c r="R38" i="149"/>
  <c r="R37" i="149"/>
  <c r="R36" i="149"/>
  <c r="R35" i="149"/>
  <c r="P35" i="149" s="1"/>
  <c r="R34" i="149"/>
  <c r="R33" i="149"/>
  <c r="R32" i="149"/>
  <c r="R31" i="149"/>
  <c r="R30" i="149"/>
  <c r="R29" i="149"/>
  <c r="R28" i="149"/>
  <c r="R27" i="149"/>
  <c r="P27" i="149" s="1"/>
  <c r="R26" i="149"/>
  <c r="P26" i="149"/>
  <c r="P34" i="149" s="1"/>
  <c r="P42" i="149" s="1"/>
  <c r="P49" i="149" s="1"/>
  <c r="H26" i="149"/>
  <c r="R25" i="149"/>
  <c r="R24" i="149"/>
  <c r="R23" i="149"/>
  <c r="R22" i="149"/>
  <c r="R21" i="149"/>
  <c r="W20" i="149"/>
  <c r="R20" i="149"/>
  <c r="R19" i="149"/>
  <c r="P19" i="149" s="1"/>
  <c r="H19" i="149"/>
  <c r="W18" i="149"/>
  <c r="R18" i="149"/>
  <c r="K18" i="149"/>
  <c r="J18" i="149"/>
  <c r="I18" i="149"/>
  <c r="R17" i="149"/>
  <c r="W16" i="149"/>
  <c r="R16" i="149"/>
  <c r="R15" i="149"/>
  <c r="A15" i="149"/>
  <c r="A19" i="149" s="1"/>
  <c r="A23" i="149" s="1"/>
  <c r="A27" i="149" s="1"/>
  <c r="A31" i="149" s="1"/>
  <c r="A35" i="149" s="1"/>
  <c r="A39" i="149" s="1"/>
  <c r="A43" i="149" s="1"/>
  <c r="A47" i="149" s="1"/>
  <c r="W14" i="149"/>
  <c r="S14" i="149"/>
  <c r="S16" i="149" s="1"/>
  <c r="R14" i="149"/>
  <c r="R13" i="149"/>
  <c r="X12" i="149"/>
  <c r="X13" i="149" s="1"/>
  <c r="W12" i="149"/>
  <c r="L18" i="149" s="1"/>
  <c r="R12" i="149"/>
  <c r="E12" i="149"/>
  <c r="D12" i="149"/>
  <c r="L11" i="149"/>
  <c r="AA10" i="149"/>
  <c r="L18" i="150" l="1"/>
  <c r="M17" i="150"/>
  <c r="M18" i="150"/>
  <c r="L17" i="150"/>
  <c r="J17" i="150"/>
  <c r="J18" i="150"/>
  <c r="K18" i="150"/>
  <c r="K17" i="150"/>
  <c r="I26" i="149"/>
  <c r="J26" i="149"/>
  <c r="K26" i="149"/>
  <c r="H34" i="149"/>
  <c r="I34" i="149" s="1"/>
  <c r="K50" i="152"/>
  <c r="L50" i="152"/>
  <c r="M50" i="152"/>
  <c r="I51" i="152"/>
  <c r="J50" i="152"/>
  <c r="J44" i="152"/>
  <c r="K44" i="152"/>
  <c r="L44" i="152"/>
  <c r="M44" i="152"/>
  <c r="Y17" i="151"/>
  <c r="Z17" i="151" s="1"/>
  <c r="Z16" i="151"/>
  <c r="J43" i="151"/>
  <c r="K43" i="151"/>
  <c r="I50" i="151"/>
  <c r="L43" i="151"/>
  <c r="I44" i="151"/>
  <c r="M43" i="151"/>
  <c r="L36" i="151"/>
  <c r="M36" i="151"/>
  <c r="J36" i="151"/>
  <c r="K36" i="151"/>
  <c r="Y16" i="150"/>
  <c r="Z15" i="150"/>
  <c r="J35" i="150"/>
  <c r="L35" i="150"/>
  <c r="I43" i="150"/>
  <c r="I36" i="150"/>
  <c r="M35" i="150"/>
  <c r="K35" i="150"/>
  <c r="L28" i="150"/>
  <c r="J28" i="150"/>
  <c r="K28" i="150"/>
  <c r="M28" i="150"/>
  <c r="Y12" i="149"/>
  <c r="F57" i="149"/>
  <c r="X14" i="149"/>
  <c r="Y13" i="149"/>
  <c r="S18" i="149"/>
  <c r="S20" i="149" s="1"/>
  <c r="J19" i="149" s="1"/>
  <c r="L26" i="149"/>
  <c r="H27" i="149"/>
  <c r="M5" i="149"/>
  <c r="F25" i="148"/>
  <c r="L34" i="158" s="1"/>
  <c r="E25" i="148"/>
  <c r="S51" i="148"/>
  <c r="Q51" i="148" s="1"/>
  <c r="F51" i="148"/>
  <c r="M34" i="158" s="1"/>
  <c r="E51" i="148"/>
  <c r="E58" i="148" s="1"/>
  <c r="S50" i="148"/>
  <c r="S49" i="148"/>
  <c r="F49" i="148"/>
  <c r="E49" i="148"/>
  <c r="S48" i="148"/>
  <c r="S47" i="148"/>
  <c r="S46" i="148"/>
  <c r="S45" i="148"/>
  <c r="S44" i="148"/>
  <c r="Q44" i="148" s="1"/>
  <c r="S43" i="148"/>
  <c r="S42" i="148"/>
  <c r="S41" i="148"/>
  <c r="S40" i="148"/>
  <c r="S39" i="148"/>
  <c r="S38" i="148"/>
  <c r="S37" i="148"/>
  <c r="S36" i="148"/>
  <c r="Q36" i="148" s="1"/>
  <c r="S35" i="148"/>
  <c r="S34" i="148"/>
  <c r="S33" i="148"/>
  <c r="S32" i="148"/>
  <c r="S31" i="148"/>
  <c r="S30" i="148"/>
  <c r="S29" i="148"/>
  <c r="S28" i="148"/>
  <c r="Q28" i="148" s="1"/>
  <c r="S27" i="148"/>
  <c r="Q27" i="148"/>
  <c r="Q35" i="148" s="1"/>
  <c r="Q43" i="148" s="1"/>
  <c r="Q50" i="148" s="1"/>
  <c r="I27" i="148"/>
  <c r="S26" i="148"/>
  <c r="S25" i="148"/>
  <c r="S24" i="148"/>
  <c r="S23" i="148"/>
  <c r="S22" i="148"/>
  <c r="X21" i="148"/>
  <c r="S21" i="148"/>
  <c r="S20" i="148"/>
  <c r="Q20" i="148" s="1"/>
  <c r="I20" i="148"/>
  <c r="X19" i="148"/>
  <c r="S19" i="148"/>
  <c r="L19" i="148"/>
  <c r="K19" i="148"/>
  <c r="J19" i="148"/>
  <c r="S18" i="148"/>
  <c r="X17" i="148"/>
  <c r="S17" i="148"/>
  <c r="S16" i="148"/>
  <c r="A16" i="148"/>
  <c r="A20" i="148" s="1"/>
  <c r="A24" i="148" s="1"/>
  <c r="A28" i="148" s="1"/>
  <c r="A32" i="148" s="1"/>
  <c r="A36" i="148" s="1"/>
  <c r="A40" i="148" s="1"/>
  <c r="A44" i="148" s="1"/>
  <c r="A48" i="148" s="1"/>
  <c r="X15" i="148"/>
  <c r="T15" i="148"/>
  <c r="T17" i="148" s="1"/>
  <c r="S15" i="148"/>
  <c r="S14" i="148"/>
  <c r="Y13" i="148"/>
  <c r="Y14" i="148" s="1"/>
  <c r="X13" i="148"/>
  <c r="M19" i="148" s="1"/>
  <c r="S13" i="148"/>
  <c r="F13" i="148"/>
  <c r="K34" i="158" s="1"/>
  <c r="E13" i="148"/>
  <c r="M12" i="148"/>
  <c r="AB11" i="148"/>
  <c r="Z13" i="148" l="1"/>
  <c r="L27" i="148"/>
  <c r="H42" i="149"/>
  <c r="K42" i="149" s="1"/>
  <c r="K19" i="149"/>
  <c r="L19" i="149"/>
  <c r="I19" i="149"/>
  <c r="J34" i="149"/>
  <c r="L34" i="149"/>
  <c r="H35" i="149"/>
  <c r="L35" i="149" s="1"/>
  <c r="K34" i="149"/>
  <c r="J27" i="148"/>
  <c r="J51" i="152"/>
  <c r="K51" i="152"/>
  <c r="L51" i="152"/>
  <c r="M51" i="152"/>
  <c r="K50" i="151"/>
  <c r="L50" i="151"/>
  <c r="M50" i="151"/>
  <c r="I51" i="151"/>
  <c r="J50" i="151"/>
  <c r="J44" i="151"/>
  <c r="K44" i="151"/>
  <c r="L44" i="151"/>
  <c r="M44" i="151"/>
  <c r="Y17" i="150"/>
  <c r="Z17" i="150" s="1"/>
  <c r="Z16" i="150"/>
  <c r="J43" i="150"/>
  <c r="K43" i="150"/>
  <c r="I50" i="150"/>
  <c r="I44" i="150"/>
  <c r="M43" i="150"/>
  <c r="L43" i="150"/>
  <c r="J36" i="150"/>
  <c r="M36" i="150"/>
  <c r="K36" i="150"/>
  <c r="L36" i="150"/>
  <c r="I27" i="149"/>
  <c r="J27" i="149"/>
  <c r="L27" i="149"/>
  <c r="K27" i="149"/>
  <c r="Y14" i="149"/>
  <c r="X15" i="149"/>
  <c r="I42" i="149"/>
  <c r="J42" i="149"/>
  <c r="K35" i="149"/>
  <c r="G58" i="148"/>
  <c r="T19" i="148"/>
  <c r="T21" i="148" s="1"/>
  <c r="Y15" i="148"/>
  <c r="Z14" i="148"/>
  <c r="K27" i="148"/>
  <c r="M27" i="148"/>
  <c r="I28" i="148"/>
  <c r="I35" i="148"/>
  <c r="N6" i="148"/>
  <c r="S51" i="147"/>
  <c r="Q51" i="147" s="1"/>
  <c r="F51" i="147"/>
  <c r="M14" i="158" s="1"/>
  <c r="E51" i="147"/>
  <c r="E58" i="147" s="1"/>
  <c r="S50" i="147"/>
  <c r="S49" i="147"/>
  <c r="F49" i="147"/>
  <c r="E49" i="147"/>
  <c r="S48" i="147"/>
  <c r="S47" i="147"/>
  <c r="S46" i="147"/>
  <c r="S45" i="147"/>
  <c r="S44" i="147"/>
  <c r="Q44" i="147" s="1"/>
  <c r="S43" i="147"/>
  <c r="S42" i="147"/>
  <c r="S41" i="147"/>
  <c r="S40" i="147"/>
  <c r="S39" i="147"/>
  <c r="S38" i="147"/>
  <c r="S37" i="147"/>
  <c r="S36" i="147"/>
  <c r="Q36" i="147" s="1"/>
  <c r="S35" i="147"/>
  <c r="S34" i="147"/>
  <c r="S33" i="147"/>
  <c r="S32" i="147"/>
  <c r="S31" i="147"/>
  <c r="S30" i="147"/>
  <c r="S29" i="147"/>
  <c r="S28" i="147"/>
  <c r="Q28" i="147" s="1"/>
  <c r="S27" i="147"/>
  <c r="Q27" i="147"/>
  <c r="Q35" i="147" s="1"/>
  <c r="Q43" i="147" s="1"/>
  <c r="Q50" i="147" s="1"/>
  <c r="I27" i="147"/>
  <c r="S26" i="147"/>
  <c r="S25" i="147"/>
  <c r="S24" i="147"/>
  <c r="S23" i="147"/>
  <c r="S22" i="147"/>
  <c r="X21" i="147"/>
  <c r="S21" i="147"/>
  <c r="S20" i="147"/>
  <c r="Q20" i="147" s="1"/>
  <c r="I20" i="147"/>
  <c r="X19" i="147"/>
  <c r="S19" i="147"/>
  <c r="L19" i="147"/>
  <c r="K19" i="147"/>
  <c r="J19" i="147"/>
  <c r="S18" i="147"/>
  <c r="X17" i="147"/>
  <c r="S17" i="147"/>
  <c r="S16" i="147"/>
  <c r="A16" i="147"/>
  <c r="A20" i="147" s="1"/>
  <c r="A24" i="147" s="1"/>
  <c r="A28" i="147" s="1"/>
  <c r="A32" i="147" s="1"/>
  <c r="A36" i="147" s="1"/>
  <c r="A40" i="147" s="1"/>
  <c r="A44" i="147" s="1"/>
  <c r="A48" i="147" s="1"/>
  <c r="X15" i="147"/>
  <c r="T15" i="147"/>
  <c r="T17" i="147" s="1"/>
  <c r="S15" i="147"/>
  <c r="S14" i="147"/>
  <c r="Y13" i="147"/>
  <c r="Y14" i="147" s="1"/>
  <c r="X13" i="147"/>
  <c r="M19" i="147" s="1"/>
  <c r="S13" i="147"/>
  <c r="M12" i="147"/>
  <c r="F12" i="147"/>
  <c r="K14" i="158" s="1"/>
  <c r="E12" i="147"/>
  <c r="AB11" i="147"/>
  <c r="K20" i="148" l="1"/>
  <c r="H49" i="149"/>
  <c r="K49" i="149" s="1"/>
  <c r="L42" i="149"/>
  <c r="J20" i="148"/>
  <c r="M20" i="148"/>
  <c r="H43" i="149"/>
  <c r="I43" i="149" s="1"/>
  <c r="L20" i="148"/>
  <c r="J27" i="147"/>
  <c r="J35" i="149"/>
  <c r="Z13" i="147"/>
  <c r="I35" i="149"/>
  <c r="L27" i="147"/>
  <c r="J51" i="151"/>
  <c r="K51" i="151"/>
  <c r="L51" i="151"/>
  <c r="M51" i="151"/>
  <c r="K50" i="150"/>
  <c r="M50" i="150"/>
  <c r="I51" i="150"/>
  <c r="J50" i="150"/>
  <c r="L50" i="150"/>
  <c r="J44" i="150"/>
  <c r="K44" i="150"/>
  <c r="L44" i="150"/>
  <c r="M44" i="150"/>
  <c r="X16" i="149"/>
  <c r="Y16" i="149" s="1"/>
  <c r="Y15" i="149"/>
  <c r="L49" i="149"/>
  <c r="L28" i="148"/>
  <c r="M28" i="148"/>
  <c r="J28" i="148"/>
  <c r="K28" i="148"/>
  <c r="L35" i="148"/>
  <c r="I36" i="148"/>
  <c r="M35" i="148"/>
  <c r="J35" i="148"/>
  <c r="I43" i="148"/>
  <c r="K35" i="148"/>
  <c r="Y16" i="148"/>
  <c r="Z15" i="148"/>
  <c r="G58" i="147"/>
  <c r="Y15" i="147"/>
  <c r="Z14" i="147"/>
  <c r="T19" i="147"/>
  <c r="T21" i="147" s="1"/>
  <c r="M27" i="147"/>
  <c r="I28" i="147"/>
  <c r="K27" i="147"/>
  <c r="I35" i="147"/>
  <c r="N6" i="147"/>
  <c r="F37" i="146"/>
  <c r="L7" i="158" s="1"/>
  <c r="E37" i="146"/>
  <c r="S51" i="146"/>
  <c r="Q51" i="146" s="1"/>
  <c r="F51" i="146"/>
  <c r="M7" i="158" s="1"/>
  <c r="E51" i="146"/>
  <c r="E58" i="146" s="1"/>
  <c r="S50" i="146"/>
  <c r="S49" i="146"/>
  <c r="F49" i="146"/>
  <c r="E49" i="146"/>
  <c r="S48" i="146"/>
  <c r="S47" i="146"/>
  <c r="S46" i="146"/>
  <c r="S45" i="146"/>
  <c r="S44" i="146"/>
  <c r="Q44" i="146" s="1"/>
  <c r="S43" i="146"/>
  <c r="S42" i="146"/>
  <c r="S41" i="146"/>
  <c r="S40" i="146"/>
  <c r="S39" i="146"/>
  <c r="S38" i="146"/>
  <c r="S37" i="146"/>
  <c r="S36" i="146"/>
  <c r="Q36" i="146" s="1"/>
  <c r="S35" i="146"/>
  <c r="S34" i="146"/>
  <c r="S33" i="146"/>
  <c r="S32" i="146"/>
  <c r="S31" i="146"/>
  <c r="S30" i="146"/>
  <c r="S29" i="146"/>
  <c r="S28" i="146"/>
  <c r="Q28" i="146" s="1"/>
  <c r="S27" i="146"/>
  <c r="Q27" i="146"/>
  <c r="Q35" i="146" s="1"/>
  <c r="Q43" i="146" s="1"/>
  <c r="Q50" i="146" s="1"/>
  <c r="I27" i="146"/>
  <c r="S26" i="146"/>
  <c r="S25" i="146"/>
  <c r="S24" i="146"/>
  <c r="S23" i="146"/>
  <c r="S22" i="146"/>
  <c r="X21" i="146"/>
  <c r="S21" i="146"/>
  <c r="S20" i="146"/>
  <c r="Q20" i="146" s="1"/>
  <c r="I20" i="146"/>
  <c r="X19" i="146"/>
  <c r="S19" i="146"/>
  <c r="L19" i="146"/>
  <c r="K19" i="146"/>
  <c r="J19" i="146"/>
  <c r="S18" i="146"/>
  <c r="X17" i="146"/>
  <c r="S17" i="146"/>
  <c r="S16" i="146"/>
  <c r="A16" i="146"/>
  <c r="A20" i="146" s="1"/>
  <c r="A24" i="146" s="1"/>
  <c r="A28" i="146" s="1"/>
  <c r="A32" i="146" s="1"/>
  <c r="A36" i="146" s="1"/>
  <c r="A40" i="146" s="1"/>
  <c r="A44" i="146" s="1"/>
  <c r="A48" i="146" s="1"/>
  <c r="X15" i="146"/>
  <c r="T15" i="146"/>
  <c r="T17" i="146" s="1"/>
  <c r="S15" i="146"/>
  <c r="S14" i="146"/>
  <c r="Y13" i="146"/>
  <c r="Y14" i="146" s="1"/>
  <c r="X13" i="146"/>
  <c r="M19" i="146" s="1"/>
  <c r="S13" i="146"/>
  <c r="F13" i="146"/>
  <c r="K7" i="158" s="1"/>
  <c r="E13" i="146"/>
  <c r="M12" i="146"/>
  <c r="AB11" i="146"/>
  <c r="J49" i="149" l="1"/>
  <c r="H50" i="149"/>
  <c r="I50" i="149" s="1"/>
  <c r="I49" i="149"/>
  <c r="J43" i="149"/>
  <c r="K43" i="149"/>
  <c r="M20" i="147"/>
  <c r="L43" i="149"/>
  <c r="Z13" i="146"/>
  <c r="J51" i="150"/>
  <c r="K51" i="150"/>
  <c r="L51" i="150"/>
  <c r="M51" i="150"/>
  <c r="J50" i="149"/>
  <c r="L36" i="148"/>
  <c r="M36" i="148"/>
  <c r="J36" i="148"/>
  <c r="K36" i="148"/>
  <c r="J43" i="148"/>
  <c r="K43" i="148"/>
  <c r="I50" i="148"/>
  <c r="L43" i="148"/>
  <c r="I44" i="148"/>
  <c r="M43" i="148"/>
  <c r="Y17" i="148"/>
  <c r="Z17" i="148" s="1"/>
  <c r="Z16" i="148"/>
  <c r="Y16" i="147"/>
  <c r="Z15" i="147"/>
  <c r="K20" i="147"/>
  <c r="L20" i="147"/>
  <c r="J35" i="147"/>
  <c r="I43" i="147"/>
  <c r="I36" i="147"/>
  <c r="M35" i="147"/>
  <c r="K35" i="147"/>
  <c r="L35" i="147"/>
  <c r="L28" i="147"/>
  <c r="J28" i="147"/>
  <c r="K28" i="147"/>
  <c r="M28" i="147"/>
  <c r="J20" i="147"/>
  <c r="J27" i="146"/>
  <c r="L27" i="146"/>
  <c r="G58" i="146"/>
  <c r="Y15" i="146"/>
  <c r="Z14" i="146"/>
  <c r="T19" i="146"/>
  <c r="T21" i="146" s="1"/>
  <c r="L20" i="146" s="1"/>
  <c r="K27" i="146"/>
  <c r="I35" i="146"/>
  <c r="M27" i="146"/>
  <c r="I28" i="146"/>
  <c r="N6" i="146"/>
  <c r="F13" i="145"/>
  <c r="K30" i="158" s="1"/>
  <c r="E13" i="145"/>
  <c r="S51" i="145"/>
  <c r="Q51" i="145" s="1"/>
  <c r="F51" i="145"/>
  <c r="M30" i="158" s="1"/>
  <c r="E51" i="145"/>
  <c r="E58" i="145" s="1"/>
  <c r="S50" i="145"/>
  <c r="S49" i="145"/>
  <c r="F49" i="145"/>
  <c r="E49" i="145"/>
  <c r="S48" i="145"/>
  <c r="S47" i="145"/>
  <c r="S46" i="145"/>
  <c r="S45" i="145"/>
  <c r="S44" i="145"/>
  <c r="Q44" i="145" s="1"/>
  <c r="S43" i="145"/>
  <c r="S42" i="145"/>
  <c r="F42" i="145"/>
  <c r="L30" i="158" s="1"/>
  <c r="E42" i="145"/>
  <c r="S41" i="145"/>
  <c r="S40" i="145"/>
  <c r="S39" i="145"/>
  <c r="S38" i="145"/>
  <c r="S37" i="145"/>
  <c r="S36" i="145"/>
  <c r="Q36" i="145" s="1"/>
  <c r="S35" i="145"/>
  <c r="S34" i="145"/>
  <c r="S33" i="145"/>
  <c r="S32" i="145"/>
  <c r="S31" i="145"/>
  <c r="S30" i="145"/>
  <c r="S29" i="145"/>
  <c r="S28" i="145"/>
  <c r="Q28" i="145" s="1"/>
  <c r="S27" i="145"/>
  <c r="Q27" i="145"/>
  <c r="Q35" i="145" s="1"/>
  <c r="Q43" i="145" s="1"/>
  <c r="Q50" i="145" s="1"/>
  <c r="I27" i="145"/>
  <c r="I28" i="145" s="1"/>
  <c r="S26" i="145"/>
  <c r="S25" i="145"/>
  <c r="S24" i="145"/>
  <c r="S23" i="145"/>
  <c r="S22" i="145"/>
  <c r="X21" i="145"/>
  <c r="S21" i="145"/>
  <c r="S20" i="145"/>
  <c r="Q20" i="145" s="1"/>
  <c r="I20" i="145"/>
  <c r="X19" i="145"/>
  <c r="S19" i="145"/>
  <c r="L19" i="145"/>
  <c r="K19" i="145"/>
  <c r="J19" i="145"/>
  <c r="S18" i="145"/>
  <c r="X17" i="145"/>
  <c r="S17" i="145"/>
  <c r="S16" i="145"/>
  <c r="A16" i="145"/>
  <c r="A20" i="145" s="1"/>
  <c r="A24" i="145" s="1"/>
  <c r="A28" i="145" s="1"/>
  <c r="A32" i="145" s="1"/>
  <c r="A36" i="145" s="1"/>
  <c r="A40" i="145" s="1"/>
  <c r="A44" i="145" s="1"/>
  <c r="A48" i="145" s="1"/>
  <c r="X15" i="145"/>
  <c r="T15" i="145"/>
  <c r="S15" i="145"/>
  <c r="S14" i="145"/>
  <c r="Y13" i="145"/>
  <c r="Y14" i="145" s="1"/>
  <c r="Y15" i="145" s="1"/>
  <c r="X13" i="145"/>
  <c r="S13" i="145"/>
  <c r="M12" i="145"/>
  <c r="AB11" i="145"/>
  <c r="K50" i="149" l="1"/>
  <c r="L50" i="149"/>
  <c r="L27" i="145"/>
  <c r="I35" i="145"/>
  <c r="I43" i="145" s="1"/>
  <c r="T17" i="145"/>
  <c r="T19" i="145" s="1"/>
  <c r="T21" i="145" s="1"/>
  <c r="Z13" i="145"/>
  <c r="G58" i="145"/>
  <c r="K50" i="148"/>
  <c r="L50" i="148"/>
  <c r="M50" i="148"/>
  <c r="I51" i="148"/>
  <c r="J50" i="148"/>
  <c r="J44" i="148"/>
  <c r="K44" i="148"/>
  <c r="L44" i="148"/>
  <c r="M44" i="148"/>
  <c r="J43" i="147"/>
  <c r="K43" i="147"/>
  <c r="I50" i="147"/>
  <c r="L43" i="147"/>
  <c r="I44" i="147"/>
  <c r="M43" i="147"/>
  <c r="Y17" i="147"/>
  <c r="Z17" i="147" s="1"/>
  <c r="Z16" i="147"/>
  <c r="J36" i="147"/>
  <c r="M36" i="147"/>
  <c r="K36" i="147"/>
  <c r="L36" i="147"/>
  <c r="Y16" i="146"/>
  <c r="Z15" i="146"/>
  <c r="L28" i="146"/>
  <c r="M28" i="146"/>
  <c r="J28" i="146"/>
  <c r="K28" i="146"/>
  <c r="M20" i="146"/>
  <c r="K20" i="146"/>
  <c r="J35" i="146"/>
  <c r="K35" i="146"/>
  <c r="I43" i="146"/>
  <c r="I36" i="146"/>
  <c r="M35" i="146"/>
  <c r="L35" i="146"/>
  <c r="J20" i="146"/>
  <c r="M19" i="145"/>
  <c r="Y16" i="145"/>
  <c r="K27" i="145"/>
  <c r="J27" i="145"/>
  <c r="Z14" i="145"/>
  <c r="M27" i="145"/>
  <c r="N6" i="145"/>
  <c r="F42" i="144"/>
  <c r="L43" i="158" s="1"/>
  <c r="E42" i="144"/>
  <c r="S51" i="144"/>
  <c r="Q51" i="144" s="1"/>
  <c r="F51" i="144"/>
  <c r="M43" i="158" s="1"/>
  <c r="E51" i="144"/>
  <c r="E58" i="144" s="1"/>
  <c r="S50" i="144"/>
  <c r="S49" i="144"/>
  <c r="F49" i="144"/>
  <c r="E49" i="144"/>
  <c r="S48" i="144"/>
  <c r="S47" i="144"/>
  <c r="S46" i="144"/>
  <c r="S45" i="144"/>
  <c r="S44" i="144"/>
  <c r="Q44" i="144" s="1"/>
  <c r="S43" i="144"/>
  <c r="S42" i="144"/>
  <c r="S41" i="144"/>
  <c r="S40" i="144"/>
  <c r="S39" i="144"/>
  <c r="S38" i="144"/>
  <c r="S37" i="144"/>
  <c r="S36" i="144"/>
  <c r="Q36" i="144" s="1"/>
  <c r="S35" i="144"/>
  <c r="S34" i="144"/>
  <c r="S33" i="144"/>
  <c r="S32" i="144"/>
  <c r="S31" i="144"/>
  <c r="S30" i="144"/>
  <c r="S29" i="144"/>
  <c r="S28" i="144"/>
  <c r="Q28" i="144" s="1"/>
  <c r="S27" i="144"/>
  <c r="Q27" i="144"/>
  <c r="Q35" i="144" s="1"/>
  <c r="Q43" i="144" s="1"/>
  <c r="Q50" i="144" s="1"/>
  <c r="I27" i="144"/>
  <c r="I35" i="144" s="1"/>
  <c r="S26" i="144"/>
  <c r="S25" i="144"/>
  <c r="S24" i="144"/>
  <c r="S23" i="144"/>
  <c r="S22" i="144"/>
  <c r="X21" i="144"/>
  <c r="S21" i="144"/>
  <c r="S20" i="144"/>
  <c r="Q20" i="144" s="1"/>
  <c r="I20" i="144"/>
  <c r="X19" i="144"/>
  <c r="S19" i="144"/>
  <c r="L19" i="144"/>
  <c r="K19" i="144"/>
  <c r="J19" i="144"/>
  <c r="S18" i="144"/>
  <c r="X17" i="144"/>
  <c r="S17" i="144"/>
  <c r="S16" i="144"/>
  <c r="A16" i="144"/>
  <c r="A20" i="144" s="1"/>
  <c r="A24" i="144" s="1"/>
  <c r="A28" i="144" s="1"/>
  <c r="A32" i="144" s="1"/>
  <c r="A36" i="144" s="1"/>
  <c r="A40" i="144" s="1"/>
  <c r="A44" i="144" s="1"/>
  <c r="A48" i="144" s="1"/>
  <c r="X15" i="144"/>
  <c r="T15" i="144"/>
  <c r="T17" i="144" s="1"/>
  <c r="S15" i="144"/>
  <c r="S14" i="144"/>
  <c r="Y13" i="144"/>
  <c r="Y14" i="144" s="1"/>
  <c r="Y15" i="144" s="1"/>
  <c r="X13" i="144"/>
  <c r="M19" i="144" s="1"/>
  <c r="S13" i="144"/>
  <c r="M12" i="144"/>
  <c r="F12" i="144"/>
  <c r="K43" i="158" s="1"/>
  <c r="E12" i="144"/>
  <c r="AB11" i="144"/>
  <c r="I36" i="145" l="1"/>
  <c r="M36" i="145" s="1"/>
  <c r="J35" i="145"/>
  <c r="J20" i="145"/>
  <c r="K20" i="145"/>
  <c r="M28" i="145"/>
  <c r="L28" i="145"/>
  <c r="L20" i="145"/>
  <c r="L35" i="145"/>
  <c r="K28" i="145"/>
  <c r="Z15" i="145"/>
  <c r="M20" i="145"/>
  <c r="K35" i="145"/>
  <c r="M35" i="145"/>
  <c r="J28" i="145"/>
  <c r="J27" i="144"/>
  <c r="J51" i="148"/>
  <c r="K51" i="148"/>
  <c r="L51" i="148"/>
  <c r="M51" i="148"/>
  <c r="K50" i="147"/>
  <c r="M50" i="147"/>
  <c r="I51" i="147"/>
  <c r="J50" i="147"/>
  <c r="L50" i="147"/>
  <c r="J44" i="147"/>
  <c r="K44" i="147"/>
  <c r="L44" i="147"/>
  <c r="M44" i="147"/>
  <c r="Y17" i="146"/>
  <c r="Z17" i="146" s="1"/>
  <c r="Z16" i="146"/>
  <c r="J43" i="146"/>
  <c r="K43" i="146"/>
  <c r="I50" i="146"/>
  <c r="I44" i="146"/>
  <c r="M43" i="146"/>
  <c r="L43" i="146"/>
  <c r="J36" i="146"/>
  <c r="K36" i="146"/>
  <c r="L36" i="146"/>
  <c r="M36" i="146"/>
  <c r="Y17" i="145"/>
  <c r="Z17" i="145" s="1"/>
  <c r="Z16" i="145"/>
  <c r="L36" i="145"/>
  <c r="J43" i="145"/>
  <c r="K43" i="145"/>
  <c r="I50" i="145"/>
  <c r="L43" i="145"/>
  <c r="I44" i="145"/>
  <c r="M43" i="145"/>
  <c r="G58" i="144"/>
  <c r="L35" i="144"/>
  <c r="I36" i="144"/>
  <c r="M35" i="144"/>
  <c r="J35" i="144"/>
  <c r="I43" i="144"/>
  <c r="K35" i="144"/>
  <c r="Y16" i="144"/>
  <c r="Z15" i="144"/>
  <c r="M27" i="144"/>
  <c r="I28" i="144"/>
  <c r="Z13" i="144"/>
  <c r="L27" i="144"/>
  <c r="Z14" i="144"/>
  <c r="K27" i="144"/>
  <c r="T19" i="144"/>
  <c r="T21" i="144" s="1"/>
  <c r="N6" i="144"/>
  <c r="F19" i="143"/>
  <c r="L32" i="158" s="1"/>
  <c r="E19" i="143"/>
  <c r="S51" i="143"/>
  <c r="Q51" i="143" s="1"/>
  <c r="F51" i="143"/>
  <c r="M32" i="158" s="1"/>
  <c r="E51" i="143"/>
  <c r="E58" i="143" s="1"/>
  <c r="S50" i="143"/>
  <c r="S49" i="143"/>
  <c r="F49" i="143"/>
  <c r="E49" i="143"/>
  <c r="S48" i="143"/>
  <c r="S47" i="143"/>
  <c r="S46" i="143"/>
  <c r="S45" i="143"/>
  <c r="S44" i="143"/>
  <c r="Q44" i="143" s="1"/>
  <c r="S43" i="143"/>
  <c r="S42" i="143"/>
  <c r="S41" i="143"/>
  <c r="S40" i="143"/>
  <c r="S39" i="143"/>
  <c r="S38" i="143"/>
  <c r="S37" i="143"/>
  <c r="S36" i="143"/>
  <c r="Q36" i="143" s="1"/>
  <c r="S35" i="143"/>
  <c r="S34" i="143"/>
  <c r="S33" i="143"/>
  <c r="S32" i="143"/>
  <c r="S31" i="143"/>
  <c r="S30" i="143"/>
  <c r="S29" i="143"/>
  <c r="S28" i="143"/>
  <c r="Q28" i="143" s="1"/>
  <c r="S27" i="143"/>
  <c r="Q35" i="143"/>
  <c r="Q43" i="143" s="1"/>
  <c r="Q50" i="143" s="1"/>
  <c r="S26" i="143"/>
  <c r="S25" i="143"/>
  <c r="S24" i="143"/>
  <c r="S23" i="143"/>
  <c r="S22" i="143"/>
  <c r="X21" i="143"/>
  <c r="S21" i="143"/>
  <c r="S20" i="143"/>
  <c r="X19" i="143"/>
  <c r="S19" i="143"/>
  <c r="X17" i="143"/>
  <c r="S17" i="143"/>
  <c r="A16" i="143"/>
  <c r="A20" i="143" s="1"/>
  <c r="A24" i="143" s="1"/>
  <c r="A28" i="143" s="1"/>
  <c r="A32" i="143" s="1"/>
  <c r="A36" i="143" s="1"/>
  <c r="A40" i="143" s="1"/>
  <c r="A44" i="143" s="1"/>
  <c r="A48" i="143" s="1"/>
  <c r="X15" i="143"/>
  <c r="T17" i="143"/>
  <c r="S15" i="143"/>
  <c r="S14" i="143"/>
  <c r="X13" i="143"/>
  <c r="S13" i="143"/>
  <c r="M12" i="143"/>
  <c r="F12" i="143"/>
  <c r="K32" i="158" s="1"/>
  <c r="E12" i="143"/>
  <c r="AB11" i="143"/>
  <c r="L18" i="143" l="1"/>
  <c r="M19" i="143"/>
  <c r="M17" i="143"/>
  <c r="T19" i="143"/>
  <c r="T21" i="143" s="1"/>
  <c r="L19" i="143" s="1"/>
  <c r="K36" i="145"/>
  <c r="J36" i="145"/>
  <c r="J27" i="143"/>
  <c r="K20" i="144"/>
  <c r="J20" i="143"/>
  <c r="M20" i="144"/>
  <c r="J51" i="147"/>
  <c r="L51" i="147"/>
  <c r="M51" i="147"/>
  <c r="K51" i="147"/>
  <c r="K50" i="146"/>
  <c r="M50" i="146"/>
  <c r="I51" i="146"/>
  <c r="J50" i="146"/>
  <c r="L50" i="146"/>
  <c r="J44" i="146"/>
  <c r="K44" i="146"/>
  <c r="L44" i="146"/>
  <c r="M44" i="146"/>
  <c r="K50" i="145"/>
  <c r="L50" i="145"/>
  <c r="M50" i="145"/>
  <c r="I51" i="145"/>
  <c r="J50" i="145"/>
  <c r="J44" i="145"/>
  <c r="K44" i="145"/>
  <c r="L44" i="145"/>
  <c r="M44" i="145"/>
  <c r="L36" i="144"/>
  <c r="M36" i="144"/>
  <c r="J36" i="144"/>
  <c r="K36" i="144"/>
  <c r="J28" i="144"/>
  <c r="K28" i="144"/>
  <c r="L28" i="144"/>
  <c r="M28" i="144"/>
  <c r="J43" i="144"/>
  <c r="K43" i="144"/>
  <c r="I50" i="144"/>
  <c r="L43" i="144"/>
  <c r="I44" i="144"/>
  <c r="M43" i="144"/>
  <c r="L20" i="144"/>
  <c r="J20" i="144"/>
  <c r="Y17" i="144"/>
  <c r="Z17" i="144" s="1"/>
  <c r="Z16" i="144"/>
  <c r="Z13" i="143"/>
  <c r="G58" i="143"/>
  <c r="M20" i="143"/>
  <c r="M27" i="143"/>
  <c r="I28" i="143"/>
  <c r="L20" i="143"/>
  <c r="L27" i="143"/>
  <c r="K20" i="143"/>
  <c r="K27" i="143"/>
  <c r="I35" i="143"/>
  <c r="N6" i="143"/>
  <c r="K18" i="143" l="1"/>
  <c r="J18" i="143"/>
  <c r="J19" i="143"/>
  <c r="M18" i="143"/>
  <c r="K19" i="143"/>
  <c r="J51" i="146"/>
  <c r="K51" i="146"/>
  <c r="L51" i="146"/>
  <c r="M51" i="146"/>
  <c r="J51" i="145"/>
  <c r="K51" i="145"/>
  <c r="L51" i="145"/>
  <c r="M51" i="145"/>
  <c r="J44" i="144"/>
  <c r="K44" i="144"/>
  <c r="L44" i="144"/>
  <c r="M44" i="144"/>
  <c r="K50" i="144"/>
  <c r="L50" i="144"/>
  <c r="M50" i="144"/>
  <c r="I51" i="144"/>
  <c r="J50" i="144"/>
  <c r="J28" i="143"/>
  <c r="K28" i="143"/>
  <c r="L28" i="143"/>
  <c r="M28" i="143"/>
  <c r="L35" i="143"/>
  <c r="I43" i="143"/>
  <c r="I36" i="143"/>
  <c r="M35" i="143"/>
  <c r="J35" i="143"/>
  <c r="K35" i="143"/>
  <c r="Y15" i="143"/>
  <c r="Z14" i="143"/>
  <c r="F39" i="142"/>
  <c r="L37" i="158" s="1"/>
  <c r="E39" i="142"/>
  <c r="F12" i="142"/>
  <c r="K37" i="158" s="1"/>
  <c r="E12" i="142"/>
  <c r="S51" i="142"/>
  <c r="Q51" i="142" s="1"/>
  <c r="F51" i="142"/>
  <c r="M37" i="158" s="1"/>
  <c r="E51" i="142"/>
  <c r="E58" i="142" s="1"/>
  <c r="S50" i="142"/>
  <c r="S49" i="142"/>
  <c r="F49" i="142"/>
  <c r="E49" i="142"/>
  <c r="S48" i="142"/>
  <c r="S47" i="142"/>
  <c r="S46" i="142"/>
  <c r="S45" i="142"/>
  <c r="S44" i="142"/>
  <c r="Q44" i="142" s="1"/>
  <c r="S43" i="142"/>
  <c r="S42" i="142"/>
  <c r="S41" i="142"/>
  <c r="S40" i="142"/>
  <c r="S39" i="142"/>
  <c r="S38" i="142"/>
  <c r="S37" i="142"/>
  <c r="S36" i="142"/>
  <c r="Q36" i="142" s="1"/>
  <c r="S35" i="142"/>
  <c r="S34" i="142"/>
  <c r="S33" i="142"/>
  <c r="S32" i="142"/>
  <c r="S31" i="142"/>
  <c r="S30" i="142"/>
  <c r="S29" i="142"/>
  <c r="S28" i="142"/>
  <c r="Q28" i="142" s="1"/>
  <c r="S27" i="142"/>
  <c r="Q27" i="142"/>
  <c r="Q35" i="142" s="1"/>
  <c r="Q43" i="142" s="1"/>
  <c r="Q50" i="142" s="1"/>
  <c r="I27" i="142"/>
  <c r="I35" i="142" s="1"/>
  <c r="S26" i="142"/>
  <c r="S25" i="142"/>
  <c r="S24" i="142"/>
  <c r="S23" i="142"/>
  <c r="S22" i="142"/>
  <c r="X21" i="142"/>
  <c r="S21" i="142"/>
  <c r="S20" i="142"/>
  <c r="Q20" i="142" s="1"/>
  <c r="I20" i="142"/>
  <c r="X19" i="142"/>
  <c r="S19" i="142"/>
  <c r="L19" i="142"/>
  <c r="K19" i="142"/>
  <c r="J19" i="142"/>
  <c r="S18" i="142"/>
  <c r="X17" i="142"/>
  <c r="S17" i="142"/>
  <c r="S16" i="142"/>
  <c r="A16" i="142"/>
  <c r="A20" i="142" s="1"/>
  <c r="A24" i="142" s="1"/>
  <c r="A28" i="142" s="1"/>
  <c r="A32" i="142" s="1"/>
  <c r="A36" i="142" s="1"/>
  <c r="A40" i="142" s="1"/>
  <c r="A44" i="142" s="1"/>
  <c r="A48" i="142" s="1"/>
  <c r="X15" i="142"/>
  <c r="T15" i="142"/>
  <c r="T17" i="142" s="1"/>
  <c r="T19" i="142" s="1"/>
  <c r="S15" i="142"/>
  <c r="S14" i="142"/>
  <c r="Y13" i="142"/>
  <c r="Y14" i="142" s="1"/>
  <c r="Y15" i="142" s="1"/>
  <c r="X13" i="142"/>
  <c r="M19" i="142" s="1"/>
  <c r="S13" i="142"/>
  <c r="M12" i="142"/>
  <c r="AB11" i="142"/>
  <c r="L27" i="142" l="1"/>
  <c r="J27" i="142"/>
  <c r="J51" i="144"/>
  <c r="K51" i="144"/>
  <c r="L51" i="144"/>
  <c r="M51" i="144"/>
  <c r="I50" i="143"/>
  <c r="L43" i="143"/>
  <c r="I44" i="143"/>
  <c r="M43" i="143"/>
  <c r="J43" i="143"/>
  <c r="K43" i="143"/>
  <c r="Z15" i="143"/>
  <c r="Y16" i="143"/>
  <c r="L36" i="143"/>
  <c r="M36" i="143"/>
  <c r="J36" i="143"/>
  <c r="K36" i="143"/>
  <c r="Z13" i="142"/>
  <c r="G58" i="142"/>
  <c r="J35" i="142"/>
  <c r="I36" i="142"/>
  <c r="M35" i="142"/>
  <c r="I43" i="142"/>
  <c r="K35" i="142"/>
  <c r="L35" i="142"/>
  <c r="Z15" i="142"/>
  <c r="Y16" i="142"/>
  <c r="K27" i="142"/>
  <c r="Z14" i="142"/>
  <c r="T21" i="142"/>
  <c r="K20" i="142" s="1"/>
  <c r="M27" i="142"/>
  <c r="I28" i="142"/>
  <c r="N6" i="142"/>
  <c r="S51" i="141"/>
  <c r="Q51" i="141" s="1"/>
  <c r="F51" i="141"/>
  <c r="M33" i="158" s="1"/>
  <c r="E51" i="141"/>
  <c r="E58" i="141" s="1"/>
  <c r="S50" i="141"/>
  <c r="S49" i="141"/>
  <c r="F49" i="141"/>
  <c r="E49" i="141"/>
  <c r="S48" i="141"/>
  <c r="S47" i="141"/>
  <c r="S46" i="141"/>
  <c r="S45" i="141"/>
  <c r="S44" i="141"/>
  <c r="Q44" i="141" s="1"/>
  <c r="S43" i="141"/>
  <c r="S42" i="141"/>
  <c r="S41" i="141"/>
  <c r="S40" i="141"/>
  <c r="S39" i="141"/>
  <c r="S38" i="141"/>
  <c r="S37" i="141"/>
  <c r="S36" i="141"/>
  <c r="Q36" i="141" s="1"/>
  <c r="S35" i="141"/>
  <c r="S34" i="141"/>
  <c r="S33" i="141"/>
  <c r="S32" i="141"/>
  <c r="S31" i="141"/>
  <c r="S30" i="141"/>
  <c r="S29" i="141"/>
  <c r="S28" i="141"/>
  <c r="Q28" i="141" s="1"/>
  <c r="S27" i="141"/>
  <c r="Q27" i="141"/>
  <c r="Q35" i="141" s="1"/>
  <c r="Q43" i="141" s="1"/>
  <c r="Q50" i="141" s="1"/>
  <c r="I27" i="141"/>
  <c r="S26" i="141"/>
  <c r="S25" i="141"/>
  <c r="S24" i="141"/>
  <c r="S23" i="141"/>
  <c r="S22" i="141"/>
  <c r="X21" i="141"/>
  <c r="S21" i="141"/>
  <c r="S20" i="141"/>
  <c r="Q20" i="141" s="1"/>
  <c r="I20" i="141"/>
  <c r="X19" i="141"/>
  <c r="S19" i="141"/>
  <c r="L19" i="141"/>
  <c r="K19" i="141"/>
  <c r="J19" i="141"/>
  <c r="S18" i="141"/>
  <c r="X17" i="141"/>
  <c r="S17" i="141"/>
  <c r="S16" i="141"/>
  <c r="A16" i="141"/>
  <c r="A20" i="141" s="1"/>
  <c r="A24" i="141" s="1"/>
  <c r="A28" i="141" s="1"/>
  <c r="A32" i="141" s="1"/>
  <c r="A36" i="141" s="1"/>
  <c r="A40" i="141" s="1"/>
  <c r="A44" i="141" s="1"/>
  <c r="A48" i="141" s="1"/>
  <c r="X15" i="141"/>
  <c r="T15" i="141"/>
  <c r="T17" i="141" s="1"/>
  <c r="S15" i="141"/>
  <c r="S14" i="141"/>
  <c r="Y13" i="141"/>
  <c r="Y14" i="141" s="1"/>
  <c r="X13" i="141"/>
  <c r="M19" i="141" s="1"/>
  <c r="S13" i="141"/>
  <c r="F13" i="141"/>
  <c r="K33" i="158" s="1"/>
  <c r="E13" i="141"/>
  <c r="M12" i="141"/>
  <c r="AB11" i="141"/>
  <c r="L27" i="141" l="1"/>
  <c r="L20" i="142"/>
  <c r="Z13" i="141"/>
  <c r="J27" i="141"/>
  <c r="L44" i="143"/>
  <c r="M44" i="143"/>
  <c r="J44" i="143"/>
  <c r="K44" i="143"/>
  <c r="M50" i="143"/>
  <c r="I51" i="143"/>
  <c r="J50" i="143"/>
  <c r="K50" i="143"/>
  <c r="L50" i="143"/>
  <c r="Y17" i="143"/>
  <c r="Z17" i="143" s="1"/>
  <c r="Z16" i="143"/>
  <c r="M28" i="142"/>
  <c r="K28" i="142"/>
  <c r="L28" i="142"/>
  <c r="J28" i="142"/>
  <c r="Y17" i="142"/>
  <c r="Z17" i="142" s="1"/>
  <c r="Z16" i="142"/>
  <c r="M36" i="142"/>
  <c r="K36" i="142"/>
  <c r="L36" i="142"/>
  <c r="J36" i="142"/>
  <c r="J20" i="142"/>
  <c r="M20" i="142"/>
  <c r="K43" i="142"/>
  <c r="I50" i="142"/>
  <c r="L43" i="142"/>
  <c r="I44" i="142"/>
  <c r="M43" i="142"/>
  <c r="J43" i="142"/>
  <c r="G58" i="141"/>
  <c r="Y15" i="141"/>
  <c r="Z14" i="141"/>
  <c r="T19" i="141"/>
  <c r="T21" i="141" s="1"/>
  <c r="K20" i="141" s="1"/>
  <c r="I28" i="141"/>
  <c r="I35" i="141"/>
  <c r="K27" i="141"/>
  <c r="M27" i="141"/>
  <c r="N6" i="141"/>
  <c r="F33" i="140"/>
  <c r="L31" i="158" s="1"/>
  <c r="E33" i="140"/>
  <c r="S51" i="140"/>
  <c r="Q51" i="140" s="1"/>
  <c r="F51" i="140"/>
  <c r="M31" i="158" s="1"/>
  <c r="E51" i="140"/>
  <c r="E58" i="140" s="1"/>
  <c r="S50" i="140"/>
  <c r="S49" i="140"/>
  <c r="F49" i="140"/>
  <c r="E49" i="140"/>
  <c r="S48" i="140"/>
  <c r="S47" i="140"/>
  <c r="S46" i="140"/>
  <c r="S45" i="140"/>
  <c r="S44" i="140"/>
  <c r="Q44" i="140" s="1"/>
  <c r="S43" i="140"/>
  <c r="S42" i="140"/>
  <c r="S41" i="140"/>
  <c r="S40" i="140"/>
  <c r="S39" i="140"/>
  <c r="S38" i="140"/>
  <c r="S37" i="140"/>
  <c r="S36" i="140"/>
  <c r="Q36" i="140" s="1"/>
  <c r="S35" i="140"/>
  <c r="S34" i="140"/>
  <c r="S33" i="140"/>
  <c r="S32" i="140"/>
  <c r="S31" i="140"/>
  <c r="S30" i="140"/>
  <c r="S29" i="140"/>
  <c r="S28" i="140"/>
  <c r="Q28" i="140" s="1"/>
  <c r="S27" i="140"/>
  <c r="Q27" i="140"/>
  <c r="Q35" i="140" s="1"/>
  <c r="Q43" i="140" s="1"/>
  <c r="Q50" i="140" s="1"/>
  <c r="I27" i="140"/>
  <c r="S26" i="140"/>
  <c r="S25" i="140"/>
  <c r="S24" i="140"/>
  <c r="S23" i="140"/>
  <c r="S22" i="140"/>
  <c r="X21" i="140"/>
  <c r="S21" i="140"/>
  <c r="S20" i="140"/>
  <c r="Q20" i="140" s="1"/>
  <c r="I20" i="140"/>
  <c r="X19" i="140"/>
  <c r="S19" i="140"/>
  <c r="L19" i="140"/>
  <c r="K19" i="140"/>
  <c r="J19" i="140"/>
  <c r="S18" i="140"/>
  <c r="X17" i="140"/>
  <c r="S17" i="140"/>
  <c r="S16" i="140"/>
  <c r="A16" i="140"/>
  <c r="A20" i="140" s="1"/>
  <c r="A24" i="140" s="1"/>
  <c r="A28" i="140" s="1"/>
  <c r="A32" i="140" s="1"/>
  <c r="A36" i="140" s="1"/>
  <c r="A40" i="140" s="1"/>
  <c r="A44" i="140" s="1"/>
  <c r="A48" i="140" s="1"/>
  <c r="X15" i="140"/>
  <c r="T15" i="140"/>
  <c r="T17" i="140" s="1"/>
  <c r="S15" i="140"/>
  <c r="S14" i="140"/>
  <c r="Y13" i="140"/>
  <c r="Y14" i="140" s="1"/>
  <c r="X13" i="140"/>
  <c r="M19" i="140" s="1"/>
  <c r="S13" i="140"/>
  <c r="F13" i="140"/>
  <c r="K31" i="158" s="1"/>
  <c r="E13" i="140"/>
  <c r="M12" i="140"/>
  <c r="AB11" i="140"/>
  <c r="L27" i="140" l="1"/>
  <c r="L20" i="141"/>
  <c r="J27" i="140"/>
  <c r="M20" i="141"/>
  <c r="L51" i="143"/>
  <c r="M51" i="143"/>
  <c r="J51" i="143"/>
  <c r="K51" i="143"/>
  <c r="K50" i="142"/>
  <c r="L50" i="142"/>
  <c r="M50" i="142"/>
  <c r="I51" i="142"/>
  <c r="J50" i="142"/>
  <c r="K44" i="142"/>
  <c r="L44" i="142"/>
  <c r="M44" i="142"/>
  <c r="J44" i="142"/>
  <c r="Z15" i="141"/>
  <c r="Y16" i="141"/>
  <c r="L28" i="141"/>
  <c r="K28" i="141"/>
  <c r="M28" i="141"/>
  <c r="J28" i="141"/>
  <c r="L35" i="141"/>
  <c r="M35" i="141"/>
  <c r="J35" i="141"/>
  <c r="I43" i="141"/>
  <c r="K35" i="141"/>
  <c r="I36" i="141"/>
  <c r="J20" i="141"/>
  <c r="Z13" i="140"/>
  <c r="G58" i="140"/>
  <c r="Y15" i="140"/>
  <c r="Z14" i="140"/>
  <c r="T19" i="140"/>
  <c r="T21" i="140" s="1"/>
  <c r="M27" i="140"/>
  <c r="K27" i="140"/>
  <c r="I35" i="140"/>
  <c r="I28" i="140"/>
  <c r="N6" i="140"/>
  <c r="E40" i="139"/>
  <c r="D40" i="139"/>
  <c r="R50" i="139"/>
  <c r="P50" i="139" s="1"/>
  <c r="E50" i="139"/>
  <c r="D50" i="139"/>
  <c r="D57" i="139" s="1"/>
  <c r="R49" i="139"/>
  <c r="R48" i="139"/>
  <c r="E48" i="139"/>
  <c r="D48" i="139"/>
  <c r="R47" i="139"/>
  <c r="R46" i="139"/>
  <c r="R45" i="139"/>
  <c r="R44" i="139"/>
  <c r="R43" i="139"/>
  <c r="P43" i="139" s="1"/>
  <c r="R42" i="139"/>
  <c r="R41" i="139"/>
  <c r="R40" i="139"/>
  <c r="R39" i="139"/>
  <c r="R38" i="139"/>
  <c r="R37" i="139"/>
  <c r="R36" i="139"/>
  <c r="R35" i="139"/>
  <c r="P35" i="139" s="1"/>
  <c r="R34" i="139"/>
  <c r="R33" i="139"/>
  <c r="R32" i="139"/>
  <c r="R31" i="139"/>
  <c r="R30" i="139"/>
  <c r="R29" i="139"/>
  <c r="R28" i="139"/>
  <c r="R27" i="139"/>
  <c r="P27" i="139" s="1"/>
  <c r="R26" i="139"/>
  <c r="P26" i="139"/>
  <c r="P34" i="139" s="1"/>
  <c r="P42" i="139" s="1"/>
  <c r="P49" i="139" s="1"/>
  <c r="H26" i="139"/>
  <c r="R25" i="139"/>
  <c r="R24" i="139"/>
  <c r="R23" i="139"/>
  <c r="R22" i="139"/>
  <c r="R21" i="139"/>
  <c r="W20" i="139"/>
  <c r="R20" i="139"/>
  <c r="R19" i="139"/>
  <c r="P19" i="139" s="1"/>
  <c r="H19" i="139"/>
  <c r="W18" i="139"/>
  <c r="R18" i="139"/>
  <c r="K18" i="139"/>
  <c r="J18" i="139"/>
  <c r="I18" i="139"/>
  <c r="R17" i="139"/>
  <c r="W16" i="139"/>
  <c r="R16" i="139"/>
  <c r="R15" i="139"/>
  <c r="A15" i="139"/>
  <c r="A19" i="139" s="1"/>
  <c r="A23" i="139" s="1"/>
  <c r="A27" i="139" s="1"/>
  <c r="A31" i="139" s="1"/>
  <c r="A35" i="139" s="1"/>
  <c r="A39" i="139" s="1"/>
  <c r="A43" i="139" s="1"/>
  <c r="A47" i="139" s="1"/>
  <c r="W14" i="139"/>
  <c r="S14" i="139"/>
  <c r="S16" i="139" s="1"/>
  <c r="S18" i="139" s="1"/>
  <c r="S20" i="139" s="1"/>
  <c r="R14" i="139"/>
  <c r="R13" i="139"/>
  <c r="X12" i="139"/>
  <c r="X13" i="139" s="1"/>
  <c r="W12" i="139"/>
  <c r="L18" i="139" s="1"/>
  <c r="R12" i="139"/>
  <c r="E12" i="139"/>
  <c r="D12" i="139"/>
  <c r="L11" i="139"/>
  <c r="AA10" i="139"/>
  <c r="Y12" i="139" l="1"/>
  <c r="I26" i="139"/>
  <c r="J51" i="142"/>
  <c r="K51" i="142"/>
  <c r="L51" i="142"/>
  <c r="M51" i="142"/>
  <c r="J43" i="141"/>
  <c r="I44" i="141"/>
  <c r="M43" i="141"/>
  <c r="K43" i="141"/>
  <c r="I50" i="141"/>
  <c r="L43" i="141"/>
  <c r="Y17" i="141"/>
  <c r="Z17" i="141" s="1"/>
  <c r="Z16" i="141"/>
  <c r="L36" i="141"/>
  <c r="M36" i="141"/>
  <c r="J36" i="141"/>
  <c r="K36" i="141"/>
  <c r="J35" i="140"/>
  <c r="L35" i="140"/>
  <c r="I43" i="140"/>
  <c r="I36" i="140"/>
  <c r="M35" i="140"/>
  <c r="K35" i="140"/>
  <c r="Y16" i="140"/>
  <c r="Z15" i="140"/>
  <c r="L28" i="140"/>
  <c r="J28" i="140"/>
  <c r="K28" i="140"/>
  <c r="M28" i="140"/>
  <c r="L20" i="140"/>
  <c r="M20" i="140"/>
  <c r="K20" i="140"/>
  <c r="J20" i="140"/>
  <c r="F57" i="139"/>
  <c r="X14" i="139"/>
  <c r="Y13" i="139"/>
  <c r="J19" i="139"/>
  <c r="I19" i="139"/>
  <c r="L19" i="139"/>
  <c r="L26" i="139"/>
  <c r="H27" i="139"/>
  <c r="K19" i="139"/>
  <c r="K26" i="139"/>
  <c r="J26" i="139"/>
  <c r="H34" i="139"/>
  <c r="M5" i="139"/>
  <c r="F42" i="138"/>
  <c r="L6" i="158" s="1"/>
  <c r="E42" i="138"/>
  <c r="S51" i="138"/>
  <c r="Q51" i="138" s="1"/>
  <c r="F51" i="138"/>
  <c r="M6" i="158" s="1"/>
  <c r="E51" i="138"/>
  <c r="E58" i="138" s="1"/>
  <c r="S50" i="138"/>
  <c r="S49" i="138"/>
  <c r="F49" i="138"/>
  <c r="E49" i="138"/>
  <c r="S48" i="138"/>
  <c r="S47" i="138"/>
  <c r="S46" i="138"/>
  <c r="S45" i="138"/>
  <c r="S44" i="138"/>
  <c r="Q44" i="138" s="1"/>
  <c r="S43" i="138"/>
  <c r="S42" i="138"/>
  <c r="S41" i="138"/>
  <c r="S40" i="138"/>
  <c r="S39" i="138"/>
  <c r="S38" i="138"/>
  <c r="S37" i="138"/>
  <c r="S36" i="138"/>
  <c r="Q36" i="138" s="1"/>
  <c r="S35" i="138"/>
  <c r="S34" i="138"/>
  <c r="S33" i="138"/>
  <c r="S32" i="138"/>
  <c r="S31" i="138"/>
  <c r="S30" i="138"/>
  <c r="S29" i="138"/>
  <c r="S28" i="138"/>
  <c r="Q28" i="138" s="1"/>
  <c r="S27" i="138"/>
  <c r="Q27" i="138"/>
  <c r="Q35" i="138" s="1"/>
  <c r="Q43" i="138" s="1"/>
  <c r="Q50" i="138" s="1"/>
  <c r="I27" i="138"/>
  <c r="S26" i="138"/>
  <c r="S25" i="138"/>
  <c r="S24" i="138"/>
  <c r="S23" i="138"/>
  <c r="S22" i="138"/>
  <c r="X21" i="138"/>
  <c r="S21" i="138"/>
  <c r="S20" i="138"/>
  <c r="Q20" i="138" s="1"/>
  <c r="I20" i="138"/>
  <c r="X19" i="138"/>
  <c r="S19" i="138"/>
  <c r="L19" i="138"/>
  <c r="K19" i="138"/>
  <c r="J19" i="138"/>
  <c r="S18" i="138"/>
  <c r="X17" i="138"/>
  <c r="S17" i="138"/>
  <c r="S16" i="138"/>
  <c r="A16" i="138"/>
  <c r="A20" i="138" s="1"/>
  <c r="A24" i="138" s="1"/>
  <c r="A28" i="138" s="1"/>
  <c r="A32" i="138" s="1"/>
  <c r="A36" i="138" s="1"/>
  <c r="A40" i="138" s="1"/>
  <c r="A44" i="138" s="1"/>
  <c r="A48" i="138" s="1"/>
  <c r="X15" i="138"/>
  <c r="T15" i="138"/>
  <c r="T17" i="138" s="1"/>
  <c r="S15" i="138"/>
  <c r="S14" i="138"/>
  <c r="Y13" i="138"/>
  <c r="Y14" i="138" s="1"/>
  <c r="X13" i="138"/>
  <c r="M19" i="138" s="1"/>
  <c r="S13" i="138"/>
  <c r="F13" i="138"/>
  <c r="K6" i="158" s="1"/>
  <c r="E13" i="138"/>
  <c r="M12" i="138"/>
  <c r="AB11" i="138"/>
  <c r="L27" i="138" l="1"/>
  <c r="J27" i="138"/>
  <c r="Z13" i="138"/>
  <c r="K50" i="141"/>
  <c r="I51" i="141"/>
  <c r="J50" i="141"/>
  <c r="L50" i="141"/>
  <c r="M50" i="141"/>
  <c r="J44" i="141"/>
  <c r="M44" i="141"/>
  <c r="K44" i="141"/>
  <c r="L44" i="141"/>
  <c r="Y17" i="140"/>
  <c r="Z17" i="140" s="1"/>
  <c r="Z16" i="140"/>
  <c r="J43" i="140"/>
  <c r="I50" i="140"/>
  <c r="I44" i="140"/>
  <c r="M43" i="140"/>
  <c r="K43" i="140"/>
  <c r="L43" i="140"/>
  <c r="J36" i="140"/>
  <c r="M36" i="140"/>
  <c r="K36" i="140"/>
  <c r="L36" i="140"/>
  <c r="K34" i="139"/>
  <c r="H42" i="139"/>
  <c r="H35" i="139"/>
  <c r="L34" i="139"/>
  <c r="I34" i="139"/>
  <c r="J34" i="139"/>
  <c r="X15" i="139"/>
  <c r="Y14" i="139"/>
  <c r="I27" i="139"/>
  <c r="J27" i="139"/>
  <c r="K27" i="139"/>
  <c r="L27" i="139"/>
  <c r="G58" i="138"/>
  <c r="Y15" i="138"/>
  <c r="Z14" i="138"/>
  <c r="T19" i="138"/>
  <c r="T21" i="138" s="1"/>
  <c r="M27" i="138"/>
  <c r="K27" i="138"/>
  <c r="I35" i="138"/>
  <c r="I28" i="138"/>
  <c r="N6" i="138"/>
  <c r="E35" i="137"/>
  <c r="D35" i="137"/>
  <c r="R50" i="137"/>
  <c r="P50" i="137" s="1"/>
  <c r="E50" i="137"/>
  <c r="D50" i="137"/>
  <c r="D57" i="137" s="1"/>
  <c r="R49" i="137"/>
  <c r="R48" i="137"/>
  <c r="E48" i="137"/>
  <c r="D48" i="137"/>
  <c r="R47" i="137"/>
  <c r="R46" i="137"/>
  <c r="R45" i="137"/>
  <c r="R44" i="137"/>
  <c r="R43" i="137"/>
  <c r="P43" i="137" s="1"/>
  <c r="R42" i="137"/>
  <c r="R41" i="137"/>
  <c r="R40" i="137"/>
  <c r="R39" i="137"/>
  <c r="R38" i="137"/>
  <c r="R37" i="137"/>
  <c r="R36" i="137"/>
  <c r="R35" i="137"/>
  <c r="P35" i="137" s="1"/>
  <c r="R34" i="137"/>
  <c r="R33" i="137"/>
  <c r="R32" i="137"/>
  <c r="R31" i="137"/>
  <c r="R30" i="137"/>
  <c r="R29" i="137"/>
  <c r="R28" i="137"/>
  <c r="R27" i="137"/>
  <c r="P27" i="137" s="1"/>
  <c r="R26" i="137"/>
  <c r="P26" i="137"/>
  <c r="P34" i="137" s="1"/>
  <c r="P42" i="137" s="1"/>
  <c r="P49" i="137" s="1"/>
  <c r="H26" i="137"/>
  <c r="H27" i="137" s="1"/>
  <c r="R25" i="137"/>
  <c r="R24" i="137"/>
  <c r="R23" i="137"/>
  <c r="R22" i="137"/>
  <c r="R21" i="137"/>
  <c r="W20" i="137"/>
  <c r="R20" i="137"/>
  <c r="R19" i="137"/>
  <c r="P19" i="137" s="1"/>
  <c r="H19" i="137"/>
  <c r="W18" i="137"/>
  <c r="R18" i="137"/>
  <c r="K18" i="137"/>
  <c r="J18" i="137"/>
  <c r="I18" i="137"/>
  <c r="R17" i="137"/>
  <c r="W16" i="137"/>
  <c r="R16" i="137"/>
  <c r="R15" i="137"/>
  <c r="A15" i="137"/>
  <c r="A19" i="137" s="1"/>
  <c r="A23" i="137" s="1"/>
  <c r="A27" i="137" s="1"/>
  <c r="A31" i="137" s="1"/>
  <c r="A35" i="137" s="1"/>
  <c r="A39" i="137" s="1"/>
  <c r="A43" i="137" s="1"/>
  <c r="A47" i="137" s="1"/>
  <c r="W14" i="137"/>
  <c r="S14" i="137"/>
  <c r="R14" i="137"/>
  <c r="R13" i="137"/>
  <c r="X12" i="137"/>
  <c r="X13" i="137" s="1"/>
  <c r="X14" i="137" s="1"/>
  <c r="W12" i="137"/>
  <c r="R12" i="137"/>
  <c r="E12" i="137"/>
  <c r="D12" i="137"/>
  <c r="L11" i="137"/>
  <c r="AA10" i="137"/>
  <c r="J20" i="138" l="1"/>
  <c r="K20" i="138"/>
  <c r="Y12" i="137"/>
  <c r="K26" i="137"/>
  <c r="S16" i="137"/>
  <c r="Y14" i="137" s="1"/>
  <c r="M20" i="138"/>
  <c r="H34" i="137"/>
  <c r="H42" i="137" s="1"/>
  <c r="J51" i="141"/>
  <c r="K51" i="141"/>
  <c r="M51" i="141"/>
  <c r="L51" i="141"/>
  <c r="J44" i="140"/>
  <c r="L44" i="140"/>
  <c r="M44" i="140"/>
  <c r="K44" i="140"/>
  <c r="K50" i="140"/>
  <c r="M50" i="140"/>
  <c r="I51" i="140"/>
  <c r="J50" i="140"/>
  <c r="L50" i="140"/>
  <c r="X16" i="139"/>
  <c r="Y16" i="139" s="1"/>
  <c r="Y15" i="139"/>
  <c r="K35" i="139"/>
  <c r="L35" i="139"/>
  <c r="I35" i="139"/>
  <c r="J35" i="139"/>
  <c r="H49" i="139"/>
  <c r="K42" i="139"/>
  <c r="H43" i="139"/>
  <c r="L42" i="139"/>
  <c r="I42" i="139"/>
  <c r="J42" i="139"/>
  <c r="J35" i="138"/>
  <c r="I36" i="138"/>
  <c r="K35" i="138"/>
  <c r="I43" i="138"/>
  <c r="M35" i="138"/>
  <c r="L35" i="138"/>
  <c r="L28" i="138"/>
  <c r="K28" i="138"/>
  <c r="M28" i="138"/>
  <c r="J28" i="138"/>
  <c r="Z15" i="138"/>
  <c r="Y16" i="138"/>
  <c r="L20" i="138"/>
  <c r="F57" i="137"/>
  <c r="X15" i="137"/>
  <c r="L18" i="137"/>
  <c r="J26" i="137"/>
  <c r="I26" i="137"/>
  <c r="Y13" i="137"/>
  <c r="L26" i="137"/>
  <c r="M5" i="137"/>
  <c r="F41" i="136"/>
  <c r="L42" i="158" s="1"/>
  <c r="E41" i="136"/>
  <c r="S51" i="136"/>
  <c r="Q51" i="136" s="1"/>
  <c r="F51" i="136"/>
  <c r="M42" i="158" s="1"/>
  <c r="E51" i="136"/>
  <c r="E58" i="136" s="1"/>
  <c r="S50" i="136"/>
  <c r="S49" i="136"/>
  <c r="F49" i="136"/>
  <c r="E49" i="136"/>
  <c r="S48" i="136"/>
  <c r="S47" i="136"/>
  <c r="S46" i="136"/>
  <c r="S45" i="136"/>
  <c r="S44" i="136"/>
  <c r="Q44" i="136" s="1"/>
  <c r="S43" i="136"/>
  <c r="S42" i="136"/>
  <c r="S41" i="136"/>
  <c r="S40" i="136"/>
  <c r="S39" i="136"/>
  <c r="S38" i="136"/>
  <c r="S37" i="136"/>
  <c r="S36" i="136"/>
  <c r="Q36" i="136" s="1"/>
  <c r="S35" i="136"/>
  <c r="S34" i="136"/>
  <c r="S33" i="136"/>
  <c r="S32" i="136"/>
  <c r="S31" i="136"/>
  <c r="S30" i="136"/>
  <c r="S29" i="136"/>
  <c r="S28" i="136"/>
  <c r="Q28" i="136" s="1"/>
  <c r="S27" i="136"/>
  <c r="Q27" i="136"/>
  <c r="Q35" i="136" s="1"/>
  <c r="Q43" i="136" s="1"/>
  <c r="Q50" i="136" s="1"/>
  <c r="I27" i="136"/>
  <c r="S26" i="136"/>
  <c r="S25" i="136"/>
  <c r="S24" i="136"/>
  <c r="S23" i="136"/>
  <c r="S22" i="136"/>
  <c r="X21" i="136"/>
  <c r="S21" i="136"/>
  <c r="S20" i="136"/>
  <c r="Q20" i="136" s="1"/>
  <c r="I20" i="136"/>
  <c r="X19" i="136"/>
  <c r="S19" i="136"/>
  <c r="L19" i="136"/>
  <c r="K19" i="136"/>
  <c r="J19" i="136"/>
  <c r="S18" i="136"/>
  <c r="X17" i="136"/>
  <c r="S17" i="136"/>
  <c r="S16" i="136"/>
  <c r="A16" i="136"/>
  <c r="A20" i="136" s="1"/>
  <c r="A24" i="136" s="1"/>
  <c r="A28" i="136" s="1"/>
  <c r="A32" i="136" s="1"/>
  <c r="A36" i="136" s="1"/>
  <c r="A40" i="136" s="1"/>
  <c r="A44" i="136" s="1"/>
  <c r="A48" i="136" s="1"/>
  <c r="X15" i="136"/>
  <c r="T15" i="136"/>
  <c r="T17" i="136" s="1"/>
  <c r="S15" i="136"/>
  <c r="S14" i="136"/>
  <c r="Y13" i="136"/>
  <c r="Y14" i="136" s="1"/>
  <c r="X13" i="136"/>
  <c r="M19" i="136" s="1"/>
  <c r="S13" i="136"/>
  <c r="F13" i="136"/>
  <c r="K42" i="158" s="1"/>
  <c r="E13" i="136"/>
  <c r="M12" i="136"/>
  <c r="AB11" i="136"/>
  <c r="I34" i="137" l="1"/>
  <c r="S18" i="137"/>
  <c r="S20" i="137" s="1"/>
  <c r="L27" i="136"/>
  <c r="J27" i="136"/>
  <c r="J34" i="137"/>
  <c r="L34" i="137"/>
  <c r="K34" i="137"/>
  <c r="H35" i="137"/>
  <c r="J51" i="140"/>
  <c r="K51" i="140"/>
  <c r="L51" i="140"/>
  <c r="M51" i="140"/>
  <c r="L49" i="139"/>
  <c r="H50" i="139"/>
  <c r="I49" i="139"/>
  <c r="J49" i="139"/>
  <c r="K49" i="139"/>
  <c r="K43" i="139"/>
  <c r="L43" i="139"/>
  <c r="I43" i="139"/>
  <c r="J43" i="139"/>
  <c r="L36" i="138"/>
  <c r="K36" i="138"/>
  <c r="M36" i="138"/>
  <c r="J36" i="138"/>
  <c r="Y17" i="138"/>
  <c r="Z17" i="138" s="1"/>
  <c r="Z16" i="138"/>
  <c r="J43" i="138"/>
  <c r="I50" i="138"/>
  <c r="I44" i="138"/>
  <c r="M43" i="138"/>
  <c r="K43" i="138"/>
  <c r="L43" i="138"/>
  <c r="H49" i="137"/>
  <c r="H43" i="137"/>
  <c r="X16" i="137"/>
  <c r="Z13" i="136"/>
  <c r="G58" i="136"/>
  <c r="Y15" i="136"/>
  <c r="Z14" i="136"/>
  <c r="T19" i="136"/>
  <c r="T21" i="136" s="1"/>
  <c r="I28" i="136"/>
  <c r="K27" i="136"/>
  <c r="I35" i="136"/>
  <c r="M20" i="136"/>
  <c r="M27" i="136"/>
  <c r="N6" i="136"/>
  <c r="F42" i="135"/>
  <c r="L2" i="158" s="1"/>
  <c r="E42" i="135"/>
  <c r="S51" i="135"/>
  <c r="Q51" i="135" s="1"/>
  <c r="F51" i="135"/>
  <c r="M2" i="158" s="1"/>
  <c r="E51" i="135"/>
  <c r="E58" i="135" s="1"/>
  <c r="S50" i="135"/>
  <c r="S49" i="135"/>
  <c r="F49" i="135"/>
  <c r="E49" i="135"/>
  <c r="S48" i="135"/>
  <c r="S47" i="135"/>
  <c r="S46" i="135"/>
  <c r="S45" i="135"/>
  <c r="S44" i="135"/>
  <c r="Q44" i="135" s="1"/>
  <c r="S43" i="135"/>
  <c r="S42" i="135"/>
  <c r="S41" i="135"/>
  <c r="S40" i="135"/>
  <c r="S39" i="135"/>
  <c r="S38" i="135"/>
  <c r="S37" i="135"/>
  <c r="S36" i="135"/>
  <c r="Q36" i="135" s="1"/>
  <c r="S35" i="135"/>
  <c r="S34" i="135"/>
  <c r="S33" i="135"/>
  <c r="S32" i="135"/>
  <c r="S31" i="135"/>
  <c r="S30" i="135"/>
  <c r="S29" i="135"/>
  <c r="S28" i="135"/>
  <c r="Q28" i="135" s="1"/>
  <c r="S27" i="135"/>
  <c r="Q27" i="135"/>
  <c r="Q35" i="135" s="1"/>
  <c r="Q43" i="135" s="1"/>
  <c r="Q50" i="135" s="1"/>
  <c r="I27" i="135"/>
  <c r="I35" i="135" s="1"/>
  <c r="S26" i="135"/>
  <c r="S25" i="135"/>
  <c r="S24" i="135"/>
  <c r="S23" i="135"/>
  <c r="S22" i="135"/>
  <c r="X21" i="135"/>
  <c r="S21" i="135"/>
  <c r="S20" i="135"/>
  <c r="Q20" i="135" s="1"/>
  <c r="I20" i="135"/>
  <c r="X19" i="135"/>
  <c r="S19" i="135"/>
  <c r="L19" i="135"/>
  <c r="K19" i="135"/>
  <c r="J19" i="135"/>
  <c r="S18" i="135"/>
  <c r="X17" i="135"/>
  <c r="S17" i="135"/>
  <c r="S16" i="135"/>
  <c r="A16" i="135"/>
  <c r="A20" i="135" s="1"/>
  <c r="A24" i="135" s="1"/>
  <c r="A28" i="135" s="1"/>
  <c r="A32" i="135" s="1"/>
  <c r="A36" i="135" s="1"/>
  <c r="A40" i="135" s="1"/>
  <c r="A44" i="135" s="1"/>
  <c r="A48" i="135" s="1"/>
  <c r="X15" i="135"/>
  <c r="T15" i="135"/>
  <c r="S15" i="135"/>
  <c r="S14" i="135"/>
  <c r="Y13" i="135"/>
  <c r="Y14" i="135" s="1"/>
  <c r="Y15" i="135" s="1"/>
  <c r="X13" i="135"/>
  <c r="M19" i="135" s="1"/>
  <c r="S13" i="135"/>
  <c r="F13" i="135"/>
  <c r="K2" i="158" s="1"/>
  <c r="E13" i="135"/>
  <c r="M12" i="135"/>
  <c r="AB11" i="135"/>
  <c r="K19" i="137" l="1"/>
  <c r="L19" i="137"/>
  <c r="K35" i="137"/>
  <c r="K27" i="137"/>
  <c r="K42" i="137"/>
  <c r="Y16" i="137"/>
  <c r="I35" i="137"/>
  <c r="I19" i="137"/>
  <c r="Y15" i="137"/>
  <c r="I42" i="137"/>
  <c r="L27" i="137"/>
  <c r="J19" i="137"/>
  <c r="J27" i="137"/>
  <c r="I27" i="137"/>
  <c r="L42" i="137"/>
  <c r="J42" i="137"/>
  <c r="J35" i="137"/>
  <c r="L35" i="137"/>
  <c r="K27" i="135"/>
  <c r="J20" i="136"/>
  <c r="L27" i="135"/>
  <c r="K20" i="136"/>
  <c r="K50" i="139"/>
  <c r="L50" i="139"/>
  <c r="I50" i="139"/>
  <c r="J50" i="139"/>
  <c r="J44" i="138"/>
  <c r="K44" i="138"/>
  <c r="L44" i="138"/>
  <c r="M44" i="138"/>
  <c r="K50" i="138"/>
  <c r="M50" i="138"/>
  <c r="I51" i="138"/>
  <c r="J50" i="138"/>
  <c r="L50" i="138"/>
  <c r="J49" i="137"/>
  <c r="K49" i="137"/>
  <c r="L49" i="137"/>
  <c r="H50" i="137"/>
  <c r="I49" i="137"/>
  <c r="I43" i="137"/>
  <c r="J43" i="137"/>
  <c r="K43" i="137"/>
  <c r="L43" i="137"/>
  <c r="L28" i="136"/>
  <c r="M28" i="136"/>
  <c r="K28" i="136"/>
  <c r="J28" i="136"/>
  <c r="J35" i="136"/>
  <c r="K35" i="136"/>
  <c r="I43" i="136"/>
  <c r="I36" i="136"/>
  <c r="M35" i="136"/>
  <c r="L35" i="136"/>
  <c r="Y16" i="136"/>
  <c r="Z15" i="136"/>
  <c r="L20" i="136"/>
  <c r="Z13" i="135"/>
  <c r="G58" i="135"/>
  <c r="I36" i="135"/>
  <c r="I43" i="135"/>
  <c r="Y16" i="135"/>
  <c r="J27" i="135"/>
  <c r="Z14" i="135"/>
  <c r="M27" i="135"/>
  <c r="I28" i="135"/>
  <c r="T17" i="135"/>
  <c r="T19" i="135" s="1"/>
  <c r="T21" i="135" s="1"/>
  <c r="N6" i="135"/>
  <c r="E30" i="134"/>
  <c r="D30" i="134"/>
  <c r="R50" i="134"/>
  <c r="P50" i="134" s="1"/>
  <c r="E50" i="134"/>
  <c r="D50" i="134"/>
  <c r="D57" i="134" s="1"/>
  <c r="R49" i="134"/>
  <c r="R48" i="134"/>
  <c r="E48" i="134"/>
  <c r="D48" i="134"/>
  <c r="R47" i="134"/>
  <c r="R46" i="134"/>
  <c r="R45" i="134"/>
  <c r="R44" i="134"/>
  <c r="R43" i="134"/>
  <c r="P43" i="134" s="1"/>
  <c r="R42" i="134"/>
  <c r="R41" i="134"/>
  <c r="R40" i="134"/>
  <c r="R39" i="134"/>
  <c r="R38" i="134"/>
  <c r="R37" i="134"/>
  <c r="R36" i="134"/>
  <c r="R35" i="134"/>
  <c r="P35" i="134" s="1"/>
  <c r="R34" i="134"/>
  <c r="R33" i="134"/>
  <c r="R32" i="134"/>
  <c r="R31" i="134"/>
  <c r="R30" i="134"/>
  <c r="R29" i="134"/>
  <c r="R28" i="134"/>
  <c r="R27" i="134"/>
  <c r="P27" i="134" s="1"/>
  <c r="R26" i="134"/>
  <c r="P26" i="134"/>
  <c r="P34" i="134" s="1"/>
  <c r="P42" i="134" s="1"/>
  <c r="P49" i="134" s="1"/>
  <c r="H26" i="134"/>
  <c r="R25" i="134"/>
  <c r="R24" i="134"/>
  <c r="R23" i="134"/>
  <c r="R22" i="134"/>
  <c r="R21" i="134"/>
  <c r="W20" i="134"/>
  <c r="R20" i="134"/>
  <c r="R19" i="134"/>
  <c r="P19" i="134" s="1"/>
  <c r="H19" i="134"/>
  <c r="W18" i="134"/>
  <c r="R18" i="134"/>
  <c r="K18" i="134"/>
  <c r="J18" i="134"/>
  <c r="I18" i="134"/>
  <c r="R17" i="134"/>
  <c r="W16" i="134"/>
  <c r="R16" i="134"/>
  <c r="R15" i="134"/>
  <c r="A15" i="134"/>
  <c r="A19" i="134" s="1"/>
  <c r="A23" i="134" s="1"/>
  <c r="A27" i="134" s="1"/>
  <c r="A31" i="134" s="1"/>
  <c r="A35" i="134" s="1"/>
  <c r="A39" i="134" s="1"/>
  <c r="A43" i="134" s="1"/>
  <c r="A47" i="134" s="1"/>
  <c r="W14" i="134"/>
  <c r="S14" i="134"/>
  <c r="S16" i="134" s="1"/>
  <c r="R14" i="134"/>
  <c r="R13" i="134"/>
  <c r="X12" i="134"/>
  <c r="X13" i="134" s="1"/>
  <c r="W12" i="134"/>
  <c r="L18" i="134" s="1"/>
  <c r="R12" i="134"/>
  <c r="E12" i="134"/>
  <c r="D12" i="134"/>
  <c r="L11" i="134"/>
  <c r="AA10" i="134"/>
  <c r="L20" i="135" l="1"/>
  <c r="I26" i="134"/>
  <c r="M20" i="135"/>
  <c r="Y12" i="134"/>
  <c r="L35" i="135"/>
  <c r="K26" i="134"/>
  <c r="J51" i="138"/>
  <c r="K51" i="138"/>
  <c r="L51" i="138"/>
  <c r="M51" i="138"/>
  <c r="I50" i="137"/>
  <c r="J50" i="137"/>
  <c r="K50" i="137"/>
  <c r="L50" i="137"/>
  <c r="Y17" i="136"/>
  <c r="Z17" i="136" s="1"/>
  <c r="Z16" i="136"/>
  <c r="J43" i="136"/>
  <c r="I50" i="136"/>
  <c r="I44" i="136"/>
  <c r="M43" i="136"/>
  <c r="K43" i="136"/>
  <c r="L43" i="136"/>
  <c r="J36" i="136"/>
  <c r="K36" i="136"/>
  <c r="M36" i="136"/>
  <c r="L36" i="136"/>
  <c r="L28" i="135"/>
  <c r="M28" i="135"/>
  <c r="J28" i="135"/>
  <c r="K28" i="135"/>
  <c r="L36" i="135"/>
  <c r="M36" i="135"/>
  <c r="J36" i="135"/>
  <c r="K36" i="135"/>
  <c r="K20" i="135"/>
  <c r="K35" i="135"/>
  <c r="J43" i="135"/>
  <c r="K43" i="135"/>
  <c r="I50" i="135"/>
  <c r="L43" i="135"/>
  <c r="I44" i="135"/>
  <c r="M43" i="135"/>
  <c r="J20" i="135"/>
  <c r="Z15" i="135"/>
  <c r="M35" i="135"/>
  <c r="Y17" i="135"/>
  <c r="Z17" i="135" s="1"/>
  <c r="Z16" i="135"/>
  <c r="J35" i="135"/>
  <c r="F57" i="134"/>
  <c r="X14" i="134"/>
  <c r="Y13" i="134"/>
  <c r="S18" i="134"/>
  <c r="S20" i="134" s="1"/>
  <c r="K19" i="134" s="1"/>
  <c r="H27" i="134"/>
  <c r="J26" i="134"/>
  <c r="H34" i="134"/>
  <c r="L26" i="134"/>
  <c r="M5" i="134"/>
  <c r="E40" i="133"/>
  <c r="D40" i="133"/>
  <c r="R50" i="133"/>
  <c r="P50" i="133" s="1"/>
  <c r="E50" i="133"/>
  <c r="D50" i="133"/>
  <c r="D57" i="133" s="1"/>
  <c r="R49" i="133"/>
  <c r="R48" i="133"/>
  <c r="E48" i="133"/>
  <c r="D48" i="133"/>
  <c r="R47" i="133"/>
  <c r="R46" i="133"/>
  <c r="R45" i="133"/>
  <c r="R44" i="133"/>
  <c r="R43" i="133"/>
  <c r="P43" i="133" s="1"/>
  <c r="R42" i="133"/>
  <c r="R41" i="133"/>
  <c r="R40" i="133"/>
  <c r="R39" i="133"/>
  <c r="R38" i="133"/>
  <c r="R37" i="133"/>
  <c r="R36" i="133"/>
  <c r="R35" i="133"/>
  <c r="P35" i="133" s="1"/>
  <c r="R34" i="133"/>
  <c r="R33" i="133"/>
  <c r="R32" i="133"/>
  <c r="R31" i="133"/>
  <c r="R30" i="133"/>
  <c r="R29" i="133"/>
  <c r="R28" i="133"/>
  <c r="R27" i="133"/>
  <c r="P27" i="133" s="1"/>
  <c r="R26" i="133"/>
  <c r="P26" i="133"/>
  <c r="P34" i="133" s="1"/>
  <c r="P42" i="133" s="1"/>
  <c r="P49" i="133" s="1"/>
  <c r="H26" i="133"/>
  <c r="R25" i="133"/>
  <c r="R24" i="133"/>
  <c r="R23" i="133"/>
  <c r="R22" i="133"/>
  <c r="R21" i="133"/>
  <c r="W20" i="133"/>
  <c r="R20" i="133"/>
  <c r="R19" i="133"/>
  <c r="P19" i="133" s="1"/>
  <c r="H19" i="133"/>
  <c r="W18" i="133"/>
  <c r="R18" i="133"/>
  <c r="K18" i="133"/>
  <c r="J18" i="133"/>
  <c r="I18" i="133"/>
  <c r="R17" i="133"/>
  <c r="W16" i="133"/>
  <c r="R16" i="133"/>
  <c r="R15" i="133"/>
  <c r="A15" i="133"/>
  <c r="A19" i="133" s="1"/>
  <c r="A23" i="133" s="1"/>
  <c r="A27" i="133" s="1"/>
  <c r="A31" i="133" s="1"/>
  <c r="A35" i="133" s="1"/>
  <c r="A39" i="133" s="1"/>
  <c r="A43" i="133" s="1"/>
  <c r="A47" i="133" s="1"/>
  <c r="W14" i="133"/>
  <c r="S14" i="133"/>
  <c r="S16" i="133" s="1"/>
  <c r="S18" i="133" s="1"/>
  <c r="S20" i="133" s="1"/>
  <c r="R14" i="133"/>
  <c r="R13" i="133"/>
  <c r="X12" i="133"/>
  <c r="W12" i="133"/>
  <c r="L18" i="133" s="1"/>
  <c r="R12" i="133"/>
  <c r="E12" i="133"/>
  <c r="D12" i="133"/>
  <c r="L11" i="133"/>
  <c r="AA10" i="133"/>
  <c r="I19" i="134" l="1"/>
  <c r="J19" i="134"/>
  <c r="Y12" i="133"/>
  <c r="L19" i="134"/>
  <c r="I19" i="133"/>
  <c r="I26" i="133"/>
  <c r="J44" i="136"/>
  <c r="L44" i="136"/>
  <c r="M44" i="136"/>
  <c r="K44" i="136"/>
  <c r="K50" i="136"/>
  <c r="M50" i="136"/>
  <c r="I51" i="136"/>
  <c r="J50" i="136"/>
  <c r="L50" i="136"/>
  <c r="J44" i="135"/>
  <c r="K44" i="135"/>
  <c r="L44" i="135"/>
  <c r="M44" i="135"/>
  <c r="K50" i="135"/>
  <c r="L50" i="135"/>
  <c r="M50" i="135"/>
  <c r="I51" i="135"/>
  <c r="J50" i="135"/>
  <c r="I34" i="134"/>
  <c r="H42" i="134"/>
  <c r="H35" i="134"/>
  <c r="L34" i="134"/>
  <c r="J34" i="134"/>
  <c r="K34" i="134"/>
  <c r="X15" i="134"/>
  <c r="Y14" i="134"/>
  <c r="K27" i="134"/>
  <c r="L27" i="134"/>
  <c r="J27" i="134"/>
  <c r="I27" i="134"/>
  <c r="F57" i="133"/>
  <c r="L19" i="133"/>
  <c r="L26" i="133"/>
  <c r="H27" i="133"/>
  <c r="H34" i="133"/>
  <c r="X13" i="133"/>
  <c r="K19" i="133"/>
  <c r="K26" i="133"/>
  <c r="J19" i="133"/>
  <c r="J26" i="133"/>
  <c r="M5" i="133"/>
  <c r="S51" i="132"/>
  <c r="Q51" i="132" s="1"/>
  <c r="F51" i="132"/>
  <c r="M35" i="158" s="1"/>
  <c r="E51" i="132"/>
  <c r="E58" i="132" s="1"/>
  <c r="S50" i="132"/>
  <c r="S49" i="132"/>
  <c r="F49" i="132"/>
  <c r="E49" i="132"/>
  <c r="S48" i="132"/>
  <c r="S47" i="132"/>
  <c r="S46" i="132"/>
  <c r="S45" i="132"/>
  <c r="S44" i="132"/>
  <c r="Q44" i="132" s="1"/>
  <c r="S43" i="132"/>
  <c r="S42" i="132"/>
  <c r="S41" i="132"/>
  <c r="S40" i="132"/>
  <c r="S39" i="132"/>
  <c r="S38" i="132"/>
  <c r="S37" i="132"/>
  <c r="S36" i="132"/>
  <c r="Q36" i="132" s="1"/>
  <c r="S35" i="132"/>
  <c r="S34" i="132"/>
  <c r="S33" i="132"/>
  <c r="S32" i="132"/>
  <c r="S31" i="132"/>
  <c r="S30" i="132"/>
  <c r="S29" i="132"/>
  <c r="S28" i="132"/>
  <c r="Q28" i="132" s="1"/>
  <c r="S27" i="132"/>
  <c r="Q27" i="132"/>
  <c r="Q35" i="132" s="1"/>
  <c r="Q43" i="132" s="1"/>
  <c r="Q50" i="132" s="1"/>
  <c r="I27" i="132"/>
  <c r="S26" i="132"/>
  <c r="S25" i="132"/>
  <c r="S24" i="132"/>
  <c r="S23" i="132"/>
  <c r="S22" i="132"/>
  <c r="X21" i="132"/>
  <c r="S21" i="132"/>
  <c r="S20" i="132"/>
  <c r="Q20" i="132" s="1"/>
  <c r="I20" i="132"/>
  <c r="X19" i="132"/>
  <c r="S19" i="132"/>
  <c r="L19" i="132"/>
  <c r="K19" i="132"/>
  <c r="J19" i="132"/>
  <c r="S18" i="132"/>
  <c r="X17" i="132"/>
  <c r="S17" i="132"/>
  <c r="S16" i="132"/>
  <c r="A16" i="132"/>
  <c r="A20" i="132" s="1"/>
  <c r="A24" i="132" s="1"/>
  <c r="A28" i="132" s="1"/>
  <c r="A32" i="132" s="1"/>
  <c r="A36" i="132" s="1"/>
  <c r="A40" i="132" s="1"/>
  <c r="A44" i="132" s="1"/>
  <c r="A48" i="132" s="1"/>
  <c r="X15" i="132"/>
  <c r="T15" i="132"/>
  <c r="T17" i="132" s="1"/>
  <c r="S15" i="132"/>
  <c r="S14" i="132"/>
  <c r="Y13" i="132"/>
  <c r="Y14" i="132" s="1"/>
  <c r="X13" i="132"/>
  <c r="M19" i="132" s="1"/>
  <c r="S13" i="132"/>
  <c r="F13" i="132"/>
  <c r="K35" i="158" s="1"/>
  <c r="E13" i="132"/>
  <c r="M12" i="132"/>
  <c r="AB11" i="132"/>
  <c r="J27" i="132" l="1"/>
  <c r="G58" i="132"/>
  <c r="Z13" i="132"/>
  <c r="L27" i="132"/>
  <c r="J51" i="136"/>
  <c r="K51" i="136"/>
  <c r="L51" i="136"/>
  <c r="M51" i="136"/>
  <c r="J51" i="135"/>
  <c r="K51" i="135"/>
  <c r="L51" i="135"/>
  <c r="M51" i="135"/>
  <c r="I42" i="134"/>
  <c r="H49" i="134"/>
  <c r="K42" i="134"/>
  <c r="H43" i="134"/>
  <c r="L42" i="134"/>
  <c r="J42" i="134"/>
  <c r="X16" i="134"/>
  <c r="Y16" i="134" s="1"/>
  <c r="Y15" i="134"/>
  <c r="I35" i="134"/>
  <c r="K35" i="134"/>
  <c r="L35" i="134"/>
  <c r="J35" i="134"/>
  <c r="X14" i="133"/>
  <c r="Y13" i="133"/>
  <c r="I27" i="133"/>
  <c r="J27" i="133"/>
  <c r="K27" i="133"/>
  <c r="L27" i="133"/>
  <c r="I34" i="133"/>
  <c r="H42" i="133"/>
  <c r="J34" i="133"/>
  <c r="K34" i="133"/>
  <c r="H35" i="133"/>
  <c r="L34" i="133"/>
  <c r="Y15" i="132"/>
  <c r="Z14" i="132"/>
  <c r="T19" i="132"/>
  <c r="T21" i="132" s="1"/>
  <c r="M27" i="132"/>
  <c r="K27" i="132"/>
  <c r="I28" i="132"/>
  <c r="I35" i="132"/>
  <c r="N6" i="132"/>
  <c r="E33" i="131"/>
  <c r="D33" i="131"/>
  <c r="R50" i="131"/>
  <c r="P50" i="131" s="1"/>
  <c r="E50" i="131"/>
  <c r="D50" i="131"/>
  <c r="D57" i="131" s="1"/>
  <c r="R49" i="131"/>
  <c r="R48" i="131"/>
  <c r="E48" i="131"/>
  <c r="D48" i="131"/>
  <c r="R47" i="131"/>
  <c r="R46" i="131"/>
  <c r="R45" i="131"/>
  <c r="R44" i="131"/>
  <c r="R43" i="131"/>
  <c r="P43" i="131" s="1"/>
  <c r="R42" i="131"/>
  <c r="R41" i="131"/>
  <c r="R40" i="131"/>
  <c r="R39" i="131"/>
  <c r="R38" i="131"/>
  <c r="R37" i="131"/>
  <c r="R36" i="131"/>
  <c r="R35" i="131"/>
  <c r="P35" i="131" s="1"/>
  <c r="R34" i="131"/>
  <c r="R33" i="131"/>
  <c r="R32" i="131"/>
  <c r="R31" i="131"/>
  <c r="R30" i="131"/>
  <c r="R29" i="131"/>
  <c r="R28" i="131"/>
  <c r="R27" i="131"/>
  <c r="P27" i="131" s="1"/>
  <c r="R26" i="131"/>
  <c r="P26" i="131"/>
  <c r="P34" i="131" s="1"/>
  <c r="P42" i="131" s="1"/>
  <c r="P49" i="131" s="1"/>
  <c r="H26" i="131"/>
  <c r="H34" i="131" s="1"/>
  <c r="R25" i="131"/>
  <c r="R24" i="131"/>
  <c r="R23" i="131"/>
  <c r="R22" i="131"/>
  <c r="R21" i="131"/>
  <c r="W20" i="131"/>
  <c r="R20" i="131"/>
  <c r="R19" i="131"/>
  <c r="P19" i="131" s="1"/>
  <c r="H19" i="131"/>
  <c r="W18" i="131"/>
  <c r="R18" i="131"/>
  <c r="K18" i="131"/>
  <c r="J18" i="131"/>
  <c r="I18" i="131"/>
  <c r="R17" i="131"/>
  <c r="W16" i="131"/>
  <c r="R16" i="131"/>
  <c r="R15" i="131"/>
  <c r="A15" i="131"/>
  <c r="A19" i="131" s="1"/>
  <c r="A23" i="131" s="1"/>
  <c r="A27" i="131" s="1"/>
  <c r="A31" i="131" s="1"/>
  <c r="A35" i="131" s="1"/>
  <c r="A39" i="131" s="1"/>
  <c r="A43" i="131" s="1"/>
  <c r="A47" i="131" s="1"/>
  <c r="W14" i="131"/>
  <c r="S14" i="131"/>
  <c r="R14" i="131"/>
  <c r="R13" i="131"/>
  <c r="X12" i="131"/>
  <c r="X13" i="131" s="1"/>
  <c r="X14" i="131" s="1"/>
  <c r="W12" i="131"/>
  <c r="L18" i="131" s="1"/>
  <c r="R12" i="131"/>
  <c r="E12" i="131"/>
  <c r="D12" i="131"/>
  <c r="L11" i="131"/>
  <c r="AA10" i="131"/>
  <c r="K26" i="131" l="1"/>
  <c r="K20" i="132"/>
  <c r="M20" i="132"/>
  <c r="L20" i="132"/>
  <c r="J20" i="132"/>
  <c r="J49" i="134"/>
  <c r="L49" i="134"/>
  <c r="H50" i="134"/>
  <c r="I49" i="134"/>
  <c r="K49" i="134"/>
  <c r="I43" i="134"/>
  <c r="J43" i="134"/>
  <c r="L43" i="134"/>
  <c r="K43" i="134"/>
  <c r="Y14" i="133"/>
  <c r="X15" i="133"/>
  <c r="I35" i="133"/>
  <c r="J35" i="133"/>
  <c r="K35" i="133"/>
  <c r="L35" i="133"/>
  <c r="H49" i="133"/>
  <c r="K42" i="133"/>
  <c r="H43" i="133"/>
  <c r="L42" i="133"/>
  <c r="I42" i="133"/>
  <c r="J42" i="133"/>
  <c r="L28" i="132"/>
  <c r="J28" i="132"/>
  <c r="K28" i="132"/>
  <c r="M28" i="132"/>
  <c r="L35" i="132"/>
  <c r="I36" i="132"/>
  <c r="I43" i="132"/>
  <c r="K35" i="132"/>
  <c r="M35" i="132"/>
  <c r="J35" i="132"/>
  <c r="Y16" i="132"/>
  <c r="Z15" i="132"/>
  <c r="F57" i="131"/>
  <c r="H42" i="131"/>
  <c r="H35" i="131"/>
  <c r="X15" i="131"/>
  <c r="Y12" i="131"/>
  <c r="I26" i="131"/>
  <c r="Y13" i="131"/>
  <c r="L26" i="131"/>
  <c r="H27" i="131"/>
  <c r="J26" i="131"/>
  <c r="S16" i="131"/>
  <c r="S18" i="131" s="1"/>
  <c r="S20" i="131" s="1"/>
  <c r="M5" i="131"/>
  <c r="F29" i="130"/>
  <c r="L5" i="158" s="1"/>
  <c r="E29" i="130"/>
  <c r="S51" i="130"/>
  <c r="Q51" i="130" s="1"/>
  <c r="F51" i="130"/>
  <c r="M5" i="158" s="1"/>
  <c r="E51" i="130"/>
  <c r="E58" i="130" s="1"/>
  <c r="S50" i="130"/>
  <c r="S49" i="130"/>
  <c r="F49" i="130"/>
  <c r="E49" i="130"/>
  <c r="S48" i="130"/>
  <c r="S47" i="130"/>
  <c r="S46" i="130"/>
  <c r="S45" i="130"/>
  <c r="S44" i="130"/>
  <c r="Q44" i="130" s="1"/>
  <c r="S43" i="130"/>
  <c r="S42" i="130"/>
  <c r="S41" i="130"/>
  <c r="S40" i="130"/>
  <c r="S39" i="130"/>
  <c r="S38" i="130"/>
  <c r="S37" i="130"/>
  <c r="S36" i="130"/>
  <c r="Q36" i="130" s="1"/>
  <c r="S35" i="130"/>
  <c r="S34" i="130"/>
  <c r="S33" i="130"/>
  <c r="S32" i="130"/>
  <c r="S31" i="130"/>
  <c r="S30" i="130"/>
  <c r="S29" i="130"/>
  <c r="S28" i="130"/>
  <c r="Q28" i="130" s="1"/>
  <c r="S27" i="130"/>
  <c r="Q27" i="130"/>
  <c r="Q35" i="130" s="1"/>
  <c r="Q43" i="130" s="1"/>
  <c r="Q50" i="130" s="1"/>
  <c r="I27" i="130"/>
  <c r="S26" i="130"/>
  <c r="S25" i="130"/>
  <c r="S24" i="130"/>
  <c r="S23" i="130"/>
  <c r="S22" i="130"/>
  <c r="X21" i="130"/>
  <c r="S21" i="130"/>
  <c r="S20" i="130"/>
  <c r="Q20" i="130" s="1"/>
  <c r="I20" i="130"/>
  <c r="X19" i="130"/>
  <c r="S19" i="130"/>
  <c r="L19" i="130"/>
  <c r="K19" i="130"/>
  <c r="J19" i="130"/>
  <c r="S18" i="130"/>
  <c r="X17" i="130"/>
  <c r="S17" i="130"/>
  <c r="S16" i="130"/>
  <c r="A16" i="130"/>
  <c r="A20" i="130" s="1"/>
  <c r="A24" i="130" s="1"/>
  <c r="A28" i="130" s="1"/>
  <c r="A32" i="130" s="1"/>
  <c r="A36" i="130" s="1"/>
  <c r="A40" i="130" s="1"/>
  <c r="A44" i="130" s="1"/>
  <c r="A48" i="130" s="1"/>
  <c r="X15" i="130"/>
  <c r="T15" i="130"/>
  <c r="T17" i="130" s="1"/>
  <c r="T19" i="130" s="1"/>
  <c r="T21" i="130" s="1"/>
  <c r="S15" i="130"/>
  <c r="S14" i="130"/>
  <c r="Y13" i="130"/>
  <c r="Y14" i="130" s="1"/>
  <c r="X13" i="130"/>
  <c r="S13" i="130"/>
  <c r="F13" i="130"/>
  <c r="K5" i="158" s="1"/>
  <c r="E13" i="130"/>
  <c r="M12" i="130"/>
  <c r="AB11" i="130"/>
  <c r="Z13" i="130" l="1"/>
  <c r="Y14" i="131"/>
  <c r="K34" i="131"/>
  <c r="L20" i="130"/>
  <c r="L27" i="130"/>
  <c r="I34" i="131"/>
  <c r="I50" i="134"/>
  <c r="J50" i="134"/>
  <c r="K50" i="134"/>
  <c r="L50" i="134"/>
  <c r="K43" i="133"/>
  <c r="L43" i="133"/>
  <c r="I43" i="133"/>
  <c r="J43" i="133"/>
  <c r="X16" i="133"/>
  <c r="Y16" i="133" s="1"/>
  <c r="Y15" i="133"/>
  <c r="L49" i="133"/>
  <c r="H50" i="133"/>
  <c r="I49" i="133"/>
  <c r="J49" i="133"/>
  <c r="K49" i="133"/>
  <c r="L36" i="132"/>
  <c r="K36" i="132"/>
  <c r="M36" i="132"/>
  <c r="J36" i="132"/>
  <c r="Y17" i="132"/>
  <c r="Z17" i="132" s="1"/>
  <c r="Z16" i="132"/>
  <c r="J43" i="132"/>
  <c r="K43" i="132"/>
  <c r="I50" i="132"/>
  <c r="L43" i="132"/>
  <c r="I44" i="132"/>
  <c r="M43" i="132"/>
  <c r="I42" i="131"/>
  <c r="H43" i="131"/>
  <c r="L42" i="131"/>
  <c r="J42" i="131"/>
  <c r="H49" i="131"/>
  <c r="K42" i="131"/>
  <c r="K35" i="131"/>
  <c r="L35" i="131"/>
  <c r="I35" i="131"/>
  <c r="J35" i="131"/>
  <c r="J19" i="131"/>
  <c r="J34" i="131"/>
  <c r="K19" i="131"/>
  <c r="L19" i="131"/>
  <c r="K27" i="131"/>
  <c r="J27" i="131"/>
  <c r="L27" i="131"/>
  <c r="I27" i="131"/>
  <c r="X16" i="131"/>
  <c r="Y16" i="131" s="1"/>
  <c r="Y15" i="131"/>
  <c r="I19" i="131"/>
  <c r="L34" i="131"/>
  <c r="M19" i="130"/>
  <c r="G58" i="130"/>
  <c r="Y15" i="130"/>
  <c r="Z14" i="130"/>
  <c r="K20" i="130"/>
  <c r="K27" i="130"/>
  <c r="I35" i="130"/>
  <c r="J20" i="130"/>
  <c r="J27" i="130"/>
  <c r="M20" i="130"/>
  <c r="M27" i="130"/>
  <c r="I28" i="130"/>
  <c r="N6" i="130"/>
  <c r="K50" i="133" l="1"/>
  <c r="L50" i="133"/>
  <c r="I50" i="133"/>
  <c r="J50" i="133"/>
  <c r="K50" i="132"/>
  <c r="M50" i="132"/>
  <c r="I51" i="132"/>
  <c r="J50" i="132"/>
  <c r="L50" i="132"/>
  <c r="J44" i="132"/>
  <c r="K44" i="132"/>
  <c r="L44" i="132"/>
  <c r="M44" i="132"/>
  <c r="I43" i="131"/>
  <c r="L43" i="131"/>
  <c r="J43" i="131"/>
  <c r="K43" i="131"/>
  <c r="J49" i="131"/>
  <c r="K49" i="131"/>
  <c r="L49" i="131"/>
  <c r="H50" i="131"/>
  <c r="I49" i="131"/>
  <c r="L28" i="130"/>
  <c r="M28" i="130"/>
  <c r="J28" i="130"/>
  <c r="K28" i="130"/>
  <c r="J35" i="130"/>
  <c r="K35" i="130"/>
  <c r="L35" i="130"/>
  <c r="I43" i="130"/>
  <c r="I36" i="130"/>
  <c r="M35" i="130"/>
  <c r="Y16" i="130"/>
  <c r="Z15" i="130"/>
  <c r="E36" i="129"/>
  <c r="D36" i="129"/>
  <c r="R50" i="129"/>
  <c r="P50" i="129" s="1"/>
  <c r="E50" i="129"/>
  <c r="D50" i="129"/>
  <c r="D57" i="129" s="1"/>
  <c r="R49" i="129"/>
  <c r="R48" i="129"/>
  <c r="E48" i="129"/>
  <c r="D48" i="129"/>
  <c r="R47" i="129"/>
  <c r="R46" i="129"/>
  <c r="R45" i="129"/>
  <c r="R44" i="129"/>
  <c r="R43" i="129"/>
  <c r="P43" i="129" s="1"/>
  <c r="R42" i="129"/>
  <c r="R41" i="129"/>
  <c r="R40" i="129"/>
  <c r="R39" i="129"/>
  <c r="R38" i="129"/>
  <c r="R37" i="129"/>
  <c r="R36" i="129"/>
  <c r="R35" i="129"/>
  <c r="P35" i="129" s="1"/>
  <c r="R34" i="129"/>
  <c r="R33" i="129"/>
  <c r="R32" i="129"/>
  <c r="R31" i="129"/>
  <c r="R30" i="129"/>
  <c r="R29" i="129"/>
  <c r="R28" i="129"/>
  <c r="R27" i="129"/>
  <c r="P27" i="129" s="1"/>
  <c r="R26" i="129"/>
  <c r="P26" i="129"/>
  <c r="P34" i="129" s="1"/>
  <c r="P42" i="129" s="1"/>
  <c r="P49" i="129" s="1"/>
  <c r="H26" i="129"/>
  <c r="R25" i="129"/>
  <c r="R24" i="129"/>
  <c r="R23" i="129"/>
  <c r="R22" i="129"/>
  <c r="R21" i="129"/>
  <c r="W20" i="129"/>
  <c r="R20" i="129"/>
  <c r="R19" i="129"/>
  <c r="P19" i="129" s="1"/>
  <c r="H19" i="129"/>
  <c r="W18" i="129"/>
  <c r="R18" i="129"/>
  <c r="K18" i="129"/>
  <c r="J18" i="129"/>
  <c r="I18" i="129"/>
  <c r="R17" i="129"/>
  <c r="W16" i="129"/>
  <c r="R16" i="129"/>
  <c r="R15" i="129"/>
  <c r="A15" i="129"/>
  <c r="A19" i="129" s="1"/>
  <c r="A23" i="129" s="1"/>
  <c r="A27" i="129" s="1"/>
  <c r="A31" i="129" s="1"/>
  <c r="A35" i="129" s="1"/>
  <c r="A39" i="129" s="1"/>
  <c r="A43" i="129" s="1"/>
  <c r="A47" i="129" s="1"/>
  <c r="W14" i="129"/>
  <c r="S14" i="129"/>
  <c r="S16" i="129" s="1"/>
  <c r="S18" i="129" s="1"/>
  <c r="R14" i="129"/>
  <c r="R13" i="129"/>
  <c r="X12" i="129"/>
  <c r="X13" i="129" s="1"/>
  <c r="X14" i="129" s="1"/>
  <c r="W12" i="129"/>
  <c r="L18" i="129" s="1"/>
  <c r="R12" i="129"/>
  <c r="E12" i="129"/>
  <c r="D12" i="129"/>
  <c r="L11" i="129"/>
  <c r="M5" i="129"/>
  <c r="F32" i="128"/>
  <c r="L3" i="158" s="1"/>
  <c r="E32" i="128"/>
  <c r="S51" i="128"/>
  <c r="Q51" i="128" s="1"/>
  <c r="F51" i="128"/>
  <c r="M3" i="158" s="1"/>
  <c r="E51" i="128"/>
  <c r="E58" i="128" s="1"/>
  <c r="S50" i="128"/>
  <c r="S49" i="128"/>
  <c r="F49" i="128"/>
  <c r="E49" i="128"/>
  <c r="S48" i="128"/>
  <c r="S47" i="128"/>
  <c r="S46" i="128"/>
  <c r="S45" i="128"/>
  <c r="S44" i="128"/>
  <c r="Q44" i="128" s="1"/>
  <c r="S43" i="128"/>
  <c r="S42" i="128"/>
  <c r="S41" i="128"/>
  <c r="S40" i="128"/>
  <c r="S39" i="128"/>
  <c r="S38" i="128"/>
  <c r="S37" i="128"/>
  <c r="S36" i="128"/>
  <c r="Q36" i="128" s="1"/>
  <c r="S35" i="128"/>
  <c r="S34" i="128"/>
  <c r="S33" i="128"/>
  <c r="S32" i="128"/>
  <c r="S31" i="128"/>
  <c r="S30" i="128"/>
  <c r="S29" i="128"/>
  <c r="S28" i="128"/>
  <c r="Q28" i="128" s="1"/>
  <c r="S27" i="128"/>
  <c r="Q27" i="128"/>
  <c r="Q35" i="128" s="1"/>
  <c r="Q43" i="128" s="1"/>
  <c r="Q50" i="128" s="1"/>
  <c r="I27" i="128"/>
  <c r="I28" i="128" s="1"/>
  <c r="S26" i="128"/>
  <c r="S25" i="128"/>
  <c r="S24" i="128"/>
  <c r="S23" i="128"/>
  <c r="S22" i="128"/>
  <c r="X21" i="128"/>
  <c r="S21" i="128"/>
  <c r="S20" i="128"/>
  <c r="Q20" i="128" s="1"/>
  <c r="I20" i="128"/>
  <c r="X19" i="128"/>
  <c r="S19" i="128"/>
  <c r="L19" i="128"/>
  <c r="K19" i="128"/>
  <c r="J19" i="128"/>
  <c r="S18" i="128"/>
  <c r="X17" i="128"/>
  <c r="S17" i="128"/>
  <c r="S16" i="128"/>
  <c r="A16" i="128"/>
  <c r="A20" i="128" s="1"/>
  <c r="A24" i="128" s="1"/>
  <c r="A28" i="128" s="1"/>
  <c r="A32" i="128" s="1"/>
  <c r="A36" i="128" s="1"/>
  <c r="A40" i="128" s="1"/>
  <c r="A44" i="128" s="1"/>
  <c r="A48" i="128" s="1"/>
  <c r="X15" i="128"/>
  <c r="T15" i="128"/>
  <c r="S15" i="128"/>
  <c r="S14" i="128"/>
  <c r="Y13" i="128"/>
  <c r="Y14" i="128" s="1"/>
  <c r="Y15" i="128" s="1"/>
  <c r="X13" i="128"/>
  <c r="S13" i="128"/>
  <c r="F13" i="128"/>
  <c r="K3" i="158" s="1"/>
  <c r="E13" i="128"/>
  <c r="M12" i="128"/>
  <c r="N6" i="128"/>
  <c r="I18" i="127"/>
  <c r="J18" i="127"/>
  <c r="K18" i="127"/>
  <c r="E40" i="127"/>
  <c r="D40" i="127"/>
  <c r="R50" i="127"/>
  <c r="P50" i="127" s="1"/>
  <c r="E50" i="127"/>
  <c r="D50" i="127"/>
  <c r="D57" i="127" s="1"/>
  <c r="R49" i="127"/>
  <c r="R48" i="127"/>
  <c r="E48" i="127"/>
  <c r="D48" i="127"/>
  <c r="R47" i="127"/>
  <c r="R46" i="127"/>
  <c r="R45" i="127"/>
  <c r="R44" i="127"/>
  <c r="R43" i="127"/>
  <c r="P43" i="127" s="1"/>
  <c r="R42" i="127"/>
  <c r="R41" i="127"/>
  <c r="R40" i="127"/>
  <c r="R39" i="127"/>
  <c r="R38" i="127"/>
  <c r="R37" i="127"/>
  <c r="R36" i="127"/>
  <c r="R35" i="127"/>
  <c r="P35" i="127" s="1"/>
  <c r="R34" i="127"/>
  <c r="R33" i="127"/>
  <c r="R32" i="127"/>
  <c r="R31" i="127"/>
  <c r="R30" i="127"/>
  <c r="R29" i="127"/>
  <c r="R28" i="127"/>
  <c r="R27" i="127"/>
  <c r="P27" i="127" s="1"/>
  <c r="R26" i="127"/>
  <c r="P26" i="127"/>
  <c r="P34" i="127" s="1"/>
  <c r="P42" i="127" s="1"/>
  <c r="P49" i="127" s="1"/>
  <c r="H26" i="127"/>
  <c r="R25" i="127"/>
  <c r="R24" i="127"/>
  <c r="R23" i="127"/>
  <c r="R22" i="127"/>
  <c r="R21" i="127"/>
  <c r="W20" i="127"/>
  <c r="R20" i="127"/>
  <c r="R19" i="127"/>
  <c r="P19" i="127" s="1"/>
  <c r="H19" i="127"/>
  <c r="W18" i="127"/>
  <c r="R18" i="127"/>
  <c r="R17" i="127"/>
  <c r="W16" i="127"/>
  <c r="R16" i="127"/>
  <c r="R15" i="127"/>
  <c r="A15" i="127"/>
  <c r="A19" i="127" s="1"/>
  <c r="A23" i="127" s="1"/>
  <c r="A27" i="127" s="1"/>
  <c r="A31" i="127" s="1"/>
  <c r="A35" i="127" s="1"/>
  <c r="A39" i="127" s="1"/>
  <c r="A43" i="127" s="1"/>
  <c r="A47" i="127" s="1"/>
  <c r="W14" i="127"/>
  <c r="S14" i="127"/>
  <c r="S16" i="127" s="1"/>
  <c r="S18" i="127" s="1"/>
  <c r="R14" i="127"/>
  <c r="R13" i="127"/>
  <c r="X12" i="127"/>
  <c r="X13" i="127" s="1"/>
  <c r="X14" i="127" s="1"/>
  <c r="W12" i="127"/>
  <c r="L18" i="127" s="1"/>
  <c r="R12" i="127"/>
  <c r="E12" i="127"/>
  <c r="D12" i="127"/>
  <c r="L11" i="127"/>
  <c r="M5" i="127"/>
  <c r="F35" i="126"/>
  <c r="L36" i="158" s="1"/>
  <c r="E35" i="126"/>
  <c r="S51" i="126"/>
  <c r="Q51" i="126" s="1"/>
  <c r="F51" i="126"/>
  <c r="M36" i="158" s="1"/>
  <c r="E51" i="126"/>
  <c r="E58" i="126" s="1"/>
  <c r="S50" i="126"/>
  <c r="S49" i="126"/>
  <c r="F49" i="126"/>
  <c r="E49" i="126"/>
  <c r="S48" i="126"/>
  <c r="S47" i="126"/>
  <c r="S46" i="126"/>
  <c r="S45" i="126"/>
  <c r="S44" i="126"/>
  <c r="Q44" i="126" s="1"/>
  <c r="S43" i="126"/>
  <c r="S42" i="126"/>
  <c r="S41" i="126"/>
  <c r="S40" i="126"/>
  <c r="S39" i="126"/>
  <c r="S38" i="126"/>
  <c r="S37" i="126"/>
  <c r="Q36" i="126"/>
  <c r="S35" i="126"/>
  <c r="S34" i="126"/>
  <c r="S33" i="126"/>
  <c r="S32" i="126"/>
  <c r="S31" i="126"/>
  <c r="S30" i="126"/>
  <c r="S29" i="126"/>
  <c r="S28" i="126"/>
  <c r="Q28" i="126" s="1"/>
  <c r="S27" i="126"/>
  <c r="Q27" i="126"/>
  <c r="Q35" i="126" s="1"/>
  <c r="Q43" i="126" s="1"/>
  <c r="Q50" i="126" s="1"/>
  <c r="I27" i="126"/>
  <c r="I28" i="126" s="1"/>
  <c r="S26" i="126"/>
  <c r="S25" i="126"/>
  <c r="S24" i="126"/>
  <c r="S23" i="126"/>
  <c r="S22" i="126"/>
  <c r="X21" i="126"/>
  <c r="S21" i="126"/>
  <c r="S20" i="126"/>
  <c r="Q20" i="126" s="1"/>
  <c r="I20" i="126"/>
  <c r="X19" i="126"/>
  <c r="S19" i="126"/>
  <c r="L19" i="126"/>
  <c r="K19" i="126"/>
  <c r="J19" i="126"/>
  <c r="S18" i="126"/>
  <c r="X17" i="126"/>
  <c r="S17" i="126"/>
  <c r="S16" i="126"/>
  <c r="A16" i="126"/>
  <c r="A20" i="126" s="1"/>
  <c r="A24" i="126" s="1"/>
  <c r="A28" i="126" s="1"/>
  <c r="A32" i="126" s="1"/>
  <c r="A36" i="126" s="1"/>
  <c r="A40" i="126" s="1"/>
  <c r="A44" i="126" s="1"/>
  <c r="A48" i="126" s="1"/>
  <c r="X15" i="126"/>
  <c r="T15" i="126"/>
  <c r="S15" i="126"/>
  <c r="S14" i="126"/>
  <c r="Y13" i="126"/>
  <c r="Y14" i="126" s="1"/>
  <c r="X13" i="126"/>
  <c r="S13" i="126"/>
  <c r="F13" i="126"/>
  <c r="K36" i="158" s="1"/>
  <c r="E13" i="126"/>
  <c r="M12" i="126"/>
  <c r="N6" i="126"/>
  <c r="F39" i="125"/>
  <c r="L17" i="158" s="1"/>
  <c r="E39" i="125"/>
  <c r="S51" i="125"/>
  <c r="Q51" i="125" s="1"/>
  <c r="F51" i="125"/>
  <c r="M17" i="158" s="1"/>
  <c r="E51" i="125"/>
  <c r="E58" i="125" s="1"/>
  <c r="S50" i="125"/>
  <c r="S49" i="125"/>
  <c r="F49" i="125"/>
  <c r="E49" i="125"/>
  <c r="S48" i="125"/>
  <c r="S47" i="125"/>
  <c r="S46" i="125"/>
  <c r="S45" i="125"/>
  <c r="S44" i="125"/>
  <c r="Q44" i="125" s="1"/>
  <c r="S43" i="125"/>
  <c r="S42" i="125"/>
  <c r="S41" i="125"/>
  <c r="S40" i="125"/>
  <c r="S39" i="125"/>
  <c r="S38" i="125"/>
  <c r="S37" i="125"/>
  <c r="S35" i="125"/>
  <c r="S34" i="125"/>
  <c r="S33" i="125"/>
  <c r="S32" i="125"/>
  <c r="S31" i="125"/>
  <c r="S30" i="125"/>
  <c r="S29" i="125"/>
  <c r="S28" i="125"/>
  <c r="Q28" i="125" s="1"/>
  <c r="S27" i="125"/>
  <c r="Q27" i="125"/>
  <c r="Q35" i="125" s="1"/>
  <c r="Q43" i="125" s="1"/>
  <c r="Q50" i="125" s="1"/>
  <c r="I27" i="125"/>
  <c r="S26" i="125"/>
  <c r="S25" i="125"/>
  <c r="S24" i="125"/>
  <c r="S23" i="125"/>
  <c r="S22" i="125"/>
  <c r="X21" i="125"/>
  <c r="S21" i="125"/>
  <c r="S20" i="125"/>
  <c r="Q20" i="125" s="1"/>
  <c r="I20" i="125"/>
  <c r="X19" i="125"/>
  <c r="S19" i="125"/>
  <c r="L19" i="125"/>
  <c r="K19" i="125"/>
  <c r="J19" i="125"/>
  <c r="S18" i="125"/>
  <c r="X17" i="125"/>
  <c r="S17" i="125"/>
  <c r="S16" i="125"/>
  <c r="A16" i="125"/>
  <c r="A20" i="125" s="1"/>
  <c r="A24" i="125" s="1"/>
  <c r="A28" i="125" s="1"/>
  <c r="A32" i="125" s="1"/>
  <c r="A36" i="125" s="1"/>
  <c r="A40" i="125" s="1"/>
  <c r="A44" i="125" s="1"/>
  <c r="A48" i="125" s="1"/>
  <c r="X15" i="125"/>
  <c r="T15" i="125"/>
  <c r="S15" i="125"/>
  <c r="S14" i="125"/>
  <c r="Y13" i="125"/>
  <c r="X13" i="125"/>
  <c r="M19" i="125" s="1"/>
  <c r="S13" i="125"/>
  <c r="F13" i="125"/>
  <c r="K17" i="158" s="1"/>
  <c r="E13" i="125"/>
  <c r="M12" i="125"/>
  <c r="N6" i="125"/>
  <c r="E40" i="124"/>
  <c r="D40" i="124"/>
  <c r="R50" i="124"/>
  <c r="P50" i="124" s="1"/>
  <c r="E50" i="124"/>
  <c r="D50" i="124"/>
  <c r="D57" i="124" s="1"/>
  <c r="R49" i="124"/>
  <c r="R48" i="124"/>
  <c r="E48" i="124"/>
  <c r="D48" i="124"/>
  <c r="R47" i="124"/>
  <c r="R46" i="124"/>
  <c r="R45" i="124"/>
  <c r="R44" i="124"/>
  <c r="R43" i="124"/>
  <c r="P43" i="124" s="1"/>
  <c r="R42" i="124"/>
  <c r="R41" i="124"/>
  <c r="R40" i="124"/>
  <c r="R39" i="124"/>
  <c r="R38" i="124"/>
  <c r="R37" i="124"/>
  <c r="R36" i="124"/>
  <c r="R35" i="124"/>
  <c r="P35" i="124" s="1"/>
  <c r="R34" i="124"/>
  <c r="R33" i="124"/>
  <c r="R32" i="124"/>
  <c r="R31" i="124"/>
  <c r="R30" i="124"/>
  <c r="R29" i="124"/>
  <c r="R28" i="124"/>
  <c r="R27" i="124"/>
  <c r="P27" i="124" s="1"/>
  <c r="R26" i="124"/>
  <c r="P26" i="124"/>
  <c r="P34" i="124" s="1"/>
  <c r="P42" i="124" s="1"/>
  <c r="P49" i="124" s="1"/>
  <c r="H26" i="124"/>
  <c r="H34" i="124" s="1"/>
  <c r="R25" i="124"/>
  <c r="R24" i="124"/>
  <c r="R23" i="124"/>
  <c r="R22" i="124"/>
  <c r="R21" i="124"/>
  <c r="W20" i="124"/>
  <c r="R20" i="124"/>
  <c r="R19" i="124"/>
  <c r="P19" i="124" s="1"/>
  <c r="H19" i="124"/>
  <c r="W18" i="124"/>
  <c r="R18" i="124"/>
  <c r="K18" i="124"/>
  <c r="J18" i="124"/>
  <c r="I18" i="124"/>
  <c r="R17" i="124"/>
  <c r="W16" i="124"/>
  <c r="R16" i="124"/>
  <c r="R15" i="124"/>
  <c r="A15" i="124"/>
  <c r="A19" i="124" s="1"/>
  <c r="A23" i="124" s="1"/>
  <c r="A27" i="124" s="1"/>
  <c r="A31" i="124" s="1"/>
  <c r="A35" i="124" s="1"/>
  <c r="A39" i="124" s="1"/>
  <c r="A43" i="124" s="1"/>
  <c r="A47" i="124" s="1"/>
  <c r="W14" i="124"/>
  <c r="S14" i="124"/>
  <c r="R14" i="124"/>
  <c r="R13" i="124"/>
  <c r="X12" i="124"/>
  <c r="X13" i="124" s="1"/>
  <c r="X14" i="124" s="1"/>
  <c r="W12" i="124"/>
  <c r="L18" i="124" s="1"/>
  <c r="R12" i="124"/>
  <c r="E12" i="124"/>
  <c r="D12" i="124"/>
  <c r="L11" i="124"/>
  <c r="M5" i="124"/>
  <c r="F25" i="123"/>
  <c r="L4" i="158" s="1"/>
  <c r="E25" i="123"/>
  <c r="F12" i="123"/>
  <c r="K4" i="158" s="1"/>
  <c r="E12" i="123"/>
  <c r="S51" i="123"/>
  <c r="Q51" i="123" s="1"/>
  <c r="F51" i="123"/>
  <c r="M4" i="158" s="1"/>
  <c r="E51" i="123"/>
  <c r="E58" i="123" s="1"/>
  <c r="S50" i="123"/>
  <c r="S49" i="123"/>
  <c r="F49" i="123"/>
  <c r="E49" i="123"/>
  <c r="S48" i="123"/>
  <c r="S47" i="123"/>
  <c r="S46" i="123"/>
  <c r="S45" i="123"/>
  <c r="S44" i="123"/>
  <c r="Q44" i="123" s="1"/>
  <c r="S43" i="123"/>
  <c r="S42" i="123"/>
  <c r="S41" i="123"/>
  <c r="F41" i="123"/>
  <c r="E41" i="123"/>
  <c r="S40" i="123"/>
  <c r="S39" i="123"/>
  <c r="S38" i="123"/>
  <c r="S37" i="123"/>
  <c r="S36" i="123"/>
  <c r="Q36" i="123" s="1"/>
  <c r="S35" i="123"/>
  <c r="S34" i="123"/>
  <c r="S33" i="123"/>
  <c r="S32" i="123"/>
  <c r="S31" i="123"/>
  <c r="S30" i="123"/>
  <c r="S29" i="123"/>
  <c r="S28" i="123"/>
  <c r="Q28" i="123" s="1"/>
  <c r="S27" i="123"/>
  <c r="Q27" i="123"/>
  <c r="Q35" i="123" s="1"/>
  <c r="Q43" i="123" s="1"/>
  <c r="Q50" i="123" s="1"/>
  <c r="I27" i="123"/>
  <c r="S26" i="123"/>
  <c r="S25" i="123"/>
  <c r="S24" i="123"/>
  <c r="S23" i="123"/>
  <c r="S22" i="123"/>
  <c r="X21" i="123"/>
  <c r="S21" i="123"/>
  <c r="S20" i="123"/>
  <c r="Q20" i="123" s="1"/>
  <c r="I20" i="123"/>
  <c r="X19" i="123"/>
  <c r="S19" i="123"/>
  <c r="L19" i="123"/>
  <c r="K19" i="123"/>
  <c r="J19" i="123"/>
  <c r="S18" i="123"/>
  <c r="X17" i="123"/>
  <c r="S17" i="123"/>
  <c r="S16" i="123"/>
  <c r="A16" i="123"/>
  <c r="A20" i="123" s="1"/>
  <c r="A24" i="123" s="1"/>
  <c r="A28" i="123" s="1"/>
  <c r="A32" i="123" s="1"/>
  <c r="A36" i="123" s="1"/>
  <c r="A40" i="123" s="1"/>
  <c r="A44" i="123" s="1"/>
  <c r="A48" i="123" s="1"/>
  <c r="X15" i="123"/>
  <c r="T15" i="123"/>
  <c r="T17" i="123" s="1"/>
  <c r="T19" i="123" s="1"/>
  <c r="T21" i="123" s="1"/>
  <c r="S15" i="123"/>
  <c r="S14" i="123"/>
  <c r="Y13" i="123"/>
  <c r="Y14" i="123" s="1"/>
  <c r="X13" i="123"/>
  <c r="M19" i="123" s="1"/>
  <c r="S13" i="123"/>
  <c r="M12" i="123"/>
  <c r="N6" i="123"/>
  <c r="R50" i="122"/>
  <c r="P50" i="122" s="1"/>
  <c r="E50" i="122"/>
  <c r="D50" i="122"/>
  <c r="D57" i="122" s="1"/>
  <c r="R49" i="122"/>
  <c r="R48" i="122"/>
  <c r="E48" i="122"/>
  <c r="D48" i="122"/>
  <c r="R47" i="122"/>
  <c r="R46" i="122"/>
  <c r="R45" i="122"/>
  <c r="R44" i="122"/>
  <c r="R43" i="122"/>
  <c r="P43" i="122" s="1"/>
  <c r="R42" i="122"/>
  <c r="R41" i="122"/>
  <c r="R40" i="122"/>
  <c r="E40" i="122"/>
  <c r="D40" i="122"/>
  <c r="R39" i="122"/>
  <c r="R38" i="122"/>
  <c r="R37" i="122"/>
  <c r="R36" i="122"/>
  <c r="R35" i="122"/>
  <c r="P35" i="122" s="1"/>
  <c r="R34" i="122"/>
  <c r="R33" i="122"/>
  <c r="R32" i="122"/>
  <c r="R31" i="122"/>
  <c r="R30" i="122"/>
  <c r="R29" i="122"/>
  <c r="R28" i="122"/>
  <c r="R27" i="122"/>
  <c r="P27" i="122" s="1"/>
  <c r="R26" i="122"/>
  <c r="P26" i="122"/>
  <c r="P34" i="122" s="1"/>
  <c r="P42" i="122" s="1"/>
  <c r="P49" i="122" s="1"/>
  <c r="H26" i="122"/>
  <c r="H27" i="122" s="1"/>
  <c r="R25" i="122"/>
  <c r="R24" i="122"/>
  <c r="R23" i="122"/>
  <c r="R22" i="122"/>
  <c r="R21" i="122"/>
  <c r="W20" i="122"/>
  <c r="R20" i="122"/>
  <c r="R19" i="122"/>
  <c r="P19" i="122" s="1"/>
  <c r="H19" i="122"/>
  <c r="W18" i="122"/>
  <c r="R18" i="122"/>
  <c r="K18" i="122"/>
  <c r="J18" i="122"/>
  <c r="I18" i="122"/>
  <c r="R17" i="122"/>
  <c r="W16" i="122"/>
  <c r="R16" i="122"/>
  <c r="R15" i="122"/>
  <c r="A15" i="122"/>
  <c r="A19" i="122" s="1"/>
  <c r="A23" i="122" s="1"/>
  <c r="A27" i="122" s="1"/>
  <c r="A31" i="122" s="1"/>
  <c r="A35" i="122" s="1"/>
  <c r="A39" i="122" s="1"/>
  <c r="A43" i="122" s="1"/>
  <c r="A47" i="122" s="1"/>
  <c r="W14" i="122"/>
  <c r="S14" i="122"/>
  <c r="R14" i="122"/>
  <c r="R13" i="122"/>
  <c r="E13" i="122"/>
  <c r="X12" i="122"/>
  <c r="X13" i="122" s="1"/>
  <c r="W12" i="122"/>
  <c r="L18" i="122" s="1"/>
  <c r="R12" i="122"/>
  <c r="E12" i="122"/>
  <c r="D12" i="122"/>
  <c r="L11" i="122"/>
  <c r="M5" i="122"/>
  <c r="F33" i="121"/>
  <c r="L13" i="158" s="1"/>
  <c r="E33" i="121"/>
  <c r="F13" i="121"/>
  <c r="K13" i="158" s="1"/>
  <c r="E13" i="121"/>
  <c r="S51" i="121"/>
  <c r="Q51" i="121" s="1"/>
  <c r="F51" i="121"/>
  <c r="M13" i="158" s="1"/>
  <c r="E51" i="121"/>
  <c r="E58" i="121" s="1"/>
  <c r="S50" i="121"/>
  <c r="S49" i="121"/>
  <c r="F49" i="121"/>
  <c r="E49" i="121"/>
  <c r="S48" i="121"/>
  <c r="S47" i="121"/>
  <c r="S46" i="121"/>
  <c r="S45" i="121"/>
  <c r="S44" i="121"/>
  <c r="Q44" i="121" s="1"/>
  <c r="S43" i="121"/>
  <c r="S42" i="121"/>
  <c r="S41" i="121"/>
  <c r="F41" i="121"/>
  <c r="E41" i="121"/>
  <c r="S40" i="121"/>
  <c r="S39" i="121"/>
  <c r="S38" i="121"/>
  <c r="S37" i="121"/>
  <c r="S36" i="121"/>
  <c r="Q36" i="121" s="1"/>
  <c r="S35" i="121"/>
  <c r="S34" i="121"/>
  <c r="S33" i="121"/>
  <c r="S32" i="121"/>
  <c r="S31" i="121"/>
  <c r="S30" i="121"/>
  <c r="S29" i="121"/>
  <c r="S28" i="121"/>
  <c r="Q28" i="121" s="1"/>
  <c r="S27" i="121"/>
  <c r="Q27" i="121"/>
  <c r="Q35" i="121" s="1"/>
  <c r="Q43" i="121" s="1"/>
  <c r="Q50" i="121" s="1"/>
  <c r="I27" i="121"/>
  <c r="S26" i="121"/>
  <c r="S25" i="121"/>
  <c r="S24" i="121"/>
  <c r="S23" i="121"/>
  <c r="S22" i="121"/>
  <c r="X21" i="121"/>
  <c r="S21" i="121"/>
  <c r="S20" i="121"/>
  <c r="Q20" i="121" s="1"/>
  <c r="I20" i="121"/>
  <c r="X19" i="121"/>
  <c r="S19" i="121"/>
  <c r="L19" i="121"/>
  <c r="K19" i="121"/>
  <c r="J19" i="121"/>
  <c r="S18" i="121"/>
  <c r="X17" i="121"/>
  <c r="S17" i="121"/>
  <c r="S16" i="121"/>
  <c r="A16" i="121"/>
  <c r="A20" i="121" s="1"/>
  <c r="A24" i="121" s="1"/>
  <c r="A28" i="121" s="1"/>
  <c r="A32" i="121" s="1"/>
  <c r="A36" i="121" s="1"/>
  <c r="A40" i="121" s="1"/>
  <c r="A44" i="121" s="1"/>
  <c r="A48" i="121" s="1"/>
  <c r="X15" i="121"/>
  <c r="T15" i="121"/>
  <c r="T17" i="121" s="1"/>
  <c r="T19" i="121" s="1"/>
  <c r="T21" i="121" s="1"/>
  <c r="S15" i="121"/>
  <c r="S14" i="121"/>
  <c r="Y13" i="121"/>
  <c r="Y14" i="121" s="1"/>
  <c r="X13" i="121"/>
  <c r="M19" i="121" s="1"/>
  <c r="S13" i="121"/>
  <c r="M12" i="121"/>
  <c r="N6" i="121"/>
  <c r="E36" i="120"/>
  <c r="D36" i="120"/>
  <c r="E11" i="120"/>
  <c r="D11" i="120"/>
  <c r="R50" i="120"/>
  <c r="P50" i="120" s="1"/>
  <c r="E50" i="120"/>
  <c r="D50" i="120"/>
  <c r="D57" i="120" s="1"/>
  <c r="R49" i="120"/>
  <c r="R48" i="120"/>
  <c r="E48" i="120"/>
  <c r="D48" i="120"/>
  <c r="R47" i="120"/>
  <c r="R46" i="120"/>
  <c r="R45" i="120"/>
  <c r="R44" i="120"/>
  <c r="R43" i="120"/>
  <c r="P43" i="120" s="1"/>
  <c r="R42" i="120"/>
  <c r="R41" i="120"/>
  <c r="R40" i="120"/>
  <c r="E40" i="120"/>
  <c r="D40" i="120"/>
  <c r="R39" i="120"/>
  <c r="R38" i="120"/>
  <c r="R37" i="120"/>
  <c r="R36" i="120"/>
  <c r="R35" i="120"/>
  <c r="P35" i="120" s="1"/>
  <c r="R34" i="120"/>
  <c r="R33" i="120"/>
  <c r="R32" i="120"/>
  <c r="R31" i="120"/>
  <c r="R30" i="120"/>
  <c r="R29" i="120"/>
  <c r="R28" i="120"/>
  <c r="R27" i="120"/>
  <c r="P27" i="120" s="1"/>
  <c r="R26" i="120"/>
  <c r="P26" i="120"/>
  <c r="P34" i="120" s="1"/>
  <c r="P42" i="120" s="1"/>
  <c r="P49" i="120" s="1"/>
  <c r="H26" i="120"/>
  <c r="H27" i="120" s="1"/>
  <c r="R25" i="120"/>
  <c r="R24" i="120"/>
  <c r="R23" i="120"/>
  <c r="R22" i="120"/>
  <c r="R21" i="120"/>
  <c r="W20" i="120"/>
  <c r="R20" i="120"/>
  <c r="R19" i="120"/>
  <c r="P19" i="120" s="1"/>
  <c r="H19" i="120"/>
  <c r="W18" i="120"/>
  <c r="R18" i="120"/>
  <c r="K18" i="120"/>
  <c r="J18" i="120"/>
  <c r="I18" i="120"/>
  <c r="R17" i="120"/>
  <c r="W16" i="120"/>
  <c r="R16" i="120"/>
  <c r="R15" i="120"/>
  <c r="A15" i="120"/>
  <c r="A19" i="120" s="1"/>
  <c r="A23" i="120" s="1"/>
  <c r="A27" i="120" s="1"/>
  <c r="A31" i="120" s="1"/>
  <c r="A35" i="120" s="1"/>
  <c r="A39" i="120" s="1"/>
  <c r="A43" i="120" s="1"/>
  <c r="A47" i="120" s="1"/>
  <c r="W14" i="120"/>
  <c r="S14" i="120"/>
  <c r="R14" i="120"/>
  <c r="R13" i="120"/>
  <c r="X12" i="120"/>
  <c r="X13" i="120" s="1"/>
  <c r="X14" i="120" s="1"/>
  <c r="W12" i="120"/>
  <c r="L18" i="120" s="1"/>
  <c r="R12" i="120"/>
  <c r="L11" i="120"/>
  <c r="M5" i="120"/>
  <c r="AB11" i="123"/>
  <c r="AB11" i="121"/>
  <c r="AA10" i="122"/>
  <c r="AA10" i="127"/>
  <c r="AA10" i="120"/>
  <c r="AA10" i="129"/>
  <c r="AB11" i="125"/>
  <c r="AA10" i="124"/>
  <c r="AB11" i="128"/>
  <c r="AB11" i="126"/>
  <c r="K26" i="124" l="1"/>
  <c r="J26" i="122"/>
  <c r="Z13" i="128"/>
  <c r="K27" i="128"/>
  <c r="I26" i="127"/>
  <c r="L27" i="128"/>
  <c r="Z13" i="126"/>
  <c r="I26" i="129"/>
  <c r="L27" i="123"/>
  <c r="J26" i="120"/>
  <c r="F57" i="127"/>
  <c r="H34" i="120"/>
  <c r="H42" i="120" s="1"/>
  <c r="H43" i="120" s="1"/>
  <c r="K26" i="127"/>
  <c r="T17" i="128"/>
  <c r="Z15" i="128" s="1"/>
  <c r="J27" i="128"/>
  <c r="I35" i="128"/>
  <c r="I43" i="128" s="1"/>
  <c r="I44" i="128" s="1"/>
  <c r="S16" i="120"/>
  <c r="S16" i="122"/>
  <c r="S18" i="122" s="1"/>
  <c r="I26" i="122"/>
  <c r="H34" i="122"/>
  <c r="H42" i="122" s="1"/>
  <c r="H43" i="122" s="1"/>
  <c r="S16" i="124"/>
  <c r="I34" i="124" s="1"/>
  <c r="K26" i="129"/>
  <c r="I26" i="120"/>
  <c r="L27" i="121"/>
  <c r="I26" i="124"/>
  <c r="K26" i="122"/>
  <c r="K26" i="120"/>
  <c r="Z13" i="125"/>
  <c r="J27" i="125"/>
  <c r="J27" i="126"/>
  <c r="J26" i="127"/>
  <c r="F57" i="129"/>
  <c r="J26" i="129"/>
  <c r="J51" i="132"/>
  <c r="K51" i="132"/>
  <c r="L51" i="132"/>
  <c r="M51" i="132"/>
  <c r="I50" i="131"/>
  <c r="L50" i="131"/>
  <c r="J50" i="131"/>
  <c r="K50" i="131"/>
  <c r="Z16" i="130"/>
  <c r="Y17" i="130"/>
  <c r="Z17" i="130" s="1"/>
  <c r="J36" i="130"/>
  <c r="K36" i="130"/>
  <c r="L36" i="130"/>
  <c r="M36" i="130"/>
  <c r="J43" i="130"/>
  <c r="K43" i="130"/>
  <c r="I50" i="130"/>
  <c r="L43" i="130"/>
  <c r="I44" i="130"/>
  <c r="M43" i="130"/>
  <c r="Y12" i="129"/>
  <c r="Y14" i="129"/>
  <c r="X15" i="129"/>
  <c r="Y13" i="129"/>
  <c r="S20" i="129"/>
  <c r="J19" i="129" s="1"/>
  <c r="L26" i="129"/>
  <c r="H27" i="129"/>
  <c r="H34" i="129"/>
  <c r="G58" i="128"/>
  <c r="Y16" i="128"/>
  <c r="M19" i="128"/>
  <c r="Z14" i="128"/>
  <c r="M27" i="128"/>
  <c r="Y12" i="127"/>
  <c r="Y14" i="127"/>
  <c r="X15" i="127"/>
  <c r="Y13" i="127"/>
  <c r="S20" i="127"/>
  <c r="K19" i="127" s="1"/>
  <c r="L26" i="127"/>
  <c r="H27" i="127"/>
  <c r="H34" i="127"/>
  <c r="G58" i="126"/>
  <c r="T21" i="126"/>
  <c r="M19" i="126"/>
  <c r="L27" i="126"/>
  <c r="Z14" i="126"/>
  <c r="M27" i="126"/>
  <c r="K27" i="126"/>
  <c r="G58" i="125"/>
  <c r="J20" i="125"/>
  <c r="L35" i="125"/>
  <c r="K20" i="125"/>
  <c r="K27" i="125"/>
  <c r="M35" i="125"/>
  <c r="I36" i="125"/>
  <c r="Y14" i="125"/>
  <c r="L20" i="125"/>
  <c r="L27" i="125"/>
  <c r="J35" i="125"/>
  <c r="M20" i="125"/>
  <c r="M27" i="125"/>
  <c r="I28" i="125"/>
  <c r="K35" i="125"/>
  <c r="Y12" i="124"/>
  <c r="F57" i="124"/>
  <c r="H42" i="124"/>
  <c r="H35" i="124"/>
  <c r="X15" i="124"/>
  <c r="J26" i="124"/>
  <c r="Y13" i="124"/>
  <c r="L26" i="124"/>
  <c r="H27" i="124"/>
  <c r="G58" i="123"/>
  <c r="J20" i="123"/>
  <c r="Y15" i="123"/>
  <c r="Z14" i="123"/>
  <c r="K20" i="123"/>
  <c r="M27" i="123"/>
  <c r="I28" i="123"/>
  <c r="Z13" i="123"/>
  <c r="L20" i="123"/>
  <c r="J27" i="123"/>
  <c r="M20" i="123"/>
  <c r="K27" i="123"/>
  <c r="I35" i="123"/>
  <c r="F57" i="122"/>
  <c r="X14" i="122"/>
  <c r="Y13" i="122"/>
  <c r="Y12" i="122"/>
  <c r="L26" i="122"/>
  <c r="G58" i="121"/>
  <c r="L20" i="121"/>
  <c r="Y15" i="121"/>
  <c r="Z14" i="121"/>
  <c r="I28" i="121"/>
  <c r="Z13" i="121"/>
  <c r="J20" i="121"/>
  <c r="K20" i="121"/>
  <c r="K27" i="121"/>
  <c r="I35" i="121"/>
  <c r="M20" i="121"/>
  <c r="M27" i="121"/>
  <c r="J27" i="121"/>
  <c r="F57" i="120"/>
  <c r="X15" i="120"/>
  <c r="Y12" i="120"/>
  <c r="Y13" i="120"/>
  <c r="L26" i="120"/>
  <c r="F42" i="119"/>
  <c r="L18" i="158" s="1"/>
  <c r="E42" i="119"/>
  <c r="F14" i="119"/>
  <c r="K18" i="158" s="1"/>
  <c r="E14" i="119"/>
  <c r="S51" i="119"/>
  <c r="Q51" i="119" s="1"/>
  <c r="F51" i="119"/>
  <c r="M18" i="158" s="1"/>
  <c r="E51" i="119"/>
  <c r="E58" i="119" s="1"/>
  <c r="S50" i="119"/>
  <c r="S49" i="119"/>
  <c r="F49" i="119"/>
  <c r="E49" i="119"/>
  <c r="S48" i="119"/>
  <c r="S47" i="119"/>
  <c r="S46" i="119"/>
  <c r="S45" i="119"/>
  <c r="S44" i="119"/>
  <c r="Q44" i="119" s="1"/>
  <c r="S43" i="119"/>
  <c r="S42" i="119"/>
  <c r="S41" i="119"/>
  <c r="F41" i="119"/>
  <c r="E41" i="119"/>
  <c r="S40" i="119"/>
  <c r="S39" i="119"/>
  <c r="S38" i="119"/>
  <c r="S37" i="119"/>
  <c r="S36" i="119"/>
  <c r="Q36" i="119" s="1"/>
  <c r="S35" i="119"/>
  <c r="S34" i="119"/>
  <c r="S33" i="119"/>
  <c r="S32" i="119"/>
  <c r="S31" i="119"/>
  <c r="S30" i="119"/>
  <c r="S29" i="119"/>
  <c r="S28" i="119"/>
  <c r="Q28" i="119" s="1"/>
  <c r="S27" i="119"/>
  <c r="Q27" i="119"/>
  <c r="Q35" i="119" s="1"/>
  <c r="Q43" i="119" s="1"/>
  <c r="Q50" i="119" s="1"/>
  <c r="I27" i="119"/>
  <c r="I28" i="119" s="1"/>
  <c r="S26" i="119"/>
  <c r="S25" i="119"/>
  <c r="S24" i="119"/>
  <c r="S23" i="119"/>
  <c r="S22" i="119"/>
  <c r="X21" i="119"/>
  <c r="S21" i="119"/>
  <c r="S20" i="119"/>
  <c r="Q20" i="119" s="1"/>
  <c r="I20" i="119"/>
  <c r="X19" i="119"/>
  <c r="S19" i="119"/>
  <c r="L19" i="119"/>
  <c r="K19" i="119"/>
  <c r="J19" i="119"/>
  <c r="S18" i="119"/>
  <c r="X17" i="119"/>
  <c r="S17" i="119"/>
  <c r="S16" i="119"/>
  <c r="A16" i="119"/>
  <c r="A20" i="119" s="1"/>
  <c r="A24" i="119" s="1"/>
  <c r="A28" i="119" s="1"/>
  <c r="A32" i="119" s="1"/>
  <c r="A36" i="119" s="1"/>
  <c r="A40" i="119" s="1"/>
  <c r="A44" i="119" s="1"/>
  <c r="A48" i="119" s="1"/>
  <c r="X15" i="119"/>
  <c r="T15" i="119"/>
  <c r="S15" i="119"/>
  <c r="S14" i="119"/>
  <c r="Y13" i="119"/>
  <c r="X13" i="119"/>
  <c r="M19" i="119" s="1"/>
  <c r="S13" i="119"/>
  <c r="M12" i="119"/>
  <c r="N6" i="119"/>
  <c r="E44" i="118"/>
  <c r="D44" i="118"/>
  <c r="E11" i="118"/>
  <c r="D11" i="118"/>
  <c r="R50" i="118"/>
  <c r="P50" i="118" s="1"/>
  <c r="E50" i="118"/>
  <c r="D50" i="118"/>
  <c r="D57" i="118" s="1"/>
  <c r="R49" i="118"/>
  <c r="R48" i="118"/>
  <c r="E48" i="118"/>
  <c r="D48" i="118"/>
  <c r="R47" i="118"/>
  <c r="R46" i="118"/>
  <c r="R45" i="118"/>
  <c r="R44" i="118"/>
  <c r="R43" i="118"/>
  <c r="P43" i="118" s="1"/>
  <c r="R42" i="118"/>
  <c r="R41" i="118"/>
  <c r="R40" i="118"/>
  <c r="E40" i="118"/>
  <c r="D40" i="118"/>
  <c r="R39" i="118"/>
  <c r="R38" i="118"/>
  <c r="R37" i="118"/>
  <c r="R36" i="118"/>
  <c r="R35" i="118"/>
  <c r="P35" i="118" s="1"/>
  <c r="R34" i="118"/>
  <c r="R33" i="118"/>
  <c r="R32" i="118"/>
  <c r="R31" i="118"/>
  <c r="R30" i="118"/>
  <c r="R29" i="118"/>
  <c r="R28" i="118"/>
  <c r="R27" i="118"/>
  <c r="P27" i="118" s="1"/>
  <c r="R26" i="118"/>
  <c r="P26" i="118"/>
  <c r="P34" i="118" s="1"/>
  <c r="P42" i="118" s="1"/>
  <c r="P49" i="118" s="1"/>
  <c r="H26" i="118"/>
  <c r="H34" i="118" s="1"/>
  <c r="R25" i="118"/>
  <c r="R24" i="118"/>
  <c r="R23" i="118"/>
  <c r="R22" i="118"/>
  <c r="R21" i="118"/>
  <c r="W20" i="118"/>
  <c r="R20" i="118"/>
  <c r="R19" i="118"/>
  <c r="P19" i="118" s="1"/>
  <c r="H19" i="118"/>
  <c r="W18" i="118"/>
  <c r="R18" i="118"/>
  <c r="K18" i="118"/>
  <c r="J18" i="118"/>
  <c r="I18" i="118"/>
  <c r="R17" i="118"/>
  <c r="W16" i="118"/>
  <c r="R16" i="118"/>
  <c r="R15" i="118"/>
  <c r="A15" i="118"/>
  <c r="A19" i="118" s="1"/>
  <c r="A23" i="118" s="1"/>
  <c r="A27" i="118" s="1"/>
  <c r="A31" i="118" s="1"/>
  <c r="A35" i="118" s="1"/>
  <c r="A39" i="118" s="1"/>
  <c r="A43" i="118" s="1"/>
  <c r="A47" i="118" s="1"/>
  <c r="W14" i="118"/>
  <c r="S14" i="118"/>
  <c r="R14" i="118"/>
  <c r="R13" i="118"/>
  <c r="X12" i="118"/>
  <c r="X13" i="118" s="1"/>
  <c r="W12" i="118"/>
  <c r="L18" i="118" s="1"/>
  <c r="R12" i="118"/>
  <c r="L11" i="118"/>
  <c r="M5" i="118"/>
  <c r="F32" i="117"/>
  <c r="L12" i="158" s="1"/>
  <c r="E32" i="117"/>
  <c r="F14" i="117"/>
  <c r="K12" i="158" s="1"/>
  <c r="E14" i="117"/>
  <c r="S51" i="117"/>
  <c r="Q51" i="117" s="1"/>
  <c r="F51" i="117"/>
  <c r="M12" i="158" s="1"/>
  <c r="E51" i="117"/>
  <c r="E58" i="117" s="1"/>
  <c r="S50" i="117"/>
  <c r="S49" i="117"/>
  <c r="F49" i="117"/>
  <c r="E49" i="117"/>
  <c r="S48" i="117"/>
  <c r="S47" i="117"/>
  <c r="S46" i="117"/>
  <c r="S45" i="117"/>
  <c r="S44" i="117"/>
  <c r="Q44" i="117" s="1"/>
  <c r="S43" i="117"/>
  <c r="S42" i="117"/>
  <c r="S41" i="117"/>
  <c r="F41" i="117"/>
  <c r="E41" i="117"/>
  <c r="S40" i="117"/>
  <c r="S39" i="117"/>
  <c r="S38" i="117"/>
  <c r="S37" i="117"/>
  <c r="S36" i="117"/>
  <c r="Q36" i="117" s="1"/>
  <c r="S35" i="117"/>
  <c r="S34" i="117"/>
  <c r="S33" i="117"/>
  <c r="S32" i="117"/>
  <c r="S31" i="117"/>
  <c r="S30" i="117"/>
  <c r="S29" i="117"/>
  <c r="S28" i="117"/>
  <c r="Q28" i="117" s="1"/>
  <c r="S27" i="117"/>
  <c r="Q27" i="117"/>
  <c r="Q35" i="117" s="1"/>
  <c r="Q43" i="117" s="1"/>
  <c r="Q50" i="117" s="1"/>
  <c r="I27" i="117"/>
  <c r="S26" i="117"/>
  <c r="S25" i="117"/>
  <c r="S24" i="117"/>
  <c r="S23" i="117"/>
  <c r="S22" i="117"/>
  <c r="X21" i="117"/>
  <c r="S21" i="117"/>
  <c r="S20" i="117"/>
  <c r="Q20" i="117" s="1"/>
  <c r="I20" i="117"/>
  <c r="X19" i="117"/>
  <c r="S19" i="117"/>
  <c r="L19" i="117"/>
  <c r="K19" i="117"/>
  <c r="J19" i="117"/>
  <c r="S18" i="117"/>
  <c r="X17" i="117"/>
  <c r="S17" i="117"/>
  <c r="S16" i="117"/>
  <c r="A16" i="117"/>
  <c r="A20" i="117" s="1"/>
  <c r="A24" i="117" s="1"/>
  <c r="A28" i="117" s="1"/>
  <c r="A32" i="117" s="1"/>
  <c r="A36" i="117" s="1"/>
  <c r="A40" i="117" s="1"/>
  <c r="A44" i="117" s="1"/>
  <c r="A48" i="117" s="1"/>
  <c r="X15" i="117"/>
  <c r="T15" i="117"/>
  <c r="T17" i="117" s="1"/>
  <c r="T19" i="117" s="1"/>
  <c r="T21" i="117" s="1"/>
  <c r="S15" i="117"/>
  <c r="S14" i="117"/>
  <c r="Y13" i="117"/>
  <c r="Y14" i="117" s="1"/>
  <c r="X13" i="117"/>
  <c r="M19" i="117" s="1"/>
  <c r="S13" i="117"/>
  <c r="M12" i="117"/>
  <c r="N6" i="117"/>
  <c r="S51" i="116"/>
  <c r="Q51" i="116" s="1"/>
  <c r="F51" i="116"/>
  <c r="L22" i="158" s="1"/>
  <c r="E51" i="116"/>
  <c r="E58" i="116" s="1"/>
  <c r="S50" i="116"/>
  <c r="S49" i="116"/>
  <c r="F49" i="116"/>
  <c r="E49" i="116"/>
  <c r="S48" i="116"/>
  <c r="S47" i="116"/>
  <c r="S46" i="116"/>
  <c r="S45" i="116"/>
  <c r="S44" i="116"/>
  <c r="Q44" i="116" s="1"/>
  <c r="S43" i="116"/>
  <c r="S42" i="116"/>
  <c r="S41" i="116"/>
  <c r="F41" i="116"/>
  <c r="E41" i="116"/>
  <c r="S40" i="116"/>
  <c r="S39" i="116"/>
  <c r="S38" i="116"/>
  <c r="S37" i="116"/>
  <c r="S36" i="116"/>
  <c r="Q36" i="116" s="1"/>
  <c r="S35" i="116"/>
  <c r="S34" i="116"/>
  <c r="S33" i="116"/>
  <c r="S32" i="116"/>
  <c r="S31" i="116"/>
  <c r="S30" i="116"/>
  <c r="S29" i="116"/>
  <c r="S28" i="116"/>
  <c r="Q28" i="116" s="1"/>
  <c r="S27" i="116"/>
  <c r="Q27" i="116"/>
  <c r="Q35" i="116" s="1"/>
  <c r="Q43" i="116" s="1"/>
  <c r="Q50" i="116" s="1"/>
  <c r="I27" i="116"/>
  <c r="I28" i="116" s="1"/>
  <c r="S26" i="116"/>
  <c r="S25" i="116"/>
  <c r="S24" i="116"/>
  <c r="S23" i="116"/>
  <c r="S22" i="116"/>
  <c r="X21" i="116"/>
  <c r="S21" i="116"/>
  <c r="S20" i="116"/>
  <c r="Q20" i="116" s="1"/>
  <c r="I20" i="116"/>
  <c r="X19" i="116"/>
  <c r="S19" i="116"/>
  <c r="L19" i="116"/>
  <c r="K19" i="116"/>
  <c r="J19" i="116"/>
  <c r="S18" i="116"/>
  <c r="X17" i="116"/>
  <c r="S17" i="116"/>
  <c r="S16" i="116"/>
  <c r="A16" i="116"/>
  <c r="A20" i="116" s="1"/>
  <c r="A24" i="116" s="1"/>
  <c r="A28" i="116" s="1"/>
  <c r="A32" i="116" s="1"/>
  <c r="A36" i="116" s="1"/>
  <c r="A40" i="116" s="1"/>
  <c r="A44" i="116" s="1"/>
  <c r="A48" i="116" s="1"/>
  <c r="X15" i="116"/>
  <c r="T15" i="116"/>
  <c r="S15" i="116"/>
  <c r="S14" i="116"/>
  <c r="Y13" i="116"/>
  <c r="Y14" i="116" s="1"/>
  <c r="Y15" i="116" s="1"/>
  <c r="X13" i="116"/>
  <c r="M19" i="116" s="1"/>
  <c r="S13" i="116"/>
  <c r="F13" i="116"/>
  <c r="K22" i="158" s="1"/>
  <c r="E13" i="116"/>
  <c r="M12" i="116"/>
  <c r="N6" i="116"/>
  <c r="AA10" i="118"/>
  <c r="AB11" i="116"/>
  <c r="AB11" i="117"/>
  <c r="AB11" i="119"/>
  <c r="Y14" i="124" l="1"/>
  <c r="K34" i="124"/>
  <c r="T19" i="128"/>
  <c r="T21" i="128" s="1"/>
  <c r="L27" i="116"/>
  <c r="K34" i="120"/>
  <c r="L34" i="124"/>
  <c r="Y14" i="120"/>
  <c r="J34" i="124"/>
  <c r="S20" i="122"/>
  <c r="I19" i="122" s="1"/>
  <c r="J27" i="116"/>
  <c r="I36" i="126"/>
  <c r="K36" i="126" s="1"/>
  <c r="J35" i="126"/>
  <c r="K35" i="128"/>
  <c r="Z13" i="119"/>
  <c r="H49" i="120"/>
  <c r="H50" i="120" s="1"/>
  <c r="I50" i="128"/>
  <c r="M27" i="117"/>
  <c r="J34" i="120"/>
  <c r="H35" i="120"/>
  <c r="I34" i="122"/>
  <c r="L20" i="126"/>
  <c r="M35" i="126"/>
  <c r="M35" i="128"/>
  <c r="L35" i="128"/>
  <c r="J42" i="122"/>
  <c r="I36" i="128"/>
  <c r="J27" i="119"/>
  <c r="L34" i="120"/>
  <c r="H35" i="122"/>
  <c r="I35" i="122" s="1"/>
  <c r="J35" i="128"/>
  <c r="I26" i="118"/>
  <c r="Y14" i="119"/>
  <c r="Y15" i="119" s="1"/>
  <c r="I35" i="119"/>
  <c r="I36" i="119" s="1"/>
  <c r="L34" i="122"/>
  <c r="J34" i="122"/>
  <c r="H49" i="122"/>
  <c r="J20" i="126"/>
  <c r="J26" i="118"/>
  <c r="Z15" i="126"/>
  <c r="K19" i="129"/>
  <c r="K34" i="122"/>
  <c r="I35" i="116"/>
  <c r="I43" i="116" s="1"/>
  <c r="L27" i="117"/>
  <c r="L27" i="119"/>
  <c r="J28" i="126"/>
  <c r="S18" i="124"/>
  <c r="Y15" i="124" s="1"/>
  <c r="I34" i="120"/>
  <c r="S18" i="120"/>
  <c r="Y15" i="120" s="1"/>
  <c r="J44" i="130"/>
  <c r="K44" i="130"/>
  <c r="L44" i="130"/>
  <c r="M44" i="130"/>
  <c r="K50" i="130"/>
  <c r="L50" i="130"/>
  <c r="M50" i="130"/>
  <c r="I51" i="130"/>
  <c r="J50" i="130"/>
  <c r="J27" i="129"/>
  <c r="I27" i="129"/>
  <c r="L27" i="129"/>
  <c r="K27" i="129"/>
  <c r="Y15" i="129"/>
  <c r="X16" i="129"/>
  <c r="Y16" i="129" s="1"/>
  <c r="H42" i="129"/>
  <c r="J34" i="129"/>
  <c r="I34" i="129"/>
  <c r="H35" i="129"/>
  <c r="L34" i="129"/>
  <c r="K34" i="129"/>
  <c r="L19" i="129"/>
  <c r="I19" i="129"/>
  <c r="Y17" i="128"/>
  <c r="J27" i="127"/>
  <c r="I27" i="127"/>
  <c r="L27" i="127"/>
  <c r="K27" i="127"/>
  <c r="J19" i="127"/>
  <c r="H42" i="127"/>
  <c r="J34" i="127"/>
  <c r="I34" i="127"/>
  <c r="H35" i="127"/>
  <c r="L34" i="127"/>
  <c r="K34" i="127"/>
  <c r="L19" i="127"/>
  <c r="X16" i="127"/>
  <c r="Y16" i="127" s="1"/>
  <c r="Y15" i="127"/>
  <c r="I19" i="127"/>
  <c r="M20" i="126"/>
  <c r="M28" i="126"/>
  <c r="K35" i="126"/>
  <c r="I50" i="126"/>
  <c r="L43" i="126"/>
  <c r="J43" i="126"/>
  <c r="I44" i="126"/>
  <c r="M43" i="126"/>
  <c r="K43" i="126"/>
  <c r="Y17" i="126"/>
  <c r="Z17" i="126" s="1"/>
  <c r="Z16" i="126"/>
  <c r="K28" i="126"/>
  <c r="K20" i="126"/>
  <c r="L28" i="126"/>
  <c r="L35" i="126"/>
  <c r="Z14" i="125"/>
  <c r="I50" i="125"/>
  <c r="L43" i="125"/>
  <c r="K43" i="125"/>
  <c r="J43" i="125"/>
  <c r="I44" i="125"/>
  <c r="M43" i="125"/>
  <c r="J28" i="125"/>
  <c r="M28" i="125"/>
  <c r="L28" i="125"/>
  <c r="K28" i="125"/>
  <c r="L36" i="125"/>
  <c r="K36" i="125"/>
  <c r="J36" i="125"/>
  <c r="M36" i="125"/>
  <c r="X16" i="124"/>
  <c r="H43" i="124"/>
  <c r="H49" i="124"/>
  <c r="J35" i="123"/>
  <c r="I36" i="123"/>
  <c r="M35" i="123"/>
  <c r="L35" i="123"/>
  <c r="I43" i="123"/>
  <c r="K35" i="123"/>
  <c r="L28" i="123"/>
  <c r="K28" i="123"/>
  <c r="J28" i="123"/>
  <c r="M28" i="123"/>
  <c r="Z15" i="123"/>
  <c r="Y16" i="123"/>
  <c r="K42" i="122"/>
  <c r="Y14" i="122"/>
  <c r="X15" i="122"/>
  <c r="I42" i="122"/>
  <c r="L42" i="122"/>
  <c r="L28" i="121"/>
  <c r="J28" i="121"/>
  <c r="K28" i="121"/>
  <c r="M28" i="121"/>
  <c r="Y16" i="121"/>
  <c r="Z15" i="121"/>
  <c r="J35" i="121"/>
  <c r="L35" i="121"/>
  <c r="K35" i="121"/>
  <c r="I36" i="121"/>
  <c r="M35" i="121"/>
  <c r="I43" i="121"/>
  <c r="X16" i="120"/>
  <c r="G58" i="119"/>
  <c r="K27" i="119"/>
  <c r="T17" i="119"/>
  <c r="M35" i="119" s="1"/>
  <c r="M27" i="119"/>
  <c r="F57" i="118"/>
  <c r="H42" i="118"/>
  <c r="H35" i="118"/>
  <c r="X14" i="118"/>
  <c r="Y13" i="118"/>
  <c r="Y12" i="118"/>
  <c r="S16" i="118"/>
  <c r="I34" i="118" s="1"/>
  <c r="K26" i="118"/>
  <c r="L26" i="118"/>
  <c r="H27" i="118"/>
  <c r="G58" i="117"/>
  <c r="Z14" i="117"/>
  <c r="Y15" i="117"/>
  <c r="L20" i="117"/>
  <c r="J27" i="117"/>
  <c r="K20" i="117"/>
  <c r="K27" i="117"/>
  <c r="I35" i="117"/>
  <c r="M20" i="117"/>
  <c r="I28" i="117"/>
  <c r="Z13" i="117"/>
  <c r="J20" i="117"/>
  <c r="Z13" i="116"/>
  <c r="G58" i="116"/>
  <c r="Y16" i="116"/>
  <c r="K27" i="116"/>
  <c r="T17" i="116"/>
  <c r="Z14" i="116"/>
  <c r="M27" i="116"/>
  <c r="S51" i="115"/>
  <c r="Q51" i="115" s="1"/>
  <c r="F51" i="115"/>
  <c r="L21" i="158" s="1"/>
  <c r="E51" i="115"/>
  <c r="E58" i="115" s="1"/>
  <c r="S50" i="115"/>
  <c r="S49" i="115"/>
  <c r="F49" i="115"/>
  <c r="E49" i="115"/>
  <c r="S48" i="115"/>
  <c r="S47" i="115"/>
  <c r="S46" i="115"/>
  <c r="S45" i="115"/>
  <c r="S44" i="115"/>
  <c r="Q44" i="115" s="1"/>
  <c r="S43" i="115"/>
  <c r="S42" i="115"/>
  <c r="S41" i="115"/>
  <c r="F41" i="115"/>
  <c r="E41" i="115"/>
  <c r="S40" i="115"/>
  <c r="S39" i="115"/>
  <c r="S38" i="115"/>
  <c r="S37" i="115"/>
  <c r="S36" i="115"/>
  <c r="Q36" i="115" s="1"/>
  <c r="S35" i="115"/>
  <c r="S34" i="115"/>
  <c r="S33" i="115"/>
  <c r="S32" i="115"/>
  <c r="S31" i="115"/>
  <c r="S30" i="115"/>
  <c r="S29" i="115"/>
  <c r="S28" i="115"/>
  <c r="Q28" i="115" s="1"/>
  <c r="S27" i="115"/>
  <c r="Q27" i="115"/>
  <c r="Q35" i="115" s="1"/>
  <c r="Q43" i="115" s="1"/>
  <c r="Q50" i="115" s="1"/>
  <c r="I27" i="115"/>
  <c r="S26" i="115"/>
  <c r="S25" i="115"/>
  <c r="S24" i="115"/>
  <c r="S23" i="115"/>
  <c r="S22" i="115"/>
  <c r="X21" i="115"/>
  <c r="S21" i="115"/>
  <c r="S20" i="115"/>
  <c r="Q20" i="115" s="1"/>
  <c r="I20" i="115"/>
  <c r="X19" i="115"/>
  <c r="S19" i="115"/>
  <c r="L19" i="115"/>
  <c r="K19" i="115"/>
  <c r="J19" i="115"/>
  <c r="S18" i="115"/>
  <c r="X17" i="115"/>
  <c r="S17" i="115"/>
  <c r="S16" i="115"/>
  <c r="A16" i="115"/>
  <c r="A20" i="115" s="1"/>
  <c r="A24" i="115" s="1"/>
  <c r="A28" i="115" s="1"/>
  <c r="A32" i="115" s="1"/>
  <c r="A36" i="115" s="1"/>
  <c r="A40" i="115" s="1"/>
  <c r="A44" i="115" s="1"/>
  <c r="A48" i="115" s="1"/>
  <c r="X15" i="115"/>
  <c r="T15" i="115"/>
  <c r="T17" i="115" s="1"/>
  <c r="S15" i="115"/>
  <c r="S14" i="115"/>
  <c r="Y13" i="115"/>
  <c r="Y14" i="115" s="1"/>
  <c r="Y15" i="115" s="1"/>
  <c r="X13" i="115"/>
  <c r="S13" i="115"/>
  <c r="F13" i="115"/>
  <c r="K21" i="158" s="1"/>
  <c r="E13" i="115"/>
  <c r="M12" i="115"/>
  <c r="N6" i="115"/>
  <c r="AB11" i="115"/>
  <c r="L44" i="128" l="1"/>
  <c r="J50" i="128"/>
  <c r="M43" i="128"/>
  <c r="Z17" i="128"/>
  <c r="L43" i="128"/>
  <c r="J43" i="128"/>
  <c r="L20" i="128"/>
  <c r="Z16" i="128"/>
  <c r="K44" i="128"/>
  <c r="J20" i="128"/>
  <c r="M28" i="128"/>
  <c r="L28" i="128"/>
  <c r="M44" i="128"/>
  <c r="K20" i="128"/>
  <c r="L36" i="128"/>
  <c r="K28" i="128"/>
  <c r="J28" i="128"/>
  <c r="M20" i="128"/>
  <c r="J44" i="128"/>
  <c r="K43" i="128"/>
  <c r="K43" i="122"/>
  <c r="K50" i="128"/>
  <c r="M36" i="126"/>
  <c r="L42" i="124"/>
  <c r="I42" i="124"/>
  <c r="M36" i="128"/>
  <c r="J27" i="115"/>
  <c r="L19" i="122"/>
  <c r="K19" i="122"/>
  <c r="K27" i="122"/>
  <c r="I43" i="122"/>
  <c r="I51" i="128"/>
  <c r="L51" i="128" s="1"/>
  <c r="L27" i="122"/>
  <c r="J35" i="122"/>
  <c r="K35" i="122"/>
  <c r="L43" i="122"/>
  <c r="L50" i="128"/>
  <c r="I27" i="122"/>
  <c r="J19" i="122"/>
  <c r="J43" i="122"/>
  <c r="L49" i="122"/>
  <c r="J27" i="122"/>
  <c r="I36" i="116"/>
  <c r="I43" i="119"/>
  <c r="I50" i="119" s="1"/>
  <c r="L35" i="122"/>
  <c r="J36" i="126"/>
  <c r="K36" i="128"/>
  <c r="L36" i="126"/>
  <c r="J36" i="128"/>
  <c r="J42" i="124"/>
  <c r="Z13" i="115"/>
  <c r="K42" i="124"/>
  <c r="M50" i="128"/>
  <c r="K35" i="119"/>
  <c r="Z15" i="119"/>
  <c r="K49" i="122"/>
  <c r="I35" i="115"/>
  <c r="I43" i="115" s="1"/>
  <c r="I44" i="115" s="1"/>
  <c r="Z14" i="119"/>
  <c r="K27" i="115"/>
  <c r="L27" i="115"/>
  <c r="J35" i="119"/>
  <c r="Y16" i="119"/>
  <c r="Y17" i="119" s="1"/>
  <c r="I49" i="122"/>
  <c r="J49" i="122"/>
  <c r="H50" i="122"/>
  <c r="L50" i="122" s="1"/>
  <c r="S20" i="124"/>
  <c r="L19" i="124" s="1"/>
  <c r="S20" i="120"/>
  <c r="J50" i="120" s="1"/>
  <c r="J42" i="120"/>
  <c r="K42" i="120"/>
  <c r="L42" i="120"/>
  <c r="I42" i="120"/>
  <c r="J51" i="130"/>
  <c r="K51" i="130"/>
  <c r="L51" i="130"/>
  <c r="M51" i="130"/>
  <c r="J35" i="129"/>
  <c r="I35" i="129"/>
  <c r="L35" i="129"/>
  <c r="K35" i="129"/>
  <c r="H43" i="129"/>
  <c r="L42" i="129"/>
  <c r="H49" i="129"/>
  <c r="K42" i="129"/>
  <c r="J42" i="129"/>
  <c r="I42" i="129"/>
  <c r="H43" i="127"/>
  <c r="L42" i="127"/>
  <c r="H49" i="127"/>
  <c r="K42" i="127"/>
  <c r="J42" i="127"/>
  <c r="I42" i="127"/>
  <c r="J35" i="127"/>
  <c r="I35" i="127"/>
  <c r="L35" i="127"/>
  <c r="K35" i="127"/>
  <c r="M50" i="126"/>
  <c r="K50" i="126"/>
  <c r="L50" i="126"/>
  <c r="I51" i="126"/>
  <c r="J50" i="126"/>
  <c r="L44" i="126"/>
  <c r="J44" i="126"/>
  <c r="M44" i="126"/>
  <c r="K44" i="126"/>
  <c r="L44" i="125"/>
  <c r="K44" i="125"/>
  <c r="J44" i="125"/>
  <c r="M44" i="125"/>
  <c r="M50" i="125"/>
  <c r="L50" i="125"/>
  <c r="K50" i="125"/>
  <c r="I51" i="125"/>
  <c r="J50" i="125"/>
  <c r="Z15" i="125"/>
  <c r="H50" i="124"/>
  <c r="Y17" i="123"/>
  <c r="Z17" i="123" s="1"/>
  <c r="Z16" i="123"/>
  <c r="J36" i="123"/>
  <c r="M36" i="123"/>
  <c r="L36" i="123"/>
  <c r="K36" i="123"/>
  <c r="I50" i="123"/>
  <c r="L43" i="123"/>
  <c r="K43" i="123"/>
  <c r="J43" i="123"/>
  <c r="I44" i="123"/>
  <c r="M43" i="123"/>
  <c r="X16" i="122"/>
  <c r="Y16" i="122" s="1"/>
  <c r="Y15" i="122"/>
  <c r="I50" i="121"/>
  <c r="L43" i="121"/>
  <c r="J43" i="121"/>
  <c r="M43" i="121"/>
  <c r="K43" i="121"/>
  <c r="I44" i="121"/>
  <c r="J36" i="121"/>
  <c r="K36" i="121"/>
  <c r="M36" i="121"/>
  <c r="L36" i="121"/>
  <c r="Y17" i="121"/>
  <c r="Z17" i="121" s="1"/>
  <c r="Z16" i="121"/>
  <c r="L35" i="119"/>
  <c r="T19" i="119"/>
  <c r="I44" i="119"/>
  <c r="S18" i="118"/>
  <c r="X15" i="118"/>
  <c r="Y14" i="118"/>
  <c r="K34" i="118"/>
  <c r="L34" i="118"/>
  <c r="J34" i="118"/>
  <c r="H43" i="118"/>
  <c r="H49" i="118"/>
  <c r="K42" i="118"/>
  <c r="J35" i="117"/>
  <c r="K35" i="117"/>
  <c r="I36" i="117"/>
  <c r="M35" i="117"/>
  <c r="L35" i="117"/>
  <c r="I43" i="117"/>
  <c r="Z15" i="117"/>
  <c r="Y16" i="117"/>
  <c r="L28" i="117"/>
  <c r="M28" i="117"/>
  <c r="K28" i="117"/>
  <c r="J28" i="117"/>
  <c r="L35" i="116"/>
  <c r="T19" i="116"/>
  <c r="T21" i="116" s="1"/>
  <c r="L28" i="116" s="1"/>
  <c r="M35" i="116"/>
  <c r="K35" i="116"/>
  <c r="J35" i="116"/>
  <c r="Z15" i="116"/>
  <c r="I50" i="116"/>
  <c r="I44" i="116"/>
  <c r="Y17" i="116"/>
  <c r="G58" i="115"/>
  <c r="Z15" i="115"/>
  <c r="Y16" i="115"/>
  <c r="Z14" i="115"/>
  <c r="M27" i="115"/>
  <c r="I28" i="115"/>
  <c r="M19" i="115"/>
  <c r="T19" i="115"/>
  <c r="T21" i="115" s="1"/>
  <c r="S51" i="114"/>
  <c r="Q51" i="114" s="1"/>
  <c r="F51" i="114"/>
  <c r="L20" i="158" s="1"/>
  <c r="E51" i="114"/>
  <c r="E58" i="114" s="1"/>
  <c r="S50" i="114"/>
  <c r="S49" i="114"/>
  <c r="F49" i="114"/>
  <c r="E49" i="114"/>
  <c r="S48" i="114"/>
  <c r="S47" i="114"/>
  <c r="S46" i="114"/>
  <c r="S45" i="114"/>
  <c r="S44" i="114"/>
  <c r="Q44" i="114" s="1"/>
  <c r="S43" i="114"/>
  <c r="S42" i="114"/>
  <c r="S41" i="114"/>
  <c r="F41" i="114"/>
  <c r="E41" i="114"/>
  <c r="S40" i="114"/>
  <c r="S39" i="114"/>
  <c r="S38" i="114"/>
  <c r="S37" i="114"/>
  <c r="S36" i="114"/>
  <c r="Q36" i="114" s="1"/>
  <c r="S35" i="114"/>
  <c r="S34" i="114"/>
  <c r="S33" i="114"/>
  <c r="S32" i="114"/>
  <c r="S31" i="114"/>
  <c r="S30" i="114"/>
  <c r="S29" i="114"/>
  <c r="S28" i="114"/>
  <c r="Q28" i="114" s="1"/>
  <c r="S27" i="114"/>
  <c r="Q27" i="114"/>
  <c r="Q35" i="114" s="1"/>
  <c r="Q43" i="114" s="1"/>
  <c r="Q50" i="114" s="1"/>
  <c r="I27" i="114"/>
  <c r="I35" i="114" s="1"/>
  <c r="S26" i="114"/>
  <c r="S25" i="114"/>
  <c r="S24" i="114"/>
  <c r="S23" i="114"/>
  <c r="S22" i="114"/>
  <c r="X21" i="114"/>
  <c r="S21" i="114"/>
  <c r="S20" i="114"/>
  <c r="Q20" i="114" s="1"/>
  <c r="I20" i="114"/>
  <c r="X19" i="114"/>
  <c r="S19" i="114"/>
  <c r="L19" i="114"/>
  <c r="K19" i="114"/>
  <c r="J19" i="114"/>
  <c r="S18" i="114"/>
  <c r="X17" i="114"/>
  <c r="S17" i="114"/>
  <c r="S16" i="114"/>
  <c r="A16" i="114"/>
  <c r="A20" i="114" s="1"/>
  <c r="A24" i="114" s="1"/>
  <c r="A28" i="114" s="1"/>
  <c r="A32" i="114" s="1"/>
  <c r="A36" i="114" s="1"/>
  <c r="A40" i="114" s="1"/>
  <c r="A44" i="114" s="1"/>
  <c r="A48" i="114" s="1"/>
  <c r="X15" i="114"/>
  <c r="T15" i="114"/>
  <c r="S15" i="114"/>
  <c r="S14" i="114"/>
  <c r="Y13" i="114"/>
  <c r="X13" i="114"/>
  <c r="M19" i="114" s="1"/>
  <c r="S13" i="114"/>
  <c r="M12" i="114"/>
  <c r="N6" i="114"/>
  <c r="S51" i="113"/>
  <c r="Q51" i="113" s="1"/>
  <c r="F51" i="113"/>
  <c r="L19" i="158" s="1"/>
  <c r="E51" i="113"/>
  <c r="E58" i="113" s="1"/>
  <c r="S50" i="113"/>
  <c r="S49" i="113"/>
  <c r="F49" i="113"/>
  <c r="E49" i="113"/>
  <c r="S48" i="113"/>
  <c r="S47" i="113"/>
  <c r="S46" i="113"/>
  <c r="S45" i="113"/>
  <c r="S44" i="113"/>
  <c r="Q44" i="113" s="1"/>
  <c r="S43" i="113"/>
  <c r="S42" i="113"/>
  <c r="S41" i="113"/>
  <c r="F41" i="113"/>
  <c r="E41" i="113"/>
  <c r="S40" i="113"/>
  <c r="S39" i="113"/>
  <c r="S38" i="113"/>
  <c r="S37" i="113"/>
  <c r="S36" i="113"/>
  <c r="Q36" i="113" s="1"/>
  <c r="S35" i="113"/>
  <c r="S34" i="113"/>
  <c r="S33" i="113"/>
  <c r="S32" i="113"/>
  <c r="S31" i="113"/>
  <c r="S30" i="113"/>
  <c r="S29" i="113"/>
  <c r="S28" i="113"/>
  <c r="Q28" i="113" s="1"/>
  <c r="S27" i="113"/>
  <c r="Q27" i="113"/>
  <c r="Q35" i="113" s="1"/>
  <c r="Q43" i="113" s="1"/>
  <c r="Q50" i="113" s="1"/>
  <c r="I27" i="113"/>
  <c r="I35" i="113" s="1"/>
  <c r="S26" i="113"/>
  <c r="S25" i="113"/>
  <c r="S24" i="113"/>
  <c r="S23" i="113"/>
  <c r="S22" i="113"/>
  <c r="X21" i="113"/>
  <c r="S21" i="113"/>
  <c r="S20" i="113"/>
  <c r="Q20" i="113" s="1"/>
  <c r="I20" i="113"/>
  <c r="X19" i="113"/>
  <c r="S19" i="113"/>
  <c r="L19" i="113"/>
  <c r="K19" i="113"/>
  <c r="J19" i="113"/>
  <c r="S18" i="113"/>
  <c r="X17" i="113"/>
  <c r="S17" i="113"/>
  <c r="S16" i="113"/>
  <c r="A16" i="113"/>
  <c r="A20" i="113" s="1"/>
  <c r="A24" i="113" s="1"/>
  <c r="A28" i="113" s="1"/>
  <c r="A32" i="113" s="1"/>
  <c r="A36" i="113" s="1"/>
  <c r="A40" i="113" s="1"/>
  <c r="A44" i="113" s="1"/>
  <c r="A48" i="113" s="1"/>
  <c r="X15" i="113"/>
  <c r="T15" i="113"/>
  <c r="T17" i="113" s="1"/>
  <c r="S15" i="113"/>
  <c r="S14" i="113"/>
  <c r="F14" i="113"/>
  <c r="Y13" i="113"/>
  <c r="X13" i="113"/>
  <c r="M19" i="113" s="1"/>
  <c r="S13" i="113"/>
  <c r="F13" i="113"/>
  <c r="K19" i="158" s="1"/>
  <c r="E13" i="113"/>
  <c r="M12" i="113"/>
  <c r="N6" i="113"/>
  <c r="F29" i="112"/>
  <c r="L29" i="158" s="1"/>
  <c r="E29" i="112"/>
  <c r="S51" i="112"/>
  <c r="Q51" i="112" s="1"/>
  <c r="F51" i="112"/>
  <c r="M29" i="158" s="1"/>
  <c r="E51" i="112"/>
  <c r="E58" i="112" s="1"/>
  <c r="S50" i="112"/>
  <c r="S49" i="112"/>
  <c r="F49" i="112"/>
  <c r="E49" i="112"/>
  <c r="S48" i="112"/>
  <c r="S47" i="112"/>
  <c r="S46" i="112"/>
  <c r="S45" i="112"/>
  <c r="S44" i="112"/>
  <c r="Q44" i="112" s="1"/>
  <c r="S43" i="112"/>
  <c r="S42" i="112"/>
  <c r="S41" i="112"/>
  <c r="F41" i="112"/>
  <c r="E41" i="112"/>
  <c r="S40" i="112"/>
  <c r="S39" i="112"/>
  <c r="S38" i="112"/>
  <c r="S37" i="112"/>
  <c r="S36" i="112"/>
  <c r="Q36" i="112" s="1"/>
  <c r="S35" i="112"/>
  <c r="S34" i="112"/>
  <c r="S33" i="112"/>
  <c r="S32" i="112"/>
  <c r="S31" i="112"/>
  <c r="S30" i="112"/>
  <c r="S29" i="112"/>
  <c r="S28" i="112"/>
  <c r="Q28" i="112" s="1"/>
  <c r="S27" i="112"/>
  <c r="Q27" i="112"/>
  <c r="Q35" i="112" s="1"/>
  <c r="Q43" i="112" s="1"/>
  <c r="Q50" i="112" s="1"/>
  <c r="I27" i="112"/>
  <c r="I35" i="112" s="1"/>
  <c r="S26" i="112"/>
  <c r="S25" i="112"/>
  <c r="S24" i="112"/>
  <c r="S23" i="112"/>
  <c r="S22" i="112"/>
  <c r="X21" i="112"/>
  <c r="S21" i="112"/>
  <c r="S20" i="112"/>
  <c r="Q20" i="112" s="1"/>
  <c r="I20" i="112"/>
  <c r="X19" i="112"/>
  <c r="S19" i="112"/>
  <c r="L19" i="112"/>
  <c r="K19" i="112"/>
  <c r="J19" i="112"/>
  <c r="S18" i="112"/>
  <c r="X17" i="112"/>
  <c r="S17" i="112"/>
  <c r="S16" i="112"/>
  <c r="A16" i="112"/>
  <c r="A20" i="112" s="1"/>
  <c r="A24" i="112" s="1"/>
  <c r="A28" i="112" s="1"/>
  <c r="A32" i="112" s="1"/>
  <c r="A36" i="112" s="1"/>
  <c r="A40" i="112" s="1"/>
  <c r="A44" i="112" s="1"/>
  <c r="A48" i="112" s="1"/>
  <c r="X15" i="112"/>
  <c r="T15" i="112"/>
  <c r="T17" i="112" s="1"/>
  <c r="S15" i="112"/>
  <c r="S14" i="112"/>
  <c r="F14" i="112"/>
  <c r="Y13" i="112"/>
  <c r="X13" i="112"/>
  <c r="M19" i="112" s="1"/>
  <c r="S13" i="112"/>
  <c r="F13" i="112"/>
  <c r="K29" i="158" s="1"/>
  <c r="E13" i="112"/>
  <c r="M12" i="112"/>
  <c r="N6" i="112"/>
  <c r="F27" i="111"/>
  <c r="L28" i="158" s="1"/>
  <c r="E27" i="111"/>
  <c r="F13" i="111"/>
  <c r="K28" i="158" s="1"/>
  <c r="E13" i="111"/>
  <c r="S51" i="111"/>
  <c r="Q51" i="111" s="1"/>
  <c r="F51" i="111"/>
  <c r="M28" i="158" s="1"/>
  <c r="E51" i="111"/>
  <c r="E58" i="111" s="1"/>
  <c r="S50" i="111"/>
  <c r="S49" i="111"/>
  <c r="F49" i="111"/>
  <c r="E49" i="111"/>
  <c r="S48" i="111"/>
  <c r="S47" i="111"/>
  <c r="S46" i="111"/>
  <c r="S45" i="111"/>
  <c r="S44" i="111"/>
  <c r="Q44" i="111" s="1"/>
  <c r="S43" i="111"/>
  <c r="S42" i="111"/>
  <c r="S41" i="111"/>
  <c r="F41" i="111"/>
  <c r="E41" i="111"/>
  <c r="S40" i="111"/>
  <c r="S39" i="111"/>
  <c r="S38" i="111"/>
  <c r="S37" i="111"/>
  <c r="S36" i="111"/>
  <c r="Q36" i="111" s="1"/>
  <c r="S35" i="111"/>
  <c r="S34" i="111"/>
  <c r="S33" i="111"/>
  <c r="S32" i="111"/>
  <c r="S31" i="111"/>
  <c r="S30" i="111"/>
  <c r="S29" i="111"/>
  <c r="S28" i="111"/>
  <c r="Q28" i="111" s="1"/>
  <c r="S27" i="111"/>
  <c r="Q27" i="111"/>
  <c r="Q35" i="111" s="1"/>
  <c r="Q43" i="111" s="1"/>
  <c r="Q50" i="111" s="1"/>
  <c r="I27" i="111"/>
  <c r="I28" i="111" s="1"/>
  <c r="S26" i="111"/>
  <c r="S25" i="111"/>
  <c r="S24" i="111"/>
  <c r="S23" i="111"/>
  <c r="S22" i="111"/>
  <c r="X21" i="111"/>
  <c r="S21" i="111"/>
  <c r="S20" i="111"/>
  <c r="Q20" i="111" s="1"/>
  <c r="I20" i="111"/>
  <c r="X19" i="111"/>
  <c r="S19" i="111"/>
  <c r="L19" i="111"/>
  <c r="K19" i="111"/>
  <c r="J19" i="111"/>
  <c r="S18" i="111"/>
  <c r="X17" i="111"/>
  <c r="S17" i="111"/>
  <c r="S16" i="111"/>
  <c r="A16" i="111"/>
  <c r="A20" i="111" s="1"/>
  <c r="A24" i="111" s="1"/>
  <c r="A28" i="111" s="1"/>
  <c r="A32" i="111" s="1"/>
  <c r="A36" i="111" s="1"/>
  <c r="A40" i="111" s="1"/>
  <c r="A44" i="111" s="1"/>
  <c r="A48" i="111" s="1"/>
  <c r="X15" i="111"/>
  <c r="T15" i="111"/>
  <c r="T17" i="111" s="1"/>
  <c r="S15" i="111"/>
  <c r="S14" i="111"/>
  <c r="F14" i="111"/>
  <c r="Y13" i="111"/>
  <c r="Y14" i="111" s="1"/>
  <c r="Y15" i="111" s="1"/>
  <c r="X13" i="111"/>
  <c r="M19" i="111" s="1"/>
  <c r="S13" i="111"/>
  <c r="M12" i="111"/>
  <c r="N6" i="111"/>
  <c r="F37" i="110"/>
  <c r="L11" i="158" s="1"/>
  <c r="E37" i="110"/>
  <c r="F14" i="110"/>
  <c r="K11" i="158" s="1"/>
  <c r="E14" i="110"/>
  <c r="S51" i="110"/>
  <c r="Q51" i="110" s="1"/>
  <c r="F51" i="110"/>
  <c r="M11" i="158" s="1"/>
  <c r="E51" i="110"/>
  <c r="E58" i="110" s="1"/>
  <c r="S50" i="110"/>
  <c r="S49" i="110"/>
  <c r="F49" i="110"/>
  <c r="E49" i="110"/>
  <c r="S48" i="110"/>
  <c r="S47" i="110"/>
  <c r="S46" i="110"/>
  <c r="S45" i="110"/>
  <c r="S44" i="110"/>
  <c r="Q44" i="110" s="1"/>
  <c r="S43" i="110"/>
  <c r="S42" i="110"/>
  <c r="S41" i="110"/>
  <c r="F41" i="110"/>
  <c r="E41" i="110"/>
  <c r="S40" i="110"/>
  <c r="S39" i="110"/>
  <c r="S38" i="110"/>
  <c r="S37" i="110"/>
  <c r="S36" i="110"/>
  <c r="Q36" i="110" s="1"/>
  <c r="S35" i="110"/>
  <c r="S34" i="110"/>
  <c r="S33" i="110"/>
  <c r="S32" i="110"/>
  <c r="S31" i="110"/>
  <c r="S30" i="110"/>
  <c r="S29" i="110"/>
  <c r="S28" i="110"/>
  <c r="Q28" i="110" s="1"/>
  <c r="S27" i="110"/>
  <c r="Q27" i="110"/>
  <c r="Q35" i="110" s="1"/>
  <c r="Q43" i="110" s="1"/>
  <c r="Q50" i="110" s="1"/>
  <c r="I27" i="110"/>
  <c r="I28" i="110" s="1"/>
  <c r="S26" i="110"/>
  <c r="S25" i="110"/>
  <c r="S24" i="110"/>
  <c r="S23" i="110"/>
  <c r="S22" i="110"/>
  <c r="X21" i="110"/>
  <c r="S21" i="110"/>
  <c r="S20" i="110"/>
  <c r="Q20" i="110" s="1"/>
  <c r="I20" i="110"/>
  <c r="X19" i="110"/>
  <c r="S19" i="110"/>
  <c r="L19" i="110"/>
  <c r="K19" i="110"/>
  <c r="J19" i="110"/>
  <c r="S18" i="110"/>
  <c r="X17" i="110"/>
  <c r="S17" i="110"/>
  <c r="S16" i="110"/>
  <c r="A16" i="110"/>
  <c r="A20" i="110" s="1"/>
  <c r="A24" i="110" s="1"/>
  <c r="A28" i="110" s="1"/>
  <c r="A32" i="110" s="1"/>
  <c r="A36" i="110" s="1"/>
  <c r="A40" i="110" s="1"/>
  <c r="A44" i="110" s="1"/>
  <c r="A48" i="110" s="1"/>
  <c r="X15" i="110"/>
  <c r="T15" i="110"/>
  <c r="S15" i="110"/>
  <c r="S14" i="110"/>
  <c r="Y13" i="110"/>
  <c r="Y14" i="110" s="1"/>
  <c r="X13" i="110"/>
  <c r="M19" i="110" s="1"/>
  <c r="S13" i="110"/>
  <c r="M12" i="110"/>
  <c r="N6" i="110"/>
  <c r="F39" i="109"/>
  <c r="L9" i="158" s="1"/>
  <c r="E39" i="109"/>
  <c r="S51" i="109"/>
  <c r="Q51" i="109" s="1"/>
  <c r="F51" i="109"/>
  <c r="M9" i="158" s="1"/>
  <c r="E51" i="109"/>
  <c r="E58" i="109" s="1"/>
  <c r="S50" i="109"/>
  <c r="S49" i="109"/>
  <c r="F49" i="109"/>
  <c r="E49" i="109"/>
  <c r="S48" i="109"/>
  <c r="S47" i="109"/>
  <c r="S46" i="109"/>
  <c r="S45" i="109"/>
  <c r="S44" i="109"/>
  <c r="Q44" i="109" s="1"/>
  <c r="S43" i="109"/>
  <c r="S42" i="109"/>
  <c r="S41" i="109"/>
  <c r="F41" i="109"/>
  <c r="E41" i="109"/>
  <c r="S40" i="109"/>
  <c r="S39" i="109"/>
  <c r="S38" i="109"/>
  <c r="S37" i="109"/>
  <c r="S36" i="109"/>
  <c r="Q36" i="109" s="1"/>
  <c r="S35" i="109"/>
  <c r="S34" i="109"/>
  <c r="S33" i="109"/>
  <c r="S32" i="109"/>
  <c r="S31" i="109"/>
  <c r="S30" i="109"/>
  <c r="S29" i="109"/>
  <c r="S28" i="109"/>
  <c r="Q28" i="109" s="1"/>
  <c r="S27" i="109"/>
  <c r="Q27" i="109"/>
  <c r="Q35" i="109" s="1"/>
  <c r="Q43" i="109" s="1"/>
  <c r="Q50" i="109" s="1"/>
  <c r="I27" i="109"/>
  <c r="I28" i="109" s="1"/>
  <c r="S26" i="109"/>
  <c r="S25" i="109"/>
  <c r="S24" i="109"/>
  <c r="S23" i="109"/>
  <c r="S22" i="109"/>
  <c r="X21" i="109"/>
  <c r="S21" i="109"/>
  <c r="S20" i="109"/>
  <c r="Q20" i="109" s="1"/>
  <c r="I20" i="109"/>
  <c r="X19" i="109"/>
  <c r="S19" i="109"/>
  <c r="L19" i="109"/>
  <c r="K19" i="109"/>
  <c r="J19" i="109"/>
  <c r="S18" i="109"/>
  <c r="X17" i="109"/>
  <c r="S17" i="109"/>
  <c r="S16" i="109"/>
  <c r="A16" i="109"/>
  <c r="A20" i="109" s="1"/>
  <c r="A24" i="109" s="1"/>
  <c r="A28" i="109" s="1"/>
  <c r="A32" i="109" s="1"/>
  <c r="A36" i="109" s="1"/>
  <c r="A40" i="109" s="1"/>
  <c r="A44" i="109" s="1"/>
  <c r="A48" i="109" s="1"/>
  <c r="X15" i="109"/>
  <c r="T15" i="109"/>
  <c r="S15" i="109"/>
  <c r="S14" i="109"/>
  <c r="Y13" i="109"/>
  <c r="Y14" i="109" s="1"/>
  <c r="Y15" i="109" s="1"/>
  <c r="X13" i="109"/>
  <c r="M19" i="109" s="1"/>
  <c r="S13" i="109"/>
  <c r="M12" i="109"/>
  <c r="N6" i="109"/>
  <c r="F42" i="108"/>
  <c r="L27" i="158" s="1"/>
  <c r="E42" i="108"/>
  <c r="S51" i="108"/>
  <c r="Q51" i="108" s="1"/>
  <c r="F51" i="108"/>
  <c r="M27" i="158" s="1"/>
  <c r="E51" i="108"/>
  <c r="E58" i="108" s="1"/>
  <c r="S50" i="108"/>
  <c r="S49" i="108"/>
  <c r="F49" i="108"/>
  <c r="E49" i="108"/>
  <c r="S48" i="108"/>
  <c r="S47" i="108"/>
  <c r="S46" i="108"/>
  <c r="S45" i="108"/>
  <c r="S44" i="108"/>
  <c r="Q44" i="108" s="1"/>
  <c r="S43" i="108"/>
  <c r="S42" i="108"/>
  <c r="S41" i="108"/>
  <c r="F41" i="108"/>
  <c r="E41" i="108"/>
  <c r="S40" i="108"/>
  <c r="S39" i="108"/>
  <c r="S38" i="108"/>
  <c r="S37" i="108"/>
  <c r="S36" i="108"/>
  <c r="Q36" i="108" s="1"/>
  <c r="S35" i="108"/>
  <c r="S34" i="108"/>
  <c r="S33" i="108"/>
  <c r="S32" i="108"/>
  <c r="S31" i="108"/>
  <c r="S30" i="108"/>
  <c r="S29" i="108"/>
  <c r="S28" i="108"/>
  <c r="Q28" i="108" s="1"/>
  <c r="S27" i="108"/>
  <c r="Q27" i="108"/>
  <c r="Q35" i="108" s="1"/>
  <c r="Q43" i="108" s="1"/>
  <c r="Q50" i="108" s="1"/>
  <c r="I27" i="108"/>
  <c r="I35" i="108" s="1"/>
  <c r="S26" i="108"/>
  <c r="S25" i="108"/>
  <c r="S24" i="108"/>
  <c r="S23" i="108"/>
  <c r="S22" i="108"/>
  <c r="X21" i="108"/>
  <c r="S21" i="108"/>
  <c r="S20" i="108"/>
  <c r="Q20" i="108" s="1"/>
  <c r="I20" i="108"/>
  <c r="X19" i="108"/>
  <c r="S19" i="108"/>
  <c r="L19" i="108"/>
  <c r="K19" i="108"/>
  <c r="J19" i="108"/>
  <c r="S18" i="108"/>
  <c r="X17" i="108"/>
  <c r="S17" i="108"/>
  <c r="S16" i="108"/>
  <c r="A16" i="108"/>
  <c r="A20" i="108" s="1"/>
  <c r="A24" i="108" s="1"/>
  <c r="A28" i="108" s="1"/>
  <c r="A32" i="108" s="1"/>
  <c r="A36" i="108" s="1"/>
  <c r="A40" i="108" s="1"/>
  <c r="A44" i="108" s="1"/>
  <c r="A48" i="108" s="1"/>
  <c r="X15" i="108"/>
  <c r="T15" i="108"/>
  <c r="S15" i="108"/>
  <c r="S14" i="108"/>
  <c r="Y13" i="108"/>
  <c r="Y14" i="108" s="1"/>
  <c r="X13" i="108"/>
  <c r="M19" i="108" s="1"/>
  <c r="S13" i="108"/>
  <c r="M12" i="108"/>
  <c r="N6" i="108"/>
  <c r="E32" i="107"/>
  <c r="D32" i="107"/>
  <c r="R50" i="107"/>
  <c r="P50" i="107" s="1"/>
  <c r="E50" i="107"/>
  <c r="D50" i="107"/>
  <c r="D57" i="107" s="1"/>
  <c r="R49" i="107"/>
  <c r="R48" i="107"/>
  <c r="E48" i="107"/>
  <c r="D48" i="107"/>
  <c r="R47" i="107"/>
  <c r="R46" i="107"/>
  <c r="R45" i="107"/>
  <c r="R44" i="107"/>
  <c r="R43" i="107"/>
  <c r="P43" i="107" s="1"/>
  <c r="R42" i="107"/>
  <c r="R41" i="107"/>
  <c r="R40" i="107"/>
  <c r="E40" i="107"/>
  <c r="D40" i="107"/>
  <c r="R39" i="107"/>
  <c r="R38" i="107"/>
  <c r="R37" i="107"/>
  <c r="R36" i="107"/>
  <c r="R35" i="107"/>
  <c r="P35" i="107" s="1"/>
  <c r="R34" i="107"/>
  <c r="R33" i="107"/>
  <c r="R32" i="107"/>
  <c r="R31" i="107"/>
  <c r="R30" i="107"/>
  <c r="R29" i="107"/>
  <c r="R28" i="107"/>
  <c r="R27" i="107"/>
  <c r="P27" i="107" s="1"/>
  <c r="R26" i="107"/>
  <c r="P26" i="107"/>
  <c r="P34" i="107" s="1"/>
  <c r="P42" i="107" s="1"/>
  <c r="P49" i="107" s="1"/>
  <c r="H26" i="107"/>
  <c r="H27" i="107" s="1"/>
  <c r="R25" i="107"/>
  <c r="R24" i="107"/>
  <c r="R23" i="107"/>
  <c r="R22" i="107"/>
  <c r="R21" i="107"/>
  <c r="W20" i="107"/>
  <c r="R20" i="107"/>
  <c r="R19" i="107"/>
  <c r="P19" i="107" s="1"/>
  <c r="H19" i="107"/>
  <c r="W18" i="107"/>
  <c r="R18" i="107"/>
  <c r="K18" i="107"/>
  <c r="J18" i="107"/>
  <c r="I18" i="107"/>
  <c r="R17" i="107"/>
  <c r="W16" i="107"/>
  <c r="R16" i="107"/>
  <c r="R15" i="107"/>
  <c r="A15" i="107"/>
  <c r="A19" i="107" s="1"/>
  <c r="A23" i="107" s="1"/>
  <c r="A27" i="107" s="1"/>
  <c r="A31" i="107" s="1"/>
  <c r="A35" i="107" s="1"/>
  <c r="A39" i="107" s="1"/>
  <c r="A43" i="107" s="1"/>
  <c r="A47" i="107" s="1"/>
  <c r="W14" i="107"/>
  <c r="S14" i="107"/>
  <c r="R14" i="107"/>
  <c r="R13" i="107"/>
  <c r="X12" i="107"/>
  <c r="X13" i="107" s="1"/>
  <c r="X14" i="107" s="1"/>
  <c r="W12" i="107"/>
  <c r="L18" i="107" s="1"/>
  <c r="R12" i="107"/>
  <c r="L11" i="107"/>
  <c r="E11" i="107"/>
  <c r="D11" i="107"/>
  <c r="M5" i="107"/>
  <c r="AB11" i="110"/>
  <c r="AB11" i="108"/>
  <c r="AA10" i="107"/>
  <c r="AB11" i="109"/>
  <c r="AB11" i="113"/>
  <c r="AB11" i="112"/>
  <c r="AB11" i="111"/>
  <c r="AB11" i="114"/>
  <c r="I50" i="122" l="1"/>
  <c r="K20" i="116"/>
  <c r="M51" i="128"/>
  <c r="K51" i="128"/>
  <c r="K50" i="120"/>
  <c r="I36" i="115"/>
  <c r="J36" i="115" s="1"/>
  <c r="L36" i="116"/>
  <c r="M43" i="116"/>
  <c r="J28" i="116"/>
  <c r="M20" i="116"/>
  <c r="I49" i="124"/>
  <c r="J51" i="128"/>
  <c r="J36" i="116"/>
  <c r="J43" i="119"/>
  <c r="K43" i="124"/>
  <c r="L50" i="120"/>
  <c r="K49" i="124"/>
  <c r="L43" i="124"/>
  <c r="J19" i="120"/>
  <c r="Y16" i="124"/>
  <c r="I50" i="120"/>
  <c r="J49" i="124"/>
  <c r="I43" i="124"/>
  <c r="J27" i="120"/>
  <c r="L19" i="120"/>
  <c r="J19" i="124"/>
  <c r="L49" i="124"/>
  <c r="J43" i="124"/>
  <c r="I50" i="115"/>
  <c r="I51" i="115" s="1"/>
  <c r="J50" i="122"/>
  <c r="I26" i="107"/>
  <c r="J27" i="113"/>
  <c r="K20" i="115"/>
  <c r="M20" i="115"/>
  <c r="K50" i="122"/>
  <c r="L43" i="115"/>
  <c r="M35" i="115"/>
  <c r="J35" i="115"/>
  <c r="K27" i="108"/>
  <c r="L27" i="109"/>
  <c r="Z13" i="113"/>
  <c r="L27" i="114"/>
  <c r="L35" i="115"/>
  <c r="K35" i="115"/>
  <c r="K28" i="116"/>
  <c r="J43" i="116"/>
  <c r="T19" i="113"/>
  <c r="T21" i="113" s="1"/>
  <c r="S16" i="107"/>
  <c r="Y14" i="107" s="1"/>
  <c r="J27" i="110"/>
  <c r="J27" i="111"/>
  <c r="L27" i="112"/>
  <c r="L27" i="113"/>
  <c r="Z13" i="114"/>
  <c r="T17" i="114"/>
  <c r="T19" i="114" s="1"/>
  <c r="T21" i="114" s="1"/>
  <c r="I35" i="120"/>
  <c r="K43" i="120"/>
  <c r="I49" i="120"/>
  <c r="L35" i="120"/>
  <c r="K35" i="120"/>
  <c r="I43" i="120"/>
  <c r="K49" i="120"/>
  <c r="J35" i="120"/>
  <c r="L43" i="120"/>
  <c r="J49" i="120"/>
  <c r="J43" i="120"/>
  <c r="L49" i="120"/>
  <c r="I35" i="109"/>
  <c r="I43" i="109" s="1"/>
  <c r="I50" i="109" s="1"/>
  <c r="K27" i="110"/>
  <c r="L27" i="111"/>
  <c r="M43" i="119"/>
  <c r="K43" i="119"/>
  <c r="I19" i="120"/>
  <c r="K19" i="120"/>
  <c r="J27" i="124"/>
  <c r="I35" i="124"/>
  <c r="K19" i="124"/>
  <c r="J35" i="124"/>
  <c r="L27" i="124"/>
  <c r="L35" i="124"/>
  <c r="K27" i="124"/>
  <c r="K35" i="124"/>
  <c r="I27" i="124"/>
  <c r="Y16" i="120"/>
  <c r="I35" i="110"/>
  <c r="I43" i="110" s="1"/>
  <c r="I44" i="110" s="1"/>
  <c r="K26" i="107"/>
  <c r="J27" i="108"/>
  <c r="J27" i="109"/>
  <c r="T19" i="111"/>
  <c r="T21" i="111" s="1"/>
  <c r="G58" i="112"/>
  <c r="J43" i="115"/>
  <c r="J20" i="115"/>
  <c r="L27" i="120"/>
  <c r="K27" i="120"/>
  <c r="I27" i="120"/>
  <c r="I19" i="124"/>
  <c r="H50" i="129"/>
  <c r="I49" i="129"/>
  <c r="L49" i="129"/>
  <c r="K49" i="129"/>
  <c r="J49" i="129"/>
  <c r="L43" i="129"/>
  <c r="K43" i="129"/>
  <c r="J43" i="129"/>
  <c r="I43" i="129"/>
  <c r="H50" i="127"/>
  <c r="I49" i="127"/>
  <c r="L49" i="127"/>
  <c r="K49" i="127"/>
  <c r="J49" i="127"/>
  <c r="L43" i="127"/>
  <c r="K43" i="127"/>
  <c r="J43" i="127"/>
  <c r="I43" i="127"/>
  <c r="L51" i="126"/>
  <c r="J51" i="126"/>
  <c r="M51" i="126"/>
  <c r="K51" i="126"/>
  <c r="L51" i="125"/>
  <c r="K51" i="125"/>
  <c r="J51" i="125"/>
  <c r="M51" i="125"/>
  <c r="Z17" i="125"/>
  <c r="Z16" i="125"/>
  <c r="L50" i="124"/>
  <c r="K50" i="124"/>
  <c r="I50" i="124"/>
  <c r="J50" i="124"/>
  <c r="L44" i="123"/>
  <c r="K44" i="123"/>
  <c r="J44" i="123"/>
  <c r="M44" i="123"/>
  <c r="M50" i="123"/>
  <c r="L50" i="123"/>
  <c r="K50" i="123"/>
  <c r="I51" i="123"/>
  <c r="J50" i="123"/>
  <c r="L44" i="121"/>
  <c r="J44" i="121"/>
  <c r="K44" i="121"/>
  <c r="M44" i="121"/>
  <c r="M50" i="121"/>
  <c r="K50" i="121"/>
  <c r="I51" i="121"/>
  <c r="J50" i="121"/>
  <c r="L50" i="121"/>
  <c r="T21" i="119"/>
  <c r="M28" i="119" s="1"/>
  <c r="I51" i="119"/>
  <c r="Z16" i="119"/>
  <c r="L43" i="119"/>
  <c r="I42" i="118"/>
  <c r="J42" i="118"/>
  <c r="L42" i="118"/>
  <c r="X16" i="118"/>
  <c r="Y15" i="118"/>
  <c r="S20" i="118"/>
  <c r="I35" i="118" s="1"/>
  <c r="H50" i="118"/>
  <c r="Y17" i="117"/>
  <c r="Z17" i="117" s="1"/>
  <c r="Z16" i="117"/>
  <c r="J36" i="117"/>
  <c r="K36" i="117"/>
  <c r="M36" i="117"/>
  <c r="L36" i="117"/>
  <c r="I50" i="117"/>
  <c r="L43" i="117"/>
  <c r="I44" i="117"/>
  <c r="M43" i="117"/>
  <c r="K43" i="117"/>
  <c r="J43" i="117"/>
  <c r="Z16" i="116"/>
  <c r="L20" i="116"/>
  <c r="M36" i="116"/>
  <c r="K44" i="116"/>
  <c r="J44" i="116"/>
  <c r="L44" i="116"/>
  <c r="M44" i="116"/>
  <c r="K43" i="116"/>
  <c r="J20" i="116"/>
  <c r="L50" i="116"/>
  <c r="M50" i="116"/>
  <c r="K50" i="116"/>
  <c r="I51" i="116"/>
  <c r="J50" i="116"/>
  <c r="Z17" i="116"/>
  <c r="M28" i="116"/>
  <c r="K36" i="116"/>
  <c r="L43" i="116"/>
  <c r="M44" i="115"/>
  <c r="L44" i="115"/>
  <c r="J44" i="115"/>
  <c r="K44" i="115"/>
  <c r="K28" i="115"/>
  <c r="J28" i="115"/>
  <c r="L28" i="115"/>
  <c r="M28" i="115"/>
  <c r="L20" i="115"/>
  <c r="M50" i="115"/>
  <c r="Y17" i="115"/>
  <c r="Z17" i="115" s="1"/>
  <c r="Z16" i="115"/>
  <c r="K43" i="115"/>
  <c r="M43" i="115"/>
  <c r="G58" i="114"/>
  <c r="I43" i="114"/>
  <c r="I36" i="114"/>
  <c r="Y14" i="114"/>
  <c r="M27" i="114"/>
  <c r="J27" i="114"/>
  <c r="I28" i="114"/>
  <c r="K27" i="114"/>
  <c r="G58" i="113"/>
  <c r="I43" i="113"/>
  <c r="I36" i="113"/>
  <c r="M35" i="113"/>
  <c r="L35" i="113"/>
  <c r="K35" i="113"/>
  <c r="J35" i="113"/>
  <c r="K27" i="113"/>
  <c r="Y14" i="113"/>
  <c r="M27" i="113"/>
  <c r="I28" i="113"/>
  <c r="Z13" i="112"/>
  <c r="T19" i="112"/>
  <c r="T21" i="112" s="1"/>
  <c r="I43" i="112"/>
  <c r="I36" i="112"/>
  <c r="M35" i="112"/>
  <c r="K35" i="112"/>
  <c r="L35" i="112"/>
  <c r="J35" i="112"/>
  <c r="M27" i="112"/>
  <c r="Y14" i="112"/>
  <c r="J27" i="112"/>
  <c r="I28" i="112"/>
  <c r="K27" i="112"/>
  <c r="G58" i="111"/>
  <c r="Y16" i="111"/>
  <c r="Z15" i="111"/>
  <c r="K27" i="111"/>
  <c r="I35" i="111"/>
  <c r="Z13" i="111"/>
  <c r="Z14" i="111"/>
  <c r="M27" i="111"/>
  <c r="Z13" i="110"/>
  <c r="G58" i="110"/>
  <c r="Y15" i="110"/>
  <c r="Z14" i="110"/>
  <c r="T17" i="110"/>
  <c r="L27" i="110"/>
  <c r="M27" i="110"/>
  <c r="Z13" i="109"/>
  <c r="G58" i="109"/>
  <c r="Y16" i="109"/>
  <c r="K27" i="109"/>
  <c r="T17" i="109"/>
  <c r="Z14" i="109"/>
  <c r="M27" i="109"/>
  <c r="Z13" i="108"/>
  <c r="G58" i="108"/>
  <c r="I43" i="108"/>
  <c r="I36" i="108"/>
  <c r="Y15" i="108"/>
  <c r="Z14" i="108"/>
  <c r="T17" i="108"/>
  <c r="M35" i="108" s="1"/>
  <c r="L27" i="108"/>
  <c r="M27" i="108"/>
  <c r="I28" i="108"/>
  <c r="Y12" i="107"/>
  <c r="F57" i="107"/>
  <c r="X15" i="107"/>
  <c r="J26" i="107"/>
  <c r="H34" i="107"/>
  <c r="Y13" i="107"/>
  <c r="L26" i="107"/>
  <c r="F37" i="106"/>
  <c r="L26" i="158" s="1"/>
  <c r="E37" i="106"/>
  <c r="S51" i="106"/>
  <c r="Q51" i="106" s="1"/>
  <c r="F51" i="106"/>
  <c r="M26" i="158" s="1"/>
  <c r="E51" i="106"/>
  <c r="E58" i="106" s="1"/>
  <c r="S50" i="106"/>
  <c r="S49" i="106"/>
  <c r="F49" i="106"/>
  <c r="E49" i="106"/>
  <c r="S48" i="106"/>
  <c r="S47" i="106"/>
  <c r="S46" i="106"/>
  <c r="S45" i="106"/>
  <c r="S44" i="106"/>
  <c r="Q44" i="106" s="1"/>
  <c r="S43" i="106"/>
  <c r="S42" i="106"/>
  <c r="S41" i="106"/>
  <c r="F41" i="106"/>
  <c r="E41" i="106"/>
  <c r="S40" i="106"/>
  <c r="S39" i="106"/>
  <c r="S38" i="106"/>
  <c r="S37" i="106"/>
  <c r="S36" i="106"/>
  <c r="Q36" i="106" s="1"/>
  <c r="S35" i="106"/>
  <c r="S34" i="106"/>
  <c r="S33" i="106"/>
  <c r="S32" i="106"/>
  <c r="S31" i="106"/>
  <c r="S30" i="106"/>
  <c r="S29" i="106"/>
  <c r="S28" i="106"/>
  <c r="Q28" i="106" s="1"/>
  <c r="S27" i="106"/>
  <c r="Q27" i="106"/>
  <c r="Q35" i="106" s="1"/>
  <c r="Q43" i="106" s="1"/>
  <c r="Q50" i="106" s="1"/>
  <c r="I27" i="106"/>
  <c r="S26" i="106"/>
  <c r="S25" i="106"/>
  <c r="S24" i="106"/>
  <c r="S23" i="106"/>
  <c r="S22" i="106"/>
  <c r="X21" i="106"/>
  <c r="S21" i="106"/>
  <c r="S20" i="106"/>
  <c r="Q20" i="106" s="1"/>
  <c r="I20" i="106"/>
  <c r="X19" i="106"/>
  <c r="S19" i="106"/>
  <c r="L19" i="106"/>
  <c r="K19" i="106"/>
  <c r="J19" i="106"/>
  <c r="S18" i="106"/>
  <c r="X17" i="106"/>
  <c r="S17" i="106"/>
  <c r="S16" i="106"/>
  <c r="A16" i="106"/>
  <c r="A20" i="106" s="1"/>
  <c r="A24" i="106" s="1"/>
  <c r="A28" i="106" s="1"/>
  <c r="A32" i="106" s="1"/>
  <c r="A36" i="106" s="1"/>
  <c r="A40" i="106" s="1"/>
  <c r="A44" i="106" s="1"/>
  <c r="A48" i="106" s="1"/>
  <c r="X15" i="106"/>
  <c r="T15" i="106"/>
  <c r="T17" i="106" s="1"/>
  <c r="T19" i="106" s="1"/>
  <c r="T21" i="106" s="1"/>
  <c r="S15" i="106"/>
  <c r="S14" i="106"/>
  <c r="Y13" i="106"/>
  <c r="Y14" i="106" s="1"/>
  <c r="X13" i="106"/>
  <c r="M19" i="106" s="1"/>
  <c r="S13" i="106"/>
  <c r="M12" i="106"/>
  <c r="N6" i="106"/>
  <c r="E39" i="105"/>
  <c r="D39" i="105"/>
  <c r="R50" i="105"/>
  <c r="P50" i="105" s="1"/>
  <c r="E50" i="105"/>
  <c r="D50" i="105"/>
  <c r="D57" i="105" s="1"/>
  <c r="R49" i="105"/>
  <c r="R48" i="105"/>
  <c r="E48" i="105"/>
  <c r="D48" i="105"/>
  <c r="R47" i="105"/>
  <c r="R46" i="105"/>
  <c r="R45" i="105"/>
  <c r="R44" i="105"/>
  <c r="R43" i="105"/>
  <c r="P43" i="105" s="1"/>
  <c r="R42" i="105"/>
  <c r="R41" i="105"/>
  <c r="R40" i="105"/>
  <c r="E40" i="105"/>
  <c r="D40" i="105"/>
  <c r="R39" i="105"/>
  <c r="R38" i="105"/>
  <c r="R37" i="105"/>
  <c r="R36" i="105"/>
  <c r="R35" i="105"/>
  <c r="P35" i="105" s="1"/>
  <c r="R34" i="105"/>
  <c r="R33" i="105"/>
  <c r="R32" i="105"/>
  <c r="R31" i="105"/>
  <c r="R30" i="105"/>
  <c r="R29" i="105"/>
  <c r="R28" i="105"/>
  <c r="R27" i="105"/>
  <c r="P27" i="105" s="1"/>
  <c r="R26" i="105"/>
  <c r="P26" i="105"/>
  <c r="P34" i="105" s="1"/>
  <c r="P42" i="105" s="1"/>
  <c r="P49" i="105" s="1"/>
  <c r="H26" i="105"/>
  <c r="H34" i="105" s="1"/>
  <c r="R25" i="105"/>
  <c r="R24" i="105"/>
  <c r="R23" i="105"/>
  <c r="R22" i="105"/>
  <c r="R21" i="105"/>
  <c r="W20" i="105"/>
  <c r="R20" i="105"/>
  <c r="R19" i="105"/>
  <c r="P19" i="105" s="1"/>
  <c r="H19" i="105"/>
  <c r="W18" i="105"/>
  <c r="R18" i="105"/>
  <c r="K18" i="105"/>
  <c r="J18" i="105"/>
  <c r="I18" i="105"/>
  <c r="R17" i="105"/>
  <c r="W16" i="105"/>
  <c r="R16" i="105"/>
  <c r="R15" i="105"/>
  <c r="A15" i="105"/>
  <c r="A19" i="105" s="1"/>
  <c r="A23" i="105" s="1"/>
  <c r="A27" i="105" s="1"/>
  <c r="A31" i="105" s="1"/>
  <c r="A35" i="105" s="1"/>
  <c r="A39" i="105" s="1"/>
  <c r="A43" i="105" s="1"/>
  <c r="A47" i="105" s="1"/>
  <c r="W14" i="105"/>
  <c r="S14" i="105"/>
  <c r="R14" i="105"/>
  <c r="R13" i="105"/>
  <c r="X12" i="105"/>
  <c r="X13" i="105" s="1"/>
  <c r="W12" i="105"/>
  <c r="L18" i="105" s="1"/>
  <c r="R12" i="105"/>
  <c r="L11" i="105"/>
  <c r="E11" i="105"/>
  <c r="D11" i="105"/>
  <c r="AB11" i="106"/>
  <c r="AA10" i="105"/>
  <c r="K36" i="115" l="1"/>
  <c r="L36" i="115"/>
  <c r="M36" i="115"/>
  <c r="J36" i="119"/>
  <c r="K35" i="109"/>
  <c r="I36" i="109"/>
  <c r="J20" i="111"/>
  <c r="L28" i="111"/>
  <c r="M28" i="111"/>
  <c r="I50" i="110"/>
  <c r="I51" i="110" s="1"/>
  <c r="K28" i="111"/>
  <c r="K35" i="110"/>
  <c r="K20" i="111"/>
  <c r="J28" i="111"/>
  <c r="L50" i="115"/>
  <c r="J50" i="115"/>
  <c r="L35" i="114"/>
  <c r="K50" i="115"/>
  <c r="I19" i="118"/>
  <c r="L28" i="119"/>
  <c r="I43" i="118"/>
  <c r="I44" i="109"/>
  <c r="L20" i="114"/>
  <c r="I49" i="118"/>
  <c r="J49" i="118"/>
  <c r="J35" i="109"/>
  <c r="M20" i="114"/>
  <c r="K36" i="119"/>
  <c r="M35" i="110"/>
  <c r="J20" i="113"/>
  <c r="K50" i="119"/>
  <c r="I36" i="110"/>
  <c r="L27" i="106"/>
  <c r="M35" i="109"/>
  <c r="J44" i="119"/>
  <c r="L20" i="111"/>
  <c r="I26" i="105"/>
  <c r="L20" i="106"/>
  <c r="J35" i="108"/>
  <c r="Z15" i="109"/>
  <c r="K20" i="113"/>
  <c r="J20" i="114"/>
  <c r="J35" i="114"/>
  <c r="J35" i="118"/>
  <c r="J19" i="118"/>
  <c r="L35" i="118"/>
  <c r="M44" i="119"/>
  <c r="J50" i="119"/>
  <c r="L20" i="119"/>
  <c r="K35" i="114"/>
  <c r="K20" i="119"/>
  <c r="K44" i="119"/>
  <c r="M50" i="119"/>
  <c r="J28" i="119"/>
  <c r="M20" i="113"/>
  <c r="S18" i="107"/>
  <c r="Y15" i="107" s="1"/>
  <c r="M35" i="114"/>
  <c r="Z17" i="119"/>
  <c r="L44" i="119"/>
  <c r="J20" i="119"/>
  <c r="L50" i="119"/>
  <c r="K20" i="114"/>
  <c r="M20" i="111"/>
  <c r="L20" i="113"/>
  <c r="L50" i="129"/>
  <c r="K50" i="129"/>
  <c r="J50" i="129"/>
  <c r="I50" i="129"/>
  <c r="L50" i="127"/>
  <c r="K50" i="127"/>
  <c r="J50" i="127"/>
  <c r="I50" i="127"/>
  <c r="L51" i="123"/>
  <c r="K51" i="123"/>
  <c r="J51" i="123"/>
  <c r="M51" i="123"/>
  <c r="L51" i="121"/>
  <c r="J51" i="121"/>
  <c r="K51" i="121"/>
  <c r="M51" i="121"/>
  <c r="M51" i="119"/>
  <c r="K51" i="119"/>
  <c r="J51" i="119"/>
  <c r="L51" i="119"/>
  <c r="M36" i="119"/>
  <c r="M20" i="119"/>
  <c r="L36" i="119"/>
  <c r="K28" i="119"/>
  <c r="L19" i="118"/>
  <c r="K35" i="118"/>
  <c r="K49" i="118"/>
  <c r="L50" i="118"/>
  <c r="J50" i="118"/>
  <c r="I50" i="118"/>
  <c r="K50" i="118"/>
  <c r="J43" i="118"/>
  <c r="L43" i="118"/>
  <c r="K19" i="118"/>
  <c r="L27" i="118"/>
  <c r="L49" i="118"/>
  <c r="I27" i="118"/>
  <c r="K43" i="118"/>
  <c r="Y16" i="118"/>
  <c r="J27" i="118"/>
  <c r="K27" i="118"/>
  <c r="M50" i="117"/>
  <c r="J50" i="117"/>
  <c r="L50" i="117"/>
  <c r="K50" i="117"/>
  <c r="I51" i="117"/>
  <c r="L44" i="117"/>
  <c r="M44" i="117"/>
  <c r="K44" i="117"/>
  <c r="J44" i="117"/>
  <c r="K51" i="116"/>
  <c r="J51" i="116"/>
  <c r="M51" i="116"/>
  <c r="L51" i="116"/>
  <c r="M51" i="115"/>
  <c r="L51" i="115"/>
  <c r="K51" i="115"/>
  <c r="J51" i="115"/>
  <c r="M36" i="114"/>
  <c r="L36" i="114"/>
  <c r="K36" i="114"/>
  <c r="J36" i="114"/>
  <c r="Y15" i="114"/>
  <c r="Z14" i="114"/>
  <c r="K28" i="114"/>
  <c r="J28" i="114"/>
  <c r="M28" i="114"/>
  <c r="L28" i="114"/>
  <c r="I44" i="114"/>
  <c r="M43" i="114"/>
  <c r="K43" i="114"/>
  <c r="I50" i="114"/>
  <c r="L43" i="114"/>
  <c r="J43" i="114"/>
  <c r="Y15" i="113"/>
  <c r="Z14" i="113"/>
  <c r="M36" i="113"/>
  <c r="L36" i="113"/>
  <c r="K36" i="113"/>
  <c r="J36" i="113"/>
  <c r="M28" i="113"/>
  <c r="L28" i="113"/>
  <c r="K28" i="113"/>
  <c r="J28" i="113"/>
  <c r="I44" i="113"/>
  <c r="M43" i="113"/>
  <c r="I50" i="113"/>
  <c r="L43" i="113"/>
  <c r="K43" i="113"/>
  <c r="J43" i="113"/>
  <c r="K20" i="112"/>
  <c r="J20" i="112"/>
  <c r="Y15" i="112"/>
  <c r="Z14" i="112"/>
  <c r="I44" i="112"/>
  <c r="M43" i="112"/>
  <c r="K43" i="112"/>
  <c r="I50" i="112"/>
  <c r="L43" i="112"/>
  <c r="J43" i="112"/>
  <c r="K28" i="112"/>
  <c r="J28" i="112"/>
  <c r="M28" i="112"/>
  <c r="L28" i="112"/>
  <c r="L20" i="112"/>
  <c r="M36" i="112"/>
  <c r="L36" i="112"/>
  <c r="K36" i="112"/>
  <c r="J36" i="112"/>
  <c r="M20" i="112"/>
  <c r="I43" i="111"/>
  <c r="K35" i="111"/>
  <c r="J35" i="111"/>
  <c r="I36" i="111"/>
  <c r="M35" i="111"/>
  <c r="L35" i="111"/>
  <c r="Y17" i="111"/>
  <c r="Z17" i="111" s="1"/>
  <c r="Z16" i="111"/>
  <c r="L35" i="110"/>
  <c r="T19" i="110"/>
  <c r="J43" i="110" s="1"/>
  <c r="J35" i="110"/>
  <c r="Y16" i="110"/>
  <c r="Z15" i="110"/>
  <c r="I51" i="109"/>
  <c r="Y17" i="109"/>
  <c r="T19" i="109"/>
  <c r="K43" i="109" s="1"/>
  <c r="L35" i="109"/>
  <c r="T19" i="108"/>
  <c r="L43" i="108" s="1"/>
  <c r="K35" i="108"/>
  <c r="Y16" i="108"/>
  <c r="Z15" i="108"/>
  <c r="L35" i="108"/>
  <c r="I44" i="108"/>
  <c r="I50" i="108"/>
  <c r="H42" i="107"/>
  <c r="J34" i="107"/>
  <c r="I34" i="107"/>
  <c r="H35" i="107"/>
  <c r="L34" i="107"/>
  <c r="K34" i="107"/>
  <c r="X16" i="107"/>
  <c r="G58" i="106"/>
  <c r="Z14" i="106"/>
  <c r="Y15" i="106"/>
  <c r="I28" i="106"/>
  <c r="K20" i="106"/>
  <c r="K27" i="106"/>
  <c r="I35" i="106"/>
  <c r="M20" i="106"/>
  <c r="M27" i="106"/>
  <c r="Z13" i="106"/>
  <c r="J20" i="106"/>
  <c r="J27" i="106"/>
  <c r="S16" i="105"/>
  <c r="S18" i="105" s="1"/>
  <c r="S20" i="105" s="1"/>
  <c r="J19" i="105" s="1"/>
  <c r="Y12" i="105"/>
  <c r="F57" i="105"/>
  <c r="X14" i="105"/>
  <c r="Y13" i="105"/>
  <c r="H35" i="105"/>
  <c r="H42" i="105"/>
  <c r="L26" i="105"/>
  <c r="H27" i="105"/>
  <c r="K26" i="105"/>
  <c r="J26" i="105"/>
  <c r="M5" i="105"/>
  <c r="F37" i="104"/>
  <c r="L25" i="158" s="1"/>
  <c r="E37" i="104"/>
  <c r="S51" i="104"/>
  <c r="Q51" i="104" s="1"/>
  <c r="F51" i="104"/>
  <c r="M25" i="158" s="1"/>
  <c r="E51" i="104"/>
  <c r="E58" i="104" s="1"/>
  <c r="S50" i="104"/>
  <c r="S49" i="104"/>
  <c r="F49" i="104"/>
  <c r="E49" i="104"/>
  <c r="S48" i="104"/>
  <c r="S47" i="104"/>
  <c r="S46" i="104"/>
  <c r="S45" i="104"/>
  <c r="S44" i="104"/>
  <c r="Q44" i="104" s="1"/>
  <c r="S43" i="104"/>
  <c r="S42" i="104"/>
  <c r="S41" i="104"/>
  <c r="F41" i="104"/>
  <c r="E41" i="104"/>
  <c r="S40" i="104"/>
  <c r="S39" i="104"/>
  <c r="S38" i="104"/>
  <c r="S37" i="104"/>
  <c r="S36" i="104"/>
  <c r="Q36" i="104" s="1"/>
  <c r="S35" i="104"/>
  <c r="S34" i="104"/>
  <c r="S33" i="104"/>
  <c r="S32" i="104"/>
  <c r="S31" i="104"/>
  <c r="S30" i="104"/>
  <c r="S29" i="104"/>
  <c r="S28" i="104"/>
  <c r="Q28" i="104" s="1"/>
  <c r="S27" i="104"/>
  <c r="Q27" i="104"/>
  <c r="Q35" i="104" s="1"/>
  <c r="Q43" i="104" s="1"/>
  <c r="Q50" i="104" s="1"/>
  <c r="I27" i="104"/>
  <c r="S26" i="104"/>
  <c r="S25" i="104"/>
  <c r="S24" i="104"/>
  <c r="S23" i="104"/>
  <c r="S22" i="104"/>
  <c r="X21" i="104"/>
  <c r="S21" i="104"/>
  <c r="S20" i="104"/>
  <c r="Q20" i="104" s="1"/>
  <c r="I20" i="104"/>
  <c r="X19" i="104"/>
  <c r="S19" i="104"/>
  <c r="L19" i="104"/>
  <c r="K19" i="104"/>
  <c r="J19" i="104"/>
  <c r="S18" i="104"/>
  <c r="X17" i="104"/>
  <c r="S17" i="104"/>
  <c r="S16" i="104"/>
  <c r="A16" i="104"/>
  <c r="A20" i="104" s="1"/>
  <c r="A24" i="104" s="1"/>
  <c r="A28" i="104" s="1"/>
  <c r="A32" i="104" s="1"/>
  <c r="A36" i="104" s="1"/>
  <c r="A40" i="104" s="1"/>
  <c r="A44" i="104" s="1"/>
  <c r="A48" i="104" s="1"/>
  <c r="X15" i="104"/>
  <c r="T15" i="104"/>
  <c r="T17" i="104" s="1"/>
  <c r="S15" i="104"/>
  <c r="S14" i="104"/>
  <c r="Y13" i="104"/>
  <c r="Y14" i="104" s="1"/>
  <c r="Y15" i="104" s="1"/>
  <c r="X13" i="104"/>
  <c r="M19" i="104" s="1"/>
  <c r="S13" i="104"/>
  <c r="M12" i="104"/>
  <c r="AB11" i="104"/>
  <c r="K34" i="105" l="1"/>
  <c r="J34" i="105"/>
  <c r="J27" i="104"/>
  <c r="L43" i="110"/>
  <c r="L34" i="105"/>
  <c r="Z16" i="109"/>
  <c r="Z13" i="104"/>
  <c r="J43" i="108"/>
  <c r="I34" i="105"/>
  <c r="K43" i="108"/>
  <c r="M43" i="108"/>
  <c r="S20" i="107"/>
  <c r="K19" i="107" s="1"/>
  <c r="L51" i="117"/>
  <c r="M51" i="117"/>
  <c r="K51" i="117"/>
  <c r="J51" i="117"/>
  <c r="I51" i="114"/>
  <c r="J50" i="114"/>
  <c r="K50" i="114"/>
  <c r="M50" i="114"/>
  <c r="L50" i="114"/>
  <c r="M44" i="114"/>
  <c r="L44" i="114"/>
  <c r="K44" i="114"/>
  <c r="J44" i="114"/>
  <c r="Z15" i="114"/>
  <c r="Y16" i="114"/>
  <c r="M44" i="113"/>
  <c r="L44" i="113"/>
  <c r="K44" i="113"/>
  <c r="J44" i="113"/>
  <c r="I51" i="113"/>
  <c r="J50" i="113"/>
  <c r="M50" i="113"/>
  <c r="K50" i="113"/>
  <c r="L50" i="113"/>
  <c r="Y16" i="113"/>
  <c r="Z15" i="113"/>
  <c r="I51" i="112"/>
  <c r="J50" i="112"/>
  <c r="K50" i="112"/>
  <c r="M50" i="112"/>
  <c r="L50" i="112"/>
  <c r="Y16" i="112"/>
  <c r="Z15" i="112"/>
  <c r="M44" i="112"/>
  <c r="K44" i="112"/>
  <c r="L44" i="112"/>
  <c r="J44" i="112"/>
  <c r="K36" i="111"/>
  <c r="J36" i="111"/>
  <c r="M36" i="111"/>
  <c r="L36" i="111"/>
  <c r="I44" i="111"/>
  <c r="M43" i="111"/>
  <c r="I50" i="111"/>
  <c r="L43" i="111"/>
  <c r="K43" i="111"/>
  <c r="J43" i="111"/>
  <c r="Z16" i="110"/>
  <c r="Y17" i="110"/>
  <c r="T21" i="110"/>
  <c r="K51" i="110" s="1"/>
  <c r="K43" i="110"/>
  <c r="M43" i="110"/>
  <c r="T21" i="109"/>
  <c r="J20" i="109" s="1"/>
  <c r="M43" i="109"/>
  <c r="J43" i="109"/>
  <c r="L43" i="109"/>
  <c r="J28" i="109"/>
  <c r="I51" i="108"/>
  <c r="Y17" i="108"/>
  <c r="Z16" i="108"/>
  <c r="T21" i="108"/>
  <c r="J44" i="108" s="1"/>
  <c r="H43" i="107"/>
  <c r="L42" i="107"/>
  <c r="H49" i="107"/>
  <c r="K42" i="107"/>
  <c r="J42" i="107"/>
  <c r="I42" i="107"/>
  <c r="L28" i="106"/>
  <c r="J28" i="106"/>
  <c r="M28" i="106"/>
  <c r="K28" i="106"/>
  <c r="J35" i="106"/>
  <c r="L35" i="106"/>
  <c r="I43" i="106"/>
  <c r="K35" i="106"/>
  <c r="I36" i="106"/>
  <c r="M35" i="106"/>
  <c r="Y16" i="106"/>
  <c r="Z15" i="106"/>
  <c r="T19" i="104"/>
  <c r="T21" i="104" s="1"/>
  <c r="K19" i="105"/>
  <c r="L19" i="105"/>
  <c r="I19" i="105"/>
  <c r="K27" i="104"/>
  <c r="L27" i="104"/>
  <c r="J42" i="105"/>
  <c r="H49" i="105"/>
  <c r="K42" i="105"/>
  <c r="H43" i="105"/>
  <c r="L42" i="105"/>
  <c r="I42" i="105"/>
  <c r="Y14" i="105"/>
  <c r="X15" i="105"/>
  <c r="I27" i="105"/>
  <c r="J27" i="105"/>
  <c r="K27" i="105"/>
  <c r="L27" i="105"/>
  <c r="K35" i="105"/>
  <c r="L35" i="105"/>
  <c r="I35" i="105"/>
  <c r="J35" i="105"/>
  <c r="G58" i="104"/>
  <c r="Y16" i="104"/>
  <c r="Z15" i="104"/>
  <c r="Z14" i="104"/>
  <c r="M27" i="104"/>
  <c r="I28" i="104"/>
  <c r="I35" i="104"/>
  <c r="N6" i="104"/>
  <c r="F33" i="103"/>
  <c r="L23" i="158" s="1"/>
  <c r="E33" i="103"/>
  <c r="S51" i="103"/>
  <c r="Q51" i="103" s="1"/>
  <c r="F51" i="103"/>
  <c r="M23" i="158" s="1"/>
  <c r="E51" i="103"/>
  <c r="E58" i="103" s="1"/>
  <c r="S50" i="103"/>
  <c r="S49" i="103"/>
  <c r="F49" i="103"/>
  <c r="E49" i="103"/>
  <c r="S48" i="103"/>
  <c r="S47" i="103"/>
  <c r="S46" i="103"/>
  <c r="S45" i="103"/>
  <c r="S44" i="103"/>
  <c r="Q44" i="103" s="1"/>
  <c r="S43" i="103"/>
  <c r="S42" i="103"/>
  <c r="S41" i="103"/>
  <c r="F41" i="103"/>
  <c r="E41" i="103"/>
  <c r="S40" i="103"/>
  <c r="S39" i="103"/>
  <c r="S38" i="103"/>
  <c r="S37" i="103"/>
  <c r="S36" i="103"/>
  <c r="Q36" i="103" s="1"/>
  <c r="S35" i="103"/>
  <c r="S34" i="103"/>
  <c r="S33" i="103"/>
  <c r="S32" i="103"/>
  <c r="S31" i="103"/>
  <c r="S30" i="103"/>
  <c r="S29" i="103"/>
  <c r="S28" i="103"/>
  <c r="Q28" i="103" s="1"/>
  <c r="S27" i="103"/>
  <c r="Q27" i="103"/>
  <c r="Q35" i="103" s="1"/>
  <c r="Q43" i="103" s="1"/>
  <c r="Q50" i="103" s="1"/>
  <c r="I27" i="103"/>
  <c r="S26" i="103"/>
  <c r="S25" i="103"/>
  <c r="S24" i="103"/>
  <c r="S23" i="103"/>
  <c r="S22" i="103"/>
  <c r="X21" i="103"/>
  <c r="S21" i="103"/>
  <c r="S20" i="103"/>
  <c r="Q20" i="103" s="1"/>
  <c r="I20" i="103"/>
  <c r="X19" i="103"/>
  <c r="S19" i="103"/>
  <c r="L19" i="103"/>
  <c r="K19" i="103"/>
  <c r="J19" i="103"/>
  <c r="S18" i="103"/>
  <c r="X17" i="103"/>
  <c r="S17" i="103"/>
  <c r="S16" i="103"/>
  <c r="A16" i="103"/>
  <c r="A20" i="103" s="1"/>
  <c r="A24" i="103" s="1"/>
  <c r="A28" i="103" s="1"/>
  <c r="A32" i="103" s="1"/>
  <c r="A36" i="103" s="1"/>
  <c r="A40" i="103" s="1"/>
  <c r="A44" i="103" s="1"/>
  <c r="A48" i="103" s="1"/>
  <c r="X15" i="103"/>
  <c r="T15" i="103"/>
  <c r="T17" i="103" s="1"/>
  <c r="T19" i="103" s="1"/>
  <c r="T21" i="103" s="1"/>
  <c r="S15" i="103"/>
  <c r="S14" i="103"/>
  <c r="Y13" i="103"/>
  <c r="Y14" i="103" s="1"/>
  <c r="X13" i="103"/>
  <c r="M19" i="103" s="1"/>
  <c r="S13" i="103"/>
  <c r="M12" i="103"/>
  <c r="AB11" i="103"/>
  <c r="J51" i="109" l="1"/>
  <c r="I35" i="107"/>
  <c r="K20" i="110"/>
  <c r="L27" i="107"/>
  <c r="J28" i="110"/>
  <c r="L51" i="110"/>
  <c r="J27" i="107"/>
  <c r="L35" i="107"/>
  <c r="I19" i="107"/>
  <c r="J35" i="107"/>
  <c r="M51" i="110"/>
  <c r="K27" i="107"/>
  <c r="I27" i="107"/>
  <c r="Y16" i="107"/>
  <c r="K20" i="104"/>
  <c r="K35" i="107"/>
  <c r="M28" i="108"/>
  <c r="Z17" i="110"/>
  <c r="J19" i="107"/>
  <c r="L19" i="107"/>
  <c r="M20" i="104"/>
  <c r="L44" i="108"/>
  <c r="Z17" i="108"/>
  <c r="L28" i="108"/>
  <c r="Y17" i="114"/>
  <c r="Z17" i="114" s="1"/>
  <c r="Z16" i="114"/>
  <c r="M51" i="114"/>
  <c r="J51" i="114"/>
  <c r="L51" i="114"/>
  <c r="K51" i="114"/>
  <c r="Y17" i="113"/>
  <c r="Z17" i="113" s="1"/>
  <c r="Z16" i="113"/>
  <c r="M51" i="113"/>
  <c r="L51" i="113"/>
  <c r="J51" i="113"/>
  <c r="K51" i="113"/>
  <c r="Y17" i="112"/>
  <c r="Z17" i="112" s="1"/>
  <c r="Z16" i="112"/>
  <c r="M51" i="112"/>
  <c r="K51" i="112"/>
  <c r="J51" i="112"/>
  <c r="L51" i="112"/>
  <c r="I51" i="111"/>
  <c r="J50" i="111"/>
  <c r="M50" i="111"/>
  <c r="L50" i="111"/>
  <c r="K50" i="111"/>
  <c r="M44" i="111"/>
  <c r="L44" i="111"/>
  <c r="K44" i="111"/>
  <c r="J44" i="111"/>
  <c r="J50" i="110"/>
  <c r="K28" i="110"/>
  <c r="L36" i="110"/>
  <c r="L44" i="110"/>
  <c r="J20" i="110"/>
  <c r="L28" i="110"/>
  <c r="M50" i="110"/>
  <c r="K36" i="110"/>
  <c r="L20" i="110"/>
  <c r="K44" i="110"/>
  <c r="L50" i="110"/>
  <c r="M36" i="110"/>
  <c r="M20" i="110"/>
  <c r="J44" i="110"/>
  <c r="K50" i="110"/>
  <c r="J36" i="110"/>
  <c r="M44" i="110"/>
  <c r="M28" i="110"/>
  <c r="J51" i="110"/>
  <c r="M44" i="109"/>
  <c r="K36" i="109"/>
  <c r="M51" i="109"/>
  <c r="M28" i="109"/>
  <c r="L51" i="109"/>
  <c r="L20" i="109"/>
  <c r="K20" i="109"/>
  <c r="M20" i="109"/>
  <c r="L44" i="109"/>
  <c r="J50" i="109"/>
  <c r="K44" i="109"/>
  <c r="K50" i="109"/>
  <c r="J36" i="109"/>
  <c r="M36" i="109"/>
  <c r="J44" i="109"/>
  <c r="Z17" i="109"/>
  <c r="K51" i="109"/>
  <c r="L50" i="109"/>
  <c r="K28" i="109"/>
  <c r="L28" i="109"/>
  <c r="M50" i="109"/>
  <c r="L36" i="109"/>
  <c r="K36" i="108"/>
  <c r="M20" i="108"/>
  <c r="M36" i="108"/>
  <c r="J36" i="108"/>
  <c r="K20" i="108"/>
  <c r="K28" i="108"/>
  <c r="L36" i="108"/>
  <c r="J28" i="108"/>
  <c r="M50" i="108"/>
  <c r="J20" i="108"/>
  <c r="M44" i="108"/>
  <c r="L50" i="108"/>
  <c r="J50" i="108"/>
  <c r="K44" i="108"/>
  <c r="L20" i="108"/>
  <c r="K50" i="108"/>
  <c r="M51" i="108"/>
  <c r="K51" i="108"/>
  <c r="L51" i="108"/>
  <c r="J51" i="108"/>
  <c r="H50" i="107"/>
  <c r="I49" i="107"/>
  <c r="L49" i="107"/>
  <c r="K49" i="107"/>
  <c r="J49" i="107"/>
  <c r="L43" i="107"/>
  <c r="K43" i="107"/>
  <c r="J43" i="107"/>
  <c r="I43" i="107"/>
  <c r="Y17" i="106"/>
  <c r="Z17" i="106" s="1"/>
  <c r="Z16" i="106"/>
  <c r="I50" i="106"/>
  <c r="L43" i="106"/>
  <c r="J43" i="106"/>
  <c r="I44" i="106"/>
  <c r="M43" i="106"/>
  <c r="K43" i="106"/>
  <c r="J36" i="106"/>
  <c r="L36" i="106"/>
  <c r="K36" i="106"/>
  <c r="M36" i="106"/>
  <c r="J20" i="104"/>
  <c r="L27" i="103"/>
  <c r="L20" i="104"/>
  <c r="X16" i="105"/>
  <c r="Y16" i="105" s="1"/>
  <c r="Y15" i="105"/>
  <c r="I43" i="105"/>
  <c r="J43" i="105"/>
  <c r="K43" i="105"/>
  <c r="L43" i="105"/>
  <c r="J49" i="105"/>
  <c r="K49" i="105"/>
  <c r="L49" i="105"/>
  <c r="H50" i="105"/>
  <c r="I49" i="105"/>
  <c r="K28" i="104"/>
  <c r="L28" i="104"/>
  <c r="J28" i="104"/>
  <c r="M28" i="104"/>
  <c r="K35" i="104"/>
  <c r="L35" i="104"/>
  <c r="J35" i="104"/>
  <c r="I43" i="104"/>
  <c r="I36" i="104"/>
  <c r="M35" i="104"/>
  <c r="Y17" i="104"/>
  <c r="Z17" i="104" s="1"/>
  <c r="Z16" i="104"/>
  <c r="Z13" i="103"/>
  <c r="G58" i="103"/>
  <c r="Y15" i="103"/>
  <c r="Z14" i="103"/>
  <c r="L20" i="103"/>
  <c r="K27" i="103"/>
  <c r="J27" i="103"/>
  <c r="M20" i="103"/>
  <c r="M27" i="103"/>
  <c r="I28" i="103"/>
  <c r="I35" i="103"/>
  <c r="K20" i="103"/>
  <c r="J20" i="103"/>
  <c r="N6" i="103"/>
  <c r="F12" i="102"/>
  <c r="K24" i="158" s="1"/>
  <c r="E12" i="102"/>
  <c r="S51" i="102"/>
  <c r="Q51" i="102" s="1"/>
  <c r="F51" i="102"/>
  <c r="M24" i="158" s="1"/>
  <c r="E51" i="102"/>
  <c r="E58" i="102" s="1"/>
  <c r="S50" i="102"/>
  <c r="S49" i="102"/>
  <c r="F49" i="102"/>
  <c r="E49" i="102"/>
  <c r="S48" i="102"/>
  <c r="S47" i="102"/>
  <c r="S46" i="102"/>
  <c r="S45" i="102"/>
  <c r="S44" i="102"/>
  <c r="Q44" i="102" s="1"/>
  <c r="S43" i="102"/>
  <c r="S42" i="102"/>
  <c r="S41" i="102"/>
  <c r="F41" i="102"/>
  <c r="E41" i="102"/>
  <c r="S40" i="102"/>
  <c r="S39" i="102"/>
  <c r="S38" i="102"/>
  <c r="S37" i="102"/>
  <c r="S36" i="102"/>
  <c r="Q36" i="102" s="1"/>
  <c r="S35" i="102"/>
  <c r="S34" i="102"/>
  <c r="S33" i="102"/>
  <c r="S32" i="102"/>
  <c r="S31" i="102"/>
  <c r="F31" i="102"/>
  <c r="L24" i="158" s="1"/>
  <c r="E31" i="102"/>
  <c r="S30" i="102"/>
  <c r="S29" i="102"/>
  <c r="S28" i="102"/>
  <c r="Q28" i="102" s="1"/>
  <c r="S27" i="102"/>
  <c r="Q27" i="102"/>
  <c r="Q35" i="102" s="1"/>
  <c r="Q43" i="102" s="1"/>
  <c r="Q50" i="102" s="1"/>
  <c r="I27" i="102"/>
  <c r="I35" i="102" s="1"/>
  <c r="S26" i="102"/>
  <c r="S25" i="102"/>
  <c r="S24" i="102"/>
  <c r="S23" i="102"/>
  <c r="S22" i="102"/>
  <c r="X21" i="102"/>
  <c r="S21" i="102"/>
  <c r="S20" i="102"/>
  <c r="Q20" i="102" s="1"/>
  <c r="I20" i="102"/>
  <c r="X19" i="102"/>
  <c r="S19" i="102"/>
  <c r="L19" i="102"/>
  <c r="K19" i="102"/>
  <c r="J19" i="102"/>
  <c r="S18" i="102"/>
  <c r="X17" i="102"/>
  <c r="S17" i="102"/>
  <c r="S16" i="102"/>
  <c r="A16" i="102"/>
  <c r="A20" i="102" s="1"/>
  <c r="A24" i="102" s="1"/>
  <c r="A28" i="102" s="1"/>
  <c r="A32" i="102" s="1"/>
  <c r="A36" i="102" s="1"/>
  <c r="A40" i="102" s="1"/>
  <c r="A44" i="102" s="1"/>
  <c r="A48" i="102" s="1"/>
  <c r="X15" i="102"/>
  <c r="T15" i="102"/>
  <c r="S15" i="102"/>
  <c r="S14" i="102"/>
  <c r="Y13" i="102"/>
  <c r="X13" i="102"/>
  <c r="M19" i="102" s="1"/>
  <c r="S13" i="102"/>
  <c r="M12" i="102"/>
  <c r="AB11" i="102"/>
  <c r="Z13" i="102" l="1"/>
  <c r="M51" i="111"/>
  <c r="L51" i="111"/>
  <c r="K51" i="111"/>
  <c r="J51" i="111"/>
  <c r="L50" i="107"/>
  <c r="K50" i="107"/>
  <c r="J50" i="107"/>
  <c r="I50" i="107"/>
  <c r="M50" i="106"/>
  <c r="K50" i="106"/>
  <c r="I51" i="106"/>
  <c r="J50" i="106"/>
  <c r="L50" i="106"/>
  <c r="L44" i="106"/>
  <c r="J44" i="106"/>
  <c r="M44" i="106"/>
  <c r="K44" i="106"/>
  <c r="J27" i="102"/>
  <c r="L27" i="102"/>
  <c r="Y14" i="102"/>
  <c r="Y15" i="102" s="1"/>
  <c r="Y16" i="102" s="1"/>
  <c r="G58" i="102"/>
  <c r="T17" i="102"/>
  <c r="T19" i="102" s="1"/>
  <c r="T21" i="102" s="1"/>
  <c r="I50" i="105"/>
  <c r="J50" i="105"/>
  <c r="K50" i="105"/>
  <c r="L50" i="105"/>
  <c r="K36" i="104"/>
  <c r="L36" i="104"/>
  <c r="J36" i="104"/>
  <c r="M36" i="104"/>
  <c r="K43" i="104"/>
  <c r="I50" i="104"/>
  <c r="L43" i="104"/>
  <c r="I44" i="104"/>
  <c r="M43" i="104"/>
  <c r="J43" i="104"/>
  <c r="L35" i="103"/>
  <c r="J35" i="103"/>
  <c r="K35" i="103"/>
  <c r="I43" i="103"/>
  <c r="I36" i="103"/>
  <c r="M35" i="103"/>
  <c r="Y16" i="103"/>
  <c r="Z15" i="103"/>
  <c r="L28" i="103"/>
  <c r="M28" i="103"/>
  <c r="J28" i="103"/>
  <c r="K28" i="103"/>
  <c r="I43" i="102"/>
  <c r="I36" i="102"/>
  <c r="K27" i="102"/>
  <c r="M27" i="102"/>
  <c r="I28" i="102"/>
  <c r="N6" i="102"/>
  <c r="E30" i="101"/>
  <c r="D30" i="101"/>
  <c r="E13" i="101"/>
  <c r="D13" i="101"/>
  <c r="R50" i="101"/>
  <c r="P50" i="101" s="1"/>
  <c r="E50" i="101"/>
  <c r="D50" i="101"/>
  <c r="D57" i="101" s="1"/>
  <c r="R49" i="101"/>
  <c r="R48" i="101"/>
  <c r="E48" i="101"/>
  <c r="D48" i="101"/>
  <c r="R47" i="101"/>
  <c r="R46" i="101"/>
  <c r="R45" i="101"/>
  <c r="R44" i="101"/>
  <c r="R43" i="101"/>
  <c r="P43" i="101" s="1"/>
  <c r="R42" i="101"/>
  <c r="R41" i="101"/>
  <c r="R40" i="101"/>
  <c r="E40" i="101"/>
  <c r="D40" i="101"/>
  <c r="R39" i="101"/>
  <c r="R38" i="101"/>
  <c r="R37" i="101"/>
  <c r="R36" i="101"/>
  <c r="R35" i="101"/>
  <c r="P35" i="101" s="1"/>
  <c r="R34" i="101"/>
  <c r="R33" i="101"/>
  <c r="R32" i="101"/>
  <c r="R31" i="101"/>
  <c r="R30" i="101"/>
  <c r="R29" i="101"/>
  <c r="R28" i="101"/>
  <c r="R27" i="101"/>
  <c r="P27" i="101" s="1"/>
  <c r="R26" i="101"/>
  <c r="P26" i="101"/>
  <c r="P34" i="101" s="1"/>
  <c r="P42" i="101" s="1"/>
  <c r="P49" i="101" s="1"/>
  <c r="H26" i="101"/>
  <c r="H27" i="101" s="1"/>
  <c r="R25" i="101"/>
  <c r="R24" i="101"/>
  <c r="R23" i="101"/>
  <c r="R22" i="101"/>
  <c r="R21" i="101"/>
  <c r="W20" i="101"/>
  <c r="R20" i="101"/>
  <c r="R19" i="101"/>
  <c r="P19" i="101" s="1"/>
  <c r="H19" i="101"/>
  <c r="W18" i="101"/>
  <c r="R18" i="101"/>
  <c r="K18" i="101"/>
  <c r="J18" i="101"/>
  <c r="I18" i="101"/>
  <c r="R17" i="101"/>
  <c r="W16" i="101"/>
  <c r="R16" i="101"/>
  <c r="R15" i="101"/>
  <c r="A15" i="101"/>
  <c r="A19" i="101" s="1"/>
  <c r="A23" i="101" s="1"/>
  <c r="A27" i="101" s="1"/>
  <c r="A31" i="101" s="1"/>
  <c r="A35" i="101" s="1"/>
  <c r="A39" i="101" s="1"/>
  <c r="A43" i="101" s="1"/>
  <c r="A47" i="101" s="1"/>
  <c r="W14" i="101"/>
  <c r="S14" i="101"/>
  <c r="S16" i="101" s="1"/>
  <c r="R14" i="101"/>
  <c r="R13" i="101"/>
  <c r="X12" i="101"/>
  <c r="X13" i="101" s="1"/>
  <c r="W12" i="101"/>
  <c r="L18" i="101" s="1"/>
  <c r="R12" i="101"/>
  <c r="L11" i="101"/>
  <c r="AA10" i="101"/>
  <c r="M35" i="102" l="1"/>
  <c r="K20" i="102"/>
  <c r="Z15" i="102"/>
  <c r="L35" i="102"/>
  <c r="L20" i="102"/>
  <c r="K35" i="102"/>
  <c r="K26" i="101"/>
  <c r="J20" i="102"/>
  <c r="M20" i="102"/>
  <c r="J35" i="102"/>
  <c r="L51" i="106"/>
  <c r="J51" i="106"/>
  <c r="K51" i="106"/>
  <c r="M51" i="106"/>
  <c r="S18" i="101"/>
  <c r="S20" i="101" s="1"/>
  <c r="I26" i="101"/>
  <c r="Z14" i="102"/>
  <c r="L50" i="104"/>
  <c r="M50" i="104"/>
  <c r="K50" i="104"/>
  <c r="I51" i="104"/>
  <c r="J50" i="104"/>
  <c r="K44" i="104"/>
  <c r="L44" i="104"/>
  <c r="M44" i="104"/>
  <c r="J44" i="104"/>
  <c r="L36" i="103"/>
  <c r="J36" i="103"/>
  <c r="K36" i="103"/>
  <c r="M36" i="103"/>
  <c r="Y17" i="103"/>
  <c r="Z17" i="103" s="1"/>
  <c r="Z16" i="103"/>
  <c r="I50" i="103"/>
  <c r="L43" i="103"/>
  <c r="I44" i="103"/>
  <c r="M43" i="103"/>
  <c r="J43" i="103"/>
  <c r="K43" i="103"/>
  <c r="M36" i="102"/>
  <c r="J36" i="102"/>
  <c r="K36" i="102"/>
  <c r="L36" i="102"/>
  <c r="I44" i="102"/>
  <c r="M43" i="102"/>
  <c r="J43" i="102"/>
  <c r="K43" i="102"/>
  <c r="I50" i="102"/>
  <c r="L43" i="102"/>
  <c r="Y17" i="102"/>
  <c r="Z17" i="102" s="1"/>
  <c r="Z16" i="102"/>
  <c r="M28" i="102"/>
  <c r="J28" i="102"/>
  <c r="K28" i="102"/>
  <c r="L28" i="102"/>
  <c r="Y13" i="101"/>
  <c r="F57" i="101"/>
  <c r="X14" i="101"/>
  <c r="J26" i="101"/>
  <c r="H34" i="101"/>
  <c r="Y12" i="101"/>
  <c r="L26" i="101"/>
  <c r="M5" i="101"/>
  <c r="F27" i="100"/>
  <c r="L15" i="158" s="1"/>
  <c r="E27" i="100"/>
  <c r="S51" i="100"/>
  <c r="Q51" i="100" s="1"/>
  <c r="F51" i="100"/>
  <c r="N15" i="158" s="1"/>
  <c r="N44" i="158" s="1"/>
  <c r="E51" i="100"/>
  <c r="E58" i="100" s="1"/>
  <c r="S50" i="100"/>
  <c r="S49" i="100"/>
  <c r="F49" i="100"/>
  <c r="E49" i="100"/>
  <c r="S48" i="100"/>
  <c r="S47" i="100"/>
  <c r="S46" i="100"/>
  <c r="S45" i="100"/>
  <c r="S44" i="100"/>
  <c r="Q44" i="100" s="1"/>
  <c r="S43" i="100"/>
  <c r="S42" i="100"/>
  <c r="S41" i="100"/>
  <c r="F41" i="100"/>
  <c r="E41" i="100"/>
  <c r="S40" i="100"/>
  <c r="S39" i="100"/>
  <c r="S38" i="100"/>
  <c r="S37" i="100"/>
  <c r="S36" i="100"/>
  <c r="Q36" i="100" s="1"/>
  <c r="S35" i="100"/>
  <c r="S34" i="100"/>
  <c r="S33" i="100"/>
  <c r="S32" i="100"/>
  <c r="S31" i="100"/>
  <c r="S30" i="100"/>
  <c r="S29" i="100"/>
  <c r="S28" i="100"/>
  <c r="Q28" i="100" s="1"/>
  <c r="S27" i="100"/>
  <c r="Q27" i="100"/>
  <c r="Q35" i="100" s="1"/>
  <c r="Q43" i="100" s="1"/>
  <c r="Q50" i="100" s="1"/>
  <c r="S26" i="100"/>
  <c r="S25" i="100"/>
  <c r="S24" i="100"/>
  <c r="S23" i="100"/>
  <c r="S22" i="100"/>
  <c r="X21" i="100"/>
  <c r="S21" i="100"/>
  <c r="S20" i="100"/>
  <c r="Q20" i="100" s="1"/>
  <c r="I20" i="100"/>
  <c r="X19" i="100"/>
  <c r="S19" i="100"/>
  <c r="L19" i="100"/>
  <c r="K19" i="100"/>
  <c r="J19" i="100"/>
  <c r="S18" i="100"/>
  <c r="X17" i="100"/>
  <c r="S17" i="100"/>
  <c r="S16" i="100"/>
  <c r="A16" i="100"/>
  <c r="A20" i="100" s="1"/>
  <c r="A24" i="100" s="1"/>
  <c r="A28" i="100" s="1"/>
  <c r="A32" i="100" s="1"/>
  <c r="A36" i="100" s="1"/>
  <c r="A40" i="100" s="1"/>
  <c r="A44" i="100" s="1"/>
  <c r="A48" i="100" s="1"/>
  <c r="X15" i="100"/>
  <c r="J27" i="100"/>
  <c r="S15" i="100"/>
  <c r="F15" i="100"/>
  <c r="E15" i="100"/>
  <c r="S14" i="100"/>
  <c r="Y13" i="100"/>
  <c r="X13" i="100"/>
  <c r="M19" i="100" s="1"/>
  <c r="S13" i="100"/>
  <c r="M12" i="100"/>
  <c r="F12" i="100"/>
  <c r="K15" i="158" s="1"/>
  <c r="E12" i="100"/>
  <c r="AB11" i="100"/>
  <c r="K27" i="101" l="1"/>
  <c r="L27" i="100"/>
  <c r="J19" i="101"/>
  <c r="L27" i="101"/>
  <c r="L19" i="101"/>
  <c r="J27" i="101"/>
  <c r="I19" i="101"/>
  <c r="I27" i="101"/>
  <c r="K19" i="101"/>
  <c r="Z13" i="100"/>
  <c r="M20" i="100"/>
  <c r="K51" i="104"/>
  <c r="L51" i="104"/>
  <c r="J51" i="104"/>
  <c r="M51" i="104"/>
  <c r="L44" i="103"/>
  <c r="K44" i="103"/>
  <c r="M44" i="103"/>
  <c r="J44" i="103"/>
  <c r="M50" i="103"/>
  <c r="I51" i="103"/>
  <c r="J50" i="103"/>
  <c r="K50" i="103"/>
  <c r="L50" i="103"/>
  <c r="I51" i="102"/>
  <c r="J50" i="102"/>
  <c r="K50" i="102"/>
  <c r="L50" i="102"/>
  <c r="M50" i="102"/>
  <c r="M44" i="102"/>
  <c r="J44" i="102"/>
  <c r="K44" i="102"/>
  <c r="L44" i="102"/>
  <c r="J34" i="101"/>
  <c r="K34" i="101"/>
  <c r="I34" i="101"/>
  <c r="H42" i="101"/>
  <c r="H35" i="101"/>
  <c r="L34" i="101"/>
  <c r="X15" i="101"/>
  <c r="Y14" i="101"/>
  <c r="G58" i="100"/>
  <c r="J35" i="100"/>
  <c r="K35" i="100"/>
  <c r="I43" i="100"/>
  <c r="M35" i="100"/>
  <c r="L35" i="100"/>
  <c r="Z14" i="100"/>
  <c r="L20" i="100"/>
  <c r="K20" i="100"/>
  <c r="K27" i="100"/>
  <c r="M27" i="100"/>
  <c r="I28" i="100"/>
  <c r="J20" i="100"/>
  <c r="N6" i="100"/>
  <c r="E32" i="99"/>
  <c r="D32" i="99"/>
  <c r="E11" i="99"/>
  <c r="D11" i="99"/>
  <c r="R50" i="99"/>
  <c r="P50" i="99" s="1"/>
  <c r="E50" i="99"/>
  <c r="D50" i="99"/>
  <c r="D57" i="99" s="1"/>
  <c r="R49" i="99"/>
  <c r="R48" i="99"/>
  <c r="E48" i="99"/>
  <c r="D48" i="99"/>
  <c r="R47" i="99"/>
  <c r="R46" i="99"/>
  <c r="R45" i="99"/>
  <c r="R44" i="99"/>
  <c r="R43" i="99"/>
  <c r="P43" i="99" s="1"/>
  <c r="R42" i="99"/>
  <c r="R41" i="99"/>
  <c r="R40" i="99"/>
  <c r="E40" i="99"/>
  <c r="D40" i="99"/>
  <c r="R39" i="99"/>
  <c r="R38" i="99"/>
  <c r="R37" i="99"/>
  <c r="R36" i="99"/>
  <c r="R35" i="99"/>
  <c r="P35" i="99" s="1"/>
  <c r="R34" i="99"/>
  <c r="R33" i="99"/>
  <c r="R32" i="99"/>
  <c r="R31" i="99"/>
  <c r="R30" i="99"/>
  <c r="R29" i="99"/>
  <c r="R28" i="99"/>
  <c r="R27" i="99"/>
  <c r="P27" i="99" s="1"/>
  <c r="R26" i="99"/>
  <c r="P26" i="99"/>
  <c r="P34" i="99" s="1"/>
  <c r="P42" i="99" s="1"/>
  <c r="P49" i="99" s="1"/>
  <c r="H26" i="99"/>
  <c r="R25" i="99"/>
  <c r="R24" i="99"/>
  <c r="R23" i="99"/>
  <c r="R22" i="99"/>
  <c r="R21" i="99"/>
  <c r="W20" i="99"/>
  <c r="R20" i="99"/>
  <c r="R19" i="99"/>
  <c r="P19" i="99" s="1"/>
  <c r="H19" i="99"/>
  <c r="W18" i="99"/>
  <c r="R18" i="99"/>
  <c r="K18" i="99"/>
  <c r="J18" i="99"/>
  <c r="I18" i="99"/>
  <c r="R17" i="99"/>
  <c r="W16" i="99"/>
  <c r="R16" i="99"/>
  <c r="R15" i="99"/>
  <c r="A15" i="99"/>
  <c r="A19" i="99" s="1"/>
  <c r="A23" i="99" s="1"/>
  <c r="A27" i="99" s="1"/>
  <c r="A31" i="99" s="1"/>
  <c r="A35" i="99" s="1"/>
  <c r="A39" i="99" s="1"/>
  <c r="A43" i="99" s="1"/>
  <c r="A47" i="99" s="1"/>
  <c r="W14" i="99"/>
  <c r="S14" i="99"/>
  <c r="S16" i="99" s="1"/>
  <c r="S18" i="99" s="1"/>
  <c r="S20" i="99" s="1"/>
  <c r="R14" i="99"/>
  <c r="R13" i="99"/>
  <c r="X12" i="99"/>
  <c r="X13" i="99" s="1"/>
  <c r="W12" i="99"/>
  <c r="L18" i="99" s="1"/>
  <c r="R12" i="99"/>
  <c r="L11" i="99"/>
  <c r="AA10" i="99"/>
  <c r="I26" i="99" l="1"/>
  <c r="L51" i="103"/>
  <c r="M51" i="103"/>
  <c r="J51" i="103"/>
  <c r="K51" i="103"/>
  <c r="M51" i="102"/>
  <c r="J51" i="102"/>
  <c r="K51" i="102"/>
  <c r="L51" i="102"/>
  <c r="J35" i="101"/>
  <c r="K35" i="101"/>
  <c r="I35" i="101"/>
  <c r="L35" i="101"/>
  <c r="X16" i="101"/>
  <c r="Y16" i="101" s="1"/>
  <c r="Y15" i="101"/>
  <c r="J42" i="101"/>
  <c r="H49" i="101"/>
  <c r="K42" i="101"/>
  <c r="H43" i="101"/>
  <c r="L42" i="101"/>
  <c r="I42" i="101"/>
  <c r="Z15" i="100"/>
  <c r="J28" i="100"/>
  <c r="L28" i="100"/>
  <c r="M28" i="100"/>
  <c r="K28" i="100"/>
  <c r="J43" i="100"/>
  <c r="K43" i="100"/>
  <c r="I44" i="100"/>
  <c r="M43" i="100"/>
  <c r="I50" i="100"/>
  <c r="L43" i="100"/>
  <c r="J36" i="100"/>
  <c r="K36" i="100"/>
  <c r="L36" i="100"/>
  <c r="M36" i="100"/>
  <c r="F57" i="99"/>
  <c r="K19" i="99"/>
  <c r="X14" i="99"/>
  <c r="Y13" i="99"/>
  <c r="J19" i="99"/>
  <c r="L26" i="99"/>
  <c r="H27" i="99"/>
  <c r="I19" i="99"/>
  <c r="K26" i="99"/>
  <c r="L19" i="99"/>
  <c r="J26" i="99"/>
  <c r="H34" i="99"/>
  <c r="Y12" i="99"/>
  <c r="M5" i="99"/>
  <c r="E42" i="98"/>
  <c r="D42" i="98"/>
  <c r="E26" i="98"/>
  <c r="D26" i="98"/>
  <c r="E13" i="98"/>
  <c r="D13" i="98"/>
  <c r="R50" i="98"/>
  <c r="P50" i="98" s="1"/>
  <c r="E50" i="98"/>
  <c r="D50" i="98"/>
  <c r="D57" i="98" s="1"/>
  <c r="R49" i="98"/>
  <c r="R48" i="98"/>
  <c r="E48" i="98"/>
  <c r="D48" i="98"/>
  <c r="R47" i="98"/>
  <c r="R46" i="98"/>
  <c r="R45" i="98"/>
  <c r="R44" i="98"/>
  <c r="R43" i="98"/>
  <c r="P43" i="98" s="1"/>
  <c r="R42" i="98"/>
  <c r="R41" i="98"/>
  <c r="R40" i="98"/>
  <c r="E40" i="98"/>
  <c r="D40" i="98"/>
  <c r="R39" i="98"/>
  <c r="R38" i="98"/>
  <c r="R37" i="98"/>
  <c r="R36" i="98"/>
  <c r="R35" i="98"/>
  <c r="P35" i="98" s="1"/>
  <c r="R34" i="98"/>
  <c r="R33" i="98"/>
  <c r="R32" i="98"/>
  <c r="R31" i="98"/>
  <c r="R30" i="98"/>
  <c r="R29" i="98"/>
  <c r="R28" i="98"/>
  <c r="R27" i="98"/>
  <c r="P27" i="98" s="1"/>
  <c r="R26" i="98"/>
  <c r="P26" i="98"/>
  <c r="P34" i="98" s="1"/>
  <c r="P42" i="98" s="1"/>
  <c r="P49" i="98" s="1"/>
  <c r="H26" i="98"/>
  <c r="H34" i="98" s="1"/>
  <c r="R25" i="98"/>
  <c r="R24" i="98"/>
  <c r="R23" i="98"/>
  <c r="R22" i="98"/>
  <c r="R21" i="98"/>
  <c r="W20" i="98"/>
  <c r="R20" i="98"/>
  <c r="R19" i="98"/>
  <c r="P19" i="98" s="1"/>
  <c r="H19" i="98"/>
  <c r="W18" i="98"/>
  <c r="R18" i="98"/>
  <c r="K18" i="98"/>
  <c r="J18" i="98"/>
  <c r="I18" i="98"/>
  <c r="R17" i="98"/>
  <c r="W16" i="98"/>
  <c r="R16" i="98"/>
  <c r="R15" i="98"/>
  <c r="A15" i="98"/>
  <c r="A19" i="98" s="1"/>
  <c r="A23" i="98" s="1"/>
  <c r="A27" i="98" s="1"/>
  <c r="A31" i="98" s="1"/>
  <c r="A35" i="98" s="1"/>
  <c r="A39" i="98" s="1"/>
  <c r="A43" i="98" s="1"/>
  <c r="A47" i="98" s="1"/>
  <c r="W14" i="98"/>
  <c r="S14" i="98"/>
  <c r="R14" i="98"/>
  <c r="R13" i="98"/>
  <c r="X12" i="98"/>
  <c r="X13" i="98" s="1"/>
  <c r="W12" i="98"/>
  <c r="R12" i="98"/>
  <c r="L11" i="98"/>
  <c r="AA10" i="98"/>
  <c r="F57" i="98" l="1"/>
  <c r="Y12" i="98"/>
  <c r="I26" i="98"/>
  <c r="J26" i="98"/>
  <c r="J43" i="101"/>
  <c r="K43" i="101"/>
  <c r="L43" i="101"/>
  <c r="I43" i="101"/>
  <c r="K49" i="101"/>
  <c r="L49" i="101"/>
  <c r="H50" i="101"/>
  <c r="I49" i="101"/>
  <c r="J49" i="101"/>
  <c r="K50" i="100"/>
  <c r="L50" i="100"/>
  <c r="I51" i="100"/>
  <c r="J50" i="100"/>
  <c r="M50" i="100"/>
  <c r="J44" i="100"/>
  <c r="M44" i="100"/>
  <c r="K44" i="100"/>
  <c r="L44" i="100"/>
  <c r="Z17" i="100"/>
  <c r="Z16" i="100"/>
  <c r="I27" i="99"/>
  <c r="J27" i="99"/>
  <c r="K27" i="99"/>
  <c r="L27" i="99"/>
  <c r="K34" i="99"/>
  <c r="H35" i="99"/>
  <c r="L34" i="99"/>
  <c r="I34" i="99"/>
  <c r="H42" i="99"/>
  <c r="J34" i="99"/>
  <c r="X15" i="99"/>
  <c r="Y14" i="99"/>
  <c r="Y13" i="98"/>
  <c r="H42" i="98"/>
  <c r="H35" i="98"/>
  <c r="X14" i="98"/>
  <c r="L26" i="98"/>
  <c r="H27" i="98"/>
  <c r="S16" i="98"/>
  <c r="J34" i="98" s="1"/>
  <c r="L18" i="98"/>
  <c r="K26" i="98"/>
  <c r="M5" i="98"/>
  <c r="Q27" i="50"/>
  <c r="Q35" i="50" s="1"/>
  <c r="Q43" i="50" s="1"/>
  <c r="Q50" i="50" s="1"/>
  <c r="I27" i="50"/>
  <c r="I35" i="50" s="1"/>
  <c r="I43" i="50" s="1"/>
  <c r="I50" i="50" s="1"/>
  <c r="F34" i="50"/>
  <c r="L10" i="158" s="1"/>
  <c r="L44" i="158" s="1"/>
  <c r="A16" i="50"/>
  <c r="A20" i="50" s="1"/>
  <c r="A24" i="50" s="1"/>
  <c r="A28" i="50" s="1"/>
  <c r="A32" i="50" s="1"/>
  <c r="A36" i="50" s="1"/>
  <c r="A40" i="50" s="1"/>
  <c r="A44" i="50" s="1"/>
  <c r="A48" i="50" s="1"/>
  <c r="J50" i="101" l="1"/>
  <c r="K50" i="101"/>
  <c r="L50" i="101"/>
  <c r="I50" i="101"/>
  <c r="J51" i="100"/>
  <c r="M51" i="100"/>
  <c r="K51" i="100"/>
  <c r="L51" i="100"/>
  <c r="I42" i="99"/>
  <c r="J42" i="99"/>
  <c r="H49" i="99"/>
  <c r="K42" i="99"/>
  <c r="H43" i="99"/>
  <c r="L42" i="99"/>
  <c r="K35" i="99"/>
  <c r="L35" i="99"/>
  <c r="I35" i="99"/>
  <c r="J35" i="99"/>
  <c r="X16" i="99"/>
  <c r="Y16" i="99" s="1"/>
  <c r="Y15" i="99"/>
  <c r="L34" i="98"/>
  <c r="S18" i="98"/>
  <c r="J42" i="98" s="1"/>
  <c r="I34" i="98"/>
  <c r="K34" i="98"/>
  <c r="Y14" i="98"/>
  <c r="X15" i="98"/>
  <c r="H49" i="98"/>
  <c r="H43" i="98"/>
  <c r="I51" i="50"/>
  <c r="S50" i="50"/>
  <c r="S48" i="50"/>
  <c r="F12" i="50"/>
  <c r="K10" i="158" s="1"/>
  <c r="K44" i="158" s="1"/>
  <c r="I42" i="98" l="1"/>
  <c r="L42" i="98"/>
  <c r="J49" i="99"/>
  <c r="K49" i="99"/>
  <c r="L49" i="99"/>
  <c r="H50" i="99"/>
  <c r="I49" i="99"/>
  <c r="I43" i="99"/>
  <c r="J43" i="99"/>
  <c r="K43" i="99"/>
  <c r="L43" i="99"/>
  <c r="H50" i="98"/>
  <c r="K42" i="98"/>
  <c r="Y15" i="98"/>
  <c r="X16" i="98"/>
  <c r="S20" i="98"/>
  <c r="J49" i="98" s="1"/>
  <c r="L43" i="98" l="1"/>
  <c r="J43" i="98"/>
  <c r="K27" i="98"/>
  <c r="L35" i="98"/>
  <c r="K19" i="98"/>
  <c r="I49" i="98"/>
  <c r="I43" i="98"/>
  <c r="K35" i="98"/>
  <c r="Y16" i="98"/>
  <c r="L27" i="98"/>
  <c r="K43" i="98"/>
  <c r="L19" i="98"/>
  <c r="K49" i="98"/>
  <c r="I50" i="99"/>
  <c r="J50" i="99"/>
  <c r="K50" i="99"/>
  <c r="L50" i="99"/>
  <c r="J50" i="98"/>
  <c r="I50" i="98"/>
  <c r="K50" i="98"/>
  <c r="L50" i="98"/>
  <c r="J19" i="98"/>
  <c r="J35" i="98"/>
  <c r="I27" i="98"/>
  <c r="J27" i="98"/>
  <c r="I35" i="98"/>
  <c r="I19" i="98"/>
  <c r="L49" i="98"/>
  <c r="N6" i="50" l="1"/>
  <c r="S51" i="50"/>
  <c r="Q51" i="50" s="1"/>
  <c r="F51" i="50"/>
  <c r="M10" i="158" s="1"/>
  <c r="M44" i="158" s="1"/>
  <c r="E58" i="50"/>
  <c r="S49" i="50"/>
  <c r="F49" i="50"/>
  <c r="E49" i="50"/>
  <c r="S47" i="50"/>
  <c r="S46" i="50"/>
  <c r="S45" i="50"/>
  <c r="S44" i="50"/>
  <c r="Q44" i="50" s="1"/>
  <c r="S43" i="50"/>
  <c r="S42" i="50"/>
  <c r="S41" i="50"/>
  <c r="F41" i="50"/>
  <c r="E41" i="50"/>
  <c r="S40" i="50"/>
  <c r="S39" i="50"/>
  <c r="S38" i="50"/>
  <c r="S37" i="50"/>
  <c r="S36" i="50"/>
  <c r="Q36" i="50" s="1"/>
  <c r="S35" i="50"/>
  <c r="S34" i="50"/>
  <c r="S33" i="50"/>
  <c r="S32" i="50"/>
  <c r="S31" i="50"/>
  <c r="S30" i="50"/>
  <c r="S29" i="50"/>
  <c r="S28" i="50"/>
  <c r="Q28" i="50" s="1"/>
  <c r="S27" i="50"/>
  <c r="S26" i="50"/>
  <c r="S25" i="50"/>
  <c r="S24" i="50"/>
  <c r="S23" i="50"/>
  <c r="S22" i="50"/>
  <c r="X21" i="50"/>
  <c r="S21" i="50"/>
  <c r="S20" i="50"/>
  <c r="Q20" i="50" s="1"/>
  <c r="X19" i="50"/>
  <c r="S19" i="50"/>
  <c r="S18" i="50"/>
  <c r="X17" i="50"/>
  <c r="S17" i="50"/>
  <c r="S16" i="50"/>
  <c r="X15" i="50"/>
  <c r="T15" i="50"/>
  <c r="S15" i="50"/>
  <c r="F15" i="50"/>
  <c r="E15" i="50"/>
  <c r="S14" i="50"/>
  <c r="Y13" i="50"/>
  <c r="X13" i="50"/>
  <c r="S13" i="50"/>
  <c r="M12" i="50"/>
  <c r="AB11" i="50"/>
  <c r="Z13" i="50" l="1"/>
  <c r="Y14" i="50"/>
  <c r="G58" i="50"/>
  <c r="T17" i="50"/>
  <c r="T19" i="50" s="1"/>
  <c r="T21" i="50" s="1"/>
  <c r="J50" i="50" l="1"/>
  <c r="K51" i="50"/>
  <c r="L50" i="50"/>
  <c r="L51" i="50"/>
  <c r="M50" i="50"/>
  <c r="M51" i="50"/>
  <c r="J51" i="50"/>
  <c r="K50" i="50"/>
  <c r="Y15" i="50"/>
  <c r="Y16" i="50" s="1"/>
  <c r="Y17" i="50" s="1"/>
  <c r="Z17" i="50" s="1"/>
  <c r="Z14" i="50"/>
  <c r="Z16" i="50" l="1"/>
  <c r="Z15" i="50"/>
  <c r="I20" i="50"/>
  <c r="M19" i="50"/>
  <c r="L19" i="50"/>
  <c r="J19" i="50"/>
  <c r="K19" i="50"/>
  <c r="M20" i="50" l="1"/>
  <c r="L20" i="50"/>
  <c r="J20" i="50"/>
  <c r="K20" i="50"/>
  <c r="M27" i="50" l="1"/>
  <c r="I28" i="50"/>
  <c r="K27" i="50"/>
  <c r="L27" i="50"/>
  <c r="J27" i="50"/>
  <c r="K28" i="50" l="1"/>
  <c r="M28" i="50"/>
  <c r="J28" i="50"/>
  <c r="L28" i="50"/>
  <c r="L35" i="50" l="1"/>
  <c r="M35" i="50"/>
  <c r="J35" i="50"/>
  <c r="I36" i="50"/>
  <c r="K35" i="50"/>
  <c r="J36" i="50" l="1"/>
  <c r="K36" i="50"/>
  <c r="L36" i="50"/>
  <c r="M36" i="50"/>
  <c r="I44" i="50" l="1"/>
  <c r="K43" i="50"/>
  <c r="L43" i="50"/>
  <c r="J43" i="50"/>
  <c r="M43" i="50"/>
  <c r="K44" i="50" l="1"/>
  <c r="L44" i="50"/>
  <c r="J44" i="50"/>
  <c r="M44" i="50"/>
</calcChain>
</file>

<file path=xl/sharedStrings.xml><?xml version="1.0" encoding="utf-8"?>
<sst xmlns="http://schemas.openxmlformats.org/spreadsheetml/2006/main" count="2475" uniqueCount="156">
  <si>
    <t>NHAP SO LIEU</t>
  </si>
  <si>
    <t>Do sau</t>
  </si>
  <si>
    <t>Gia tri N</t>
  </si>
  <si>
    <t>N1(15cm)</t>
  </si>
  <si>
    <t>N2(15cm)</t>
  </si>
  <si>
    <t>N3(15cm)</t>
  </si>
  <si>
    <t>N=N2+N3</t>
  </si>
  <si>
    <t>123abc</t>
  </si>
  <si>
    <t>Độ sâu SPT, m</t>
  </si>
  <si>
    <t>Độ sâu hố khoan, m:</t>
  </si>
  <si>
    <t>Ngày bắt đầu:</t>
  </si>
  <si>
    <t>Ngày kết thúc:</t>
  </si>
  <si>
    <t>Cao độ hố khoan, m:</t>
  </si>
  <si>
    <t>Lớp đất, đá</t>
  </si>
  <si>
    <t>Số hiệu</t>
  </si>
  <si>
    <t>Độ sâu, m</t>
  </si>
  <si>
    <t>Cao độ đáy lớp, m</t>
  </si>
  <si>
    <t>Bề dày, m</t>
  </si>
  <si>
    <t>Số hiệu và độ sâu mẫu thí nghiệm</t>
  </si>
  <si>
    <t>Ghi chú</t>
  </si>
  <si>
    <t>Thí nghiệm xuyên tiêu chuẩn (SPT)</t>
  </si>
  <si>
    <t>Cột địa tầng</t>
  </si>
  <si>
    <t>Mô tả đất đá</t>
  </si>
  <si>
    <t>Kí hiệu hố khoan:</t>
  </si>
  <si>
    <t>KS. Nguyễn Xuân Trường</t>
  </si>
  <si>
    <t>-   D : Mẫu phá huỷ</t>
  </si>
  <si>
    <t>-   UD : Mẫu nguyên dạng</t>
  </si>
  <si>
    <t>nhập chỉ số spt</t>
  </si>
  <si>
    <t>Độ sâu hố khoan:</t>
  </si>
  <si>
    <t>m</t>
  </si>
  <si>
    <t xml:space="preserve">Mô tả: </t>
  </si>
  <si>
    <t>DỰ ÁN KHU NHÀ PHỐ BẮC SÔNG CẤM THUỘC DỰ ÁN KHU ĐÔ THỊ, CÔNG NGHIỆP VÀ DỊCH VỤ VSIP HẢI PHÒNG</t>
  </si>
  <si>
    <t>Dự án: DOANH TRẠI CÁC ĐƠN VỊ THUỘC SƯ ĐOÀN 395 / QUÂN KHU 3</t>
  </si>
  <si>
    <t>CỘT ĐỊA TẦNG HỐ KHOAN HK 09</t>
  </si>
  <si>
    <t>CỘT ĐỊA TẦNG HỐ KHOAN HK 48</t>
  </si>
  <si>
    <t>CỘT ĐỊA TẦNG HỐ KHOAN HK 54</t>
  </si>
  <si>
    <t>CỘT ĐỊA TẦNG HỐ KHOAN HK 14</t>
  </si>
  <si>
    <t>CỘT ĐỊA TẦNG HỐ KHOAN HK 50</t>
  </si>
  <si>
    <t>CỘT ĐỊA TẦNG HỐ KHOAN HK 23</t>
  </si>
  <si>
    <t>CỘT ĐỊA TẦNG HỐ KHOAN HK 22</t>
  </si>
  <si>
    <t>CỘT ĐỊA TẦNG HỐ KHOAN HK 24</t>
  </si>
  <si>
    <t>CỘT ĐỊA TẦNG HỐ KHOAN HK 51</t>
  </si>
  <si>
    <t>CỘT ĐỊA TẦNG HỐ KHOAN HK 25</t>
  </si>
  <si>
    <t>CỘT ĐỊA TẦNG HỐ KHOAN HK 52</t>
  </si>
  <si>
    <t>CỘT ĐỊA TẦNG HỐ KHOAN HK 26</t>
  </si>
  <si>
    <t>CỘT ĐỊA TẦNG HỐ KHOAN HK 8</t>
  </si>
  <si>
    <t>CỘT ĐỊA TẦNG HỐ KHOAN HK 10</t>
  </si>
  <si>
    <t>CỘT ĐỊA TẦNG HỐ KHOAN HK 27</t>
  </si>
  <si>
    <t>CỘT ĐỊA TẦNG HỐ KHOAN HK 28</t>
  </si>
  <si>
    <t>CỘT ĐỊA TẦNG HỐ KHOAN HK 18</t>
  </si>
  <si>
    <t>CỘT ĐỊA TẦNG HỐ KHOAN HK 19</t>
  </si>
  <si>
    <t>CỘT ĐỊA TẦNG HỐ KHOAN HK 20</t>
  </si>
  <si>
    <t>CỘT ĐỊA TẦNG HỐ KHOAN HK 11</t>
  </si>
  <si>
    <t>CỘT ĐỊA TẦNG HỐ KHOAN HK 53</t>
  </si>
  <si>
    <t>CỘT ĐỊA TẦNG HỐ KHOAN HK 17</t>
  </si>
  <si>
    <t>CỘT ĐỊA TẦNG HỐ KHOAN HK 49</t>
  </si>
  <si>
    <t>CỘT ĐỊA TẦNG HỐ KHOAN HK 12</t>
  </si>
  <si>
    <t>CỘT ĐỊA TẦNG HỐ KHOAN HK 45</t>
  </si>
  <si>
    <t>CỘT ĐỊA TẦNG HỐ KHOAN HK 3</t>
  </si>
  <si>
    <t>CỘT ĐỊA TẦNG HỐ KHOAN HK 58</t>
  </si>
  <si>
    <t>CỘT ĐỊA TẦNG HỐ KHOAN HK 16</t>
  </si>
  <si>
    <t>CỘT ĐỊA TẦNG HỐ KHOAN HK 35</t>
  </si>
  <si>
    <t>CỘT ĐỊA TẦNG HỐ KHOAN HK 57</t>
  </si>
  <si>
    <t>CỘT ĐỊA TẦNG HỐ KHOAN HK 02</t>
  </si>
  <si>
    <t>CỘT ĐỊA TẦNG HỐ KHOAN HK 56</t>
  </si>
  <si>
    <t>CỘT ĐỊA TẦNG HỐ KHOAN HK 4</t>
  </si>
  <si>
    <t>CỘT ĐỊA TẦNG HỐ KHOAN HK 46</t>
  </si>
  <si>
    <t>CỘT ĐỊA TẦNG HỐ KHOAN HK 34</t>
  </si>
  <si>
    <t>CỘT ĐỊA TẦNG HỐ KHOAN HK 44</t>
  </si>
  <si>
    <t>CỘT ĐỊA TẦNG HỐ KHOAN HK 43</t>
  </si>
  <si>
    <t>CỘT ĐỊA TẦNG HỐ KHOAN HK 1</t>
  </si>
  <si>
    <t>CỘT ĐỊA TẦNG HỐ KHOAN HK 41</t>
  </si>
  <si>
    <t>CỘT ĐỊA TẦNG HỐ KHOAN HK 60</t>
  </si>
  <si>
    <t>CỘT ĐỊA TẦNG HỐ KHOAN HK 05</t>
  </si>
  <si>
    <t>CỘT ĐỊA TẦNG HỐ KHOAN HK 61</t>
  </si>
  <si>
    <t>CỘT ĐỊA TẦNG HỐ KHOAN HK 30</t>
  </si>
  <si>
    <t>CỘT ĐỊA TẦNG HỐ KHOAN HK 32</t>
  </si>
  <si>
    <t>CỘT ĐỊA TẦNG HỐ KHOAN HK 36</t>
  </si>
  <si>
    <t>CỘT ĐỊA TẦNG HỐ KHOAN HK 31</t>
  </si>
  <si>
    <t>CỘT ĐỊA TẦNG HỐ KHOAN HK 42</t>
  </si>
  <si>
    <t>CỘT ĐỊA TẦNG HỐ KHOAN HK 29</t>
  </si>
  <si>
    <t>CỘT ĐỊA TẦNG HỐ KHOAN HK 06</t>
  </si>
  <si>
    <t>CỘT ĐỊA TẦNG HỐ KHOAN HK 13</t>
  </si>
  <si>
    <t>CỘT ĐỊA TẦNG HỐ KHOAN HK 33</t>
  </si>
  <si>
    <t>CỘT ĐỊA TẦNG HỐ KHOAN HK 47</t>
  </si>
  <si>
    <t>CỘT ĐỊA TẦNG HỐ KHOAN HK 37</t>
  </si>
  <si>
    <t>CỘT ĐỊA TẦNG HỐ KHOAN HK 15</t>
  </si>
  <si>
    <t>CỘT ĐỊA TẦNG HỐ KHOAN HK 39</t>
  </si>
  <si>
    <t>CỘT ĐỊA TẦNG HỐ KHOAN HK 40</t>
  </si>
  <si>
    <t>CỘT ĐỊA TẦNG HỐ KHOAN HK 7</t>
  </si>
  <si>
    <t>&gt;100</t>
  </si>
  <si>
    <t>0.6-2.0</t>
  </si>
  <si>
    <t>2.0-4.0</t>
  </si>
  <si>
    <t>4.0-6.0</t>
  </si>
  <si>
    <t>-   R : Mẫu đá</t>
  </si>
  <si>
    <t>CỘT ĐỊA TẦNG HỐ KHOAN HK 59</t>
  </si>
  <si>
    <t>CỘT ĐỊA TẦNG HỐ KHOAN HK 55</t>
  </si>
  <si>
    <t>CỘT ĐỊA TẦNG HỐ KHOAN HK 38</t>
  </si>
  <si>
    <t>HK1</t>
  </si>
  <si>
    <t>HK2</t>
  </si>
  <si>
    <t>HK3</t>
  </si>
  <si>
    <t>HK4</t>
  </si>
  <si>
    <t>HK5</t>
  </si>
  <si>
    <t>HK6</t>
  </si>
  <si>
    <t>HK7</t>
  </si>
  <si>
    <t>HK8</t>
  </si>
  <si>
    <t>HK9</t>
  </si>
  <si>
    <t>HK10</t>
  </si>
  <si>
    <t>HK11</t>
  </si>
  <si>
    <t>HK12</t>
  </si>
  <si>
    <t>HK13</t>
  </si>
  <si>
    <t>HK14</t>
  </si>
  <si>
    <t>HK15</t>
  </si>
  <si>
    <t>HK16</t>
  </si>
  <si>
    <t>HK17</t>
  </si>
  <si>
    <t>HK18</t>
  </si>
  <si>
    <t>HK19</t>
  </si>
  <si>
    <t>HK20</t>
  </si>
  <si>
    <t>HK21</t>
  </si>
  <si>
    <t>HK22</t>
  </si>
  <si>
    <t>HK23</t>
  </si>
  <si>
    <t>HK24</t>
  </si>
  <si>
    <t>HK25</t>
  </si>
  <si>
    <t>HK26</t>
  </si>
  <si>
    <t>HK27</t>
  </si>
  <si>
    <t>HK28</t>
  </si>
  <si>
    <t>HK29</t>
  </si>
  <si>
    <t>HK30</t>
  </si>
  <si>
    <t>HK31</t>
  </si>
  <si>
    <t>HK32</t>
  </si>
  <si>
    <t>HK33</t>
  </si>
  <si>
    <t>HK34</t>
  </si>
  <si>
    <t>HK35</t>
  </si>
  <si>
    <t>HK36</t>
  </si>
  <si>
    <t>HK37</t>
  </si>
  <si>
    <t>HK38</t>
  </si>
  <si>
    <t>HK39</t>
  </si>
  <si>
    <t>HK40</t>
  </si>
  <si>
    <t>HK41</t>
  </si>
  <si>
    <t>HK42</t>
  </si>
  <si>
    <t>^'HK9'!$G$6</t>
  </si>
  <si>
    <t>CAO ĐỘ</t>
  </si>
  <si>
    <t>ĐỘ SÂU NƯỚC</t>
  </si>
  <si>
    <t>CAO ĐỘ NƯỚC</t>
  </si>
  <si>
    <t>6.0-8.0</t>
  </si>
  <si>
    <t>8.0-10.0</t>
  </si>
  <si>
    <t>^'HK7'!$N$4</t>
  </si>
  <si>
    <t>Column1</t>
  </si>
  <si>
    <t>Column2</t>
  </si>
  <si>
    <t>Column3</t>
  </si>
  <si>
    <t>Column4</t>
  </si>
  <si>
    <t>2 MÁY</t>
  </si>
  <si>
    <t>Column5</t>
  </si>
  <si>
    <t>Column6</t>
  </si>
  <si>
    <t>Column7</t>
  </si>
  <si>
    <t>Hạng mục: DOANH TRẠI TRUNG ĐOÀN 43/SƯ ĐOÀN 395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</si>
</sst>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164" formatCode="&quot;£&quot;#,##0;[Red]\-&quot;£&quot;#,##0"/>
    <numFmt numFmtId="165" formatCode="_-&quot;£&quot;* #,##0_-;\-&quot;£&quot;* #,##0_-;_-&quot;£&quot;* &quot;-&quot;_-;_-@_-"/>
    <numFmt numFmtId="166" formatCode="_-* #,##0_-;\-* #,##0_-;_-* &quot;-&quot;_-;_-@_-"/>
    <numFmt numFmtId="167" formatCode="_-&quot;£&quot;* #,##0.00_-;\-&quot;£&quot;* #,##0.00_-;_-&quot;£&quot;* &quot;-&quot;??_-;_-@_-"/>
    <numFmt numFmtId="168" formatCode="_-* #,##0.00_-;\-* #,##0.00_-;_-* &quot;-&quot;??_-;_-@_-"/>
    <numFmt numFmtId="169" formatCode="0.0"/>
    <numFmt numFmtId="170" formatCode="#,##0.00\ &quot;F&quot;;[Red]\-#,##0.00\ &quot;F&quot;"/>
    <numFmt numFmtId="171" formatCode="_-* #,##0\ &quot;F&quot;_-;\-* #,##0\ &quot;F&quot;_-;_-* &quot;-&quot;\ &quot;F&quot;_-;_-@_-"/>
    <numFmt numFmtId="172" formatCode="0.000%"/>
    <numFmt numFmtId="173" formatCode="#,##0\ &quot;DM&quot;;\-#,##0\ &quot;DM&quot;"/>
    <numFmt numFmtId="174" formatCode="\$#,##0\ ;\(\$#,##0\)"/>
    <numFmt numFmtId="175" formatCode="_ &quot;\&quot;* #,##0_ ;_ &quot;\&quot;* \-#,##0_ ;_ &quot;\&quot;* &quot;-&quot;_ ;_ @_ "/>
    <numFmt numFmtId="176" formatCode="_ * #,##0_ ;_ * \-#,##0_ ;_ * &quot;-&quot;_ ;_ @_ "/>
    <numFmt numFmtId="177" formatCode="_ &quot;\&quot;* #,##0.00_ ;_ &quot;\&quot;* \-#,##0.00_ ;_ &quot;\&quot;* &quot;-&quot;??_ ;_ @_ "/>
    <numFmt numFmtId="178" formatCode="_ * #,##0.00_ ;_ * \-#,##0.00_ ;_ * &quot;-&quot;??_ ;_ @_ "/>
    <numFmt numFmtId="179" formatCode="&quot;\&quot;#,##0;[Red]&quot;\&quot;&quot;\&quot;\-#,##0"/>
    <numFmt numFmtId="180" formatCode="&quot;\&quot;#,##0.00;[Red]&quot;\&quot;&quot;\&quot;&quot;\&quot;&quot;\&quot;&quot;\&quot;&quot;\&quot;\-#,##0.00"/>
    <numFmt numFmtId="181" formatCode="_ * #,##0_)_£_ ;_ * \(#,##0\)_£_ ;_ * &quot;-&quot;_)_£_ ;_ @_ "/>
    <numFmt numFmtId="182" formatCode="&quot;UD&quot;##"/>
    <numFmt numFmtId="183" formatCode="&quot;HK&quot;##"/>
    <numFmt numFmtId="184" formatCode="&quot;D&quot;##"/>
    <numFmt numFmtId="185" formatCode="&quot;R&quot;##"/>
    <numFmt numFmtId="186" formatCode="&quot;HK&quot;00"/>
  </numFmts>
  <fonts count="39">
    <font>
      <sz val="10"/>
      <name val="Arial"/>
    </font>
    <font>
      <sz val="9"/>
      <name val="Arial"/>
      <family val="2"/>
    </font>
    <font>
      <sz val="12"/>
      <name val=".VnArial"/>
      <family val="2"/>
    </font>
    <font>
      <sz val="12"/>
      <name val="Times New Roman"/>
      <family val="1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1"/>
      <name val="돋움"/>
      <family val="3"/>
    </font>
    <font>
      <sz val="10"/>
      <name val="굴림체"/>
      <family val="3"/>
    </font>
    <font>
      <sz val="12"/>
      <name val="Courier"/>
      <family val="3"/>
    </font>
    <font>
      <sz val="10"/>
      <name val=" "/>
      <family val="1"/>
      <charset val="136"/>
    </font>
    <font>
      <sz val="14"/>
      <name val="??"/>
      <family val="3"/>
      <charset val="129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2"/>
      <name val="±¼¸²Ã¼"/>
      <family val="3"/>
      <charset val="129"/>
    </font>
    <font>
      <sz val="12"/>
      <name val="¹UAAA¼"/>
      <family val="3"/>
      <charset val="129"/>
    </font>
    <font>
      <sz val="12"/>
      <name val="µ¸¿òÃ¼"/>
      <family val="3"/>
      <charset val="129"/>
    </font>
    <font>
      <sz val="13"/>
      <name val=".VnTime"/>
      <family val="2"/>
    </font>
    <font>
      <b/>
      <sz val="18"/>
      <name val="Arial"/>
      <family val="2"/>
    </font>
    <font>
      <sz val="8"/>
      <name val="Times New Roman"/>
      <family val="1"/>
    </font>
    <font>
      <b/>
      <sz val="16"/>
      <name val="Times New Roman"/>
      <family val="1"/>
    </font>
    <font>
      <sz val="10"/>
      <name val="Times New Roman"/>
      <family val="1"/>
    </font>
    <font>
      <b/>
      <sz val="8"/>
      <name val="Times New Roman"/>
      <family val="1"/>
    </font>
    <font>
      <sz val="10"/>
      <color indexed="12"/>
      <name val="Times New Roman"/>
      <family val="1"/>
    </font>
    <font>
      <sz val="7"/>
      <name val="Times New Roman"/>
      <family val="1"/>
    </font>
    <font>
      <sz val="10"/>
      <color indexed="10"/>
      <name val="Times New Roman"/>
      <family val="1"/>
    </font>
    <font>
      <u/>
      <sz val="7"/>
      <name val="Times New Roman"/>
      <family val="1"/>
    </font>
    <font>
      <b/>
      <u/>
      <sz val="8"/>
      <name val="Times New Roman"/>
      <family val="1"/>
    </font>
    <font>
      <u/>
      <sz val="8"/>
      <name val="Times New Roman"/>
      <family val="1"/>
    </font>
    <font>
      <sz val="7"/>
      <color rgb="FFFF0000"/>
      <name val="Times New Roman"/>
      <family val="1"/>
    </font>
    <font>
      <sz val="10"/>
      <color rgb="FFFF0000"/>
      <name val="Times New Roman"/>
      <family val="1"/>
    </font>
    <font>
      <sz val="8"/>
      <color rgb="FFFF0000"/>
      <name val="Times New Roman"/>
      <family val="1"/>
    </font>
    <font>
      <b/>
      <sz val="7"/>
      <name val="Times New Roman"/>
      <family val="1"/>
    </font>
    <font>
      <sz val="12"/>
      <name val=".VnTime"/>
      <family val="2"/>
    </font>
    <font>
      <sz val="10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52">
    <xf numFmtId="0" fontId="0" fillId="0" borderId="0"/>
    <xf numFmtId="180" fontId="4" fillId="0" borderId="0" applyFont="0" applyFill="0" applyBorder="0" applyAlignment="0" applyProtection="0"/>
    <xf numFmtId="0" fontId="14" fillId="0" borderId="0" applyFont="0" applyFill="0" applyBorder="0" applyAlignment="0" applyProtection="0"/>
    <xf numFmtId="179" fontId="4" fillId="0" borderId="0" applyFont="0" applyFill="0" applyBorder="0" applyAlignment="0" applyProtection="0"/>
    <xf numFmtId="40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166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7" fillId="0" borderId="0"/>
    <xf numFmtId="175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177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176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/>
    <xf numFmtId="0" fontId="20" fillId="0" borderId="0"/>
    <xf numFmtId="0" fontId="19" fillId="0" borderId="0"/>
    <xf numFmtId="3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2" fontId="4" fillId="0" borderId="0" applyFont="0" applyFill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0" fontId="22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ont="0" applyFill="0" applyAlignment="0"/>
    <xf numFmtId="181" fontId="21" fillId="0" borderId="0"/>
    <xf numFmtId="0" fontId="4" fillId="0" borderId="3" applyNumberFormat="0" applyFont="0" applyFill="0" applyAlignment="0" applyProtection="0"/>
    <xf numFmtId="40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/>
    <xf numFmtId="0" fontId="6" fillId="0" borderId="0"/>
    <xf numFmtId="166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73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171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11" fillId="0" borderId="0"/>
    <xf numFmtId="165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" fillId="0" borderId="0">
      <alignment vertical="center"/>
    </xf>
    <xf numFmtId="0" fontId="37" fillId="0" borderId="0"/>
  </cellStyleXfs>
  <cellXfs count="262">
    <xf numFmtId="0" fontId="0" fillId="0" borderId="0" xfId="0"/>
    <xf numFmtId="0" fontId="23" fillId="0" borderId="16" xfId="0" applyFont="1" applyBorder="1" applyAlignment="1"/>
    <xf numFmtId="0" fontId="23" fillId="0" borderId="13" xfId="0" applyFont="1" applyBorder="1" applyAlignment="1"/>
    <xf numFmtId="0" fontId="25" fillId="0" borderId="13" xfId="0" applyFont="1" applyBorder="1" applyAlignment="1"/>
    <xf numFmtId="49" fontId="25" fillId="0" borderId="13" xfId="0" applyNumberFormat="1" applyFont="1" applyBorder="1" applyAlignment="1"/>
    <xf numFmtId="0" fontId="25" fillId="0" borderId="13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25" fillId="0" borderId="0" xfId="0" applyFont="1"/>
    <xf numFmtId="0" fontId="23" fillId="0" borderId="0" xfId="0" applyFont="1" applyBorder="1" applyAlignment="1">
      <alignment horizontal="centerContinuous"/>
    </xf>
    <xf numFmtId="0" fontId="23" fillId="0" borderId="0" xfId="0" quotePrefix="1" applyFont="1" applyBorder="1" applyAlignment="1">
      <alignment horizontal="left"/>
    </xf>
    <xf numFmtId="0" fontId="26" fillId="0" borderId="0" xfId="0" applyFont="1" applyBorder="1" applyAlignment="1">
      <alignment horizontal="centerContinuous"/>
    </xf>
    <xf numFmtId="49" fontId="26" fillId="0" borderId="0" xfId="0" applyNumberFormat="1" applyFont="1" applyBorder="1" applyAlignment="1">
      <alignment horizontal="centerContinuous"/>
    </xf>
    <xf numFmtId="0" fontId="23" fillId="0" borderId="0" xfId="0" applyFont="1" applyBorder="1"/>
    <xf numFmtId="0" fontId="26" fillId="0" borderId="4" xfId="0" quotePrefix="1" applyFont="1" applyBorder="1" applyAlignment="1">
      <alignment horizontal="left"/>
    </xf>
    <xf numFmtId="0" fontId="26" fillId="0" borderId="0" xfId="0" quotePrefix="1" applyFont="1" applyBorder="1" applyAlignment="1">
      <alignment horizontal="left"/>
    </xf>
    <xf numFmtId="0" fontId="23" fillId="0" borderId="0" xfId="0" applyFont="1"/>
    <xf numFmtId="0" fontId="26" fillId="0" borderId="0" xfId="0" applyFont="1" applyBorder="1" applyAlignment="1">
      <alignment horizontal="left"/>
    </xf>
    <xf numFmtId="0" fontId="23" fillId="0" borderId="4" xfId="0" applyFont="1" applyBorder="1"/>
    <xf numFmtId="0" fontId="26" fillId="0" borderId="0" xfId="0" applyFont="1" applyBorder="1"/>
    <xf numFmtId="169" fontId="23" fillId="0" borderId="0" xfId="0" applyNumberFormat="1" applyFont="1" applyBorder="1" applyAlignment="1">
      <alignment horizontal="left"/>
    </xf>
    <xf numFmtId="49" fontId="23" fillId="0" borderId="0" xfId="0" applyNumberFormat="1" applyFont="1" applyBorder="1"/>
    <xf numFmtId="0" fontId="25" fillId="0" borderId="14" xfId="0" quotePrefix="1" applyFont="1" applyBorder="1" applyAlignment="1">
      <alignment horizontal="left"/>
    </xf>
    <xf numFmtId="0" fontId="25" fillId="0" borderId="5" xfId="0" applyFont="1" applyBorder="1"/>
    <xf numFmtId="49" fontId="25" fillId="0" borderId="5" xfId="0" applyNumberFormat="1" applyFont="1" applyBorder="1"/>
    <xf numFmtId="0" fontId="25" fillId="0" borderId="5" xfId="0" applyFont="1" applyBorder="1" applyAlignment="1">
      <alignment horizontal="left"/>
    </xf>
    <xf numFmtId="0" fontId="25" fillId="0" borderId="6" xfId="0" applyFont="1" applyBorder="1"/>
    <xf numFmtId="0" fontId="25" fillId="0" borderId="0" xfId="0" applyFont="1" applyBorder="1"/>
    <xf numFmtId="0" fontId="23" fillId="0" borderId="0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/>
    </xf>
    <xf numFmtId="0" fontId="25" fillId="0" borderId="13" xfId="0" applyFont="1" applyBorder="1"/>
    <xf numFmtId="0" fontId="25" fillId="0" borderId="15" xfId="0" applyFont="1" applyBorder="1"/>
    <xf numFmtId="0" fontId="27" fillId="0" borderId="7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5" fillId="0" borderId="17" xfId="0" applyFont="1" applyBorder="1" applyAlignment="1">
      <alignment horizontal="center"/>
    </xf>
    <xf numFmtId="0" fontId="25" fillId="0" borderId="4" xfId="0" applyFont="1" applyBorder="1"/>
    <xf numFmtId="0" fontId="27" fillId="0" borderId="9" xfId="0" applyFont="1" applyBorder="1" applyAlignment="1">
      <alignment horizontal="center"/>
    </xf>
    <xf numFmtId="169" fontId="23" fillId="0" borderId="11" xfId="0" applyNumberFormat="1" applyFont="1" applyBorder="1" applyAlignment="1">
      <alignment horizontal="center"/>
    </xf>
    <xf numFmtId="0" fontId="25" fillId="0" borderId="10" xfId="0" applyFont="1" applyBorder="1"/>
    <xf numFmtId="0" fontId="28" fillId="0" borderId="10" xfId="0" applyFont="1" applyBorder="1" applyAlignment="1">
      <alignment horizontal="center"/>
    </xf>
    <xf numFmtId="0" fontId="28" fillId="0" borderId="15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25" fillId="0" borderId="17" xfId="0" applyFont="1" applyBorder="1"/>
    <xf numFmtId="0" fontId="28" fillId="0" borderId="10" xfId="0" applyFont="1" applyBorder="1"/>
    <xf numFmtId="0" fontId="28" fillId="0" borderId="0" xfId="0" applyFont="1" applyBorder="1"/>
    <xf numFmtId="2" fontId="29" fillId="0" borderId="10" xfId="0" applyNumberFormat="1" applyFont="1" applyBorder="1" applyAlignment="1"/>
    <xf numFmtId="0" fontId="29" fillId="0" borderId="10" xfId="0" applyFont="1" applyBorder="1" applyAlignment="1"/>
    <xf numFmtId="0" fontId="25" fillId="0" borderId="11" xfId="0" applyFont="1" applyBorder="1"/>
    <xf numFmtId="2" fontId="30" fillId="0" borderId="11" xfId="0" applyNumberFormat="1" applyFont="1" applyBorder="1" applyAlignment="1">
      <alignment horizontal="center"/>
    </xf>
    <xf numFmtId="0" fontId="28" fillId="0" borderId="11" xfId="0" applyFont="1" applyBorder="1" applyAlignment="1">
      <alignment horizontal="center"/>
    </xf>
    <xf numFmtId="182" fontId="30" fillId="0" borderId="11" xfId="0" applyNumberFormat="1" applyFont="1" applyBorder="1" applyAlignment="1">
      <alignment horizontal="center"/>
    </xf>
    <xf numFmtId="1" fontId="28" fillId="0" borderId="0" xfId="0" applyNumberFormat="1" applyFont="1" applyBorder="1" applyAlignment="1">
      <alignment horizontal="center"/>
    </xf>
    <xf numFmtId="169" fontId="25" fillId="0" borderId="0" xfId="0" applyNumberFormat="1" applyFont="1"/>
    <xf numFmtId="2" fontId="29" fillId="0" borderId="18" xfId="0" applyNumberFormat="1" applyFont="1" applyBorder="1" applyAlignment="1"/>
    <xf numFmtId="0" fontId="29" fillId="0" borderId="11" xfId="0" applyFont="1" applyBorder="1" applyAlignment="1"/>
    <xf numFmtId="169" fontId="28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 vertical="top"/>
    </xf>
    <xf numFmtId="49" fontId="28" fillId="0" borderId="11" xfId="0" applyNumberFormat="1" applyFont="1" applyBorder="1" applyAlignment="1">
      <alignment horizontal="center"/>
    </xf>
    <xf numFmtId="169" fontId="31" fillId="0" borderId="16" xfId="0" applyNumberFormat="1" applyFont="1" applyBorder="1" applyAlignment="1">
      <alignment horizontal="centerContinuous"/>
    </xf>
    <xf numFmtId="169" fontId="32" fillId="0" borderId="13" xfId="0" applyNumberFormat="1" applyFont="1" applyBorder="1" applyAlignment="1">
      <alignment horizontal="centerContinuous"/>
    </xf>
    <xf numFmtId="0" fontId="23" fillId="0" borderId="13" xfId="0" applyFont="1" applyBorder="1" applyAlignment="1">
      <alignment horizontal="centerContinuous"/>
    </xf>
    <xf numFmtId="0" fontId="23" fillId="0" borderId="13" xfId="0" quotePrefix="1" applyFont="1" applyBorder="1" applyAlignment="1">
      <alignment horizontal="left"/>
    </xf>
    <xf numFmtId="0" fontId="23" fillId="0" borderId="13" xfId="0" applyFont="1" applyBorder="1"/>
    <xf numFmtId="49" fontId="23" fillId="0" borderId="13" xfId="0" applyNumberFormat="1" applyFont="1" applyBorder="1"/>
    <xf numFmtId="0" fontId="25" fillId="0" borderId="13" xfId="0" applyFont="1" applyBorder="1" applyAlignment="1">
      <alignment horizontal="centerContinuous"/>
    </xf>
    <xf numFmtId="0" fontId="25" fillId="0" borderId="0" xfId="0" applyFont="1" applyBorder="1" applyAlignment="1">
      <alignment horizontal="centerContinuous"/>
    </xf>
    <xf numFmtId="14" fontId="23" fillId="0" borderId="0" xfId="0" applyNumberFormat="1" applyFont="1" applyBorder="1" applyAlignment="1"/>
    <xf numFmtId="0" fontId="23" fillId="0" borderId="5" xfId="0" applyFont="1" applyBorder="1" applyAlignment="1"/>
    <xf numFmtId="0" fontId="25" fillId="0" borderId="5" xfId="0" applyFont="1" applyBorder="1" applyAlignment="1"/>
    <xf numFmtId="49" fontId="25" fillId="0" borderId="5" xfId="0" applyNumberFormat="1" applyFont="1" applyBorder="1" applyAlignment="1"/>
    <xf numFmtId="183" fontId="23" fillId="0" borderId="0" xfId="0" applyNumberFormat="1" applyFont="1" applyBorder="1" applyAlignment="1">
      <alignment horizontal="left"/>
    </xf>
    <xf numFmtId="2" fontId="25" fillId="0" borderId="0" xfId="0" applyNumberFormat="1" applyFont="1" applyBorder="1"/>
    <xf numFmtId="169" fontId="31" fillId="0" borderId="17" xfId="0" applyNumberFormat="1" applyFont="1" applyBorder="1" applyAlignment="1">
      <alignment horizontal="centerContinuous"/>
    </xf>
    <xf numFmtId="169" fontId="32" fillId="0" borderId="0" xfId="0" applyNumberFormat="1" applyFont="1" applyBorder="1" applyAlignment="1">
      <alignment horizontal="centerContinuous"/>
    </xf>
    <xf numFmtId="169" fontId="23" fillId="0" borderId="14" xfId="0" applyNumberFormat="1" applyFont="1" applyBorder="1" applyAlignment="1">
      <alignment horizontal="centerContinuous"/>
    </xf>
    <xf numFmtId="169" fontId="23" fillId="0" borderId="5" xfId="0" applyNumberFormat="1" applyFont="1" applyBorder="1"/>
    <xf numFmtId="0" fontId="23" fillId="0" borderId="5" xfId="0" applyFont="1" applyBorder="1"/>
    <xf numFmtId="0" fontId="23" fillId="0" borderId="5" xfId="0" quotePrefix="1" applyFont="1" applyBorder="1" applyAlignment="1">
      <alignment horizontal="left"/>
    </xf>
    <xf numFmtId="49" fontId="23" fillId="0" borderId="5" xfId="0" applyNumberFormat="1" applyFont="1" applyBorder="1"/>
    <xf numFmtId="2" fontId="33" fillId="0" borderId="17" xfId="0" applyNumberFormat="1" applyFont="1" applyBorder="1" applyAlignment="1">
      <alignment horizontal="center"/>
    </xf>
    <xf numFmtId="1" fontId="25" fillId="0" borderId="0" xfId="0" applyNumberFormat="1" applyFont="1"/>
    <xf numFmtId="0" fontId="23" fillId="0" borderId="17" xfId="0" applyFont="1" applyBorder="1" applyAlignment="1">
      <alignment horizontal="left" indent="1"/>
    </xf>
    <xf numFmtId="0" fontId="23" fillId="0" borderId="0" xfId="0" applyFont="1" applyBorder="1" applyAlignment="1">
      <alignment horizontal="left"/>
    </xf>
    <xf numFmtId="0" fontId="25" fillId="0" borderId="14" xfId="0" applyFont="1" applyBorder="1"/>
    <xf numFmtId="2" fontId="23" fillId="0" borderId="0" xfId="0" applyNumberFormat="1" applyFont="1" applyBorder="1" applyAlignment="1">
      <alignment horizontal="left"/>
    </xf>
    <xf numFmtId="49" fontId="23" fillId="0" borderId="0" xfId="0" applyNumberFormat="1" applyFont="1" applyBorder="1" applyAlignment="1">
      <alignment horizontal="left"/>
    </xf>
    <xf numFmtId="2" fontId="33" fillId="0" borderId="11" xfId="0" applyNumberFormat="1" applyFont="1" applyBorder="1" applyAlignment="1">
      <alignment horizontal="center" vertical="top"/>
    </xf>
    <xf numFmtId="2" fontId="35" fillId="2" borderId="0" xfId="0" applyNumberFormat="1" applyFont="1" applyFill="1"/>
    <xf numFmtId="2" fontId="28" fillId="0" borderId="11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169" fontId="28" fillId="0" borderId="15" xfId="0" applyNumberFormat="1" applyFont="1" applyBorder="1" applyAlignment="1">
      <alignment horizontal="center" vertical="top"/>
    </xf>
    <xf numFmtId="184" fontId="30" fillId="0" borderId="11" xfId="0" applyNumberFormat="1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top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1" fontId="36" fillId="0" borderId="11" xfId="0" applyNumberFormat="1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1" fontId="36" fillId="0" borderId="11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1" fontId="36" fillId="0" borderId="11" xfId="0" applyNumberFormat="1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1" fontId="36" fillId="0" borderId="11" xfId="0" applyNumberFormat="1" applyFont="1" applyBorder="1" applyAlignment="1">
      <alignment horizont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1" fontId="36" fillId="0" borderId="11" xfId="0" applyNumberFormat="1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1" fontId="36" fillId="0" borderId="11" xfId="0" applyNumberFormat="1" applyFont="1" applyBorder="1" applyAlignment="1">
      <alignment horizontal="center" vertical="center"/>
    </xf>
    <xf numFmtId="1" fontId="36" fillId="0" borderId="11" xfId="0" applyNumberFormat="1" applyFont="1" applyBorder="1" applyAlignment="1">
      <alignment horizontal="center"/>
    </xf>
    <xf numFmtId="1" fontId="36" fillId="0" borderId="10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1" fontId="36" fillId="0" borderId="11" xfId="0" applyNumberFormat="1" applyFont="1" applyBorder="1" applyAlignment="1">
      <alignment horizontal="center"/>
    </xf>
    <xf numFmtId="1" fontId="36" fillId="0" borderId="10" xfId="0" applyNumberFormat="1" applyFont="1" applyBorder="1" applyAlignment="1">
      <alignment horizontal="center" vertical="center"/>
    </xf>
    <xf numFmtId="1" fontId="36" fillId="0" borderId="11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 vertical="top"/>
    </xf>
    <xf numFmtId="2" fontId="28" fillId="0" borderId="11" xfId="0" applyNumberFormat="1" applyFont="1" applyBorder="1" applyAlignment="1">
      <alignment horizontal="center" vertical="top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1" fontId="36" fillId="0" borderId="11" xfId="0" applyNumberFormat="1" applyFont="1" applyBorder="1" applyAlignment="1">
      <alignment horizont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top"/>
    </xf>
    <xf numFmtId="2" fontId="28" fillId="0" borderId="11" xfId="0" applyNumberFormat="1" applyFont="1" applyBorder="1" applyAlignment="1">
      <alignment horizontal="center" vertical="top"/>
    </xf>
    <xf numFmtId="0" fontId="34" fillId="2" borderId="0" xfId="0" applyFont="1" applyFill="1"/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1" fontId="36" fillId="0" borderId="11" xfId="0" applyNumberFormat="1" applyFont="1" applyBorder="1" applyAlignment="1">
      <alignment horizontal="center" vertical="center"/>
    </xf>
    <xf numFmtId="1" fontId="36" fillId="0" borderId="11" xfId="0" applyNumberFormat="1" applyFont="1" applyBorder="1" applyAlignment="1">
      <alignment horizontal="center"/>
    </xf>
    <xf numFmtId="1" fontId="36" fillId="0" borderId="10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top"/>
    </xf>
    <xf numFmtId="2" fontId="28" fillId="0" borderId="11" xfId="0" applyNumberFormat="1" applyFont="1" applyBorder="1" applyAlignment="1">
      <alignment horizontal="center" vertical="top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1" fontId="36" fillId="0" borderId="11" xfId="0" applyNumberFormat="1" applyFont="1" applyBorder="1" applyAlignment="1">
      <alignment horizontal="center"/>
    </xf>
    <xf numFmtId="1" fontId="36" fillId="0" borderId="10" xfId="0" applyNumberFormat="1" applyFont="1" applyBorder="1" applyAlignment="1">
      <alignment horizontal="center" vertical="center"/>
    </xf>
    <xf numFmtId="1" fontId="36" fillId="0" borderId="11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 vertical="top"/>
    </xf>
    <xf numFmtId="2" fontId="28" fillId="0" borderId="11" xfId="0" applyNumberFormat="1" applyFont="1" applyBorder="1" applyAlignment="1">
      <alignment horizontal="center" vertical="top"/>
    </xf>
    <xf numFmtId="2" fontId="33" fillId="0" borderId="10" xfId="0" applyNumberFormat="1" applyFont="1" applyBorder="1" applyAlignment="1">
      <alignment horizontal="center" vertical="center"/>
    </xf>
    <xf numFmtId="2" fontId="28" fillId="0" borderId="10" xfId="0" applyNumberFormat="1" applyFont="1" applyBorder="1" applyAlignment="1">
      <alignment horizontal="center" vertical="center"/>
    </xf>
    <xf numFmtId="2" fontId="33" fillId="0" borderId="10" xfId="0" applyNumberFormat="1" applyFont="1" applyBorder="1" applyAlignment="1">
      <alignment horizontal="center"/>
    </xf>
    <xf numFmtId="2" fontId="28" fillId="0" borderId="10" xfId="0" applyNumberFormat="1" applyFont="1" applyBorder="1" applyAlignment="1">
      <alignment horizontal="center"/>
    </xf>
    <xf numFmtId="185" fontId="30" fillId="0" borderId="11" xfId="0" applyNumberFormat="1" applyFont="1" applyBorder="1" applyAlignment="1">
      <alignment horizontal="center"/>
    </xf>
    <xf numFmtId="2" fontId="33" fillId="2" borderId="10" xfId="0" applyNumberFormat="1" applyFont="1" applyFill="1" applyBorder="1" applyAlignment="1">
      <alignment horizontal="center"/>
    </xf>
    <xf numFmtId="2" fontId="33" fillId="3" borderId="10" xfId="0" applyNumberFormat="1" applyFont="1" applyFill="1" applyBorder="1" applyAlignment="1">
      <alignment horizontal="center"/>
    </xf>
    <xf numFmtId="186" fontId="0" fillId="0" borderId="0" xfId="0" applyNumberFormat="1"/>
    <xf numFmtId="2" fontId="0" fillId="0" borderId="0" xfId="0" applyNumberFormat="1"/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2" fontId="33" fillId="0" borderId="11" xfId="0" applyNumberFormat="1" applyFont="1" applyBorder="1" applyAlignment="1">
      <alignment horizontal="center" vertical="top"/>
    </xf>
    <xf numFmtId="2" fontId="28" fillId="0" borderId="11" xfId="0" applyNumberFormat="1" applyFont="1" applyBorder="1" applyAlignment="1">
      <alignment horizontal="center" vertical="top"/>
    </xf>
    <xf numFmtId="0" fontId="25" fillId="0" borderId="15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2" fontId="33" fillId="0" borderId="10" xfId="0" applyNumberFormat="1" applyFont="1" applyBorder="1" applyAlignment="1"/>
    <xf numFmtId="2" fontId="33" fillId="0" borderId="11" xfId="0" applyNumberFormat="1" applyFont="1" applyBorder="1" applyAlignment="1"/>
    <xf numFmtId="2" fontId="28" fillId="0" borderId="10" xfId="0" applyNumberFormat="1" applyFont="1" applyBorder="1" applyAlignment="1"/>
    <xf numFmtId="2" fontId="28" fillId="0" borderId="11" xfId="0" applyNumberFormat="1" applyFont="1" applyBorder="1" applyAlignment="1"/>
    <xf numFmtId="2" fontId="33" fillId="0" borderId="10" xfId="0" applyNumberFormat="1" applyFont="1" applyBorder="1" applyAlignment="1">
      <alignment vertical="center"/>
    </xf>
    <xf numFmtId="2" fontId="33" fillId="0" borderId="11" xfId="0" applyNumberFormat="1" applyFont="1" applyBorder="1" applyAlignment="1">
      <alignment vertical="center"/>
    </xf>
    <xf numFmtId="2" fontId="28" fillId="0" borderId="10" xfId="0" applyNumberFormat="1" applyFont="1" applyBorder="1" applyAlignment="1">
      <alignment vertical="center"/>
    </xf>
    <xf numFmtId="2" fontId="28" fillId="0" borderId="11" xfId="0" applyNumberFormat="1" applyFont="1" applyBorder="1" applyAlignment="1">
      <alignment vertical="center"/>
    </xf>
    <xf numFmtId="2" fontId="33" fillId="0" borderId="11" xfId="0" applyNumberFormat="1" applyFont="1" applyBorder="1" applyAlignment="1">
      <alignment vertical="top"/>
    </xf>
    <xf numFmtId="2" fontId="28" fillId="0" borderId="11" xfId="0" applyNumberFormat="1" applyFont="1" applyBorder="1" applyAlignment="1">
      <alignment vertical="top"/>
    </xf>
    <xf numFmtId="2" fontId="37" fillId="0" borderId="0" xfId="51" applyNumberFormat="1"/>
    <xf numFmtId="0" fontId="4" fillId="0" borderId="0" xfId="0" applyFont="1"/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1" fontId="36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 vertical="top"/>
    </xf>
    <xf numFmtId="2" fontId="33" fillId="0" borderId="11" xfId="0" applyNumberFormat="1" applyFont="1" applyBorder="1" applyAlignment="1">
      <alignment horizontal="center" vertical="top"/>
    </xf>
    <xf numFmtId="0" fontId="25" fillId="0" borderId="4" xfId="0" applyFont="1" applyBorder="1" applyAlignment="1">
      <alignment horizontal="center" vertical="center"/>
    </xf>
    <xf numFmtId="14" fontId="25" fillId="0" borderId="0" xfId="0" applyNumberFormat="1" applyFont="1"/>
    <xf numFmtId="0" fontId="38" fillId="0" borderId="0" xfId="0" applyFont="1"/>
    <xf numFmtId="2" fontId="28" fillId="0" borderId="11" xfId="0" applyNumberFormat="1" applyFont="1" applyBorder="1" applyAlignment="1">
      <alignment horizontal="center" vertical="top"/>
    </xf>
    <xf numFmtId="2" fontId="33" fillId="0" borderId="11" xfId="0" applyNumberFormat="1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center"/>
    </xf>
    <xf numFmtId="1" fontId="25" fillId="0" borderId="0" xfId="0" applyNumberFormat="1" applyFont="1" applyAlignment="1">
      <alignment horizontal="center"/>
    </xf>
    <xf numFmtId="1" fontId="34" fillId="2" borderId="0" xfId="0" applyNumberFormat="1" applyFont="1" applyFill="1" applyAlignment="1">
      <alignment horizontal="center"/>
    </xf>
    <xf numFmtId="1" fontId="25" fillId="0" borderId="4" xfId="0" applyNumberFormat="1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2" fontId="33" fillId="0" borderId="11" xfId="0" applyNumberFormat="1" applyFont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0" fontId="23" fillId="0" borderId="10" xfId="0" applyFont="1" applyBorder="1" applyAlignment="1">
      <alignment horizontal="center" vertical="center" textRotation="90"/>
    </xf>
    <xf numFmtId="0" fontId="23" fillId="0" borderId="12" xfId="0" applyFont="1" applyBorder="1" applyAlignment="1">
      <alignment horizontal="center" vertical="center" textRotation="90"/>
    </xf>
    <xf numFmtId="0" fontId="25" fillId="0" borderId="0" xfId="0" applyFont="1" applyAlignment="1">
      <alignment horizontal="center"/>
    </xf>
    <xf numFmtId="0" fontId="25" fillId="0" borderId="4" xfId="0" applyFont="1" applyBorder="1" applyAlignment="1">
      <alignment horizontal="center"/>
    </xf>
    <xf numFmtId="0" fontId="23" fillId="0" borderId="10" xfId="0" applyFont="1" applyBorder="1" applyAlignment="1">
      <alignment horizontal="center" vertical="center" textRotation="90" wrapText="1"/>
    </xf>
    <xf numFmtId="0" fontId="23" fillId="0" borderId="12" xfId="0" applyFont="1" applyBorder="1" applyAlignment="1">
      <alignment horizontal="center" vertical="center" textRotation="90" wrapText="1"/>
    </xf>
    <xf numFmtId="0" fontId="23" fillId="0" borderId="5" xfId="0" applyFont="1" applyBorder="1" applyAlignment="1">
      <alignment horizontal="center"/>
    </xf>
    <xf numFmtId="0" fontId="24" fillId="0" borderId="16" xfId="0" applyFont="1" applyBorder="1" applyAlignment="1" applyProtection="1">
      <alignment horizontal="center"/>
      <protection locked="0"/>
    </xf>
    <xf numFmtId="0" fontId="24" fillId="0" borderId="13" xfId="0" applyFont="1" applyBorder="1" applyAlignment="1" applyProtection="1">
      <alignment horizontal="center"/>
      <protection locked="0"/>
    </xf>
    <xf numFmtId="0" fontId="24" fillId="0" borderId="15" xfId="0" applyFont="1" applyBorder="1" applyAlignment="1" applyProtection="1">
      <alignment horizontal="center"/>
      <protection locked="0"/>
    </xf>
    <xf numFmtId="0" fontId="23" fillId="0" borderId="17" xfId="0" applyFont="1" applyBorder="1" applyAlignment="1">
      <alignment horizontal="left" wrapText="1" indent="1"/>
    </xf>
    <xf numFmtId="0" fontId="23" fillId="0" borderId="0" xfId="0" applyFont="1" applyBorder="1" applyAlignment="1">
      <alignment horizontal="left" wrapText="1" indent="1"/>
    </xf>
    <xf numFmtId="0" fontId="23" fillId="0" borderId="4" xfId="0" applyFont="1" applyBorder="1" applyAlignment="1">
      <alignment horizontal="left" wrapText="1" indent="1"/>
    </xf>
    <xf numFmtId="14" fontId="23" fillId="0" borderId="0" xfId="0" applyNumberFormat="1" applyFont="1" applyBorder="1" applyAlignment="1">
      <alignment horizontal="left"/>
    </xf>
    <xf numFmtId="0" fontId="23" fillId="0" borderId="16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 textRotation="90"/>
    </xf>
    <xf numFmtId="49" fontId="25" fillId="0" borderId="10" xfId="0" applyNumberFormat="1" applyFont="1" applyBorder="1" applyAlignment="1">
      <alignment horizontal="center" vertical="center"/>
    </xf>
    <xf numFmtId="49" fontId="25" fillId="0" borderId="11" xfId="0" applyNumberFormat="1" applyFont="1" applyBorder="1" applyAlignment="1">
      <alignment horizontal="center" vertical="center"/>
    </xf>
    <xf numFmtId="49" fontId="25" fillId="0" borderId="12" xfId="0" applyNumberFormat="1" applyFont="1" applyBorder="1" applyAlignment="1">
      <alignment horizontal="center" vertical="center"/>
    </xf>
    <xf numFmtId="0" fontId="23" fillId="0" borderId="7" xfId="0" quotePrefix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1" fontId="36" fillId="0" borderId="11" xfId="0" applyNumberFormat="1" applyFont="1" applyBorder="1" applyAlignment="1">
      <alignment horizontal="center"/>
    </xf>
    <xf numFmtId="1" fontId="36" fillId="0" borderId="10" xfId="0" applyNumberFormat="1" applyFont="1" applyBorder="1" applyAlignment="1">
      <alignment horizontal="center" vertical="center"/>
    </xf>
    <xf numFmtId="1" fontId="36" fillId="0" borderId="11" xfId="0" applyNumberFormat="1" applyFont="1" applyBorder="1" applyAlignment="1">
      <alignment horizontal="center" vertical="center"/>
    </xf>
    <xf numFmtId="0" fontId="23" fillId="0" borderId="10" xfId="0" quotePrefix="1" applyFont="1" applyBorder="1" applyAlignment="1">
      <alignment horizontal="center" vertical="center" textRotation="90"/>
    </xf>
    <xf numFmtId="0" fontId="25" fillId="0" borderId="8" xfId="0" applyFont="1" applyBorder="1" applyAlignment="1">
      <alignment horizontal="center" vertical="center"/>
    </xf>
    <xf numFmtId="2" fontId="28" fillId="0" borderId="11" xfId="0" applyNumberFormat="1" applyFont="1" applyBorder="1" applyAlignment="1">
      <alignment horizontal="center" vertical="top"/>
    </xf>
    <xf numFmtId="2" fontId="33" fillId="0" borderId="11" xfId="0" applyNumberFormat="1" applyFont="1" applyBorder="1" applyAlignment="1">
      <alignment horizontal="center" vertical="top"/>
    </xf>
    <xf numFmtId="2" fontId="33" fillId="0" borderId="10" xfId="0" applyNumberFormat="1" applyFont="1" applyBorder="1" applyAlignment="1">
      <alignment horizontal="center" vertical="center"/>
    </xf>
    <xf numFmtId="2" fontId="28" fillId="0" borderId="10" xfId="0" applyNumberFormat="1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1" fontId="36" fillId="0" borderId="10" xfId="0" applyNumberFormat="1" applyFont="1" applyBorder="1" applyAlignment="1">
      <alignment horizontal="center"/>
    </xf>
  </cellXfs>
  <cellStyles count="52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ÅëÈ­ [0]_¿ì¹°Åë" xfId="9"/>
    <cellStyle name="AeE­ [0]_INQUIRY ¿µ¾÷AßAø " xfId="10"/>
    <cellStyle name="ÅëÈ­_¿ì¹°Åë" xfId="11"/>
    <cellStyle name="AeE­_INQUIRY ¿µ¾÷AßAø " xfId="12"/>
    <cellStyle name="ÄÞ¸¶ [0]_¿ì¹°Åë" xfId="13"/>
    <cellStyle name="AÞ¸¶ [0]_INQUIRY ¿?¾÷AßAø " xfId="14"/>
    <cellStyle name="ÄÞ¸¶_¿ì¹°Åë" xfId="15"/>
    <cellStyle name="AÞ¸¶_INQUIRY ¿?¾÷AßAø " xfId="16"/>
    <cellStyle name="C?AØ_¿?¾÷CoE² " xfId="17"/>
    <cellStyle name="Ç¥ÁØ_´çÃÊ±¸ÀÔ»ý»ê" xfId="18"/>
    <cellStyle name="C￥AØ_¿μ¾÷CoE² " xfId="19"/>
    <cellStyle name="Comma0" xfId="20"/>
    <cellStyle name="Currency0" xfId="21"/>
    <cellStyle name="Date" xfId="22"/>
    <cellStyle name="Fixed" xfId="23"/>
    <cellStyle name="Header1" xfId="24"/>
    <cellStyle name="Header2" xfId="25"/>
    <cellStyle name="Heading 1" xfId="26" builtinId="16" customBuiltin="1"/>
    <cellStyle name="Heading 2" xfId="27" builtinId="17" customBuiltin="1"/>
    <cellStyle name="n" xfId="28"/>
    <cellStyle name="Normal" xfId="0" builtinId="0"/>
    <cellStyle name="Normal - Style1" xfId="29"/>
    <cellStyle name="Normal 2" xfId="51"/>
    <cellStyle name="Total" xfId="30" builtinId="25" customBuiltin="1"/>
    <cellStyle name=" [0.00]_ Att. 1- Cover" xfId="48"/>
    <cellStyle name="_ Att. 1- Cover" xfId="49"/>
    <cellStyle name="?_ Att. 1- Cover" xfId="50"/>
    <cellStyle name="똿뗦먛귟 [0.00]_PRODUCT DETAIL Q1" xfId="31"/>
    <cellStyle name="똿뗦먛귟_PRODUCT DETAIL Q1" xfId="32"/>
    <cellStyle name="믅됞 [0.00]_PRODUCT DETAIL Q1" xfId="33"/>
    <cellStyle name="믅됞_PRODUCT DETAIL Q1" xfId="34"/>
    <cellStyle name="백분율_95" xfId="35"/>
    <cellStyle name="뷭?_BOOKSHIP" xfId="36"/>
    <cellStyle name="콤마 [0]_1202" xfId="40"/>
    <cellStyle name="콤마_1202" xfId="41"/>
    <cellStyle name="통화 [0]_1202" xfId="42"/>
    <cellStyle name="통화_1202" xfId="43"/>
    <cellStyle name="표준_(정보부문)월별인원계획" xfId="44"/>
    <cellStyle name="一般_00Q3902REV.1" xfId="37"/>
    <cellStyle name="千分位[0]_00Q3902REV.1" xfId="38"/>
    <cellStyle name="千分位_00Q3902REV.1" xfId="39"/>
    <cellStyle name="貨幣 [0]_00Q3902REV.1" xfId="45"/>
    <cellStyle name="貨幣[0]_BRE" xfId="46"/>
    <cellStyle name="貨幣_00Q3902REV.1" xfId="47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311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'HK9'!$Z$13:$Z$54</c:f>
              <c:numCache>
                <c:formatCode>General</c:formatCode>
                <c:ptCount val="42"/>
                <c:pt idx="0">
                  <c:v>17</c:v>
                </c:pt>
                <c:pt idx="1">
                  <c:v>18</c:v>
                </c:pt>
                <c:pt idx="2">
                  <c:v>21</c:v>
                </c:pt>
                <c:pt idx="3">
                  <c:v>23</c:v>
                </c:pt>
                <c:pt idx="4">
                  <c:v>24</c:v>
                </c:pt>
              </c:numCache>
            </c:numRef>
          </c:xVal>
          <c:yVal>
            <c:numRef>
              <c:f>'HK9'!$Y$13:$Y$54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F-4A1D-BDEC-2483E3935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065344"/>
        <c:axId val="429065920"/>
      </c:scatterChart>
      <c:valAx>
        <c:axId val="42906534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9065920"/>
        <c:crosses val="autoZero"/>
        <c:crossBetween val="midCat"/>
        <c:majorUnit val="10"/>
        <c:minorUnit val="5"/>
      </c:valAx>
      <c:valAx>
        <c:axId val="42906592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906534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356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'HK14'!$Z$13:$Z$54</c:f>
              <c:numCache>
                <c:formatCode>General</c:formatCode>
                <c:ptCount val="42"/>
                <c:pt idx="0">
                  <c:v>13</c:v>
                </c:pt>
                <c:pt idx="1">
                  <c:v>35</c:v>
                </c:pt>
                <c:pt idx="2">
                  <c:v>32</c:v>
                </c:pt>
                <c:pt idx="3">
                  <c:v>34</c:v>
                </c:pt>
                <c:pt idx="4">
                  <c:v>37</c:v>
                </c:pt>
              </c:numCache>
            </c:numRef>
          </c:xVal>
          <c:yVal>
            <c:numRef>
              <c:f>'HK14'!$Y$13:$Y$54</c:f>
              <c:numCache>
                <c:formatCode>0.00</c:formatCode>
                <c:ptCount val="42"/>
                <c:pt idx="0">
                  <c:v>2</c:v>
                </c:pt>
                <c:pt idx="1">
                  <c:v>4.2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A-4214-A991-59FCBD1B6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175296"/>
        <c:axId val="429175872"/>
      </c:scatterChart>
      <c:valAx>
        <c:axId val="42917529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9175872"/>
        <c:crosses val="autoZero"/>
        <c:crossBetween val="midCat"/>
        <c:majorUnit val="10"/>
        <c:minorUnit val="5"/>
      </c:valAx>
      <c:valAx>
        <c:axId val="42917587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917529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644" l="0.70000000000000062" r="0.70000000000000062" t="0.75000000000000644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455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'HK23'!$Z$13:$Z$54</c:f>
              <c:numCache>
                <c:formatCode>General</c:formatCode>
                <c:ptCount val="42"/>
                <c:pt idx="0">
                  <c:v>23</c:v>
                </c:pt>
                <c:pt idx="1">
                  <c:v>25</c:v>
                </c:pt>
                <c:pt idx="2">
                  <c:v>10</c:v>
                </c:pt>
                <c:pt idx="3">
                  <c:v>12</c:v>
                </c:pt>
                <c:pt idx="4">
                  <c:v>13</c:v>
                </c:pt>
              </c:numCache>
            </c:numRef>
          </c:xVal>
          <c:yVal>
            <c:numRef>
              <c:f>'HK23'!$Y$13:$Y$54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B7-44FC-9234-78B7B3F1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251840"/>
        <c:axId val="90252416"/>
      </c:scatterChart>
      <c:valAx>
        <c:axId val="9025184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90252416"/>
        <c:crosses val="autoZero"/>
        <c:crossBetween val="midCat"/>
        <c:majorUnit val="10"/>
        <c:minorUnit val="5"/>
      </c:valAx>
      <c:valAx>
        <c:axId val="90252416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025184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688" l="0.70000000000000062" r="0.70000000000000062" t="0.75000000000000688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'HK22'!$Z$13:$Z$54</c:f>
              <c:numCache>
                <c:formatCode>General</c:formatCode>
                <c:ptCount val="42"/>
                <c:pt idx="0">
                  <c:v>18</c:v>
                </c:pt>
                <c:pt idx="1">
                  <c:v>20</c:v>
                </c:pt>
                <c:pt idx="2">
                  <c:v>13</c:v>
                </c:pt>
                <c:pt idx="3">
                  <c:v>11</c:v>
                </c:pt>
                <c:pt idx="4">
                  <c:v>12</c:v>
                </c:pt>
              </c:numCache>
            </c:numRef>
          </c:xVal>
          <c:yVal>
            <c:numRef>
              <c:f>'HK22'!$Y$13:$Y$54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45-4370-A64C-8E65F247A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232064"/>
        <c:axId val="429232640"/>
      </c:scatterChart>
      <c:valAx>
        <c:axId val="42923206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9232640"/>
        <c:crosses val="autoZero"/>
        <c:crossBetween val="midCat"/>
        <c:majorUnit val="10"/>
        <c:minorUnit val="5"/>
      </c:valAx>
      <c:valAx>
        <c:axId val="42923264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923206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11" l="0.70000000000000062" r="0.70000000000000062" t="0.75000000000000711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44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'HK24'!$Z$13:$Z$54</c:f>
              <c:numCache>
                <c:formatCode>General</c:formatCode>
                <c:ptCount val="42"/>
                <c:pt idx="0">
                  <c:v>17</c:v>
                </c:pt>
                <c:pt idx="1">
                  <c:v>19</c:v>
                </c:pt>
                <c:pt idx="2">
                  <c:v>20</c:v>
                </c:pt>
                <c:pt idx="3">
                  <c:v>13</c:v>
                </c:pt>
                <c:pt idx="4">
                  <c:v>12</c:v>
                </c:pt>
              </c:numCache>
            </c:numRef>
          </c:xVal>
          <c:yVal>
            <c:numRef>
              <c:f>'HK24'!$Y$13:$Y$54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5-4CBA-9823-E2290B882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260096"/>
        <c:axId val="429260800"/>
      </c:scatterChart>
      <c:valAx>
        <c:axId val="42926009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9260800"/>
        <c:crosses val="autoZero"/>
        <c:crossBetween val="midCat"/>
        <c:majorUnit val="10"/>
        <c:minorUnit val="5"/>
      </c:valAx>
      <c:valAx>
        <c:axId val="42926080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926009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33" l="0.70000000000000062" r="0.70000000000000062" t="0.75000000000000733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'HK25'!$Z$13:$Z$54</c:f>
              <c:numCache>
                <c:formatCode>General</c:formatCode>
                <c:ptCount val="42"/>
                <c:pt idx="0">
                  <c:v>9</c:v>
                </c:pt>
                <c:pt idx="1">
                  <c:v>11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</c:numCache>
            </c:numRef>
          </c:xVal>
          <c:yVal>
            <c:numRef>
              <c:f>'HK25'!$Y$13:$Y$54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1D-438D-A3C4-D299F8BA8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288832"/>
        <c:axId val="429289408"/>
      </c:scatterChart>
      <c:valAx>
        <c:axId val="42928883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9289408"/>
        <c:crosses val="autoZero"/>
        <c:crossBetween val="midCat"/>
        <c:majorUnit val="10"/>
        <c:minorUnit val="5"/>
      </c:valAx>
      <c:valAx>
        <c:axId val="42928940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928883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'HK26'!$Z$13:$Z$54</c:f>
              <c:numCache>
                <c:formatCode>General</c:formatCode>
                <c:ptCount val="42"/>
                <c:pt idx="0">
                  <c:v>15</c:v>
                </c:pt>
                <c:pt idx="1">
                  <c:v>17</c:v>
                </c:pt>
                <c:pt idx="2">
                  <c:v>16</c:v>
                </c:pt>
                <c:pt idx="3">
                  <c:v>10</c:v>
                </c:pt>
                <c:pt idx="4">
                  <c:v>11</c:v>
                </c:pt>
              </c:numCache>
            </c:numRef>
          </c:xVal>
          <c:yVal>
            <c:numRef>
              <c:f>'HK26'!$Y$13:$Y$54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96-4F6D-B259-A54D8070B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17440"/>
        <c:axId val="429318144"/>
      </c:scatterChart>
      <c:valAx>
        <c:axId val="42931744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9318144"/>
        <c:crosses val="autoZero"/>
        <c:crossBetween val="midCat"/>
        <c:majorUnit val="10"/>
        <c:minorUnit val="5"/>
      </c:valAx>
      <c:valAx>
        <c:axId val="429318144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931744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'HK8'!$Z$13:$Z$54</c:f>
              <c:numCache>
                <c:formatCode>General</c:formatCode>
                <c:ptCount val="42"/>
                <c:pt idx="0">
                  <c:v>14</c:v>
                </c:pt>
                <c:pt idx="1">
                  <c:v>15</c:v>
                </c:pt>
                <c:pt idx="2">
                  <c:v>14</c:v>
                </c:pt>
                <c:pt idx="3">
                  <c:v>12</c:v>
                </c:pt>
                <c:pt idx="4">
                  <c:v>13</c:v>
                </c:pt>
              </c:numCache>
            </c:numRef>
          </c:xVal>
          <c:yVal>
            <c:numRef>
              <c:f>'HK8'!$Y$13:$Y$54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0A-4FC8-8BE4-9D247F96E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46176"/>
        <c:axId val="429346752"/>
      </c:scatterChart>
      <c:valAx>
        <c:axId val="42934617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9346752"/>
        <c:crosses val="autoZero"/>
        <c:crossBetween val="midCat"/>
        <c:majorUnit val="10"/>
        <c:minorUnit val="5"/>
      </c:valAx>
      <c:valAx>
        <c:axId val="42934675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934617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'HK10'!$Z$13:$Z$54</c:f>
              <c:numCache>
                <c:formatCode>General</c:formatCode>
                <c:ptCount val="4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8</c:v>
                </c:pt>
                <c:pt idx="4">
                  <c:v>9</c:v>
                </c:pt>
              </c:numCache>
            </c:numRef>
          </c:xVal>
          <c:yVal>
            <c:numRef>
              <c:f>'HK10'!$Y$13:$Y$54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27-44A5-8C68-093D6FAAF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74784"/>
        <c:axId val="429375488"/>
      </c:scatterChart>
      <c:valAx>
        <c:axId val="42937478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9375488"/>
        <c:crosses val="autoZero"/>
        <c:crossBetween val="midCat"/>
        <c:majorUnit val="10"/>
        <c:minorUnit val="5"/>
      </c:valAx>
      <c:valAx>
        <c:axId val="42937548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937478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'HK27'!$Z$13:$Z$54</c:f>
              <c:numCache>
                <c:formatCode>General</c:formatCode>
                <c:ptCount val="42"/>
                <c:pt idx="0">
                  <c:v>8</c:v>
                </c:pt>
                <c:pt idx="1">
                  <c:v>22</c:v>
                </c:pt>
                <c:pt idx="2">
                  <c:v>20</c:v>
                </c:pt>
                <c:pt idx="3">
                  <c:v>21</c:v>
                </c:pt>
                <c:pt idx="4">
                  <c:v>23</c:v>
                </c:pt>
              </c:numCache>
            </c:numRef>
          </c:xVal>
          <c:yVal>
            <c:numRef>
              <c:f>'HK27'!$Y$13:$Y$54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8C-474E-A044-CF2B4E05B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125696"/>
        <c:axId val="314126272"/>
      </c:scatterChart>
      <c:valAx>
        <c:axId val="31412569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314126272"/>
        <c:crosses val="autoZero"/>
        <c:crossBetween val="midCat"/>
        <c:majorUnit val="10"/>
        <c:minorUnit val="5"/>
      </c:valAx>
      <c:valAx>
        <c:axId val="31412627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412569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'HK28'!$Z$13:$Z$54</c:f>
              <c:numCache>
                <c:formatCode>General</c:formatCode>
                <c:ptCount val="42"/>
                <c:pt idx="0">
                  <c:v>11</c:v>
                </c:pt>
                <c:pt idx="1">
                  <c:v>12</c:v>
                </c:pt>
                <c:pt idx="2">
                  <c:v>22</c:v>
                </c:pt>
                <c:pt idx="3">
                  <c:v>20</c:v>
                </c:pt>
                <c:pt idx="4">
                  <c:v>19</c:v>
                </c:pt>
              </c:numCache>
            </c:numRef>
          </c:xVal>
          <c:yVal>
            <c:numRef>
              <c:f>'HK28'!$Y$13:$Y$54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6D-4488-A3E4-1534F9F0A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698752"/>
        <c:axId val="429105152"/>
      </c:scatterChart>
      <c:valAx>
        <c:axId val="40769875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9105152"/>
        <c:crosses val="autoZero"/>
        <c:crossBetween val="midCat"/>
        <c:majorUnit val="10"/>
        <c:minorUnit val="5"/>
      </c:valAx>
      <c:valAx>
        <c:axId val="42910515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0769875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'HK18'!$Z$13:$Z$54</c:f>
              <c:numCache>
                <c:formatCode>General</c:formatCode>
                <c:ptCount val="42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11</c:v>
                </c:pt>
                <c:pt idx="4">
                  <c:v>12</c:v>
                </c:pt>
              </c:numCache>
            </c:numRef>
          </c:xVal>
          <c:yVal>
            <c:numRef>
              <c:f>'HK18'!$Y$13:$Y$54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CB-495F-A6EB-D0FED38E4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359744"/>
        <c:axId val="377360320"/>
      </c:scatterChart>
      <c:valAx>
        <c:axId val="37735974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377360320"/>
        <c:crosses val="autoZero"/>
        <c:crossBetween val="midCat"/>
        <c:majorUnit val="10"/>
        <c:minorUnit val="5"/>
      </c:valAx>
      <c:valAx>
        <c:axId val="37736032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7735974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'HK19'!$Z$13:$Z$54</c:f>
              <c:numCache>
                <c:formatCode>General</c:formatCode>
                <c:ptCount val="42"/>
                <c:pt idx="0">
                  <c:v>11</c:v>
                </c:pt>
                <c:pt idx="1">
                  <c:v>12</c:v>
                </c:pt>
                <c:pt idx="2">
                  <c:v>11</c:v>
                </c:pt>
                <c:pt idx="3">
                  <c:v>13</c:v>
                </c:pt>
                <c:pt idx="4">
                  <c:v>11</c:v>
                </c:pt>
              </c:numCache>
            </c:numRef>
          </c:xVal>
          <c:yVal>
            <c:numRef>
              <c:f>'HK19'!$Y$13:$Y$54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F-4200-8AB5-62C175F76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387776"/>
        <c:axId val="377388352"/>
      </c:scatterChart>
      <c:valAx>
        <c:axId val="37738777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377388352"/>
        <c:crosses val="autoZero"/>
        <c:crossBetween val="midCat"/>
        <c:majorUnit val="10"/>
        <c:minorUnit val="5"/>
      </c:valAx>
      <c:valAx>
        <c:axId val="37738835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7738777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'HK20'!$Z$13:$Z$54</c:f>
              <c:numCache>
                <c:formatCode>General</c:formatCode>
                <c:ptCount val="42"/>
                <c:pt idx="0">
                  <c:v>12</c:v>
                </c:pt>
                <c:pt idx="1">
                  <c:v>13</c:v>
                </c:pt>
                <c:pt idx="2">
                  <c:v>11</c:v>
                </c:pt>
                <c:pt idx="3">
                  <c:v>10</c:v>
                </c:pt>
                <c:pt idx="4">
                  <c:v>12</c:v>
                </c:pt>
              </c:numCache>
            </c:numRef>
          </c:xVal>
          <c:yVal>
            <c:numRef>
              <c:f>'HK20'!$Y$13:$Y$54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49-4F1F-A796-6F5C3E8BE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415936"/>
        <c:axId val="377416512"/>
      </c:scatterChart>
      <c:valAx>
        <c:axId val="37741593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377416512"/>
        <c:crosses val="autoZero"/>
        <c:crossBetween val="midCat"/>
        <c:majorUnit val="10"/>
        <c:minorUnit val="5"/>
      </c:valAx>
      <c:valAx>
        <c:axId val="37741651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7741593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'HK21'!$Z$13:$Z$54</c:f>
              <c:numCache>
                <c:formatCode>General</c:formatCode>
                <c:ptCount val="42"/>
                <c:pt idx="0">
                  <c:v>18</c:v>
                </c:pt>
                <c:pt idx="1">
                  <c:v>15</c:v>
                </c:pt>
                <c:pt idx="2">
                  <c:v>14</c:v>
                </c:pt>
                <c:pt idx="3">
                  <c:v>12</c:v>
                </c:pt>
                <c:pt idx="4">
                  <c:v>13</c:v>
                </c:pt>
              </c:numCache>
            </c:numRef>
          </c:xVal>
          <c:yVal>
            <c:numRef>
              <c:f>'HK21'!$Y$13:$Y$54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B-4C55-A034-958C8E348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112512"/>
        <c:axId val="412113088"/>
      </c:scatterChart>
      <c:valAx>
        <c:axId val="41211251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2113088"/>
        <c:crosses val="autoZero"/>
        <c:crossBetween val="midCat"/>
        <c:majorUnit val="10"/>
        <c:minorUnit val="5"/>
      </c:valAx>
      <c:valAx>
        <c:axId val="41211308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211251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'HK11'!$Z$13:$Z$54</c:f>
              <c:numCache>
                <c:formatCode>General</c:formatCode>
                <c:ptCount val="42"/>
                <c:pt idx="0">
                  <c:v>14</c:v>
                </c:pt>
                <c:pt idx="1">
                  <c:v>13</c:v>
                </c:pt>
                <c:pt idx="2">
                  <c:v>22</c:v>
                </c:pt>
                <c:pt idx="3">
                  <c:v>23</c:v>
                </c:pt>
                <c:pt idx="4">
                  <c:v>20</c:v>
                </c:pt>
              </c:numCache>
            </c:numRef>
          </c:xVal>
          <c:yVal>
            <c:numRef>
              <c:f>'HK11'!$Y$13:$Y$54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B-4A3F-803E-8C5F2C857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140672"/>
        <c:axId val="412141248"/>
      </c:scatterChart>
      <c:valAx>
        <c:axId val="41214067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2141248"/>
        <c:crosses val="autoZero"/>
        <c:crossBetween val="midCat"/>
        <c:majorUnit val="10"/>
        <c:minorUnit val="5"/>
      </c:valAx>
      <c:valAx>
        <c:axId val="41214124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214067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'HK17'!$Z$13:$Z$54</c:f>
              <c:numCache>
                <c:formatCode>General</c:formatCode>
                <c:ptCount val="42"/>
                <c:pt idx="0">
                  <c:v>13</c:v>
                </c:pt>
                <c:pt idx="1">
                  <c:v>12</c:v>
                </c:pt>
                <c:pt idx="2">
                  <c:v>12</c:v>
                </c:pt>
                <c:pt idx="3">
                  <c:v>21</c:v>
                </c:pt>
                <c:pt idx="4">
                  <c:v>22</c:v>
                </c:pt>
              </c:numCache>
            </c:numRef>
          </c:xVal>
          <c:yVal>
            <c:numRef>
              <c:f>'HK17'!$Y$13:$Y$54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3B-4A96-8C66-AF8C9C54C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57920"/>
        <c:axId val="314258496"/>
      </c:scatterChart>
      <c:valAx>
        <c:axId val="31425792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314258496"/>
        <c:crosses val="autoZero"/>
        <c:crossBetween val="midCat"/>
        <c:majorUnit val="10"/>
        <c:minorUnit val="5"/>
      </c:valAx>
      <c:valAx>
        <c:axId val="314258496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425792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'HK12'!$Z$13:$Z$54</c:f>
              <c:numCache>
                <c:formatCode>General</c:formatCode>
                <c:ptCount val="42"/>
                <c:pt idx="0">
                  <c:v>13</c:v>
                </c:pt>
                <c:pt idx="1">
                  <c:v>14</c:v>
                </c:pt>
                <c:pt idx="2">
                  <c:v>12</c:v>
                </c:pt>
                <c:pt idx="3">
                  <c:v>11</c:v>
                </c:pt>
                <c:pt idx="4">
                  <c:v>11</c:v>
                </c:pt>
              </c:numCache>
            </c:numRef>
          </c:xVal>
          <c:yVal>
            <c:numRef>
              <c:f>'HK12'!$Y$13:$Y$54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11-4C6D-81BA-0C3D84D0E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86656"/>
        <c:axId val="314287232"/>
      </c:scatterChart>
      <c:valAx>
        <c:axId val="31428665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314287232"/>
        <c:crosses val="autoZero"/>
        <c:crossBetween val="midCat"/>
        <c:majorUnit val="10"/>
        <c:minorUnit val="5"/>
      </c:valAx>
      <c:valAx>
        <c:axId val="31428723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428665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356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'HK3'!$Z$13:$Z$54</c:f>
              <c:numCache>
                <c:formatCode>General</c:formatCode>
                <c:ptCount val="42"/>
                <c:pt idx="0">
                  <c:v>11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25</c:v>
                </c:pt>
              </c:numCache>
            </c:numRef>
          </c:xVal>
          <c:yVal>
            <c:numRef>
              <c:f>'HK3'!$Y$13:$Y$54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3-4B60-BBEB-AE389AB3B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159936"/>
        <c:axId val="412160512"/>
      </c:scatterChart>
      <c:valAx>
        <c:axId val="41215993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2160512"/>
        <c:crosses val="autoZero"/>
        <c:crossBetween val="midCat"/>
        <c:majorUnit val="10"/>
        <c:minorUnit val="5"/>
      </c:valAx>
      <c:valAx>
        <c:axId val="41216051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215993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644" l="0.70000000000000062" r="0.70000000000000062" t="0.75000000000000644" header="0.30000000000000032" footer="0.30000000000000032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'HK16'!$Z$13:$Z$54</c:f>
              <c:numCache>
                <c:formatCode>General</c:formatCode>
                <c:ptCount val="42"/>
                <c:pt idx="0">
                  <c:v>20</c:v>
                </c:pt>
                <c:pt idx="1">
                  <c:v>22</c:v>
                </c:pt>
                <c:pt idx="2">
                  <c:v>23</c:v>
                </c:pt>
                <c:pt idx="3">
                  <c:v>11</c:v>
                </c:pt>
                <c:pt idx="4">
                  <c:v>12</c:v>
                </c:pt>
              </c:numCache>
            </c:numRef>
          </c:xVal>
          <c:yVal>
            <c:numRef>
              <c:f>'HK16'!$Y$13:$Y$54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6.3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2-4474-B64F-78620F3A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189248"/>
        <c:axId val="412189824"/>
      </c:scatterChart>
      <c:valAx>
        <c:axId val="412189248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2189824"/>
        <c:crosses val="autoZero"/>
        <c:crossBetween val="midCat"/>
        <c:majorUnit val="10"/>
        <c:minorUnit val="5"/>
      </c:valAx>
      <c:valAx>
        <c:axId val="412189824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2189248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'HK35'!$Z$13:$Z$54</c:f>
              <c:numCache>
                <c:formatCode>General</c:formatCode>
                <c:ptCount val="42"/>
                <c:pt idx="0">
                  <c:v>25</c:v>
                </c:pt>
                <c:pt idx="1">
                  <c:v>24</c:v>
                </c:pt>
                <c:pt idx="2">
                  <c:v>9</c:v>
                </c:pt>
                <c:pt idx="3">
                  <c:v>10</c:v>
                </c:pt>
                <c:pt idx="4">
                  <c:v>9</c:v>
                </c:pt>
              </c:numCache>
            </c:numRef>
          </c:xVal>
          <c:yVal>
            <c:numRef>
              <c:f>'HK35'!$Y$13:$Y$54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6.2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82-4A2F-A60A-6569F849A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217856"/>
        <c:axId val="412218432"/>
      </c:scatterChart>
      <c:valAx>
        <c:axId val="41221785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2218432"/>
        <c:crosses val="autoZero"/>
        <c:crossBetween val="midCat"/>
        <c:majorUnit val="10"/>
        <c:minorUnit val="5"/>
      </c:valAx>
      <c:valAx>
        <c:axId val="41221843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221785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'HK2'!$Z$13:$Z$54</c:f>
              <c:numCache>
                <c:formatCode>General</c:formatCode>
                <c:ptCount val="42"/>
                <c:pt idx="0">
                  <c:v>18</c:v>
                </c:pt>
                <c:pt idx="1">
                  <c:v>20</c:v>
                </c:pt>
                <c:pt idx="2">
                  <c:v>23</c:v>
                </c:pt>
                <c:pt idx="3">
                  <c:v>25</c:v>
                </c:pt>
                <c:pt idx="4">
                  <c:v>24</c:v>
                </c:pt>
              </c:numCache>
            </c:numRef>
          </c:xVal>
          <c:yVal>
            <c:numRef>
              <c:f>'HK2'!$Y$13:$Y$54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1-456D-B28E-22ADB13A7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04736"/>
        <c:axId val="314205312"/>
      </c:scatterChart>
      <c:valAx>
        <c:axId val="31420473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314205312"/>
        <c:crosses val="autoZero"/>
        <c:crossBetween val="midCat"/>
        <c:majorUnit val="10"/>
        <c:minorUnit val="5"/>
      </c:valAx>
      <c:valAx>
        <c:axId val="31420531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420473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633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'HK4'!$Z$13:$Z$54</c:f>
              <c:numCache>
                <c:formatCode>General</c:formatCode>
                <c:ptCount val="42"/>
                <c:pt idx="0">
                  <c:v>16</c:v>
                </c:pt>
                <c:pt idx="1">
                  <c:v>18</c:v>
                </c:pt>
                <c:pt idx="2">
                  <c:v>20</c:v>
                </c:pt>
                <c:pt idx="3">
                  <c:v>21</c:v>
                </c:pt>
                <c:pt idx="4">
                  <c:v>23</c:v>
                </c:pt>
              </c:numCache>
            </c:numRef>
          </c:xVal>
          <c:yVal>
            <c:numRef>
              <c:f>'HK4'!$Y$13:$Y$54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64-474F-97BF-5BD38F1AB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32768"/>
        <c:axId val="314233344"/>
      </c:scatterChart>
      <c:valAx>
        <c:axId val="314232768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314233344"/>
        <c:crosses val="autoZero"/>
        <c:crossBetween val="midCat"/>
        <c:majorUnit val="10"/>
        <c:minorUnit val="5"/>
      </c:valAx>
      <c:valAx>
        <c:axId val="314233344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4232768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77" l="0.70000000000000062" r="0.70000000000000062" t="0.75000000000000777" header="0.30000000000000032" footer="0.30000000000000032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722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'HK34'!$Z$13:$Z$54</c:f>
              <c:numCache>
                <c:formatCode>General</c:formatCode>
                <c:ptCount val="42"/>
                <c:pt idx="0">
                  <c:v>10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</c:numCache>
            </c:numRef>
          </c:xVal>
          <c:yVal>
            <c:numRef>
              <c:f>'HK34'!$Y$13:$Y$54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B7-4DBD-A41B-8502D4F15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58112"/>
        <c:axId val="314458688"/>
      </c:scatterChart>
      <c:valAx>
        <c:axId val="31445811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314458688"/>
        <c:crosses val="autoZero"/>
        <c:crossBetween val="midCat"/>
        <c:majorUnit val="10"/>
        <c:minorUnit val="5"/>
      </c:valAx>
      <c:valAx>
        <c:axId val="31445868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445811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855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'HK1'!$Z$13:$Z$54</c:f>
              <c:numCache>
                <c:formatCode>General</c:formatCode>
                <c:ptCount val="42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11</c:v>
                </c:pt>
                <c:pt idx="4">
                  <c:v>18</c:v>
                </c:pt>
              </c:numCache>
            </c:numRef>
          </c:xVal>
          <c:yVal>
            <c:numRef>
              <c:f>'HK1'!$Y$13:$Y$54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0-41BB-86ED-DE0BA29A0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94912"/>
        <c:axId val="314495488"/>
      </c:scatterChart>
      <c:valAx>
        <c:axId val="31449491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314495488"/>
        <c:crosses val="autoZero"/>
        <c:crossBetween val="midCat"/>
        <c:majorUnit val="10"/>
        <c:minorUnit val="5"/>
      </c:valAx>
      <c:valAx>
        <c:axId val="31449548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449491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'HK41'!$Z$13:$Z$54</c:f>
              <c:numCache>
                <c:formatCode>General</c:formatCode>
                <c:ptCount val="42"/>
                <c:pt idx="0">
                  <c:v>20</c:v>
                </c:pt>
                <c:pt idx="1">
                  <c:v>19</c:v>
                </c:pt>
                <c:pt idx="2">
                  <c:v>22</c:v>
                </c:pt>
                <c:pt idx="3">
                  <c:v>10</c:v>
                </c:pt>
                <c:pt idx="4">
                  <c:v>11</c:v>
                </c:pt>
              </c:numCache>
            </c:numRef>
          </c:xVal>
          <c:yVal>
            <c:numRef>
              <c:f>'HK41'!$Y$13:$Y$54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54-4B51-AE22-41B060344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597120"/>
        <c:axId val="414597696"/>
      </c:scatterChart>
      <c:valAx>
        <c:axId val="41459712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4597696"/>
        <c:crosses val="autoZero"/>
        <c:crossBetween val="midCat"/>
        <c:majorUnit val="10"/>
        <c:minorUnit val="5"/>
      </c:valAx>
      <c:valAx>
        <c:axId val="414597696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459712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988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'HK5'!$Z$13:$Z$54</c:f>
              <c:numCache>
                <c:formatCode>General</c:formatCode>
                <c:ptCount val="42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19</c:v>
                </c:pt>
                <c:pt idx="4">
                  <c:v>23</c:v>
                </c:pt>
              </c:numCache>
            </c:numRef>
          </c:xVal>
          <c:yVal>
            <c:numRef>
              <c:f>'HK5'!$Y$13:$Y$54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FD-49FB-9E62-06D6552EF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25728"/>
        <c:axId val="414626304"/>
      </c:scatterChart>
      <c:valAx>
        <c:axId val="414625728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4626304"/>
        <c:crosses val="autoZero"/>
        <c:crossBetween val="midCat"/>
        <c:majorUnit val="10"/>
        <c:minorUnit val="5"/>
      </c:valAx>
      <c:valAx>
        <c:axId val="414626304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4625728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077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'HK30'!$Z$13:$Z$54</c:f>
              <c:numCache>
                <c:formatCode>General</c:formatCode>
                <c:ptCount val="42"/>
                <c:pt idx="0">
                  <c:v>9</c:v>
                </c:pt>
                <c:pt idx="1">
                  <c:v>12</c:v>
                </c:pt>
                <c:pt idx="2">
                  <c:v>18</c:v>
                </c:pt>
                <c:pt idx="3">
                  <c:v>21</c:v>
                </c:pt>
                <c:pt idx="4">
                  <c:v>19</c:v>
                </c:pt>
              </c:numCache>
            </c:numRef>
          </c:xVal>
          <c:yVal>
            <c:numRef>
              <c:f>'HK30'!$Y$13:$Y$54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F-4B50-AAD5-B88144B0E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54464"/>
        <c:axId val="414655040"/>
      </c:scatterChart>
      <c:valAx>
        <c:axId val="41465446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4655040"/>
        <c:crosses val="autoZero"/>
        <c:crossBetween val="midCat"/>
        <c:majorUnit val="10"/>
        <c:minorUnit val="5"/>
      </c:valAx>
      <c:valAx>
        <c:axId val="41465504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465446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122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'HK32'!$Z$13:$Z$54</c:f>
              <c:numCache>
                <c:formatCode>General</c:formatCode>
                <c:ptCount val="42"/>
                <c:pt idx="0">
                  <c:v>9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10</c:v>
                </c:pt>
              </c:numCache>
            </c:numRef>
          </c:xVal>
          <c:yVal>
            <c:numRef>
              <c:f>'HK32'!$Y$13:$Y$54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9-4AFC-8EDE-CDA35EAB1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83072"/>
        <c:axId val="414683648"/>
      </c:scatterChart>
      <c:valAx>
        <c:axId val="41468307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4683648"/>
        <c:crosses val="autoZero"/>
        <c:crossBetween val="midCat"/>
        <c:majorUnit val="10"/>
        <c:minorUnit val="5"/>
      </c:valAx>
      <c:valAx>
        <c:axId val="41468364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468307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122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'HK36'!$Z$13:$Z$54</c:f>
              <c:numCache>
                <c:formatCode>General</c:formatCode>
                <c:ptCount val="42"/>
                <c:pt idx="0">
                  <c:v>11</c:v>
                </c:pt>
                <c:pt idx="1">
                  <c:v>12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</c:numCache>
            </c:numRef>
          </c:xVal>
          <c:yVal>
            <c:numRef>
              <c:f>'HK36'!$Y$13:$Y$54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F1-40E5-98FA-02ABAE32C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11104"/>
        <c:axId val="415825920"/>
      </c:scatterChart>
      <c:valAx>
        <c:axId val="41471110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5825920"/>
        <c:crosses val="autoZero"/>
        <c:crossBetween val="midCat"/>
        <c:majorUnit val="10"/>
        <c:minorUnit val="5"/>
      </c:valAx>
      <c:valAx>
        <c:axId val="41582592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471110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166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'HK31'!$Z$13:$Z$54</c:f>
              <c:numCache>
                <c:formatCode>General</c:formatCode>
                <c:ptCount val="42"/>
                <c:pt idx="0">
                  <c:v>8</c:v>
                </c:pt>
                <c:pt idx="1">
                  <c:v>9</c:v>
                </c:pt>
                <c:pt idx="2">
                  <c:v>16</c:v>
                </c:pt>
                <c:pt idx="3">
                  <c:v>18</c:v>
                </c:pt>
                <c:pt idx="4">
                  <c:v>21</c:v>
                </c:pt>
              </c:numCache>
            </c:numRef>
          </c:xVal>
          <c:yVal>
            <c:numRef>
              <c:f>'HK31'!$Y$13:$Y$54</c:f>
              <c:numCache>
                <c:formatCode>0.00</c:formatCode>
                <c:ptCount val="42"/>
                <c:pt idx="0">
                  <c:v>1.4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3-4570-9AAE-4E0FCAE6C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853952"/>
        <c:axId val="415854528"/>
      </c:scatterChart>
      <c:valAx>
        <c:axId val="41585395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5854528"/>
        <c:crosses val="autoZero"/>
        <c:crossBetween val="midCat"/>
        <c:majorUnit val="10"/>
        <c:minorUnit val="5"/>
      </c:valAx>
      <c:valAx>
        <c:axId val="41585452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85395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21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'HK42'!$Z$13:$Z$54</c:f>
              <c:numCache>
                <c:formatCode>General</c:formatCode>
                <c:ptCount val="42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20</c:v>
                </c:pt>
                <c:pt idx="4">
                  <c:v>18</c:v>
                </c:pt>
              </c:numCache>
            </c:numRef>
          </c:xVal>
          <c:yVal>
            <c:numRef>
              <c:f>'HK42'!$Y$13:$Y$54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8-432F-BFB5-CC295C020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882560"/>
        <c:axId val="415883264"/>
      </c:scatterChart>
      <c:valAx>
        <c:axId val="41588256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5883264"/>
        <c:crosses val="autoZero"/>
        <c:crossBetween val="midCat"/>
        <c:majorUnit val="10"/>
        <c:minorUnit val="5"/>
      </c:valAx>
      <c:valAx>
        <c:axId val="415883264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88256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255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'HK29'!$Z$13:$Z$54</c:f>
              <c:numCache>
                <c:formatCode>General</c:formatCode>
                <c:ptCount val="42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18</c:v>
                </c:pt>
                <c:pt idx="4">
                  <c:v>20</c:v>
                </c:pt>
              </c:numCache>
            </c:numRef>
          </c:xVal>
          <c:yVal>
            <c:numRef>
              <c:f>'HK29'!$Y$13:$Y$54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9F-42DC-BD7A-C35C6348D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11296"/>
        <c:axId val="415911872"/>
      </c:scatterChart>
      <c:valAx>
        <c:axId val="41591129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5911872"/>
        <c:crosses val="autoZero"/>
        <c:crossBetween val="midCat"/>
        <c:majorUnit val="10"/>
        <c:minorUnit val="5"/>
      </c:valAx>
      <c:valAx>
        <c:axId val="41591187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91129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29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'HK6'!$Z$13:$Z$54</c:f>
              <c:numCache>
                <c:formatCode>General</c:formatCode>
                <c:ptCount val="42"/>
                <c:pt idx="0">
                  <c:v>13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11</c:v>
                </c:pt>
              </c:numCache>
            </c:numRef>
          </c:xVal>
          <c:yVal>
            <c:numRef>
              <c:f>'HK6'!$Y$13:$Y$54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FC-49BF-A436-044A2138C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39904"/>
        <c:axId val="415940608"/>
      </c:scatterChart>
      <c:valAx>
        <c:axId val="41593990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5940608"/>
        <c:crosses val="autoZero"/>
        <c:crossBetween val="midCat"/>
        <c:majorUnit val="10"/>
        <c:minorUnit val="5"/>
      </c:valAx>
      <c:valAx>
        <c:axId val="41594060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93990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166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'HK13'!$Z$13:$Z$54</c:f>
              <c:numCache>
                <c:formatCode>General</c:formatCode>
                <c:ptCount val="42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12</c:v>
                </c:pt>
                <c:pt idx="4">
                  <c:v>11</c:v>
                </c:pt>
              </c:numCache>
            </c:numRef>
          </c:xVal>
          <c:yVal>
            <c:numRef>
              <c:f>'HK13'!$Y$13:$Y$54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D4-44A2-9FD2-0E500BC7E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68640"/>
        <c:axId val="415969216"/>
      </c:scatterChart>
      <c:valAx>
        <c:axId val="41596864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5969216"/>
        <c:crosses val="autoZero"/>
        <c:crossBetween val="midCat"/>
        <c:majorUnit val="10"/>
        <c:minorUnit val="5"/>
      </c:valAx>
      <c:valAx>
        <c:axId val="415969216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96864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855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'HK33'!$Z$13:$Z$54</c:f>
              <c:numCache>
                <c:formatCode>General</c:formatCode>
                <c:ptCount val="42"/>
                <c:pt idx="0">
                  <c:v>12</c:v>
                </c:pt>
                <c:pt idx="1">
                  <c:v>13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</c:numCache>
            </c:numRef>
          </c:xVal>
          <c:yVal>
            <c:numRef>
              <c:f>'HK33'!$Y$13:$Y$54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D-4DBA-960B-FA6971161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96672"/>
        <c:axId val="415997248"/>
      </c:scatterChart>
      <c:valAx>
        <c:axId val="41599667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5997248"/>
        <c:crosses val="autoZero"/>
        <c:crossBetween val="midCat"/>
        <c:majorUnit val="10"/>
        <c:minorUnit val="5"/>
      </c:valAx>
      <c:valAx>
        <c:axId val="41599724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99667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944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'HK37'!$Z$13:$Z$54</c:f>
              <c:numCache>
                <c:formatCode>General</c:formatCode>
                <c:ptCount val="42"/>
                <c:pt idx="0">
                  <c:v>10</c:v>
                </c:pt>
                <c:pt idx="1">
                  <c:v>12</c:v>
                </c:pt>
                <c:pt idx="2">
                  <c:v>9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'HK37'!$Y$13:$Y$54</c:f>
              <c:numCache>
                <c:formatCode>0.00</c:formatCode>
                <c:ptCount val="42"/>
                <c:pt idx="0">
                  <c:v>1.5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0-438A-A9C4-88D89ED2D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230208"/>
        <c:axId val="416230784"/>
      </c:scatterChart>
      <c:valAx>
        <c:axId val="416230208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6230784"/>
        <c:crosses val="autoZero"/>
        <c:crossBetween val="midCat"/>
        <c:majorUnit val="10"/>
        <c:minorUnit val="5"/>
      </c:valAx>
      <c:valAx>
        <c:axId val="416230784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6230208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166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'HK15'!$Z$13:$Z$54</c:f>
              <c:numCache>
                <c:formatCode>General</c:formatCode>
                <c:ptCount val="42"/>
                <c:pt idx="0">
                  <c:v>20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11</c:v>
                </c:pt>
              </c:numCache>
            </c:numRef>
          </c:xVal>
          <c:yVal>
            <c:numRef>
              <c:f>'HK15'!$Y$13:$Y$54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A-4DB3-9B8D-6892C0F98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258816"/>
        <c:axId val="416259392"/>
      </c:scatterChart>
      <c:valAx>
        <c:axId val="41625881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6259392"/>
        <c:crosses val="autoZero"/>
        <c:crossBetween val="midCat"/>
        <c:majorUnit val="10"/>
        <c:minorUnit val="5"/>
      </c:valAx>
      <c:valAx>
        <c:axId val="41625939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625881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988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'HK39'!$Z$13:$Z$54</c:f>
              <c:numCache>
                <c:formatCode>General</c:formatCode>
                <c:ptCount val="42"/>
                <c:pt idx="0">
                  <c:v>14</c:v>
                </c:pt>
                <c:pt idx="1">
                  <c:v>9</c:v>
                </c:pt>
                <c:pt idx="2">
                  <c:v>11</c:v>
                </c:pt>
                <c:pt idx="3">
                  <c:v>10</c:v>
                </c:pt>
                <c:pt idx="4">
                  <c:v>12</c:v>
                </c:pt>
              </c:numCache>
            </c:numRef>
          </c:xVal>
          <c:yVal>
            <c:numRef>
              <c:f>'HK39'!$Y$13:$Y$54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C2-4050-A1DC-44D177155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286976"/>
        <c:axId val="416287552"/>
      </c:scatterChart>
      <c:valAx>
        <c:axId val="41628697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6287552"/>
        <c:crosses val="autoZero"/>
        <c:crossBetween val="midCat"/>
        <c:majorUnit val="10"/>
        <c:minorUnit val="5"/>
      </c:valAx>
      <c:valAx>
        <c:axId val="41628755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628697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033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'HK40'!$Z$13:$Z$54</c:f>
              <c:numCache>
                <c:formatCode>General</c:formatCode>
                <c:ptCount val="42"/>
                <c:pt idx="0">
                  <c:v>18</c:v>
                </c:pt>
                <c:pt idx="1">
                  <c:v>9</c:v>
                </c:pt>
                <c:pt idx="2">
                  <c:v>11</c:v>
                </c:pt>
                <c:pt idx="3">
                  <c:v>10</c:v>
                </c:pt>
                <c:pt idx="4">
                  <c:v>12</c:v>
                </c:pt>
              </c:numCache>
            </c:numRef>
          </c:xVal>
          <c:yVal>
            <c:numRef>
              <c:f>'HK40'!$Y$13:$Y$54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2-4252-A12C-6925B5A55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315584"/>
        <c:axId val="416316160"/>
      </c:scatterChart>
      <c:valAx>
        <c:axId val="41631558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6316160"/>
        <c:crosses val="autoZero"/>
        <c:crossBetween val="midCat"/>
        <c:majorUnit val="10"/>
        <c:minorUnit val="5"/>
      </c:valAx>
      <c:valAx>
        <c:axId val="41631616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631558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 orientation="portrait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7.2411945743541872E-2"/>
          <c:w val="0.68507912013032568"/>
          <c:h val="0.91713381571007346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'HK7'!$Z$13:$Z$66</c:f>
              <c:numCache>
                <c:formatCode>General</c:formatCode>
                <c:ptCount val="5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</c:numCache>
            </c:numRef>
          </c:xVal>
          <c:yVal>
            <c:numRef>
              <c:f>'HK7'!$Y$13:$Y$66</c:f>
              <c:numCache>
                <c:formatCode>0.00</c:formatCode>
                <c:ptCount val="5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4-4709-B7E1-C9748AE3A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344320"/>
        <c:axId val="416344896"/>
      </c:scatterChart>
      <c:valAx>
        <c:axId val="416344320"/>
        <c:scaling>
          <c:orientation val="minMax"/>
          <c:max val="12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6344896"/>
        <c:crosses val="autoZero"/>
        <c:crossBetween val="midCat"/>
        <c:majorUnit val="20"/>
        <c:minorUnit val="10"/>
      </c:valAx>
      <c:valAx>
        <c:axId val="416344896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634432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21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'HK38'!$Z$13:$Z$54</c:f>
              <c:numCache>
                <c:formatCode>General</c:formatCode>
                <c:ptCount val="42"/>
                <c:pt idx="0">
                  <c:v>12</c:v>
                </c:pt>
                <c:pt idx="1">
                  <c:v>11</c:v>
                </c:pt>
                <c:pt idx="2">
                  <c:v>14</c:v>
                </c:pt>
                <c:pt idx="3">
                  <c:v>13</c:v>
                </c:pt>
                <c:pt idx="4">
                  <c:v>13</c:v>
                </c:pt>
              </c:numCache>
            </c:numRef>
          </c:xVal>
          <c:yVal>
            <c:numRef>
              <c:f>'HK38'!$Y$13:$Y$54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29-47E1-9E97-A5578AE2D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34528"/>
        <c:axId val="414735104"/>
      </c:scatterChart>
      <c:valAx>
        <c:axId val="414734528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4735104"/>
        <c:crosses val="autoZero"/>
        <c:crossBetween val="midCat"/>
        <c:majorUnit val="10"/>
        <c:minorUnit val="5"/>
      </c:valAx>
      <c:valAx>
        <c:axId val="414735104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4734528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356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'HK48'!$Y$12:$Y$53</c:f>
              <c:numCache>
                <c:formatCode>General</c:formatCode>
                <c:ptCount val="42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34</c:v>
                </c:pt>
                <c:pt idx="4">
                  <c:v>36</c:v>
                </c:pt>
              </c:numCache>
            </c:numRef>
          </c:xVal>
          <c:yVal>
            <c:numRef>
              <c:f>'HK48'!$X$12:$X$53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4B-490C-8743-266B087DD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62688"/>
        <c:axId val="414763264"/>
      </c:scatterChart>
      <c:valAx>
        <c:axId val="414762688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4763264"/>
        <c:crosses val="autoZero"/>
        <c:crossBetween val="midCat"/>
        <c:majorUnit val="10"/>
        <c:minorUnit val="5"/>
      </c:valAx>
      <c:valAx>
        <c:axId val="414763264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4762688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644" l="0.70000000000000062" r="0.70000000000000062" t="0.75000000000000644" header="0.30000000000000032" footer="0.30000000000000032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033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'HK61'!$Y$12:$Y$53</c:f>
              <c:numCache>
                <c:formatCode>General</c:formatCode>
                <c:ptCount val="42"/>
                <c:pt idx="0">
                  <c:v>18</c:v>
                </c:pt>
                <c:pt idx="1">
                  <c:v>22</c:v>
                </c:pt>
                <c:pt idx="2">
                  <c:v>19</c:v>
                </c:pt>
                <c:pt idx="3">
                  <c:v>12</c:v>
                </c:pt>
                <c:pt idx="4">
                  <c:v>14</c:v>
                </c:pt>
              </c:numCache>
            </c:numRef>
          </c:xVal>
          <c:yVal>
            <c:numRef>
              <c:f>'HK61'!$X$12:$X$53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0-41CD-831F-54DFCCD6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167552"/>
        <c:axId val="416168128"/>
      </c:scatterChart>
      <c:valAx>
        <c:axId val="41616755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6168128"/>
        <c:crosses val="autoZero"/>
        <c:crossBetween val="midCat"/>
        <c:majorUnit val="10"/>
        <c:minorUnit val="5"/>
      </c:valAx>
      <c:valAx>
        <c:axId val="41616812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616755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 orientation="portrait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411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'HK54'!$Y$12:$Y$53</c:f>
              <c:numCache>
                <c:formatCode>General</c:formatCode>
                <c:ptCount val="42"/>
                <c:pt idx="0">
                  <c:v>11</c:v>
                </c:pt>
                <c:pt idx="1">
                  <c:v>13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</c:numCache>
            </c:numRef>
          </c:xVal>
          <c:yVal>
            <c:numRef>
              <c:f>'HK54'!$X$12:$X$53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5F-404C-8DF5-89E286E52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204480"/>
        <c:axId val="416205056"/>
      </c:scatterChart>
      <c:valAx>
        <c:axId val="41620448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16205056"/>
        <c:crosses val="autoZero"/>
        <c:crossBetween val="midCat"/>
        <c:majorUnit val="10"/>
        <c:minorUnit val="5"/>
      </c:valAx>
      <c:valAx>
        <c:axId val="416205056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620448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666" l="0.70000000000000062" r="0.70000000000000062" t="0.75000000000000666" header="0.30000000000000032" footer="0.3000000000000003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411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'HK50'!$Y$12:$Y$53</c:f>
              <c:numCache>
                <c:formatCode>General</c:formatCode>
                <c:ptCount val="42"/>
                <c:pt idx="0">
                  <c:v>16</c:v>
                </c:pt>
                <c:pt idx="1">
                  <c:v>18</c:v>
                </c:pt>
                <c:pt idx="2">
                  <c:v>11</c:v>
                </c:pt>
                <c:pt idx="3">
                  <c:v>13</c:v>
                </c:pt>
                <c:pt idx="4">
                  <c:v>12</c:v>
                </c:pt>
              </c:numCache>
            </c:numRef>
          </c:xVal>
          <c:yVal>
            <c:numRef>
              <c:f>'HK50'!$X$12:$X$53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4B-4950-B71C-0527834B6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963456"/>
        <c:axId val="427964032"/>
      </c:scatterChart>
      <c:valAx>
        <c:axId val="42796345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7964032"/>
        <c:crosses val="autoZero"/>
        <c:crossBetween val="midCat"/>
        <c:majorUnit val="10"/>
        <c:minorUnit val="5"/>
      </c:valAx>
      <c:valAx>
        <c:axId val="42796403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796345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666" l="0.70000000000000062" r="0.70000000000000062" t="0.75000000000000666" header="0.30000000000000032" footer="0.30000000000000032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'HK51'!$Y$12:$Y$53</c:f>
              <c:numCache>
                <c:formatCode>General</c:formatCode>
                <c:ptCount val="42"/>
                <c:pt idx="0">
                  <c:v>15</c:v>
                </c:pt>
                <c:pt idx="1">
                  <c:v>17</c:v>
                </c:pt>
                <c:pt idx="2">
                  <c:v>18</c:v>
                </c:pt>
                <c:pt idx="3">
                  <c:v>12</c:v>
                </c:pt>
                <c:pt idx="4">
                  <c:v>11</c:v>
                </c:pt>
              </c:numCache>
            </c:numRef>
          </c:xVal>
          <c:yVal>
            <c:numRef>
              <c:f>'HK51'!$X$12:$X$53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E7-49A6-941D-4876790F7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991616"/>
        <c:axId val="427992192"/>
      </c:scatterChart>
      <c:valAx>
        <c:axId val="42799161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7992192"/>
        <c:crosses val="autoZero"/>
        <c:crossBetween val="midCat"/>
        <c:majorUnit val="10"/>
        <c:minorUnit val="5"/>
      </c:valAx>
      <c:valAx>
        <c:axId val="42799219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799161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'HK52'!$Y$12:$Y$53</c:f>
              <c:numCache>
                <c:formatCode>General</c:formatCode>
                <c:ptCount val="42"/>
                <c:pt idx="0">
                  <c:v>10</c:v>
                </c:pt>
                <c:pt idx="1">
                  <c:v>12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xVal>
          <c:yVal>
            <c:numRef>
              <c:f>'HK52'!$X$12:$X$53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CE-41A8-8F49-9DF65DC9B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741120"/>
        <c:axId val="428741696"/>
      </c:scatterChart>
      <c:valAx>
        <c:axId val="42874112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741696"/>
        <c:crosses val="autoZero"/>
        <c:crossBetween val="midCat"/>
        <c:majorUnit val="10"/>
        <c:minorUnit val="5"/>
      </c:valAx>
      <c:valAx>
        <c:axId val="428741696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74112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'HK49'!$Y$12:$Y$53</c:f>
              <c:numCache>
                <c:formatCode>General</c:formatCode>
                <c:ptCount val="42"/>
                <c:pt idx="0">
                  <c:v>23</c:v>
                </c:pt>
                <c:pt idx="1">
                  <c:v>22</c:v>
                </c:pt>
                <c:pt idx="2">
                  <c:v>24</c:v>
                </c:pt>
                <c:pt idx="3">
                  <c:v>11</c:v>
                </c:pt>
                <c:pt idx="4">
                  <c:v>12</c:v>
                </c:pt>
              </c:numCache>
            </c:numRef>
          </c:xVal>
          <c:yVal>
            <c:numRef>
              <c:f>'HK49'!$X$12:$X$53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6B-4DF6-829C-2331EA5CC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769856"/>
        <c:axId val="428770432"/>
      </c:scatterChart>
      <c:valAx>
        <c:axId val="42876985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770432"/>
        <c:crosses val="autoZero"/>
        <c:crossBetween val="midCat"/>
        <c:majorUnit val="10"/>
        <c:minorUnit val="5"/>
      </c:valAx>
      <c:valAx>
        <c:axId val="42877043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76985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'HK45'!$Y$12:$Y$53</c:f>
              <c:numCache>
                <c:formatCode>General</c:formatCode>
                <c:ptCount val="42"/>
                <c:pt idx="0">
                  <c:v>22</c:v>
                </c:pt>
                <c:pt idx="1">
                  <c:v>22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</c:numCache>
            </c:numRef>
          </c:xVal>
          <c:yVal>
            <c:numRef>
              <c:f>'HK45'!$X$12:$X$53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0-40C0-87B5-9A51D9541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798464"/>
        <c:axId val="428799040"/>
      </c:scatterChart>
      <c:valAx>
        <c:axId val="42879846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799040"/>
        <c:crosses val="autoZero"/>
        <c:crossBetween val="midCat"/>
        <c:majorUnit val="10"/>
        <c:minorUnit val="5"/>
      </c:valAx>
      <c:valAx>
        <c:axId val="42879904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79846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'HK53'!$Y$12:$Y$53</c:f>
              <c:numCache>
                <c:formatCode>General</c:formatCode>
                <c:ptCount val="42"/>
                <c:pt idx="0">
                  <c:v>12</c:v>
                </c:pt>
                <c:pt idx="1">
                  <c:v>13</c:v>
                </c:pt>
                <c:pt idx="2">
                  <c:v>13</c:v>
                </c:pt>
                <c:pt idx="3">
                  <c:v>12</c:v>
                </c:pt>
                <c:pt idx="4">
                  <c:v>23</c:v>
                </c:pt>
              </c:numCache>
            </c:numRef>
          </c:xVal>
          <c:yVal>
            <c:numRef>
              <c:f>'HK53'!$X$12:$X$53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51-492C-A2D1-D15638685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630016"/>
        <c:axId val="428630592"/>
      </c:scatterChart>
      <c:valAx>
        <c:axId val="428630016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630592"/>
        <c:crosses val="autoZero"/>
        <c:crossBetween val="midCat"/>
        <c:majorUnit val="10"/>
        <c:minorUnit val="5"/>
      </c:valAx>
      <c:valAx>
        <c:axId val="428630592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630016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'HK57'!$Y$12:$Y$53</c:f>
              <c:numCache>
                <c:formatCode>General</c:formatCode>
                <c:ptCount val="42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10</c:v>
                </c:pt>
                <c:pt idx="4">
                  <c:v>12</c:v>
                </c:pt>
              </c:numCache>
            </c:numRef>
          </c:xVal>
          <c:yVal>
            <c:numRef>
              <c:f>'HK57'!$X$12:$X$53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69-465A-8114-12EBE712C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658624"/>
        <c:axId val="428659200"/>
      </c:scatterChart>
      <c:valAx>
        <c:axId val="42865862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659200"/>
        <c:crosses val="autoZero"/>
        <c:crossBetween val="midCat"/>
        <c:majorUnit val="10"/>
        <c:minorUnit val="5"/>
      </c:valAx>
      <c:valAx>
        <c:axId val="42865920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65862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033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'HK59'!$Y$12:$Y$53</c:f>
              <c:numCache>
                <c:formatCode>General</c:formatCode>
                <c:ptCount val="42"/>
                <c:pt idx="0">
                  <c:v>10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12</c:v>
                </c:pt>
              </c:numCache>
            </c:numRef>
          </c:xVal>
          <c:yVal>
            <c:numRef>
              <c:f>'HK59'!$X$12:$X$53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D-443F-B797-39E13A87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695552"/>
        <c:axId val="428696128"/>
      </c:scatterChart>
      <c:valAx>
        <c:axId val="42869555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696128"/>
        <c:crosses val="autoZero"/>
        <c:crossBetween val="midCat"/>
        <c:majorUnit val="10"/>
        <c:minorUnit val="5"/>
      </c:valAx>
      <c:valAx>
        <c:axId val="42869612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69555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 orientation="portrait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9077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'HK55'!$Y$12:$Y$53</c:f>
              <c:numCache>
                <c:formatCode>General</c:formatCode>
                <c:ptCount val="42"/>
                <c:pt idx="0">
                  <c:v>20</c:v>
                </c:pt>
                <c:pt idx="1">
                  <c:v>18</c:v>
                </c:pt>
                <c:pt idx="2">
                  <c:v>20</c:v>
                </c:pt>
                <c:pt idx="3">
                  <c:v>20</c:v>
                </c:pt>
                <c:pt idx="4">
                  <c:v>18</c:v>
                </c:pt>
              </c:numCache>
            </c:numRef>
          </c:xVal>
          <c:yVal>
            <c:numRef>
              <c:f>'HK55'!$X$12:$X$53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2-48ED-B3D4-A7F89E361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723584"/>
        <c:axId val="428724160"/>
      </c:scatterChart>
      <c:valAx>
        <c:axId val="42872358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724160"/>
        <c:crosses val="autoZero"/>
        <c:crossBetween val="midCat"/>
        <c:majorUnit val="10"/>
        <c:minorUnit val="5"/>
      </c:valAx>
      <c:valAx>
        <c:axId val="42872416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72358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 orientation="portrait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'HK58'!$Y$12:$Y$53</c:f>
              <c:numCache>
                <c:formatCode>General</c:formatCode>
                <c:ptCount val="42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</c:numCache>
            </c:numRef>
          </c:xVal>
          <c:yVal>
            <c:numRef>
              <c:f>'HK58'!$X$12:$X$53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4-4B0A-BB03-556CD0463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89472"/>
        <c:axId val="428490048"/>
      </c:scatterChart>
      <c:valAx>
        <c:axId val="428489472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490048"/>
        <c:crosses val="autoZero"/>
        <c:crossBetween val="midCat"/>
        <c:majorUnit val="10"/>
        <c:minorUnit val="5"/>
      </c:valAx>
      <c:valAx>
        <c:axId val="428490048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489472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5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'HK56'!$Y$12:$Y$53</c:f>
              <c:numCache>
                <c:formatCode>General</c:formatCode>
                <c:ptCount val="42"/>
                <c:pt idx="0">
                  <c:v>20</c:v>
                </c:pt>
                <c:pt idx="1">
                  <c:v>18</c:v>
                </c:pt>
                <c:pt idx="2">
                  <c:v>16</c:v>
                </c:pt>
                <c:pt idx="3">
                  <c:v>10</c:v>
                </c:pt>
                <c:pt idx="4">
                  <c:v>12</c:v>
                </c:pt>
              </c:numCache>
            </c:numRef>
          </c:xVal>
          <c:yVal>
            <c:numRef>
              <c:f>'HK56'!$X$12:$X$53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C-4DBE-9211-D3941A57B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518208"/>
        <c:axId val="428518784"/>
      </c:scatterChart>
      <c:valAx>
        <c:axId val="428518208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518784"/>
        <c:crosses val="autoZero"/>
        <c:crossBetween val="midCat"/>
        <c:majorUnit val="10"/>
        <c:minorUnit val="5"/>
      </c:valAx>
      <c:valAx>
        <c:axId val="428518784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518208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 orientation="portrait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677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'HK46'!$Y$12:$Y$53</c:f>
              <c:numCache>
                <c:formatCode>General</c:formatCode>
                <c:ptCount val="42"/>
                <c:pt idx="0">
                  <c:v>18</c:v>
                </c:pt>
                <c:pt idx="1">
                  <c:v>16</c:v>
                </c:pt>
                <c:pt idx="2">
                  <c:v>20</c:v>
                </c:pt>
                <c:pt idx="3">
                  <c:v>22</c:v>
                </c:pt>
                <c:pt idx="4">
                  <c:v>23</c:v>
                </c:pt>
              </c:numCache>
            </c:numRef>
          </c:xVal>
          <c:yVal>
            <c:numRef>
              <c:f>'HK46'!$X$12:$X$53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7-49B6-8847-455E2F015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15744"/>
        <c:axId val="428416320"/>
      </c:scatterChart>
      <c:valAx>
        <c:axId val="428415744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416320"/>
        <c:crosses val="autoZero"/>
        <c:crossBetween val="midCat"/>
        <c:majorUnit val="10"/>
        <c:minorUnit val="5"/>
      </c:valAx>
      <c:valAx>
        <c:axId val="428416320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415744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766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'HK44'!$Y$12:$Y$53</c:f>
              <c:numCache>
                <c:formatCode>General</c:formatCode>
                <c:ptCount val="42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19</c:v>
                </c:pt>
                <c:pt idx="4">
                  <c:v>21</c:v>
                </c:pt>
              </c:numCache>
            </c:numRef>
          </c:xVal>
          <c:yVal>
            <c:numRef>
              <c:f>'HK44'!$X$12:$X$53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0D-4729-9B7F-D2B7AA8A9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44480"/>
        <c:axId val="428445056"/>
      </c:scatterChart>
      <c:valAx>
        <c:axId val="42844448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445056"/>
        <c:crosses val="autoZero"/>
        <c:crossBetween val="midCat"/>
        <c:majorUnit val="10"/>
        <c:minorUnit val="5"/>
      </c:valAx>
      <c:valAx>
        <c:axId val="428445056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44448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 orientation="portrait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811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'HK43'!$Y$12:$Y$53</c:f>
              <c:numCache>
                <c:formatCode>General</c:formatCode>
                <c:ptCount val="42"/>
                <c:pt idx="0">
                  <c:v>8</c:v>
                </c:pt>
                <c:pt idx="1">
                  <c:v>9</c:v>
                </c:pt>
                <c:pt idx="2">
                  <c:v>18</c:v>
                </c:pt>
                <c:pt idx="3">
                  <c:v>20</c:v>
                </c:pt>
                <c:pt idx="4">
                  <c:v>21</c:v>
                </c:pt>
              </c:numCache>
            </c:numRef>
          </c:xVal>
          <c:yVal>
            <c:numRef>
              <c:f>'HK43'!$X$12:$X$53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FC-451C-8F09-8185716DA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73088"/>
        <c:axId val="428473664"/>
      </c:scatterChart>
      <c:valAx>
        <c:axId val="428473088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28473664"/>
        <c:crosses val="autoZero"/>
        <c:crossBetween val="midCat"/>
        <c:majorUnit val="10"/>
        <c:minorUnit val="5"/>
      </c:valAx>
      <c:valAx>
        <c:axId val="428473664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28473088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 orientation="portrait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944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'HK60'!$Y$12:$Y$53</c:f>
              <c:numCache>
                <c:formatCode>General</c:formatCode>
                <c:ptCount val="42"/>
                <c:pt idx="0">
                  <c:v>13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23</c:v>
                </c:pt>
              </c:numCache>
            </c:numRef>
          </c:xVal>
          <c:yVal>
            <c:numRef>
              <c:f>'HK60'!$X$12:$X$53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1-4A50-98C9-74DF967FA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270720"/>
        <c:axId val="430271296"/>
      </c:scatterChart>
      <c:valAx>
        <c:axId val="43027072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30271296"/>
        <c:crosses val="autoZero"/>
        <c:crossBetween val="midCat"/>
        <c:majorUnit val="10"/>
        <c:minorUnit val="5"/>
      </c:valAx>
      <c:valAx>
        <c:axId val="430271296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3027072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 orientation="portrait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01742103386144"/>
          <c:y val="6.3257367070072706E-2"/>
          <c:w val="0.68507912013032568"/>
          <c:h val="0.929121610505389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'HK47'!$Y$12:$Y$53</c:f>
              <c:numCache>
                <c:formatCode>General</c:formatCode>
                <c:ptCount val="42"/>
                <c:pt idx="0">
                  <c:v>21</c:v>
                </c:pt>
                <c:pt idx="1">
                  <c:v>19</c:v>
                </c:pt>
                <c:pt idx="2">
                  <c:v>20</c:v>
                </c:pt>
                <c:pt idx="3">
                  <c:v>13</c:v>
                </c:pt>
                <c:pt idx="4">
                  <c:v>12</c:v>
                </c:pt>
              </c:numCache>
            </c:numRef>
          </c:xVal>
          <c:yVal>
            <c:numRef>
              <c:f>'HK47'!$X$12:$X$53</c:f>
              <c:numCache>
                <c:formatCode>0.00</c:formatCode>
                <c:ptCount val="4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B-4606-9D19-4780BFA62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307520"/>
        <c:axId val="430308096"/>
      </c:scatterChart>
      <c:valAx>
        <c:axId val="430307520"/>
        <c:scaling>
          <c:orientation val="minMax"/>
          <c:max val="60"/>
          <c:min val="0"/>
        </c:scaling>
        <c:delete val="0"/>
        <c:axPos val="t"/>
        <c:majorGridlines>
          <c:spPr>
            <a:ln>
              <a:solidFill>
                <a:schemeClr val="tx1"/>
              </a:solidFill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Biểu</a:t>
                </a:r>
                <a:r>
                  <a:rPr lang="en-US" sz="800" baseline="0"/>
                  <a:t> đồ xuyên SPT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22606165467594985"/>
              <c:y val="9.7242516148723073E-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430308096"/>
        <c:crosses val="autoZero"/>
        <c:crossBetween val="midCat"/>
        <c:majorUnit val="10"/>
        <c:minorUnit val="5"/>
      </c:valAx>
      <c:valAx>
        <c:axId val="430308096"/>
        <c:scaling>
          <c:orientation val="maxMin"/>
          <c:max val="10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30307520"/>
        <c:crosses val="autoZero"/>
        <c:crossBetween val="midCat"/>
        <c:majorUnit val="1"/>
        <c:min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6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7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8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9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0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3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4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5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6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7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8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9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0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2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3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4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5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6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7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8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29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0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2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3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4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5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6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7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8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9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0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2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3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4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5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6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7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8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9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0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2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3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4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5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6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7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8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59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6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60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6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6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37969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170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22</xdr:row>
      <xdr:rowOff>124678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199412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87625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66654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23555</xdr:rowOff>
    </xdr:from>
    <xdr:to>
      <xdr:col>7</xdr:col>
      <xdr:colOff>1544992</xdr:colOff>
      <xdr:row>13</xdr:row>
      <xdr:rowOff>17213</xdr:rowOff>
    </xdr:to>
    <xdr:sp macro="" textlink="">
      <xdr:nvSpPr>
        <xdr:cNvPr id="6" name="TextBox 5"/>
        <xdr:cNvSpPr txBox="1"/>
      </xdr:nvSpPr>
      <xdr:spPr>
        <a:xfrm>
          <a:off x="1727551" y="2232666"/>
          <a:ext cx="1515875" cy="33793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1369</xdr:colOff>
      <xdr:row>13</xdr:row>
      <xdr:rowOff>6068</xdr:rowOff>
    </xdr:from>
    <xdr:to>
      <xdr:col>7</xdr:col>
      <xdr:colOff>1557484</xdr:colOff>
      <xdr:row>13</xdr:row>
      <xdr:rowOff>6068</xdr:rowOff>
    </xdr:to>
    <xdr:cxnSp macro="">
      <xdr:nvCxnSpPr>
        <xdr:cNvPr id="7" name="Straight Connector 6"/>
        <xdr:cNvCxnSpPr/>
      </xdr:nvCxnSpPr>
      <xdr:spPr bwMode="auto">
        <a:xfrm>
          <a:off x="242363" y="2559457"/>
          <a:ext cx="3013555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43858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75682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6350</xdr:colOff>
      <xdr:row>25</xdr:row>
      <xdr:rowOff>90572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77837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20</xdr:row>
      <xdr:rowOff>165977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4243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251724</xdr:colOff>
      <xdr:row>18</xdr:row>
      <xdr:rowOff>137604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50342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17825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86570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22908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79766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12311</xdr:rowOff>
    </xdr:from>
    <xdr:to>
      <xdr:col>6</xdr:col>
      <xdr:colOff>320233</xdr:colOff>
      <xdr:row>12</xdr:row>
      <xdr:rowOff>165434</xdr:rowOff>
    </xdr:to>
    <xdr:pic>
      <xdr:nvPicPr>
        <xdr:cNvPr id="19" name="Picture 18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1106"/>
        <a:stretch/>
      </xdr:blipFill>
      <xdr:spPr>
        <a:xfrm>
          <a:off x="1617949" y="2418627"/>
          <a:ext cx="306495" cy="323570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28</xdr:row>
      <xdr:rowOff>62050</xdr:rowOff>
    </xdr:to>
    <xdr:pic>
      <xdr:nvPicPr>
        <xdr:cNvPr id="20" name="Picture 19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33729" y="3701955"/>
          <a:ext cx="315513" cy="1323424"/>
        </a:xfrm>
        <a:prstGeom prst="rect">
          <a:avLst/>
        </a:prstGeom>
      </xdr:spPr>
    </xdr:pic>
    <xdr:clientData/>
  </xdr:twoCellAnchor>
  <xdr:twoCellAnchor>
    <xdr:from>
      <xdr:col>7</xdr:col>
      <xdr:colOff>21719</xdr:colOff>
      <xdr:row>20</xdr:row>
      <xdr:rowOff>35018</xdr:rowOff>
    </xdr:from>
    <xdr:to>
      <xdr:col>7</xdr:col>
      <xdr:colOff>1519443</xdr:colOff>
      <xdr:row>24</xdr:row>
      <xdr:rowOff>49096</xdr:rowOff>
    </xdr:to>
    <xdr:sp macro="" textlink="">
      <xdr:nvSpPr>
        <xdr:cNvPr id="28" name="TextBox 27"/>
        <xdr:cNvSpPr txBox="1"/>
      </xdr:nvSpPr>
      <xdr:spPr>
        <a:xfrm>
          <a:off x="1723612" y="3767978"/>
          <a:ext cx="1497724" cy="68643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15</xdr:row>
      <xdr:rowOff>76616</xdr:rowOff>
    </xdr:to>
    <xdr:pic>
      <xdr:nvPicPr>
        <xdr:cNvPr id="3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1597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15</xdr:row>
      <xdr:rowOff>30732</xdr:rowOff>
    </xdr:to>
    <xdr:pic>
      <xdr:nvPicPr>
        <xdr:cNvPr id="32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1975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80595</xdr:colOff>
      <xdr:row>47</xdr:row>
      <xdr:rowOff>109925</xdr:rowOff>
    </xdr:to>
    <xdr:pic>
      <xdr:nvPicPr>
        <xdr:cNvPr id="3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6503377"/>
          <a:ext cx="455735" cy="3003354"/>
        </a:xfrm>
        <a:prstGeom prst="rect">
          <a:avLst/>
        </a:prstGeom>
        <a:noFill/>
      </xdr:spPr>
    </xdr:pic>
    <xdr:clientData/>
  </xdr:twoCellAnchor>
  <xdr:twoCellAnchor>
    <xdr:from>
      <xdr:col>0</xdr:col>
      <xdr:colOff>240812</xdr:colOff>
      <xdr:row>34</xdr:row>
      <xdr:rowOff>32452</xdr:rowOff>
    </xdr:from>
    <xdr:to>
      <xdr:col>7</xdr:col>
      <xdr:colOff>1565752</xdr:colOff>
      <xdr:row>34</xdr:row>
      <xdr:rowOff>32452</xdr:rowOff>
    </xdr:to>
    <xdr:cxnSp macro="">
      <xdr:nvCxnSpPr>
        <xdr:cNvPr id="40" name="Straight Connector 39"/>
        <xdr:cNvCxnSpPr/>
      </xdr:nvCxnSpPr>
      <xdr:spPr bwMode="auto">
        <a:xfrm>
          <a:off x="240812" y="6200750"/>
          <a:ext cx="3023374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39</xdr:row>
      <xdr:rowOff>139811</xdr:rowOff>
    </xdr:from>
    <xdr:to>
      <xdr:col>7</xdr:col>
      <xdr:colOff>1527423</xdr:colOff>
      <xdr:row>42</xdr:row>
      <xdr:rowOff>87638</xdr:rowOff>
    </xdr:to>
    <xdr:sp macro="" textlink="">
      <xdr:nvSpPr>
        <xdr:cNvPr id="53" name="TextBox 52"/>
        <xdr:cNvSpPr txBox="1"/>
      </xdr:nvSpPr>
      <xdr:spPr>
        <a:xfrm>
          <a:off x="1728133" y="7650790"/>
          <a:ext cx="1497724" cy="51588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xám xanh, tím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nhạt,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5738</xdr:colOff>
      <xdr:row>13</xdr:row>
      <xdr:rowOff>13651</xdr:rowOff>
    </xdr:from>
    <xdr:to>
      <xdr:col>6</xdr:col>
      <xdr:colOff>329738</xdr:colOff>
      <xdr:row>34</xdr:row>
      <xdr:rowOff>10027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-356"/>
        <a:stretch>
          <a:fillRect/>
        </a:stretch>
      </xdr:blipFill>
      <xdr:spPr>
        <a:xfrm>
          <a:off x="1609949" y="2760862"/>
          <a:ext cx="324000" cy="3575770"/>
        </a:xfrm>
        <a:prstGeom prst="rect">
          <a:avLst/>
        </a:prstGeom>
      </xdr:spPr>
    </xdr:pic>
    <xdr:clientData/>
  </xdr:twoCellAnchor>
  <xdr:twoCellAnchor editAs="oneCell">
    <xdr:from>
      <xdr:col>6</xdr:col>
      <xdr:colOff>5738</xdr:colOff>
      <xdr:row>34</xdr:row>
      <xdr:rowOff>40165</xdr:rowOff>
    </xdr:from>
    <xdr:to>
      <xdr:col>6</xdr:col>
      <xdr:colOff>329738</xdr:colOff>
      <xdr:row>50</xdr:row>
      <xdr:rowOff>155408</xdr:rowOff>
    </xdr:to>
    <xdr:pic>
      <xdr:nvPicPr>
        <xdr:cNvPr id="43" name="Picture 4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14829"/>
        <a:stretch/>
      </xdr:blipFill>
      <xdr:spPr>
        <a:xfrm flipH="1">
          <a:off x="1609949" y="6366770"/>
          <a:ext cx="324000" cy="28424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37562</xdr:rowOff>
    </xdr:from>
    <xdr:to>
      <xdr:col>7</xdr:col>
      <xdr:colOff>1544992</xdr:colOff>
      <xdr:row>12</xdr:row>
      <xdr:rowOff>147077</xdr:rowOff>
    </xdr:to>
    <xdr:sp macro="" textlink="">
      <xdr:nvSpPr>
        <xdr:cNvPr id="5" name="TextBox 4"/>
        <xdr:cNvSpPr txBox="1"/>
      </xdr:nvSpPr>
      <xdr:spPr>
        <a:xfrm>
          <a:off x="1969135" y="2460834"/>
          <a:ext cx="1515875" cy="27760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nâu đỏ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1369</xdr:colOff>
      <xdr:row>12</xdr:row>
      <xdr:rowOff>160148</xdr:rowOff>
    </xdr:from>
    <xdr:to>
      <xdr:col>7</xdr:col>
      <xdr:colOff>1557484</xdr:colOff>
      <xdr:row>12</xdr:row>
      <xdr:rowOff>160148</xdr:rowOff>
    </xdr:to>
    <xdr:cxnSp macro="">
      <xdr:nvCxnSpPr>
        <xdr:cNvPr id="6" name="Straight Connector 5"/>
        <xdr:cNvCxnSpPr/>
      </xdr:nvCxnSpPr>
      <xdr:spPr bwMode="auto">
        <a:xfrm>
          <a:off x="239494" y="2548402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29341</xdr:rowOff>
    </xdr:from>
    <xdr:to>
      <xdr:col>6</xdr:col>
      <xdr:colOff>320233</xdr:colOff>
      <xdr:row>12</xdr:row>
      <xdr:rowOff>133071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2110"/>
        <a:stretch/>
      </xdr:blipFill>
      <xdr:spPr>
        <a:xfrm>
          <a:off x="1379455" y="2249506"/>
          <a:ext cx="306495" cy="271818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17</xdr:row>
      <xdr:rowOff>13983</xdr:rowOff>
    </xdr:from>
    <xdr:to>
      <xdr:col>7</xdr:col>
      <xdr:colOff>1533451</xdr:colOff>
      <xdr:row>21</xdr:row>
      <xdr:rowOff>28061</xdr:rowOff>
    </xdr:to>
    <xdr:sp macro="" textlink="">
      <xdr:nvSpPr>
        <xdr:cNvPr id="15" name="TextBox 14"/>
        <xdr:cNvSpPr txBox="1"/>
      </xdr:nvSpPr>
      <xdr:spPr>
        <a:xfrm>
          <a:off x="1737620" y="3242678"/>
          <a:ext cx="1497724" cy="68643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16695</xdr:colOff>
      <xdr:row>26</xdr:row>
      <xdr:rowOff>165522</xdr:rowOff>
    </xdr:from>
    <xdr:to>
      <xdr:col>8</xdr:col>
      <xdr:colOff>10936</xdr:colOff>
      <xdr:row>26</xdr:row>
      <xdr:rowOff>165522</xdr:rowOff>
    </xdr:to>
    <xdr:cxnSp macro="">
      <xdr:nvCxnSpPr>
        <xdr:cNvPr id="19" name="Straight Connector 18"/>
        <xdr:cNvCxnSpPr/>
      </xdr:nvCxnSpPr>
      <xdr:spPr bwMode="auto">
        <a:xfrm>
          <a:off x="254820" y="4907011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36</xdr:row>
      <xdr:rowOff>153796</xdr:rowOff>
    </xdr:from>
    <xdr:to>
      <xdr:col>7</xdr:col>
      <xdr:colOff>1527423</xdr:colOff>
      <xdr:row>39</xdr:row>
      <xdr:rowOff>101623</xdr:rowOff>
    </xdr:to>
    <xdr:sp macro="" textlink="">
      <xdr:nvSpPr>
        <xdr:cNvPr id="20" name="TextBox 19"/>
        <xdr:cNvSpPr txBox="1"/>
      </xdr:nvSpPr>
      <xdr:spPr>
        <a:xfrm>
          <a:off x="1731592" y="6576167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tím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5738</xdr:colOff>
      <xdr:row>13</xdr:row>
      <xdr:rowOff>674</xdr:rowOff>
    </xdr:from>
    <xdr:to>
      <xdr:col>6</xdr:col>
      <xdr:colOff>316634</xdr:colOff>
      <xdr:row>26</xdr:row>
      <xdr:rowOff>154081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3621"/>
        <a:stretch>
          <a:fillRect/>
        </a:stretch>
      </xdr:blipFill>
      <xdr:spPr>
        <a:xfrm>
          <a:off x="1371455" y="2557016"/>
          <a:ext cx="310896" cy="2338554"/>
        </a:xfrm>
        <a:prstGeom prst="rect">
          <a:avLst/>
        </a:prstGeom>
      </xdr:spPr>
    </xdr:pic>
    <xdr:clientData/>
  </xdr:twoCellAnchor>
  <xdr:twoCellAnchor editAs="oneCell">
    <xdr:from>
      <xdr:col>6</xdr:col>
      <xdr:colOff>7004</xdr:colOff>
      <xdr:row>27</xdr:row>
      <xdr:rowOff>7004</xdr:rowOff>
    </xdr:from>
    <xdr:to>
      <xdr:col>6</xdr:col>
      <xdr:colOff>332266</xdr:colOff>
      <xdr:row>48</xdr:row>
      <xdr:rowOff>117870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721" y="4916581"/>
          <a:ext cx="325262" cy="3640719"/>
        </a:xfrm>
        <a:prstGeom prst="rect">
          <a:avLst/>
        </a:prstGeom>
      </xdr:spPr>
    </xdr:pic>
    <xdr:clientData/>
  </xdr:twoCellAnchor>
  <xdr:twoCellAnchor editAs="oneCell">
    <xdr:from>
      <xdr:col>6</xdr:col>
      <xdr:colOff>7001</xdr:colOff>
      <xdr:row>47</xdr:row>
      <xdr:rowOff>147070</xdr:rowOff>
    </xdr:from>
    <xdr:to>
      <xdr:col>6</xdr:col>
      <xdr:colOff>332263</xdr:colOff>
      <xdr:row>50</xdr:row>
      <xdr:rowOff>161085</xdr:rowOff>
    </xdr:to>
    <xdr:pic>
      <xdr:nvPicPr>
        <xdr:cNvPr id="26" name="Picture 25"/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5764"/>
        <a:stretch/>
      </xdr:blipFill>
      <xdr:spPr>
        <a:xfrm>
          <a:off x="1372718" y="8418412"/>
          <a:ext cx="325262" cy="518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18237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22</xdr:row>
      <xdr:rowOff>104946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67892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21011</xdr:rowOff>
    </xdr:from>
    <xdr:to>
      <xdr:col>7</xdr:col>
      <xdr:colOff>1544992</xdr:colOff>
      <xdr:row>13</xdr:row>
      <xdr:rowOff>91055</xdr:rowOff>
    </xdr:to>
    <xdr:sp macro="" textlink="">
      <xdr:nvSpPr>
        <xdr:cNvPr id="5" name="TextBox 4"/>
        <xdr:cNvSpPr txBox="1"/>
      </xdr:nvSpPr>
      <xdr:spPr>
        <a:xfrm>
          <a:off x="1731010" y="2241176"/>
          <a:ext cx="1515875" cy="4062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13</xdr:row>
      <xdr:rowOff>55093</xdr:rowOff>
    </xdr:from>
    <xdr:to>
      <xdr:col>8</xdr:col>
      <xdr:colOff>2668</xdr:colOff>
      <xdr:row>13</xdr:row>
      <xdr:rowOff>55093</xdr:rowOff>
    </xdr:to>
    <xdr:cxnSp macro="">
      <xdr:nvCxnSpPr>
        <xdr:cNvPr id="6" name="Straight Connector 5"/>
        <xdr:cNvCxnSpPr/>
      </xdr:nvCxnSpPr>
      <xdr:spPr bwMode="auto">
        <a:xfrm>
          <a:off x="491627" y="2611435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24127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25</xdr:row>
      <xdr:rowOff>70840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20</xdr:row>
      <xdr:rowOff>140398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18</xdr:row>
      <xdr:rowOff>117871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15</xdr:row>
      <xdr:rowOff>166182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3174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15332</xdr:rowOff>
    </xdr:from>
    <xdr:to>
      <xdr:col>6</xdr:col>
      <xdr:colOff>320233</xdr:colOff>
      <xdr:row>13</xdr:row>
      <xdr:rowOff>56028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89264"/>
        <a:stretch/>
      </xdr:blipFill>
      <xdr:spPr>
        <a:xfrm>
          <a:off x="1617580" y="2235497"/>
          <a:ext cx="306495" cy="376873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84046</xdr:rowOff>
    </xdr:from>
    <xdr:to>
      <xdr:col>7</xdr:col>
      <xdr:colOff>1533451</xdr:colOff>
      <xdr:row>25</xdr:row>
      <xdr:rowOff>105055</xdr:rowOff>
    </xdr:to>
    <xdr:sp macro="" textlink="">
      <xdr:nvSpPr>
        <xdr:cNvPr id="15" name="TextBox 14"/>
        <xdr:cNvSpPr txBox="1"/>
      </xdr:nvSpPr>
      <xdr:spPr>
        <a:xfrm>
          <a:off x="1737620" y="3817006"/>
          <a:ext cx="1497724" cy="8614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cuội D= 70mm ở độ sâu 4,9m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76615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13</xdr:row>
      <xdr:rowOff>100767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9692</xdr:colOff>
      <xdr:row>30</xdr:row>
      <xdr:rowOff>165522</xdr:rowOff>
    </xdr:from>
    <xdr:to>
      <xdr:col>8</xdr:col>
      <xdr:colOff>3933</xdr:colOff>
      <xdr:row>30</xdr:row>
      <xdr:rowOff>165522</xdr:rowOff>
    </xdr:to>
    <xdr:cxnSp macro="">
      <xdr:nvCxnSpPr>
        <xdr:cNvPr id="19" name="Straight Connector 18"/>
        <xdr:cNvCxnSpPr/>
      </xdr:nvCxnSpPr>
      <xdr:spPr bwMode="auto">
        <a:xfrm>
          <a:off x="247817" y="5632872"/>
          <a:ext cx="302319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37</xdr:row>
      <xdr:rowOff>104775</xdr:rowOff>
    </xdr:from>
    <xdr:to>
      <xdr:col>7</xdr:col>
      <xdr:colOff>1527423</xdr:colOff>
      <xdr:row>40</xdr:row>
      <xdr:rowOff>52603</xdr:rowOff>
    </xdr:to>
    <xdr:sp macro="" textlink="">
      <xdr:nvSpPr>
        <xdr:cNvPr id="20" name="TextBox 19"/>
        <xdr:cNvSpPr txBox="1"/>
      </xdr:nvSpPr>
      <xdr:spPr>
        <a:xfrm>
          <a:off x="1725149" y="6772275"/>
          <a:ext cx="1497724" cy="46217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5738</xdr:colOff>
      <xdr:row>13</xdr:row>
      <xdr:rowOff>77718</xdr:rowOff>
    </xdr:from>
    <xdr:to>
      <xdr:col>6</xdr:col>
      <xdr:colOff>316634</xdr:colOff>
      <xdr:row>30</xdr:row>
      <xdr:rowOff>147077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922"/>
        <a:stretch>
          <a:fillRect/>
        </a:stretch>
      </xdr:blipFill>
      <xdr:spPr>
        <a:xfrm>
          <a:off x="1371455" y="2634060"/>
          <a:ext cx="310896" cy="2926859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31</xdr:row>
      <xdr:rowOff>26134</xdr:rowOff>
    </xdr:from>
    <xdr:to>
      <xdr:col>6</xdr:col>
      <xdr:colOff>323638</xdr:colOff>
      <xdr:row>50</xdr:row>
      <xdr:rowOff>154082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-681"/>
        <a:stretch/>
      </xdr:blipFill>
      <xdr:spPr>
        <a:xfrm flipH="1">
          <a:off x="1374817" y="5664934"/>
          <a:ext cx="310896" cy="33854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21011</xdr:rowOff>
    </xdr:from>
    <xdr:to>
      <xdr:col>7</xdr:col>
      <xdr:colOff>1544992</xdr:colOff>
      <xdr:row>13</xdr:row>
      <xdr:rowOff>91055</xdr:rowOff>
    </xdr:to>
    <xdr:sp macro="" textlink="">
      <xdr:nvSpPr>
        <xdr:cNvPr id="5" name="TextBox 4"/>
        <xdr:cNvSpPr txBox="1"/>
      </xdr:nvSpPr>
      <xdr:spPr>
        <a:xfrm>
          <a:off x="1724567" y="2230811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12</xdr:row>
      <xdr:rowOff>167152</xdr:rowOff>
    </xdr:from>
    <xdr:to>
      <xdr:col>8</xdr:col>
      <xdr:colOff>2668</xdr:colOff>
      <xdr:row>12</xdr:row>
      <xdr:rowOff>167152</xdr:rowOff>
    </xdr:to>
    <xdr:cxnSp macro="">
      <xdr:nvCxnSpPr>
        <xdr:cNvPr id="6" name="Straight Connector 5"/>
        <xdr:cNvCxnSpPr/>
      </xdr:nvCxnSpPr>
      <xdr:spPr bwMode="auto">
        <a:xfrm>
          <a:off x="253502" y="2555406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29341</xdr:rowOff>
    </xdr:from>
    <xdr:to>
      <xdr:col>6</xdr:col>
      <xdr:colOff>320233</xdr:colOff>
      <xdr:row>13</xdr:row>
      <xdr:rowOff>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1094"/>
        <a:stretch/>
      </xdr:blipFill>
      <xdr:spPr>
        <a:xfrm>
          <a:off x="1379455" y="2249506"/>
          <a:ext cx="306495" cy="306836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84046</xdr:rowOff>
    </xdr:from>
    <xdr:to>
      <xdr:col>7</xdr:col>
      <xdr:colOff>1533451</xdr:colOff>
      <xdr:row>25</xdr:row>
      <xdr:rowOff>105055</xdr:rowOff>
    </xdr:to>
    <xdr:sp macro="" textlink="">
      <xdr:nvSpPr>
        <xdr:cNvPr id="15" name="TextBox 14"/>
        <xdr:cNvSpPr txBox="1"/>
      </xdr:nvSpPr>
      <xdr:spPr>
        <a:xfrm>
          <a:off x="1731177" y="3836896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 ở độ sâu 3,5m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9692</xdr:colOff>
      <xdr:row>32</xdr:row>
      <xdr:rowOff>123501</xdr:rowOff>
    </xdr:from>
    <xdr:to>
      <xdr:col>8</xdr:col>
      <xdr:colOff>3933</xdr:colOff>
      <xdr:row>32</xdr:row>
      <xdr:rowOff>123501</xdr:rowOff>
    </xdr:to>
    <xdr:cxnSp macro="">
      <xdr:nvCxnSpPr>
        <xdr:cNvPr id="19" name="Straight Connector 18"/>
        <xdr:cNvCxnSpPr/>
      </xdr:nvCxnSpPr>
      <xdr:spPr bwMode="auto">
        <a:xfrm>
          <a:off x="247817" y="5873519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37</xdr:row>
      <xdr:rowOff>104775</xdr:rowOff>
    </xdr:from>
    <xdr:to>
      <xdr:col>7</xdr:col>
      <xdr:colOff>1527423</xdr:colOff>
      <xdr:row>40</xdr:row>
      <xdr:rowOff>52603</xdr:rowOff>
    </xdr:to>
    <xdr:sp macro="" textlink="">
      <xdr:nvSpPr>
        <xdr:cNvPr id="20" name="TextBox 19"/>
        <xdr:cNvSpPr txBox="1"/>
      </xdr:nvSpPr>
      <xdr:spPr>
        <a:xfrm>
          <a:off x="1725149" y="6772275"/>
          <a:ext cx="1497724" cy="46217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5738</xdr:colOff>
      <xdr:row>13</xdr:row>
      <xdr:rowOff>14682</xdr:rowOff>
    </xdr:from>
    <xdr:to>
      <xdr:col>6</xdr:col>
      <xdr:colOff>316634</xdr:colOff>
      <xdr:row>32</xdr:row>
      <xdr:rowOff>112059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584"/>
        <a:stretch>
          <a:fillRect/>
        </a:stretch>
      </xdr:blipFill>
      <xdr:spPr>
        <a:xfrm>
          <a:off x="1371455" y="2571024"/>
          <a:ext cx="310896" cy="3291053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32</xdr:row>
      <xdr:rowOff>145210</xdr:rowOff>
    </xdr:from>
    <xdr:to>
      <xdr:col>6</xdr:col>
      <xdr:colOff>323638</xdr:colOff>
      <xdr:row>50</xdr:row>
      <xdr:rowOff>161085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7811"/>
        <a:stretch/>
      </xdr:blipFill>
      <xdr:spPr>
        <a:xfrm flipH="1">
          <a:off x="1378459" y="5895228"/>
          <a:ext cx="310896" cy="30414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31010" y="2234172"/>
          <a:ext cx="1515875" cy="4062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12</xdr:row>
      <xdr:rowOff>132132</xdr:rowOff>
    </xdr:from>
    <xdr:to>
      <xdr:col>8</xdr:col>
      <xdr:colOff>2668</xdr:colOff>
      <xdr:row>12</xdr:row>
      <xdr:rowOff>132132</xdr:rowOff>
    </xdr:to>
    <xdr:cxnSp macro="">
      <xdr:nvCxnSpPr>
        <xdr:cNvPr id="6" name="Straight Connector 5"/>
        <xdr:cNvCxnSpPr/>
      </xdr:nvCxnSpPr>
      <xdr:spPr bwMode="auto">
        <a:xfrm>
          <a:off x="253502" y="2520386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15333</xdr:rowOff>
    </xdr:from>
    <xdr:to>
      <xdr:col>6</xdr:col>
      <xdr:colOff>320233</xdr:colOff>
      <xdr:row>12</xdr:row>
      <xdr:rowOff>112059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2314"/>
        <a:stretch/>
      </xdr:blipFill>
      <xdr:spPr>
        <a:xfrm>
          <a:off x="1379455" y="2235498"/>
          <a:ext cx="306495" cy="264814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84046</xdr:rowOff>
    </xdr:from>
    <xdr:to>
      <xdr:col>7</xdr:col>
      <xdr:colOff>1533451</xdr:colOff>
      <xdr:row>25</xdr:row>
      <xdr:rowOff>105055</xdr:rowOff>
    </xdr:to>
    <xdr:sp macro="" textlink="">
      <xdr:nvSpPr>
        <xdr:cNvPr id="15" name="TextBox 14"/>
        <xdr:cNvSpPr txBox="1"/>
      </xdr:nvSpPr>
      <xdr:spPr>
        <a:xfrm>
          <a:off x="1731177" y="3836896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15 cm cuội  ở độ sâu 3,2m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2688</xdr:colOff>
      <xdr:row>36</xdr:row>
      <xdr:rowOff>165523</xdr:rowOff>
    </xdr:from>
    <xdr:to>
      <xdr:col>7</xdr:col>
      <xdr:colOff>1565753</xdr:colOff>
      <xdr:row>36</xdr:row>
      <xdr:rowOff>165523</xdr:rowOff>
    </xdr:to>
    <xdr:cxnSp macro="">
      <xdr:nvCxnSpPr>
        <xdr:cNvPr id="19" name="Straight Connector 18"/>
        <xdr:cNvCxnSpPr/>
      </xdr:nvCxnSpPr>
      <xdr:spPr bwMode="auto">
        <a:xfrm>
          <a:off x="240813" y="6587894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42</xdr:row>
      <xdr:rowOff>20766</xdr:rowOff>
    </xdr:from>
    <xdr:to>
      <xdr:col>7</xdr:col>
      <xdr:colOff>1527423</xdr:colOff>
      <xdr:row>44</xdr:row>
      <xdr:rowOff>136682</xdr:rowOff>
    </xdr:to>
    <xdr:sp macro="" textlink="">
      <xdr:nvSpPr>
        <xdr:cNvPr id="20" name="TextBox 19"/>
        <xdr:cNvSpPr txBox="1"/>
      </xdr:nvSpPr>
      <xdr:spPr>
        <a:xfrm>
          <a:off x="1731592" y="7451667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12</xdr:row>
      <xdr:rowOff>133061</xdr:rowOff>
    </xdr:from>
    <xdr:to>
      <xdr:col>6</xdr:col>
      <xdr:colOff>323638</xdr:colOff>
      <xdr:row>32</xdr:row>
      <xdr:rowOff>77038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6584"/>
        <a:stretch>
          <a:fillRect/>
        </a:stretch>
      </xdr:blipFill>
      <xdr:spPr>
        <a:xfrm>
          <a:off x="1378459" y="2521315"/>
          <a:ext cx="310896" cy="3305742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37</xdr:row>
      <xdr:rowOff>19176</xdr:rowOff>
    </xdr:from>
    <xdr:to>
      <xdr:col>6</xdr:col>
      <xdr:colOff>323638</xdr:colOff>
      <xdr:row>50</xdr:row>
      <xdr:rowOff>154080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29678"/>
        <a:stretch/>
      </xdr:blipFill>
      <xdr:spPr>
        <a:xfrm flipH="1">
          <a:off x="1378459" y="6609636"/>
          <a:ext cx="310896" cy="2320051"/>
        </a:xfrm>
        <a:prstGeom prst="rect">
          <a:avLst/>
        </a:prstGeom>
      </xdr:spPr>
    </xdr:pic>
    <xdr:clientData/>
  </xdr:twoCellAnchor>
  <xdr:twoCellAnchor editAs="oneCell">
    <xdr:from>
      <xdr:col>6</xdr:col>
      <xdr:colOff>5739</xdr:colOff>
      <xdr:row>17</xdr:row>
      <xdr:rowOff>63024</xdr:rowOff>
    </xdr:from>
    <xdr:to>
      <xdr:col>6</xdr:col>
      <xdr:colOff>322169</xdr:colOff>
      <xdr:row>36</xdr:row>
      <xdr:rowOff>140074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r="-1780" b="7578"/>
        <a:stretch>
          <a:fillRect/>
        </a:stretch>
      </xdr:blipFill>
      <xdr:spPr>
        <a:xfrm>
          <a:off x="1371456" y="3291719"/>
          <a:ext cx="316430" cy="32707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12</xdr:row>
      <xdr:rowOff>125128</xdr:rowOff>
    </xdr:from>
    <xdr:to>
      <xdr:col>8</xdr:col>
      <xdr:colOff>2668</xdr:colOff>
      <xdr:row>12</xdr:row>
      <xdr:rowOff>125128</xdr:rowOff>
    </xdr:to>
    <xdr:cxnSp macro="">
      <xdr:nvCxnSpPr>
        <xdr:cNvPr id="6" name="Straight Connector 5"/>
        <xdr:cNvCxnSpPr/>
      </xdr:nvCxnSpPr>
      <xdr:spPr bwMode="auto">
        <a:xfrm>
          <a:off x="253502" y="2513382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22337</xdr:rowOff>
    </xdr:from>
    <xdr:to>
      <xdr:col>6</xdr:col>
      <xdr:colOff>320233</xdr:colOff>
      <xdr:row>12</xdr:row>
      <xdr:rowOff>112060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2518"/>
        <a:stretch/>
      </xdr:blipFill>
      <xdr:spPr>
        <a:xfrm>
          <a:off x="1379455" y="2242502"/>
          <a:ext cx="306495" cy="257811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84046</xdr:rowOff>
    </xdr:from>
    <xdr:to>
      <xdr:col>7</xdr:col>
      <xdr:colOff>1533451</xdr:colOff>
      <xdr:row>25</xdr:row>
      <xdr:rowOff>105055</xdr:rowOff>
    </xdr:to>
    <xdr:sp macro="" textlink="">
      <xdr:nvSpPr>
        <xdr:cNvPr id="15" name="TextBox 14"/>
        <xdr:cNvSpPr txBox="1"/>
      </xdr:nvSpPr>
      <xdr:spPr>
        <a:xfrm>
          <a:off x="1731177" y="3836896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 ở độ sâu 1,5m; 4,5m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9692</xdr:colOff>
      <xdr:row>36</xdr:row>
      <xdr:rowOff>165523</xdr:rowOff>
    </xdr:from>
    <xdr:to>
      <xdr:col>8</xdr:col>
      <xdr:colOff>3933</xdr:colOff>
      <xdr:row>36</xdr:row>
      <xdr:rowOff>165523</xdr:rowOff>
    </xdr:to>
    <xdr:cxnSp macro="">
      <xdr:nvCxnSpPr>
        <xdr:cNvPr id="19" name="Straight Connector 18"/>
        <xdr:cNvCxnSpPr/>
      </xdr:nvCxnSpPr>
      <xdr:spPr bwMode="auto">
        <a:xfrm>
          <a:off x="247817" y="6587894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41</xdr:row>
      <xdr:rowOff>69786</xdr:rowOff>
    </xdr:from>
    <xdr:to>
      <xdr:col>7</xdr:col>
      <xdr:colOff>1527423</xdr:colOff>
      <xdr:row>44</xdr:row>
      <xdr:rowOff>17614</xdr:rowOff>
    </xdr:to>
    <xdr:sp macro="" textlink="">
      <xdr:nvSpPr>
        <xdr:cNvPr id="20" name="TextBox 19"/>
        <xdr:cNvSpPr txBox="1"/>
      </xdr:nvSpPr>
      <xdr:spPr>
        <a:xfrm>
          <a:off x="1731592" y="7332599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12</xdr:row>
      <xdr:rowOff>140065</xdr:rowOff>
    </xdr:from>
    <xdr:to>
      <xdr:col>6</xdr:col>
      <xdr:colOff>323638</xdr:colOff>
      <xdr:row>32</xdr:row>
      <xdr:rowOff>84042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6584"/>
        <a:stretch>
          <a:fillRect/>
        </a:stretch>
      </xdr:blipFill>
      <xdr:spPr>
        <a:xfrm>
          <a:off x="1378459" y="2528319"/>
          <a:ext cx="310896" cy="3305742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37</xdr:row>
      <xdr:rowOff>19176</xdr:rowOff>
    </xdr:from>
    <xdr:to>
      <xdr:col>6</xdr:col>
      <xdr:colOff>323638</xdr:colOff>
      <xdr:row>50</xdr:row>
      <xdr:rowOff>133069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30315"/>
        <a:stretch/>
      </xdr:blipFill>
      <xdr:spPr>
        <a:xfrm flipH="1">
          <a:off x="1378459" y="6609636"/>
          <a:ext cx="310896" cy="2299040"/>
        </a:xfrm>
        <a:prstGeom prst="rect">
          <a:avLst/>
        </a:prstGeom>
      </xdr:spPr>
    </xdr:pic>
    <xdr:clientData/>
  </xdr:twoCellAnchor>
  <xdr:twoCellAnchor editAs="oneCell">
    <xdr:from>
      <xdr:col>6</xdr:col>
      <xdr:colOff>19747</xdr:colOff>
      <xdr:row>28</xdr:row>
      <xdr:rowOff>119069</xdr:rowOff>
    </xdr:from>
    <xdr:to>
      <xdr:col>7</xdr:col>
      <xdr:colOff>1</xdr:colOff>
      <xdr:row>36</xdr:row>
      <xdr:rowOff>140074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909" r="-1780" b="16325"/>
        <a:stretch/>
      </xdr:blipFill>
      <xdr:spPr>
        <a:xfrm>
          <a:off x="1385464" y="5196734"/>
          <a:ext cx="316430" cy="13657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 lẫn rễ cây, vôi thầu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12</xdr:row>
      <xdr:rowOff>167152</xdr:rowOff>
    </xdr:from>
    <xdr:to>
      <xdr:col>8</xdr:col>
      <xdr:colOff>2668</xdr:colOff>
      <xdr:row>12</xdr:row>
      <xdr:rowOff>167152</xdr:rowOff>
    </xdr:to>
    <xdr:cxnSp macro="">
      <xdr:nvCxnSpPr>
        <xdr:cNvPr id="6" name="Straight Connector 5"/>
        <xdr:cNvCxnSpPr/>
      </xdr:nvCxnSpPr>
      <xdr:spPr bwMode="auto">
        <a:xfrm>
          <a:off x="253502" y="2548402"/>
          <a:ext cx="30162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22337</xdr:rowOff>
    </xdr:from>
    <xdr:to>
      <xdr:col>6</xdr:col>
      <xdr:colOff>320233</xdr:colOff>
      <xdr:row>12</xdr:row>
      <xdr:rowOff>147078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1502"/>
        <a:stretch/>
      </xdr:blipFill>
      <xdr:spPr>
        <a:xfrm>
          <a:off x="1375813" y="2232137"/>
          <a:ext cx="306495" cy="296190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84046</xdr:rowOff>
    </xdr:from>
    <xdr:to>
      <xdr:col>7</xdr:col>
      <xdr:colOff>1533451</xdr:colOff>
      <xdr:row>25</xdr:row>
      <xdr:rowOff>105055</xdr:rowOff>
    </xdr:to>
    <xdr:sp macro="" textlink="">
      <xdr:nvSpPr>
        <xdr:cNvPr id="15" name="TextBox 14"/>
        <xdr:cNvSpPr txBox="1"/>
      </xdr:nvSpPr>
      <xdr:spPr>
        <a:xfrm>
          <a:off x="1731177" y="3836896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 đến nửa cứng, gặp 10 cm cuội  ở độ sâu 4,5m; 5,5m; 7.2m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9691</xdr:colOff>
      <xdr:row>42</xdr:row>
      <xdr:rowOff>25449</xdr:rowOff>
    </xdr:from>
    <xdr:to>
      <xdr:col>8</xdr:col>
      <xdr:colOff>3932</xdr:colOff>
      <xdr:row>42</xdr:row>
      <xdr:rowOff>25449</xdr:rowOff>
    </xdr:to>
    <xdr:cxnSp macro="">
      <xdr:nvCxnSpPr>
        <xdr:cNvPr id="19" name="Straight Connector 18"/>
        <xdr:cNvCxnSpPr/>
      </xdr:nvCxnSpPr>
      <xdr:spPr bwMode="auto">
        <a:xfrm>
          <a:off x="247816" y="7456350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45</xdr:row>
      <xdr:rowOff>6782</xdr:rowOff>
    </xdr:from>
    <xdr:to>
      <xdr:col>7</xdr:col>
      <xdr:colOff>1527423</xdr:colOff>
      <xdr:row>47</xdr:row>
      <xdr:rowOff>122697</xdr:rowOff>
    </xdr:to>
    <xdr:sp macro="" textlink="">
      <xdr:nvSpPr>
        <xdr:cNvPr id="20" name="TextBox 19"/>
        <xdr:cNvSpPr txBox="1"/>
      </xdr:nvSpPr>
      <xdr:spPr>
        <a:xfrm>
          <a:off x="1731592" y="7941947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14001</xdr:rowOff>
    </xdr:from>
    <xdr:to>
      <xdr:col>6</xdr:col>
      <xdr:colOff>323638</xdr:colOff>
      <xdr:row>32</xdr:row>
      <xdr:rowOff>126067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6584"/>
        <a:stretch>
          <a:fillRect/>
        </a:stretch>
      </xdr:blipFill>
      <xdr:spPr>
        <a:xfrm>
          <a:off x="1374817" y="2566701"/>
          <a:ext cx="310896" cy="3369616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42</xdr:row>
      <xdr:rowOff>49025</xdr:rowOff>
    </xdr:from>
    <xdr:to>
      <xdr:col>6</xdr:col>
      <xdr:colOff>323638</xdr:colOff>
      <xdr:row>50</xdr:row>
      <xdr:rowOff>147077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42938" r="-3" b="13331"/>
        <a:stretch/>
      </xdr:blipFill>
      <xdr:spPr>
        <a:xfrm flipH="1">
          <a:off x="1378459" y="7479926"/>
          <a:ext cx="310896" cy="1442758"/>
        </a:xfrm>
        <a:prstGeom prst="rect">
          <a:avLst/>
        </a:prstGeom>
      </xdr:spPr>
    </xdr:pic>
    <xdr:clientData/>
  </xdr:twoCellAnchor>
  <xdr:twoCellAnchor editAs="oneCell">
    <xdr:from>
      <xdr:col>6</xdr:col>
      <xdr:colOff>19747</xdr:colOff>
      <xdr:row>30</xdr:row>
      <xdr:rowOff>77060</xdr:rowOff>
    </xdr:from>
    <xdr:to>
      <xdr:col>7</xdr:col>
      <xdr:colOff>1</xdr:colOff>
      <xdr:row>41</xdr:row>
      <xdr:rowOff>168087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909" r="-1780" b="25"/>
        <a:stretch/>
      </xdr:blipFill>
      <xdr:spPr>
        <a:xfrm>
          <a:off x="1385464" y="5490902"/>
          <a:ext cx="316430" cy="19399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 , nâu đỏ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13</xdr:row>
      <xdr:rowOff>27080</xdr:rowOff>
    </xdr:from>
    <xdr:to>
      <xdr:col>8</xdr:col>
      <xdr:colOff>2668</xdr:colOff>
      <xdr:row>13</xdr:row>
      <xdr:rowOff>27080</xdr:rowOff>
    </xdr:to>
    <xdr:cxnSp macro="">
      <xdr:nvCxnSpPr>
        <xdr:cNvPr id="6" name="Straight Connector 5"/>
        <xdr:cNvCxnSpPr/>
      </xdr:nvCxnSpPr>
      <xdr:spPr bwMode="auto">
        <a:xfrm>
          <a:off x="253502" y="2583422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22336</xdr:rowOff>
    </xdr:from>
    <xdr:to>
      <xdr:col>6</xdr:col>
      <xdr:colOff>320233</xdr:colOff>
      <xdr:row>13</xdr:row>
      <xdr:rowOff>14006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0893"/>
        <a:stretch/>
      </xdr:blipFill>
      <xdr:spPr>
        <a:xfrm>
          <a:off x="1379455" y="2242501"/>
          <a:ext cx="306495" cy="327847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84046</xdr:rowOff>
    </xdr:from>
    <xdr:to>
      <xdr:col>7</xdr:col>
      <xdr:colOff>1533451</xdr:colOff>
      <xdr:row>25</xdr:row>
      <xdr:rowOff>105055</xdr:rowOff>
    </xdr:to>
    <xdr:sp macro="" textlink="">
      <xdr:nvSpPr>
        <xdr:cNvPr id="15" name="TextBox 14"/>
        <xdr:cNvSpPr txBox="1"/>
      </xdr:nvSpPr>
      <xdr:spPr>
        <a:xfrm>
          <a:off x="1731177" y="3836896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 ở độ sâu 4,5m; 30 cm cuội ở độ sâu 5m.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0</xdr:col>
      <xdr:colOff>212797</xdr:colOff>
      <xdr:row>39</xdr:row>
      <xdr:rowOff>4438</xdr:rowOff>
    </xdr:from>
    <xdr:to>
      <xdr:col>7</xdr:col>
      <xdr:colOff>1537737</xdr:colOff>
      <xdr:row>39</xdr:row>
      <xdr:rowOff>4438</xdr:rowOff>
    </xdr:to>
    <xdr:cxnSp macro="">
      <xdr:nvCxnSpPr>
        <xdr:cNvPr id="19" name="Straight Connector 18"/>
        <xdr:cNvCxnSpPr/>
      </xdr:nvCxnSpPr>
      <xdr:spPr bwMode="auto">
        <a:xfrm>
          <a:off x="212797" y="6931074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45</xdr:row>
      <xdr:rowOff>6782</xdr:rowOff>
    </xdr:from>
    <xdr:to>
      <xdr:col>7</xdr:col>
      <xdr:colOff>1527423</xdr:colOff>
      <xdr:row>47</xdr:row>
      <xdr:rowOff>122697</xdr:rowOff>
    </xdr:to>
    <xdr:sp macro="" textlink="">
      <xdr:nvSpPr>
        <xdr:cNvPr id="20" name="TextBox 19"/>
        <xdr:cNvSpPr txBox="1"/>
      </xdr:nvSpPr>
      <xdr:spPr>
        <a:xfrm>
          <a:off x="1725149" y="8045882"/>
          <a:ext cx="1497724" cy="45881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42017</xdr:rowOff>
    </xdr:from>
    <xdr:to>
      <xdr:col>6</xdr:col>
      <xdr:colOff>323638</xdr:colOff>
      <xdr:row>32</xdr:row>
      <xdr:rowOff>154083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6584"/>
        <a:stretch>
          <a:fillRect/>
        </a:stretch>
      </xdr:blipFill>
      <xdr:spPr>
        <a:xfrm>
          <a:off x="1378459" y="2598359"/>
          <a:ext cx="310896" cy="3305742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39</xdr:row>
      <xdr:rowOff>28015</xdr:rowOff>
    </xdr:from>
    <xdr:to>
      <xdr:col>6</xdr:col>
      <xdr:colOff>323638</xdr:colOff>
      <xdr:row>50</xdr:row>
      <xdr:rowOff>147078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7017" r="-3" b="13331"/>
        <a:stretch/>
      </xdr:blipFill>
      <xdr:spPr>
        <a:xfrm flipH="1">
          <a:off x="1378459" y="6954651"/>
          <a:ext cx="310896" cy="1968033"/>
        </a:xfrm>
        <a:prstGeom prst="rect">
          <a:avLst/>
        </a:prstGeom>
      </xdr:spPr>
    </xdr:pic>
    <xdr:clientData/>
  </xdr:twoCellAnchor>
  <xdr:twoCellAnchor editAs="oneCell">
    <xdr:from>
      <xdr:col>6</xdr:col>
      <xdr:colOff>19747</xdr:colOff>
      <xdr:row>30</xdr:row>
      <xdr:rowOff>77060</xdr:rowOff>
    </xdr:from>
    <xdr:to>
      <xdr:col>7</xdr:col>
      <xdr:colOff>1</xdr:colOff>
      <xdr:row>38</xdr:row>
      <xdr:rowOff>147077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909" r="-1780" b="14934"/>
        <a:stretch/>
      </xdr:blipFill>
      <xdr:spPr>
        <a:xfrm>
          <a:off x="1385464" y="5490902"/>
          <a:ext cx="316430" cy="141472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đen,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13</xdr:row>
      <xdr:rowOff>118132</xdr:rowOff>
    </xdr:from>
    <xdr:to>
      <xdr:col>8</xdr:col>
      <xdr:colOff>2668</xdr:colOff>
      <xdr:row>13</xdr:row>
      <xdr:rowOff>118132</xdr:rowOff>
    </xdr:to>
    <xdr:cxnSp macro="">
      <xdr:nvCxnSpPr>
        <xdr:cNvPr id="6" name="Straight Connector 5"/>
        <xdr:cNvCxnSpPr/>
      </xdr:nvCxnSpPr>
      <xdr:spPr bwMode="auto">
        <a:xfrm>
          <a:off x="253502" y="2674474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22336</xdr:rowOff>
    </xdr:from>
    <xdr:to>
      <xdr:col>6</xdr:col>
      <xdr:colOff>320233</xdr:colOff>
      <xdr:row>13</xdr:row>
      <xdr:rowOff>98051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88559"/>
        <a:stretch/>
      </xdr:blipFill>
      <xdr:spPr>
        <a:xfrm>
          <a:off x="1379455" y="2242501"/>
          <a:ext cx="306495" cy="411892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84046</xdr:rowOff>
    </xdr:from>
    <xdr:to>
      <xdr:col>7</xdr:col>
      <xdr:colOff>1533451</xdr:colOff>
      <xdr:row>25</xdr:row>
      <xdr:rowOff>105055</xdr:rowOff>
    </xdr:to>
    <xdr:sp macro="" textlink="">
      <xdr:nvSpPr>
        <xdr:cNvPr id="15" name="TextBox 14"/>
        <xdr:cNvSpPr txBox="1"/>
      </xdr:nvSpPr>
      <xdr:spPr>
        <a:xfrm>
          <a:off x="1731177" y="3836896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 ở độ sâu 1.7m.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2686</xdr:colOff>
      <xdr:row>37</xdr:row>
      <xdr:rowOff>4438</xdr:rowOff>
    </xdr:from>
    <xdr:to>
      <xdr:col>7</xdr:col>
      <xdr:colOff>1565751</xdr:colOff>
      <xdr:row>37</xdr:row>
      <xdr:rowOff>4438</xdr:rowOff>
    </xdr:to>
    <xdr:cxnSp macro="">
      <xdr:nvCxnSpPr>
        <xdr:cNvPr id="19" name="Straight Connector 18"/>
        <xdr:cNvCxnSpPr/>
      </xdr:nvCxnSpPr>
      <xdr:spPr bwMode="auto">
        <a:xfrm>
          <a:off x="240811" y="6594898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41</xdr:row>
      <xdr:rowOff>97802</xdr:rowOff>
    </xdr:from>
    <xdr:to>
      <xdr:col>7</xdr:col>
      <xdr:colOff>1527423</xdr:colOff>
      <xdr:row>44</xdr:row>
      <xdr:rowOff>45630</xdr:rowOff>
    </xdr:to>
    <xdr:sp macro="" textlink="">
      <xdr:nvSpPr>
        <xdr:cNvPr id="20" name="TextBox 19"/>
        <xdr:cNvSpPr txBox="1"/>
      </xdr:nvSpPr>
      <xdr:spPr>
        <a:xfrm>
          <a:off x="1731592" y="7360615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140073</xdr:rowOff>
    </xdr:from>
    <xdr:to>
      <xdr:col>6</xdr:col>
      <xdr:colOff>323638</xdr:colOff>
      <xdr:row>33</xdr:row>
      <xdr:rowOff>84051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6584"/>
        <a:stretch>
          <a:fillRect/>
        </a:stretch>
      </xdr:blipFill>
      <xdr:spPr>
        <a:xfrm>
          <a:off x="1378459" y="2696415"/>
          <a:ext cx="310896" cy="3305742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37</xdr:row>
      <xdr:rowOff>28015</xdr:rowOff>
    </xdr:from>
    <xdr:to>
      <xdr:col>6</xdr:col>
      <xdr:colOff>323638</xdr:colOff>
      <xdr:row>50</xdr:row>
      <xdr:rowOff>147078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6829" r="-3" b="13330"/>
        <a:stretch/>
      </xdr:blipFill>
      <xdr:spPr>
        <a:xfrm flipH="1">
          <a:off x="1378459" y="6618475"/>
          <a:ext cx="310896" cy="2304210"/>
        </a:xfrm>
        <a:prstGeom prst="rect">
          <a:avLst/>
        </a:prstGeom>
      </xdr:spPr>
    </xdr:pic>
    <xdr:clientData/>
  </xdr:twoCellAnchor>
  <xdr:twoCellAnchor editAs="oneCell">
    <xdr:from>
      <xdr:col>6</xdr:col>
      <xdr:colOff>19747</xdr:colOff>
      <xdr:row>30</xdr:row>
      <xdr:rowOff>77061</xdr:rowOff>
    </xdr:from>
    <xdr:to>
      <xdr:col>7</xdr:col>
      <xdr:colOff>1</xdr:colOff>
      <xdr:row>36</xdr:row>
      <xdr:rowOff>154082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909" r="-1780" b="24278"/>
        <a:stretch/>
      </xdr:blipFill>
      <xdr:spPr>
        <a:xfrm>
          <a:off x="1385464" y="5490903"/>
          <a:ext cx="316430" cy="10855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đen, nâu đỏ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13</xdr:row>
      <xdr:rowOff>34088</xdr:rowOff>
    </xdr:from>
    <xdr:to>
      <xdr:col>8</xdr:col>
      <xdr:colOff>2668</xdr:colOff>
      <xdr:row>13</xdr:row>
      <xdr:rowOff>34088</xdr:rowOff>
    </xdr:to>
    <xdr:cxnSp macro="">
      <xdr:nvCxnSpPr>
        <xdr:cNvPr id="6" name="Straight Connector 5"/>
        <xdr:cNvCxnSpPr/>
      </xdr:nvCxnSpPr>
      <xdr:spPr bwMode="auto">
        <a:xfrm>
          <a:off x="253502" y="2590430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22336</xdr:rowOff>
    </xdr:from>
    <xdr:to>
      <xdr:col>6</xdr:col>
      <xdr:colOff>320233</xdr:colOff>
      <xdr:row>13</xdr:row>
      <xdr:rowOff>14007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0894"/>
        <a:stretch/>
      </xdr:blipFill>
      <xdr:spPr>
        <a:xfrm>
          <a:off x="1379455" y="2242501"/>
          <a:ext cx="306495" cy="327848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16</xdr:row>
      <xdr:rowOff>140047</xdr:rowOff>
    </xdr:from>
    <xdr:to>
      <xdr:col>7</xdr:col>
      <xdr:colOff>1533451</xdr:colOff>
      <xdr:row>21</xdr:row>
      <xdr:rowOff>161056</xdr:rowOff>
    </xdr:to>
    <xdr:sp macro="" textlink="">
      <xdr:nvSpPr>
        <xdr:cNvPr id="15" name="TextBox 14"/>
        <xdr:cNvSpPr txBox="1"/>
      </xdr:nvSpPr>
      <xdr:spPr>
        <a:xfrm>
          <a:off x="1737620" y="3200654"/>
          <a:ext cx="1497724" cy="8614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2686</xdr:colOff>
      <xdr:row>26</xdr:row>
      <xdr:rowOff>165523</xdr:rowOff>
    </xdr:from>
    <xdr:to>
      <xdr:col>7</xdr:col>
      <xdr:colOff>1565751</xdr:colOff>
      <xdr:row>26</xdr:row>
      <xdr:rowOff>165523</xdr:rowOff>
    </xdr:to>
    <xdr:cxnSp macro="">
      <xdr:nvCxnSpPr>
        <xdr:cNvPr id="19" name="Straight Connector 18"/>
        <xdr:cNvCxnSpPr/>
      </xdr:nvCxnSpPr>
      <xdr:spPr bwMode="auto">
        <a:xfrm>
          <a:off x="240811" y="4907012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36</xdr:row>
      <xdr:rowOff>13716</xdr:rowOff>
    </xdr:from>
    <xdr:to>
      <xdr:col>7</xdr:col>
      <xdr:colOff>1527423</xdr:colOff>
      <xdr:row>38</xdr:row>
      <xdr:rowOff>129631</xdr:rowOff>
    </xdr:to>
    <xdr:sp macro="" textlink="">
      <xdr:nvSpPr>
        <xdr:cNvPr id="20" name="TextBox 19"/>
        <xdr:cNvSpPr txBox="1"/>
      </xdr:nvSpPr>
      <xdr:spPr>
        <a:xfrm>
          <a:off x="1731592" y="6436087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42017</xdr:rowOff>
    </xdr:from>
    <xdr:to>
      <xdr:col>6</xdr:col>
      <xdr:colOff>323638</xdr:colOff>
      <xdr:row>26</xdr:row>
      <xdr:rowOff>147077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8" b="35410"/>
        <a:stretch/>
      </xdr:blipFill>
      <xdr:spPr>
        <a:xfrm>
          <a:off x="1378459" y="2598359"/>
          <a:ext cx="310896" cy="2290207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34</xdr:row>
      <xdr:rowOff>56008</xdr:rowOff>
    </xdr:from>
    <xdr:to>
      <xdr:col>6</xdr:col>
      <xdr:colOff>323638</xdr:colOff>
      <xdr:row>50</xdr:row>
      <xdr:rowOff>119063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6829" r="-3" b="-257"/>
        <a:stretch/>
      </xdr:blipFill>
      <xdr:spPr>
        <a:xfrm flipH="1">
          <a:off x="1378459" y="6142203"/>
          <a:ext cx="310896" cy="2752466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27</xdr:row>
      <xdr:rowOff>20991</xdr:rowOff>
    </xdr:from>
    <xdr:to>
      <xdr:col>6</xdr:col>
      <xdr:colOff>323638</xdr:colOff>
      <xdr:row>40</xdr:row>
      <xdr:rowOff>140054</xdr:rowOff>
    </xdr:to>
    <xdr:pic>
      <xdr:nvPicPr>
        <xdr:cNvPr id="25" name="Picture 24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6829" r="-3" b="13330"/>
        <a:stretch/>
      </xdr:blipFill>
      <xdr:spPr>
        <a:xfrm flipH="1">
          <a:off x="1378459" y="4930568"/>
          <a:ext cx="310896" cy="230421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13</xdr:row>
      <xdr:rowOff>34088</xdr:rowOff>
    </xdr:from>
    <xdr:to>
      <xdr:col>8</xdr:col>
      <xdr:colOff>2668</xdr:colOff>
      <xdr:row>13</xdr:row>
      <xdr:rowOff>34088</xdr:rowOff>
    </xdr:to>
    <xdr:cxnSp macro="">
      <xdr:nvCxnSpPr>
        <xdr:cNvPr id="6" name="Straight Connector 5"/>
        <xdr:cNvCxnSpPr/>
      </xdr:nvCxnSpPr>
      <xdr:spPr bwMode="auto">
        <a:xfrm>
          <a:off x="253502" y="2586788"/>
          <a:ext cx="30162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22336</xdr:rowOff>
    </xdr:from>
    <xdr:to>
      <xdr:col>6</xdr:col>
      <xdr:colOff>320233</xdr:colOff>
      <xdr:row>13</xdr:row>
      <xdr:rowOff>14007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0894"/>
        <a:stretch/>
      </xdr:blipFill>
      <xdr:spPr>
        <a:xfrm>
          <a:off x="1375813" y="2232136"/>
          <a:ext cx="306495" cy="334571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16</xdr:row>
      <xdr:rowOff>140047</xdr:rowOff>
    </xdr:from>
    <xdr:to>
      <xdr:col>7</xdr:col>
      <xdr:colOff>1533451</xdr:colOff>
      <xdr:row>21</xdr:row>
      <xdr:rowOff>161056</xdr:rowOff>
    </xdr:to>
    <xdr:sp macro="" textlink="">
      <xdr:nvSpPr>
        <xdr:cNvPr id="15" name="TextBox 14"/>
        <xdr:cNvSpPr txBox="1"/>
      </xdr:nvSpPr>
      <xdr:spPr>
        <a:xfrm>
          <a:off x="1731177" y="3207097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0</xdr:col>
      <xdr:colOff>233807</xdr:colOff>
      <xdr:row>28</xdr:row>
      <xdr:rowOff>165523</xdr:rowOff>
    </xdr:from>
    <xdr:to>
      <xdr:col>7</xdr:col>
      <xdr:colOff>1558747</xdr:colOff>
      <xdr:row>28</xdr:row>
      <xdr:rowOff>165523</xdr:rowOff>
    </xdr:to>
    <xdr:cxnSp macro="">
      <xdr:nvCxnSpPr>
        <xdr:cNvPr id="19" name="Straight Connector 18"/>
        <xdr:cNvCxnSpPr/>
      </xdr:nvCxnSpPr>
      <xdr:spPr bwMode="auto">
        <a:xfrm>
          <a:off x="233807" y="5243188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29699</xdr:colOff>
      <xdr:row>36</xdr:row>
      <xdr:rowOff>13716</xdr:rowOff>
    </xdr:from>
    <xdr:to>
      <xdr:col>7</xdr:col>
      <xdr:colOff>1527423</xdr:colOff>
      <xdr:row>38</xdr:row>
      <xdr:rowOff>129631</xdr:rowOff>
    </xdr:to>
    <xdr:sp macro="" textlink="">
      <xdr:nvSpPr>
        <xdr:cNvPr id="20" name="TextBox 19"/>
        <xdr:cNvSpPr txBox="1"/>
      </xdr:nvSpPr>
      <xdr:spPr>
        <a:xfrm>
          <a:off x="1725149" y="6509766"/>
          <a:ext cx="1497724" cy="45881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42017</xdr:rowOff>
    </xdr:from>
    <xdr:to>
      <xdr:col>6</xdr:col>
      <xdr:colOff>323638</xdr:colOff>
      <xdr:row>28</xdr:row>
      <xdr:rowOff>133070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8" b="26265"/>
        <a:stretch/>
      </xdr:blipFill>
      <xdr:spPr>
        <a:xfrm>
          <a:off x="1378459" y="2598359"/>
          <a:ext cx="310896" cy="2612376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34</xdr:row>
      <xdr:rowOff>56008</xdr:rowOff>
    </xdr:from>
    <xdr:to>
      <xdr:col>6</xdr:col>
      <xdr:colOff>323638</xdr:colOff>
      <xdr:row>50</xdr:row>
      <xdr:rowOff>119063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6829" r="-3" b="-257"/>
        <a:stretch/>
      </xdr:blipFill>
      <xdr:spPr>
        <a:xfrm flipH="1">
          <a:off x="1374817" y="6209158"/>
          <a:ext cx="310896" cy="2806254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29</xdr:row>
      <xdr:rowOff>21010</xdr:rowOff>
    </xdr:from>
    <xdr:to>
      <xdr:col>6</xdr:col>
      <xdr:colOff>323638</xdr:colOff>
      <xdr:row>40</xdr:row>
      <xdr:rowOff>140052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7019" r="-3" b="13330"/>
        <a:stretch/>
      </xdr:blipFill>
      <xdr:spPr>
        <a:xfrm flipH="1">
          <a:off x="1378459" y="5266764"/>
          <a:ext cx="310896" cy="196801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129078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41852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4799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13</xdr:row>
      <xdr:rowOff>55100</xdr:rowOff>
    </xdr:from>
    <xdr:to>
      <xdr:col>8</xdr:col>
      <xdr:colOff>2668</xdr:colOff>
      <xdr:row>13</xdr:row>
      <xdr:rowOff>55100</xdr:rowOff>
    </xdr:to>
    <xdr:cxnSp macro="">
      <xdr:nvCxnSpPr>
        <xdr:cNvPr id="6" name="Straight Connector 5"/>
        <xdr:cNvCxnSpPr/>
      </xdr:nvCxnSpPr>
      <xdr:spPr bwMode="auto">
        <a:xfrm>
          <a:off x="253502" y="2611442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134967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6352</xdr:colOff>
      <xdr:row>26</xdr:row>
      <xdr:rowOff>7746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83151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54777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108934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114016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22336</xdr:rowOff>
    </xdr:from>
    <xdr:to>
      <xdr:col>6</xdr:col>
      <xdr:colOff>320233</xdr:colOff>
      <xdr:row>13</xdr:row>
      <xdr:rowOff>28014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0505"/>
        <a:stretch/>
      </xdr:blipFill>
      <xdr:spPr>
        <a:xfrm>
          <a:off x="1379455" y="2242501"/>
          <a:ext cx="306495" cy="341856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62050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24</xdr:row>
      <xdr:rowOff>154117</xdr:rowOff>
    </xdr:from>
    <xdr:to>
      <xdr:col>7</xdr:col>
      <xdr:colOff>1533451</xdr:colOff>
      <xdr:row>30</xdr:row>
      <xdr:rowOff>7038</xdr:rowOff>
    </xdr:to>
    <xdr:sp macro="" textlink="">
      <xdr:nvSpPr>
        <xdr:cNvPr id="15" name="TextBox 14"/>
        <xdr:cNvSpPr txBox="1"/>
      </xdr:nvSpPr>
      <xdr:spPr>
        <a:xfrm>
          <a:off x="1737620" y="4559430"/>
          <a:ext cx="1497724" cy="8614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ở độ sâu 2.7m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70033</xdr:rowOff>
    </xdr:from>
    <xdr:to>
      <xdr:col>6</xdr:col>
      <xdr:colOff>323638</xdr:colOff>
      <xdr:row>34</xdr:row>
      <xdr:rowOff>35019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9" b="1216"/>
        <a:stretch/>
      </xdr:blipFill>
      <xdr:spPr>
        <a:xfrm>
          <a:off x="1378459" y="2626375"/>
          <a:ext cx="310896" cy="3494838"/>
        </a:xfrm>
        <a:prstGeom prst="rect">
          <a:avLst/>
        </a:prstGeom>
      </xdr:spPr>
    </xdr:pic>
    <xdr:clientData/>
  </xdr:twoCellAnchor>
  <xdr:twoCellAnchor editAs="oneCell">
    <xdr:from>
      <xdr:col>6</xdr:col>
      <xdr:colOff>14008</xdr:colOff>
      <xdr:row>33</xdr:row>
      <xdr:rowOff>56016</xdr:rowOff>
    </xdr:from>
    <xdr:to>
      <xdr:col>6</xdr:col>
      <xdr:colOff>324904</xdr:colOff>
      <xdr:row>50</xdr:row>
      <xdr:rowOff>147076</xdr:rowOff>
    </xdr:to>
    <xdr:pic>
      <xdr:nvPicPr>
        <xdr:cNvPr id="25" name="Picture 24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9" b="16722"/>
        <a:stretch/>
      </xdr:blipFill>
      <xdr:spPr>
        <a:xfrm>
          <a:off x="1379725" y="5974123"/>
          <a:ext cx="310896" cy="294856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42023</xdr:rowOff>
    </xdr:from>
    <xdr:to>
      <xdr:col>7</xdr:col>
      <xdr:colOff>1544992</xdr:colOff>
      <xdr:row>13</xdr:row>
      <xdr:rowOff>112067</xdr:rowOff>
    </xdr:to>
    <xdr:sp macro="" textlink="">
      <xdr:nvSpPr>
        <xdr:cNvPr id="5" name="TextBox 4"/>
        <xdr:cNvSpPr txBox="1"/>
      </xdr:nvSpPr>
      <xdr:spPr>
        <a:xfrm>
          <a:off x="1731010" y="2262188"/>
          <a:ext cx="1515875" cy="4062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13</xdr:row>
      <xdr:rowOff>111132</xdr:rowOff>
    </xdr:from>
    <xdr:to>
      <xdr:col>8</xdr:col>
      <xdr:colOff>2668</xdr:colOff>
      <xdr:row>13</xdr:row>
      <xdr:rowOff>111132</xdr:rowOff>
    </xdr:to>
    <xdr:cxnSp macro="">
      <xdr:nvCxnSpPr>
        <xdr:cNvPr id="6" name="Straight Connector 5"/>
        <xdr:cNvCxnSpPr/>
      </xdr:nvCxnSpPr>
      <xdr:spPr bwMode="auto">
        <a:xfrm>
          <a:off x="253502" y="2667474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22335</xdr:rowOff>
    </xdr:from>
    <xdr:to>
      <xdr:col>6</xdr:col>
      <xdr:colOff>320233</xdr:colOff>
      <xdr:row>13</xdr:row>
      <xdr:rowOff>84043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88949"/>
        <a:stretch/>
      </xdr:blipFill>
      <xdr:spPr>
        <a:xfrm>
          <a:off x="1379455" y="2242500"/>
          <a:ext cx="306495" cy="397885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24</xdr:row>
      <xdr:rowOff>154117</xdr:rowOff>
    </xdr:from>
    <xdr:to>
      <xdr:col>7</xdr:col>
      <xdr:colOff>1533451</xdr:colOff>
      <xdr:row>30</xdr:row>
      <xdr:rowOff>7038</xdr:rowOff>
    </xdr:to>
    <xdr:sp macro="" textlink="">
      <xdr:nvSpPr>
        <xdr:cNvPr id="15" name="TextBox 14"/>
        <xdr:cNvSpPr txBox="1"/>
      </xdr:nvSpPr>
      <xdr:spPr>
        <a:xfrm>
          <a:off x="1731177" y="4592767"/>
          <a:ext cx="1497724" cy="8816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 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133069</xdr:rowOff>
    </xdr:from>
    <xdr:to>
      <xdr:col>6</xdr:col>
      <xdr:colOff>323638</xdr:colOff>
      <xdr:row>34</xdr:row>
      <xdr:rowOff>98054</xdr:rowOff>
    </xdr:to>
    <xdr:pic>
      <xdr:nvPicPr>
        <xdr:cNvPr id="20" name="Picture 19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9" b="1216"/>
        <a:stretch/>
      </xdr:blipFill>
      <xdr:spPr>
        <a:xfrm>
          <a:off x="1378459" y="2689411"/>
          <a:ext cx="310896" cy="3494838"/>
        </a:xfrm>
        <a:prstGeom prst="rect">
          <a:avLst/>
        </a:prstGeom>
      </xdr:spPr>
    </xdr:pic>
    <xdr:clientData/>
  </xdr:twoCellAnchor>
  <xdr:twoCellAnchor editAs="oneCell">
    <xdr:from>
      <xdr:col>6</xdr:col>
      <xdr:colOff>14008</xdr:colOff>
      <xdr:row>33</xdr:row>
      <xdr:rowOff>56016</xdr:rowOff>
    </xdr:from>
    <xdr:to>
      <xdr:col>6</xdr:col>
      <xdr:colOff>324904</xdr:colOff>
      <xdr:row>50</xdr:row>
      <xdr:rowOff>147077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9" b="16722"/>
        <a:stretch/>
      </xdr:blipFill>
      <xdr:spPr>
        <a:xfrm>
          <a:off x="1376083" y="6037716"/>
          <a:ext cx="310896" cy="300571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129078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41852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4799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42023</xdr:rowOff>
    </xdr:from>
    <xdr:to>
      <xdr:col>7</xdr:col>
      <xdr:colOff>1544992</xdr:colOff>
      <xdr:row>13</xdr:row>
      <xdr:rowOff>112067</xdr:rowOff>
    </xdr:to>
    <xdr:sp macro="" textlink="">
      <xdr:nvSpPr>
        <xdr:cNvPr id="5" name="TextBox 4"/>
        <xdr:cNvSpPr txBox="1"/>
      </xdr:nvSpPr>
      <xdr:spPr>
        <a:xfrm>
          <a:off x="1724567" y="2251823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13</xdr:row>
      <xdr:rowOff>34088</xdr:rowOff>
    </xdr:from>
    <xdr:to>
      <xdr:col>8</xdr:col>
      <xdr:colOff>2668</xdr:colOff>
      <xdr:row>13</xdr:row>
      <xdr:rowOff>34088</xdr:rowOff>
    </xdr:to>
    <xdr:cxnSp macro="">
      <xdr:nvCxnSpPr>
        <xdr:cNvPr id="6" name="Straight Connector 5"/>
        <xdr:cNvCxnSpPr/>
      </xdr:nvCxnSpPr>
      <xdr:spPr bwMode="auto">
        <a:xfrm>
          <a:off x="253502" y="2590430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134967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6352</xdr:colOff>
      <xdr:row>26</xdr:row>
      <xdr:rowOff>7746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83151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54777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108934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114016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22335</xdr:rowOff>
    </xdr:from>
    <xdr:to>
      <xdr:col>6</xdr:col>
      <xdr:colOff>320233</xdr:colOff>
      <xdr:row>13</xdr:row>
      <xdr:rowOff>14006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0894"/>
        <a:stretch/>
      </xdr:blipFill>
      <xdr:spPr>
        <a:xfrm>
          <a:off x="1379455" y="2242500"/>
          <a:ext cx="306495" cy="327849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62050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24</xdr:row>
      <xdr:rowOff>154117</xdr:rowOff>
    </xdr:from>
    <xdr:to>
      <xdr:col>7</xdr:col>
      <xdr:colOff>1533451</xdr:colOff>
      <xdr:row>30</xdr:row>
      <xdr:rowOff>7038</xdr:rowOff>
    </xdr:to>
    <xdr:sp macro="" textlink="">
      <xdr:nvSpPr>
        <xdr:cNvPr id="15" name="TextBox 14"/>
        <xdr:cNvSpPr txBox="1"/>
      </xdr:nvSpPr>
      <xdr:spPr>
        <a:xfrm>
          <a:off x="1731177" y="4592767"/>
          <a:ext cx="1497724" cy="8816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 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49021</xdr:rowOff>
    </xdr:from>
    <xdr:to>
      <xdr:col>6</xdr:col>
      <xdr:colOff>323638</xdr:colOff>
      <xdr:row>34</xdr:row>
      <xdr:rowOff>14007</xdr:rowOff>
    </xdr:to>
    <xdr:pic>
      <xdr:nvPicPr>
        <xdr:cNvPr id="20" name="Picture 19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9" b="1216"/>
        <a:stretch/>
      </xdr:blipFill>
      <xdr:spPr>
        <a:xfrm>
          <a:off x="1378459" y="2605363"/>
          <a:ext cx="310896" cy="3494838"/>
        </a:xfrm>
        <a:prstGeom prst="rect">
          <a:avLst/>
        </a:prstGeom>
      </xdr:spPr>
    </xdr:pic>
    <xdr:clientData/>
  </xdr:twoCellAnchor>
  <xdr:twoCellAnchor editAs="oneCell">
    <xdr:from>
      <xdr:col>6</xdr:col>
      <xdr:colOff>14008</xdr:colOff>
      <xdr:row>33</xdr:row>
      <xdr:rowOff>63020</xdr:rowOff>
    </xdr:from>
    <xdr:to>
      <xdr:col>6</xdr:col>
      <xdr:colOff>324904</xdr:colOff>
      <xdr:row>50</xdr:row>
      <xdr:rowOff>154080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9" b="16722"/>
        <a:stretch/>
      </xdr:blipFill>
      <xdr:spPr>
        <a:xfrm>
          <a:off x="1379725" y="5981127"/>
          <a:ext cx="310896" cy="294856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42023</xdr:rowOff>
    </xdr:from>
    <xdr:to>
      <xdr:col>7</xdr:col>
      <xdr:colOff>1544992</xdr:colOff>
      <xdr:row>13</xdr:row>
      <xdr:rowOff>112067</xdr:rowOff>
    </xdr:to>
    <xdr:sp macro="" textlink="">
      <xdr:nvSpPr>
        <xdr:cNvPr id="5" name="TextBox 4"/>
        <xdr:cNvSpPr txBox="1"/>
      </xdr:nvSpPr>
      <xdr:spPr>
        <a:xfrm>
          <a:off x="1724567" y="2251823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13</xdr:row>
      <xdr:rowOff>111132</xdr:rowOff>
    </xdr:from>
    <xdr:to>
      <xdr:col>8</xdr:col>
      <xdr:colOff>2668</xdr:colOff>
      <xdr:row>13</xdr:row>
      <xdr:rowOff>111132</xdr:rowOff>
    </xdr:to>
    <xdr:cxnSp macro="">
      <xdr:nvCxnSpPr>
        <xdr:cNvPr id="6" name="Straight Connector 5"/>
        <xdr:cNvCxnSpPr/>
      </xdr:nvCxnSpPr>
      <xdr:spPr bwMode="auto">
        <a:xfrm>
          <a:off x="253502" y="2667474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22334</xdr:rowOff>
    </xdr:from>
    <xdr:to>
      <xdr:col>6</xdr:col>
      <xdr:colOff>320233</xdr:colOff>
      <xdr:row>13</xdr:row>
      <xdr:rowOff>98050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88949"/>
        <a:stretch/>
      </xdr:blipFill>
      <xdr:spPr>
        <a:xfrm>
          <a:off x="1379455" y="2242499"/>
          <a:ext cx="306495" cy="411893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24</xdr:row>
      <xdr:rowOff>154117</xdr:rowOff>
    </xdr:from>
    <xdr:to>
      <xdr:col>7</xdr:col>
      <xdr:colOff>1533451</xdr:colOff>
      <xdr:row>30</xdr:row>
      <xdr:rowOff>7038</xdr:rowOff>
    </xdr:to>
    <xdr:sp macro="" textlink="">
      <xdr:nvSpPr>
        <xdr:cNvPr id="15" name="TextBox 14"/>
        <xdr:cNvSpPr txBox="1"/>
      </xdr:nvSpPr>
      <xdr:spPr>
        <a:xfrm>
          <a:off x="1731177" y="4592767"/>
          <a:ext cx="1497724" cy="8816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 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 đến nửa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126065</xdr:rowOff>
    </xdr:from>
    <xdr:to>
      <xdr:col>6</xdr:col>
      <xdr:colOff>323638</xdr:colOff>
      <xdr:row>34</xdr:row>
      <xdr:rowOff>91050</xdr:rowOff>
    </xdr:to>
    <xdr:pic>
      <xdr:nvPicPr>
        <xdr:cNvPr id="20" name="Picture 19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9" b="1216"/>
        <a:stretch/>
      </xdr:blipFill>
      <xdr:spPr>
        <a:xfrm>
          <a:off x="1378459" y="2682407"/>
          <a:ext cx="310896" cy="3494838"/>
        </a:xfrm>
        <a:prstGeom prst="rect">
          <a:avLst/>
        </a:prstGeom>
      </xdr:spPr>
    </xdr:pic>
    <xdr:clientData/>
  </xdr:twoCellAnchor>
  <xdr:twoCellAnchor editAs="oneCell">
    <xdr:from>
      <xdr:col>6</xdr:col>
      <xdr:colOff>14008</xdr:colOff>
      <xdr:row>33</xdr:row>
      <xdr:rowOff>63020</xdr:rowOff>
    </xdr:from>
    <xdr:to>
      <xdr:col>6</xdr:col>
      <xdr:colOff>324904</xdr:colOff>
      <xdr:row>50</xdr:row>
      <xdr:rowOff>154081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9" b="16722"/>
        <a:stretch/>
      </xdr:blipFill>
      <xdr:spPr>
        <a:xfrm>
          <a:off x="1376083" y="6044720"/>
          <a:ext cx="310896" cy="300571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15377</xdr:colOff>
      <xdr:row>13</xdr:row>
      <xdr:rowOff>118132</xdr:rowOff>
    </xdr:from>
    <xdr:to>
      <xdr:col>8</xdr:col>
      <xdr:colOff>2668</xdr:colOff>
      <xdr:row>13</xdr:row>
      <xdr:rowOff>118132</xdr:rowOff>
    </xdr:to>
    <xdr:cxnSp macro="">
      <xdr:nvCxnSpPr>
        <xdr:cNvPr id="6" name="Straight Connector 5"/>
        <xdr:cNvCxnSpPr/>
      </xdr:nvCxnSpPr>
      <xdr:spPr bwMode="auto">
        <a:xfrm>
          <a:off x="253502" y="2674474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22336</xdr:rowOff>
    </xdr:from>
    <xdr:to>
      <xdr:col>6</xdr:col>
      <xdr:colOff>320233</xdr:colOff>
      <xdr:row>13</xdr:row>
      <xdr:rowOff>91048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88753"/>
        <a:stretch/>
      </xdr:blipFill>
      <xdr:spPr>
        <a:xfrm>
          <a:off x="1379455" y="2242501"/>
          <a:ext cx="306495" cy="404889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84046</xdr:rowOff>
    </xdr:from>
    <xdr:to>
      <xdr:col>7</xdr:col>
      <xdr:colOff>1533451</xdr:colOff>
      <xdr:row>25</xdr:row>
      <xdr:rowOff>105055</xdr:rowOff>
    </xdr:to>
    <xdr:sp macro="" textlink="">
      <xdr:nvSpPr>
        <xdr:cNvPr id="15" name="TextBox 14"/>
        <xdr:cNvSpPr txBox="1"/>
      </xdr:nvSpPr>
      <xdr:spPr>
        <a:xfrm>
          <a:off x="1731177" y="3836896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 ở độ sâu 3,7m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16694</xdr:colOff>
      <xdr:row>32</xdr:row>
      <xdr:rowOff>53464</xdr:rowOff>
    </xdr:from>
    <xdr:to>
      <xdr:col>8</xdr:col>
      <xdr:colOff>10935</xdr:colOff>
      <xdr:row>32</xdr:row>
      <xdr:rowOff>53464</xdr:rowOff>
    </xdr:to>
    <xdr:cxnSp macro="">
      <xdr:nvCxnSpPr>
        <xdr:cNvPr id="19" name="Straight Connector 18"/>
        <xdr:cNvCxnSpPr/>
      </xdr:nvCxnSpPr>
      <xdr:spPr bwMode="auto">
        <a:xfrm>
          <a:off x="254819" y="5803482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36702</xdr:colOff>
      <xdr:row>39</xdr:row>
      <xdr:rowOff>104833</xdr:rowOff>
    </xdr:from>
    <xdr:to>
      <xdr:col>7</xdr:col>
      <xdr:colOff>1534426</xdr:colOff>
      <xdr:row>42</xdr:row>
      <xdr:rowOff>52660</xdr:rowOff>
    </xdr:to>
    <xdr:sp macro="" textlink="">
      <xdr:nvSpPr>
        <xdr:cNvPr id="20" name="TextBox 19"/>
        <xdr:cNvSpPr txBox="1"/>
      </xdr:nvSpPr>
      <xdr:spPr>
        <a:xfrm>
          <a:off x="1738595" y="7031469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tím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133069</xdr:rowOff>
    </xdr:from>
    <xdr:to>
      <xdr:col>6</xdr:col>
      <xdr:colOff>323638</xdr:colOff>
      <xdr:row>32</xdr:row>
      <xdr:rowOff>35019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12549"/>
        <a:stretch/>
      </xdr:blipFill>
      <xdr:spPr>
        <a:xfrm>
          <a:off x="1378459" y="2689411"/>
          <a:ext cx="310896" cy="3095626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32</xdr:row>
      <xdr:rowOff>77041</xdr:rowOff>
    </xdr:from>
    <xdr:to>
      <xdr:col>6</xdr:col>
      <xdr:colOff>323638</xdr:colOff>
      <xdr:row>50</xdr:row>
      <xdr:rowOff>140074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57" r="-3" b="6325"/>
        <a:stretch/>
      </xdr:blipFill>
      <xdr:spPr>
        <a:xfrm flipH="1">
          <a:off x="1378459" y="5827059"/>
          <a:ext cx="310896" cy="308862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50642</xdr:rowOff>
    </xdr:from>
    <xdr:to>
      <xdr:col>7</xdr:col>
      <xdr:colOff>1544992</xdr:colOff>
      <xdr:row>13</xdr:row>
      <xdr:rowOff>120686</xdr:rowOff>
    </xdr:to>
    <xdr:sp macro="" textlink="">
      <xdr:nvSpPr>
        <xdr:cNvPr id="5" name="TextBox 4"/>
        <xdr:cNvSpPr txBox="1"/>
      </xdr:nvSpPr>
      <xdr:spPr>
        <a:xfrm>
          <a:off x="1970752" y="2439219"/>
          <a:ext cx="1515875" cy="40708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6350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251724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141166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1" r="655" b="87937"/>
        <a:stretch/>
      </xdr:blipFill>
      <xdr:spPr>
        <a:xfrm>
          <a:off x="1380317" y="2242145"/>
          <a:ext cx="309600" cy="457857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22</xdr:row>
      <xdr:rowOff>49042</xdr:rowOff>
    </xdr:from>
    <xdr:to>
      <xdr:col>7</xdr:col>
      <xdr:colOff>1533451</xdr:colOff>
      <xdr:row>27</xdr:row>
      <xdr:rowOff>70051</xdr:rowOff>
    </xdr:to>
    <xdr:sp macro="" textlink="">
      <xdr:nvSpPr>
        <xdr:cNvPr id="14" name="TextBox 13"/>
        <xdr:cNvSpPr txBox="1"/>
      </xdr:nvSpPr>
      <xdr:spPr>
        <a:xfrm>
          <a:off x="1731177" y="4144792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 ở độ sâu 3,0m; 6.5; 7.0; 7.5m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80595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7790</xdr:colOff>
      <xdr:row>42</xdr:row>
      <xdr:rowOff>29367</xdr:rowOff>
    </xdr:from>
    <xdr:to>
      <xdr:col>8</xdr:col>
      <xdr:colOff>844</xdr:colOff>
      <xdr:row>42</xdr:row>
      <xdr:rowOff>29367</xdr:rowOff>
    </xdr:to>
    <xdr:cxnSp macro="">
      <xdr:nvCxnSpPr>
        <xdr:cNvPr id="18" name="Straight Connector 17"/>
        <xdr:cNvCxnSpPr/>
      </xdr:nvCxnSpPr>
      <xdr:spPr bwMode="auto">
        <a:xfrm>
          <a:off x="249951" y="7504070"/>
          <a:ext cx="3020067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66654</xdr:colOff>
      <xdr:row>44</xdr:row>
      <xdr:rowOff>105159</xdr:rowOff>
    </xdr:from>
    <xdr:to>
      <xdr:col>7</xdr:col>
      <xdr:colOff>1564378</xdr:colOff>
      <xdr:row>47</xdr:row>
      <xdr:rowOff>52988</xdr:rowOff>
    </xdr:to>
    <xdr:sp macro="" textlink="">
      <xdr:nvSpPr>
        <xdr:cNvPr id="19" name="TextBox 18"/>
        <xdr:cNvSpPr txBox="1"/>
      </xdr:nvSpPr>
      <xdr:spPr>
        <a:xfrm>
          <a:off x="1766500" y="7857044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tím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152880</xdr:rowOff>
    </xdr:from>
    <xdr:to>
      <xdr:col>6</xdr:col>
      <xdr:colOff>323638</xdr:colOff>
      <xdr:row>32</xdr:row>
      <xdr:rowOff>53407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12549"/>
        <a:stretch/>
      </xdr:blipFill>
      <xdr:spPr>
        <a:xfrm>
          <a:off x="1376916" y="2711715"/>
          <a:ext cx="310896" cy="3121267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42</xdr:row>
      <xdr:rowOff>36634</xdr:rowOff>
    </xdr:from>
    <xdr:to>
      <xdr:col>6</xdr:col>
      <xdr:colOff>323638</xdr:colOff>
      <xdr:row>50</xdr:row>
      <xdr:rowOff>158389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49211" r="-3" b="6325"/>
        <a:stretch/>
      </xdr:blipFill>
      <xdr:spPr>
        <a:xfrm flipH="1">
          <a:off x="1372802" y="7496358"/>
          <a:ext cx="310896" cy="1477235"/>
        </a:xfrm>
        <a:prstGeom prst="rect">
          <a:avLst/>
        </a:prstGeom>
      </xdr:spPr>
    </xdr:pic>
    <xdr:clientData/>
  </xdr:twoCellAnchor>
  <xdr:twoCellAnchor editAs="oneCell">
    <xdr:from>
      <xdr:col>6</xdr:col>
      <xdr:colOff>16144</xdr:colOff>
      <xdr:row>29</xdr:row>
      <xdr:rowOff>42009</xdr:rowOff>
    </xdr:from>
    <xdr:to>
      <xdr:col>6</xdr:col>
      <xdr:colOff>325744</xdr:colOff>
      <xdr:row>42</xdr:row>
      <xdr:rowOff>4580</xdr:rowOff>
    </xdr:to>
    <xdr:pic>
      <xdr:nvPicPr>
        <xdr:cNvPr id="27" name="Picture 26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75" t="-416" r="1" b="44365"/>
        <a:stretch/>
      </xdr:blipFill>
      <xdr:spPr>
        <a:xfrm>
          <a:off x="1376204" y="5299076"/>
          <a:ext cx="309600" cy="2165228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134302</xdr:rowOff>
    </xdr:from>
    <xdr:to>
      <xdr:col>8</xdr:col>
      <xdr:colOff>844</xdr:colOff>
      <xdr:row>13</xdr:row>
      <xdr:rowOff>134302</xdr:rowOff>
    </xdr:to>
    <xdr:cxnSp macro="">
      <xdr:nvCxnSpPr>
        <xdr:cNvPr id="28" name="Straight Connector 27"/>
        <xdr:cNvCxnSpPr/>
      </xdr:nvCxnSpPr>
      <xdr:spPr bwMode="auto">
        <a:xfrm>
          <a:off x="249951" y="2693137"/>
          <a:ext cx="3020067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6350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251724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29306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0898"/>
        <a:stretch/>
      </xdr:blipFill>
      <xdr:spPr>
        <a:xfrm>
          <a:off x="1378951" y="2213086"/>
          <a:ext cx="309600" cy="344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34385</xdr:rowOff>
    </xdr:from>
    <xdr:to>
      <xdr:col>7</xdr:col>
      <xdr:colOff>1533451</xdr:colOff>
      <xdr:row>25</xdr:row>
      <xdr:rowOff>55394</xdr:rowOff>
    </xdr:to>
    <xdr:sp macro="" textlink="">
      <xdr:nvSpPr>
        <xdr:cNvPr id="14" name="TextBox 13"/>
        <xdr:cNvSpPr txBox="1"/>
      </xdr:nvSpPr>
      <xdr:spPr>
        <a:xfrm>
          <a:off x="1735573" y="3741808"/>
          <a:ext cx="1497724" cy="8636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80595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463</xdr:colOff>
      <xdr:row>33</xdr:row>
      <xdr:rowOff>7386</xdr:rowOff>
    </xdr:from>
    <xdr:to>
      <xdr:col>7</xdr:col>
      <xdr:colOff>1568806</xdr:colOff>
      <xdr:row>33</xdr:row>
      <xdr:rowOff>7386</xdr:rowOff>
    </xdr:to>
    <xdr:cxnSp macro="">
      <xdr:nvCxnSpPr>
        <xdr:cNvPr id="18" name="Straight Connector 17"/>
        <xdr:cNvCxnSpPr/>
      </xdr:nvCxnSpPr>
      <xdr:spPr bwMode="auto">
        <a:xfrm>
          <a:off x="242251" y="5905559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44673</xdr:colOff>
      <xdr:row>40</xdr:row>
      <xdr:rowOff>2574</xdr:rowOff>
    </xdr:from>
    <xdr:to>
      <xdr:col>7</xdr:col>
      <xdr:colOff>1542397</xdr:colOff>
      <xdr:row>42</xdr:row>
      <xdr:rowOff>118922</xdr:rowOff>
    </xdr:to>
    <xdr:sp macro="" textlink="">
      <xdr:nvSpPr>
        <xdr:cNvPr id="19" name="TextBox 18"/>
        <xdr:cNvSpPr txBox="1"/>
      </xdr:nvSpPr>
      <xdr:spPr>
        <a:xfrm>
          <a:off x="1744519" y="7080382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73270</xdr:rowOff>
    </xdr:from>
    <xdr:to>
      <xdr:col>6</xdr:col>
      <xdr:colOff>322341</xdr:colOff>
      <xdr:row>32</xdr:row>
      <xdr:rowOff>153867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9" r="2760" b="4341"/>
        <a:stretch/>
      </xdr:blipFill>
      <xdr:spPr>
        <a:xfrm>
          <a:off x="1375549" y="2601058"/>
          <a:ext cx="309600" cy="3282462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33</xdr:row>
      <xdr:rowOff>43963</xdr:rowOff>
    </xdr:from>
    <xdr:to>
      <xdr:col>6</xdr:col>
      <xdr:colOff>323638</xdr:colOff>
      <xdr:row>50</xdr:row>
      <xdr:rowOff>158390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3555" r="-3" b="6324"/>
        <a:stretch/>
      </xdr:blipFill>
      <xdr:spPr>
        <a:xfrm flipH="1">
          <a:off x="1375550" y="5942136"/>
          <a:ext cx="310896" cy="2979254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58676</xdr:rowOff>
    </xdr:from>
    <xdr:to>
      <xdr:col>8</xdr:col>
      <xdr:colOff>844</xdr:colOff>
      <xdr:row>13</xdr:row>
      <xdr:rowOff>58676</xdr:rowOff>
    </xdr:to>
    <xdr:cxnSp macro="">
      <xdr:nvCxnSpPr>
        <xdr:cNvPr id="28" name="Straight Connector 27"/>
        <xdr:cNvCxnSpPr/>
      </xdr:nvCxnSpPr>
      <xdr:spPr bwMode="auto">
        <a:xfrm>
          <a:off x="249578" y="2586464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122452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16551</xdr:rowOff>
    </xdr:from>
    <xdr:to>
      <xdr:col>7</xdr:col>
      <xdr:colOff>1544992</xdr:colOff>
      <xdr:row>13</xdr:row>
      <xdr:rowOff>10209</xdr:rowOff>
    </xdr:to>
    <xdr:sp macro="" textlink="">
      <xdr:nvSpPr>
        <xdr:cNvPr id="5" name="TextBox 4"/>
        <xdr:cNvSpPr txBox="1"/>
      </xdr:nvSpPr>
      <xdr:spPr>
        <a:xfrm>
          <a:off x="1731010" y="2236716"/>
          <a:ext cx="1515875" cy="32983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2</xdr:col>
      <xdr:colOff>8372</xdr:colOff>
      <xdr:row>13</xdr:row>
      <xdr:rowOff>6069</xdr:rowOff>
    </xdr:from>
    <xdr:to>
      <xdr:col>7</xdr:col>
      <xdr:colOff>1564487</xdr:colOff>
      <xdr:row>13</xdr:row>
      <xdr:rowOff>6069</xdr:rowOff>
    </xdr:to>
    <xdr:cxnSp macro="">
      <xdr:nvCxnSpPr>
        <xdr:cNvPr id="6" name="Straight Connector 5"/>
        <xdr:cNvCxnSpPr/>
      </xdr:nvCxnSpPr>
      <xdr:spPr bwMode="auto">
        <a:xfrm>
          <a:off x="246497" y="2562411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128341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3605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76525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50635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102308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107389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13738</xdr:colOff>
      <xdr:row>11</xdr:row>
      <xdr:rowOff>15333</xdr:rowOff>
    </xdr:from>
    <xdr:to>
      <xdr:col>6</xdr:col>
      <xdr:colOff>320233</xdr:colOff>
      <xdr:row>12</xdr:row>
      <xdr:rowOff>161084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1500"/>
        <a:stretch/>
      </xdr:blipFill>
      <xdr:spPr>
        <a:xfrm>
          <a:off x="1379455" y="2235498"/>
          <a:ext cx="306495" cy="313840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21719</xdr:colOff>
      <xdr:row>18</xdr:row>
      <xdr:rowOff>154071</xdr:rowOff>
    </xdr:from>
    <xdr:to>
      <xdr:col>7</xdr:col>
      <xdr:colOff>1519443</xdr:colOff>
      <xdr:row>23</xdr:row>
      <xdr:rowOff>61</xdr:rowOff>
    </xdr:to>
    <xdr:sp macro="" textlink="">
      <xdr:nvSpPr>
        <xdr:cNvPr id="15" name="TextBox 14"/>
        <xdr:cNvSpPr txBox="1"/>
      </xdr:nvSpPr>
      <xdr:spPr>
        <a:xfrm>
          <a:off x="1717169" y="3564021"/>
          <a:ext cx="1497724" cy="7032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7</xdr:col>
      <xdr:colOff>29699</xdr:colOff>
      <xdr:row>36</xdr:row>
      <xdr:rowOff>88390</xdr:rowOff>
    </xdr:from>
    <xdr:to>
      <xdr:col>7</xdr:col>
      <xdr:colOff>1527423</xdr:colOff>
      <xdr:row>39</xdr:row>
      <xdr:rowOff>31124</xdr:rowOff>
    </xdr:to>
    <xdr:sp macro="" textlink="">
      <xdr:nvSpPr>
        <xdr:cNvPr id="20" name="TextBox 19"/>
        <xdr:cNvSpPr txBox="1"/>
      </xdr:nvSpPr>
      <xdr:spPr>
        <a:xfrm>
          <a:off x="1744199" y="6651981"/>
          <a:ext cx="1497724" cy="46227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nâu tím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 đến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13</xdr:row>
      <xdr:rowOff>28690</xdr:rowOff>
    </xdr:from>
    <xdr:to>
      <xdr:col>6</xdr:col>
      <xdr:colOff>323638</xdr:colOff>
      <xdr:row>25</xdr:row>
      <xdr:rowOff>6989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363"/>
        <a:stretch>
          <a:fillRect/>
        </a:stretch>
      </xdr:blipFill>
      <xdr:spPr>
        <a:xfrm>
          <a:off x="1378459" y="2585032"/>
          <a:ext cx="310896" cy="1995358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25</xdr:row>
      <xdr:rowOff>19083</xdr:rowOff>
    </xdr:from>
    <xdr:to>
      <xdr:col>6</xdr:col>
      <xdr:colOff>323638</xdr:colOff>
      <xdr:row>41</xdr:row>
      <xdr:rowOff>6988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18848"/>
        <a:stretch/>
      </xdr:blipFill>
      <xdr:spPr>
        <a:xfrm flipH="1">
          <a:off x="1378459" y="4592484"/>
          <a:ext cx="310896" cy="2677317"/>
        </a:xfrm>
        <a:prstGeom prst="rect">
          <a:avLst/>
        </a:prstGeom>
      </xdr:spPr>
    </xdr:pic>
    <xdr:clientData/>
  </xdr:twoCellAnchor>
  <xdr:twoCellAnchor>
    <xdr:from>
      <xdr:col>2</xdr:col>
      <xdr:colOff>1369</xdr:colOff>
      <xdr:row>25</xdr:row>
      <xdr:rowOff>6068</xdr:rowOff>
    </xdr:from>
    <xdr:to>
      <xdr:col>7</xdr:col>
      <xdr:colOff>1557484</xdr:colOff>
      <xdr:row>25</xdr:row>
      <xdr:rowOff>6068</xdr:rowOff>
    </xdr:to>
    <xdr:cxnSp macro="">
      <xdr:nvCxnSpPr>
        <xdr:cNvPr id="24" name="Straight Connector 23"/>
        <xdr:cNvCxnSpPr/>
      </xdr:nvCxnSpPr>
      <xdr:spPr bwMode="auto">
        <a:xfrm>
          <a:off x="239494" y="4579469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14008</xdr:colOff>
      <xdr:row>41</xdr:row>
      <xdr:rowOff>14009</xdr:rowOff>
    </xdr:from>
    <xdr:to>
      <xdr:col>6</xdr:col>
      <xdr:colOff>324904</xdr:colOff>
      <xdr:row>46</xdr:row>
      <xdr:rowOff>147078</xdr:rowOff>
    </xdr:to>
    <xdr:pic>
      <xdr:nvPicPr>
        <xdr:cNvPr id="27" name="Picture 26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70492"/>
        <a:stretch/>
      </xdr:blipFill>
      <xdr:spPr>
        <a:xfrm flipH="1">
          <a:off x="1379725" y="7276822"/>
          <a:ext cx="310896" cy="973510"/>
        </a:xfrm>
        <a:prstGeom prst="rect">
          <a:avLst/>
        </a:prstGeom>
      </xdr:spPr>
    </xdr:pic>
    <xdr:clientData/>
  </xdr:twoCellAnchor>
  <xdr:twoCellAnchor editAs="oneCell">
    <xdr:from>
      <xdr:col>6</xdr:col>
      <xdr:colOff>14654</xdr:colOff>
      <xdr:row>45</xdr:row>
      <xdr:rowOff>73267</xdr:rowOff>
    </xdr:from>
    <xdr:to>
      <xdr:col>6</xdr:col>
      <xdr:colOff>325550</xdr:colOff>
      <xdr:row>50</xdr:row>
      <xdr:rowOff>161193</xdr:rowOff>
    </xdr:to>
    <xdr:pic>
      <xdr:nvPicPr>
        <xdr:cNvPr id="28" name="Picture 27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71858"/>
        <a:stretch/>
      </xdr:blipFill>
      <xdr:spPr>
        <a:xfrm flipH="1">
          <a:off x="1377462" y="7993671"/>
          <a:ext cx="310896" cy="93052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129078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41852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4799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134967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6352</xdr:colOff>
      <xdr:row>26</xdr:row>
      <xdr:rowOff>7746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83151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54777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108934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114016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29306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0898"/>
        <a:stretch/>
      </xdr:blipFill>
      <xdr:spPr>
        <a:xfrm>
          <a:off x="1378218" y="2232136"/>
          <a:ext cx="309600" cy="349871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23</xdr:row>
      <xdr:rowOff>23178</xdr:rowOff>
    </xdr:from>
    <xdr:to>
      <xdr:col>7</xdr:col>
      <xdr:colOff>1533451</xdr:colOff>
      <xdr:row>28</xdr:row>
      <xdr:rowOff>44187</xdr:rowOff>
    </xdr:to>
    <xdr:sp macro="" textlink="">
      <xdr:nvSpPr>
        <xdr:cNvPr id="14" name="TextBox 13"/>
        <xdr:cNvSpPr txBox="1"/>
      </xdr:nvSpPr>
      <xdr:spPr>
        <a:xfrm>
          <a:off x="1739021" y="4247796"/>
          <a:ext cx="1497724" cy="8614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ở độ sâu 3.0 m; 5.5m; 6m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0</xdr:col>
      <xdr:colOff>234924</xdr:colOff>
      <xdr:row>39</xdr:row>
      <xdr:rowOff>60</xdr:rowOff>
    </xdr:from>
    <xdr:to>
      <xdr:col>7</xdr:col>
      <xdr:colOff>1561479</xdr:colOff>
      <xdr:row>39</xdr:row>
      <xdr:rowOff>60</xdr:rowOff>
    </xdr:to>
    <xdr:cxnSp macro="">
      <xdr:nvCxnSpPr>
        <xdr:cNvPr id="18" name="Straight Connector 17"/>
        <xdr:cNvCxnSpPr/>
      </xdr:nvCxnSpPr>
      <xdr:spPr bwMode="auto">
        <a:xfrm>
          <a:off x="234924" y="6909348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44673</xdr:colOff>
      <xdr:row>43</xdr:row>
      <xdr:rowOff>101278</xdr:rowOff>
    </xdr:from>
    <xdr:to>
      <xdr:col>7</xdr:col>
      <xdr:colOff>1542397</xdr:colOff>
      <xdr:row>46</xdr:row>
      <xdr:rowOff>49106</xdr:rowOff>
    </xdr:to>
    <xdr:sp macro="" textlink="">
      <xdr:nvSpPr>
        <xdr:cNvPr id="19" name="TextBox 18"/>
        <xdr:cNvSpPr txBox="1"/>
      </xdr:nvSpPr>
      <xdr:spPr>
        <a:xfrm>
          <a:off x="1747967" y="7687660"/>
          <a:ext cx="1497724" cy="45209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73270</xdr:rowOff>
    </xdr:from>
    <xdr:to>
      <xdr:col>6</xdr:col>
      <xdr:colOff>322341</xdr:colOff>
      <xdr:row>32</xdr:row>
      <xdr:rowOff>153867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9" r="2760" b="4341"/>
        <a:stretch/>
      </xdr:blipFill>
      <xdr:spPr>
        <a:xfrm>
          <a:off x="1374816" y="2625970"/>
          <a:ext cx="309600" cy="3338146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39</xdr:row>
      <xdr:rowOff>29308</xdr:rowOff>
    </xdr:from>
    <xdr:to>
      <xdr:col>6</xdr:col>
      <xdr:colOff>323638</xdr:colOff>
      <xdr:row>50</xdr:row>
      <xdr:rowOff>158389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33698" r="-3" b="6324"/>
        <a:stretch/>
      </xdr:blipFill>
      <xdr:spPr>
        <a:xfrm flipH="1">
          <a:off x="1375550" y="6938596"/>
          <a:ext cx="310896" cy="1982793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51349</xdr:rowOff>
    </xdr:from>
    <xdr:to>
      <xdr:col>8</xdr:col>
      <xdr:colOff>844</xdr:colOff>
      <xdr:row>13</xdr:row>
      <xdr:rowOff>51349</xdr:rowOff>
    </xdr:to>
    <xdr:cxnSp macro="">
      <xdr:nvCxnSpPr>
        <xdr:cNvPr id="23" name="Straight Connector 22"/>
        <xdr:cNvCxnSpPr/>
      </xdr:nvCxnSpPr>
      <xdr:spPr bwMode="auto">
        <a:xfrm>
          <a:off x="249578" y="2579137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21977</xdr:colOff>
      <xdr:row>30</xdr:row>
      <xdr:rowOff>146539</xdr:rowOff>
    </xdr:from>
    <xdr:to>
      <xdr:col>7</xdr:col>
      <xdr:colOff>273</xdr:colOff>
      <xdr:row>38</xdr:row>
      <xdr:rowOff>153867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57635"/>
        <a:stretch/>
      </xdr:blipFill>
      <xdr:spPr>
        <a:xfrm>
          <a:off x="1384785" y="5539154"/>
          <a:ext cx="309600" cy="1355481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14007</xdr:rowOff>
    </xdr:from>
    <xdr:to>
      <xdr:col>7</xdr:col>
      <xdr:colOff>1544992</xdr:colOff>
      <xdr:row>13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6350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251724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139212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2449"/>
        <a:stretch/>
      </xdr:blipFill>
      <xdr:spPr>
        <a:xfrm>
          <a:off x="1378951" y="2213086"/>
          <a:ext cx="309600" cy="285395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34385</xdr:rowOff>
    </xdr:from>
    <xdr:to>
      <xdr:col>7</xdr:col>
      <xdr:colOff>1533451</xdr:colOff>
      <xdr:row>25</xdr:row>
      <xdr:rowOff>55394</xdr:rowOff>
    </xdr:to>
    <xdr:sp macro="" textlink="">
      <xdr:nvSpPr>
        <xdr:cNvPr id="14" name="TextBox 13"/>
        <xdr:cNvSpPr txBox="1"/>
      </xdr:nvSpPr>
      <xdr:spPr>
        <a:xfrm>
          <a:off x="1731177" y="3787235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cuội nhỏ ở độ sâu 4.5 m đến 6.0m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80595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463</xdr:colOff>
      <xdr:row>35</xdr:row>
      <xdr:rowOff>59</xdr:rowOff>
    </xdr:from>
    <xdr:to>
      <xdr:col>7</xdr:col>
      <xdr:colOff>1568806</xdr:colOff>
      <xdr:row>35</xdr:row>
      <xdr:rowOff>59</xdr:rowOff>
    </xdr:to>
    <xdr:cxnSp macro="">
      <xdr:nvCxnSpPr>
        <xdr:cNvPr id="18" name="Straight Connector 17"/>
        <xdr:cNvCxnSpPr/>
      </xdr:nvCxnSpPr>
      <xdr:spPr bwMode="auto">
        <a:xfrm>
          <a:off x="242251" y="6235271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44673</xdr:colOff>
      <xdr:row>41</xdr:row>
      <xdr:rowOff>61192</xdr:rowOff>
    </xdr:from>
    <xdr:to>
      <xdr:col>7</xdr:col>
      <xdr:colOff>1542397</xdr:colOff>
      <xdr:row>44</xdr:row>
      <xdr:rowOff>9020</xdr:rowOff>
    </xdr:to>
    <xdr:sp macro="" textlink="">
      <xdr:nvSpPr>
        <xdr:cNvPr id="19" name="TextBox 18"/>
        <xdr:cNvSpPr txBox="1"/>
      </xdr:nvSpPr>
      <xdr:spPr>
        <a:xfrm>
          <a:off x="1744519" y="7307519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29308</xdr:rowOff>
    </xdr:from>
    <xdr:to>
      <xdr:col>6</xdr:col>
      <xdr:colOff>322341</xdr:colOff>
      <xdr:row>32</xdr:row>
      <xdr:rowOff>109905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9" r="2760" b="4341"/>
        <a:stretch/>
      </xdr:blipFill>
      <xdr:spPr>
        <a:xfrm>
          <a:off x="1375549" y="2557096"/>
          <a:ext cx="309600" cy="3282462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35</xdr:row>
      <xdr:rowOff>29308</xdr:rowOff>
    </xdr:from>
    <xdr:to>
      <xdr:col>6</xdr:col>
      <xdr:colOff>323638</xdr:colOff>
      <xdr:row>50</xdr:row>
      <xdr:rowOff>158390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3308" r="-3" b="6324"/>
        <a:stretch/>
      </xdr:blipFill>
      <xdr:spPr>
        <a:xfrm flipH="1">
          <a:off x="1375550" y="6264520"/>
          <a:ext cx="310896" cy="2656870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7387</xdr:rowOff>
    </xdr:from>
    <xdr:to>
      <xdr:col>8</xdr:col>
      <xdr:colOff>844</xdr:colOff>
      <xdr:row>13</xdr:row>
      <xdr:rowOff>7387</xdr:rowOff>
    </xdr:to>
    <xdr:cxnSp macro="">
      <xdr:nvCxnSpPr>
        <xdr:cNvPr id="23" name="Straight Connector 22"/>
        <xdr:cNvCxnSpPr/>
      </xdr:nvCxnSpPr>
      <xdr:spPr bwMode="auto">
        <a:xfrm>
          <a:off x="249578" y="2535175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21977</xdr:colOff>
      <xdr:row>30</xdr:row>
      <xdr:rowOff>95250</xdr:rowOff>
    </xdr:from>
    <xdr:to>
      <xdr:col>6</xdr:col>
      <xdr:colOff>331577</xdr:colOff>
      <xdr:row>34</xdr:row>
      <xdr:rowOff>139212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75264"/>
        <a:stretch/>
      </xdr:blipFill>
      <xdr:spPr>
        <a:xfrm>
          <a:off x="1384785" y="5487865"/>
          <a:ext cx="309600" cy="71803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43315</xdr:rowOff>
    </xdr:from>
    <xdr:to>
      <xdr:col>7</xdr:col>
      <xdr:colOff>1544992</xdr:colOff>
      <xdr:row>13</xdr:row>
      <xdr:rowOff>113359</xdr:rowOff>
    </xdr:to>
    <xdr:sp macro="" textlink="">
      <xdr:nvSpPr>
        <xdr:cNvPr id="5" name="TextBox 4"/>
        <xdr:cNvSpPr txBox="1"/>
      </xdr:nvSpPr>
      <xdr:spPr>
        <a:xfrm>
          <a:off x="1728963" y="2234065"/>
          <a:ext cx="1515875" cy="40708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6350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251724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95249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89155"/>
        <a:stretch/>
      </xdr:blipFill>
      <xdr:spPr>
        <a:xfrm>
          <a:off x="1378951" y="2213086"/>
          <a:ext cx="309600" cy="409952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34385</xdr:rowOff>
    </xdr:from>
    <xdr:to>
      <xdr:col>7</xdr:col>
      <xdr:colOff>1533451</xdr:colOff>
      <xdr:row>25</xdr:row>
      <xdr:rowOff>55394</xdr:rowOff>
    </xdr:to>
    <xdr:sp macro="" textlink="">
      <xdr:nvSpPr>
        <xdr:cNvPr id="14" name="TextBox 13"/>
        <xdr:cNvSpPr txBox="1"/>
      </xdr:nvSpPr>
      <xdr:spPr>
        <a:xfrm>
          <a:off x="1731177" y="3787235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80595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7790</xdr:colOff>
      <xdr:row>31</xdr:row>
      <xdr:rowOff>146597</xdr:rowOff>
    </xdr:from>
    <xdr:to>
      <xdr:col>8</xdr:col>
      <xdr:colOff>844</xdr:colOff>
      <xdr:row>31</xdr:row>
      <xdr:rowOff>146597</xdr:rowOff>
    </xdr:to>
    <xdr:cxnSp macro="">
      <xdr:nvCxnSpPr>
        <xdr:cNvPr id="18" name="Straight Connector 17"/>
        <xdr:cNvCxnSpPr/>
      </xdr:nvCxnSpPr>
      <xdr:spPr bwMode="auto">
        <a:xfrm>
          <a:off x="249578" y="5707732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44673</xdr:colOff>
      <xdr:row>39</xdr:row>
      <xdr:rowOff>31881</xdr:rowOff>
    </xdr:from>
    <xdr:to>
      <xdr:col>7</xdr:col>
      <xdr:colOff>1542397</xdr:colOff>
      <xdr:row>41</xdr:row>
      <xdr:rowOff>148228</xdr:rowOff>
    </xdr:to>
    <xdr:sp macro="" textlink="">
      <xdr:nvSpPr>
        <xdr:cNvPr id="19" name="TextBox 18"/>
        <xdr:cNvSpPr txBox="1"/>
      </xdr:nvSpPr>
      <xdr:spPr>
        <a:xfrm>
          <a:off x="1744519" y="6941169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131886</xdr:rowOff>
    </xdr:from>
    <xdr:to>
      <xdr:col>6</xdr:col>
      <xdr:colOff>322341</xdr:colOff>
      <xdr:row>31</xdr:row>
      <xdr:rowOff>117231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11636"/>
        <a:stretch/>
      </xdr:blipFill>
      <xdr:spPr>
        <a:xfrm>
          <a:off x="1375549" y="2659674"/>
          <a:ext cx="309600" cy="3018691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32</xdr:row>
      <xdr:rowOff>7326</xdr:rowOff>
    </xdr:from>
    <xdr:to>
      <xdr:col>6</xdr:col>
      <xdr:colOff>323638</xdr:colOff>
      <xdr:row>50</xdr:row>
      <xdr:rowOff>146537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30" r="-3" b="3802"/>
        <a:stretch/>
      </xdr:blipFill>
      <xdr:spPr>
        <a:xfrm flipH="1">
          <a:off x="1375550" y="5736980"/>
          <a:ext cx="310896" cy="3172557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117292</xdr:rowOff>
    </xdr:from>
    <xdr:to>
      <xdr:col>8</xdr:col>
      <xdr:colOff>844</xdr:colOff>
      <xdr:row>13</xdr:row>
      <xdr:rowOff>117292</xdr:rowOff>
    </xdr:to>
    <xdr:cxnSp macro="">
      <xdr:nvCxnSpPr>
        <xdr:cNvPr id="23" name="Straight Connector 22"/>
        <xdr:cNvCxnSpPr/>
      </xdr:nvCxnSpPr>
      <xdr:spPr bwMode="auto">
        <a:xfrm>
          <a:off x="249578" y="2645080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43315</xdr:rowOff>
    </xdr:from>
    <xdr:to>
      <xdr:col>7</xdr:col>
      <xdr:colOff>1544992</xdr:colOff>
      <xdr:row>13</xdr:row>
      <xdr:rowOff>113359</xdr:rowOff>
    </xdr:to>
    <xdr:sp macro="" textlink="">
      <xdr:nvSpPr>
        <xdr:cNvPr id="5" name="TextBox 4"/>
        <xdr:cNvSpPr txBox="1"/>
      </xdr:nvSpPr>
      <xdr:spPr>
        <a:xfrm>
          <a:off x="1724567" y="2253115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6350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251724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95249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89155"/>
        <a:stretch/>
      </xdr:blipFill>
      <xdr:spPr>
        <a:xfrm>
          <a:off x="1378218" y="2232136"/>
          <a:ext cx="309600" cy="415814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18</xdr:row>
      <xdr:rowOff>34384</xdr:rowOff>
    </xdr:from>
    <xdr:to>
      <xdr:col>7</xdr:col>
      <xdr:colOff>1533451</xdr:colOff>
      <xdr:row>23</xdr:row>
      <xdr:rowOff>55393</xdr:rowOff>
    </xdr:to>
    <xdr:sp macro="" textlink="">
      <xdr:nvSpPr>
        <xdr:cNvPr id="14" name="TextBox 13"/>
        <xdr:cNvSpPr txBox="1"/>
      </xdr:nvSpPr>
      <xdr:spPr>
        <a:xfrm>
          <a:off x="1735573" y="3404769"/>
          <a:ext cx="1497724" cy="8636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80595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464</xdr:colOff>
      <xdr:row>29</xdr:row>
      <xdr:rowOff>59</xdr:rowOff>
    </xdr:from>
    <xdr:to>
      <xdr:col>7</xdr:col>
      <xdr:colOff>1568807</xdr:colOff>
      <xdr:row>29</xdr:row>
      <xdr:rowOff>59</xdr:rowOff>
    </xdr:to>
    <xdr:cxnSp macro="">
      <xdr:nvCxnSpPr>
        <xdr:cNvPr id="18" name="Straight Connector 17"/>
        <xdr:cNvCxnSpPr/>
      </xdr:nvCxnSpPr>
      <xdr:spPr bwMode="auto">
        <a:xfrm>
          <a:off x="242252" y="5224155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44673</xdr:colOff>
      <xdr:row>38</xdr:row>
      <xdr:rowOff>75841</xdr:rowOff>
    </xdr:from>
    <xdr:to>
      <xdr:col>7</xdr:col>
      <xdr:colOff>1542397</xdr:colOff>
      <xdr:row>41</xdr:row>
      <xdr:rowOff>23669</xdr:rowOff>
    </xdr:to>
    <xdr:sp macro="" textlink="">
      <xdr:nvSpPr>
        <xdr:cNvPr id="19" name="TextBox 18"/>
        <xdr:cNvSpPr txBox="1"/>
      </xdr:nvSpPr>
      <xdr:spPr>
        <a:xfrm>
          <a:off x="1744519" y="6816610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131886</xdr:rowOff>
    </xdr:from>
    <xdr:to>
      <xdr:col>6</xdr:col>
      <xdr:colOff>322341</xdr:colOff>
      <xdr:row>28</xdr:row>
      <xdr:rowOff>161193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24402"/>
        <a:stretch/>
      </xdr:blipFill>
      <xdr:spPr>
        <a:xfrm>
          <a:off x="1375549" y="2659674"/>
          <a:ext cx="309600" cy="2557095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29</xdr:row>
      <xdr:rowOff>7322</xdr:rowOff>
    </xdr:from>
    <xdr:to>
      <xdr:col>6</xdr:col>
      <xdr:colOff>323638</xdr:colOff>
      <xdr:row>48</xdr:row>
      <xdr:rowOff>102576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9" r="-3" b="256"/>
        <a:stretch/>
      </xdr:blipFill>
      <xdr:spPr>
        <a:xfrm flipH="1">
          <a:off x="1375550" y="5231418"/>
          <a:ext cx="310896" cy="3297120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117292</xdr:rowOff>
    </xdr:from>
    <xdr:to>
      <xdr:col>8</xdr:col>
      <xdr:colOff>844</xdr:colOff>
      <xdr:row>13</xdr:row>
      <xdr:rowOff>117292</xdr:rowOff>
    </xdr:to>
    <xdr:cxnSp macro="">
      <xdr:nvCxnSpPr>
        <xdr:cNvPr id="23" name="Straight Connector 22"/>
        <xdr:cNvCxnSpPr/>
      </xdr:nvCxnSpPr>
      <xdr:spPr bwMode="auto">
        <a:xfrm>
          <a:off x="245915" y="2669992"/>
          <a:ext cx="3022004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7327</xdr:colOff>
      <xdr:row>47</xdr:row>
      <xdr:rowOff>131883</xdr:rowOff>
    </xdr:from>
    <xdr:to>
      <xdr:col>6</xdr:col>
      <xdr:colOff>318223</xdr:colOff>
      <xdr:row>50</xdr:row>
      <xdr:rowOff>153866</xdr:rowOff>
    </xdr:to>
    <xdr:pic>
      <xdr:nvPicPr>
        <xdr:cNvPr id="25" name="Picture 24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9" r="-3" b="84033"/>
        <a:stretch/>
      </xdr:blipFill>
      <xdr:spPr>
        <a:xfrm flipH="1">
          <a:off x="1370135" y="8389325"/>
          <a:ext cx="310896" cy="52754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43315</xdr:rowOff>
    </xdr:from>
    <xdr:to>
      <xdr:col>7</xdr:col>
      <xdr:colOff>1544992</xdr:colOff>
      <xdr:row>13</xdr:row>
      <xdr:rowOff>113359</xdr:rowOff>
    </xdr:to>
    <xdr:sp macro="" textlink="">
      <xdr:nvSpPr>
        <xdr:cNvPr id="5" name="TextBox 4"/>
        <xdr:cNvSpPr txBox="1"/>
      </xdr:nvSpPr>
      <xdr:spPr>
        <a:xfrm>
          <a:off x="1724567" y="2253115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95249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89155"/>
        <a:stretch/>
      </xdr:blipFill>
      <xdr:spPr>
        <a:xfrm>
          <a:off x="1378218" y="2232136"/>
          <a:ext cx="309600" cy="415814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16</xdr:row>
      <xdr:rowOff>136959</xdr:rowOff>
    </xdr:from>
    <xdr:to>
      <xdr:col>7</xdr:col>
      <xdr:colOff>1533451</xdr:colOff>
      <xdr:row>21</xdr:row>
      <xdr:rowOff>157968</xdr:rowOff>
    </xdr:to>
    <xdr:sp macro="" textlink="">
      <xdr:nvSpPr>
        <xdr:cNvPr id="14" name="TextBox 13"/>
        <xdr:cNvSpPr txBox="1"/>
      </xdr:nvSpPr>
      <xdr:spPr>
        <a:xfrm>
          <a:off x="1735573" y="3170305"/>
          <a:ext cx="1497724" cy="8636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7791</xdr:colOff>
      <xdr:row>24</xdr:row>
      <xdr:rowOff>161251</xdr:rowOff>
    </xdr:from>
    <xdr:to>
      <xdr:col>8</xdr:col>
      <xdr:colOff>845</xdr:colOff>
      <xdr:row>24</xdr:row>
      <xdr:rowOff>161251</xdr:rowOff>
    </xdr:to>
    <xdr:cxnSp macro="">
      <xdr:nvCxnSpPr>
        <xdr:cNvPr id="18" name="Straight Connector 17"/>
        <xdr:cNvCxnSpPr/>
      </xdr:nvCxnSpPr>
      <xdr:spPr bwMode="auto">
        <a:xfrm>
          <a:off x="249579" y="4542751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44673</xdr:colOff>
      <xdr:row>36</xdr:row>
      <xdr:rowOff>61183</xdr:rowOff>
    </xdr:from>
    <xdr:to>
      <xdr:col>7</xdr:col>
      <xdr:colOff>1542397</xdr:colOff>
      <xdr:row>39</xdr:row>
      <xdr:rowOff>9012</xdr:rowOff>
    </xdr:to>
    <xdr:sp macro="" textlink="">
      <xdr:nvSpPr>
        <xdr:cNvPr id="19" name="TextBox 18"/>
        <xdr:cNvSpPr txBox="1"/>
      </xdr:nvSpPr>
      <xdr:spPr>
        <a:xfrm>
          <a:off x="1744519" y="6464914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131886</xdr:rowOff>
    </xdr:from>
    <xdr:to>
      <xdr:col>6</xdr:col>
      <xdr:colOff>322341</xdr:colOff>
      <xdr:row>24</xdr:row>
      <xdr:rowOff>146539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43450"/>
        <a:stretch/>
      </xdr:blipFill>
      <xdr:spPr>
        <a:xfrm>
          <a:off x="1375549" y="2659674"/>
          <a:ext cx="309600" cy="1868364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25</xdr:row>
      <xdr:rowOff>7320</xdr:rowOff>
    </xdr:from>
    <xdr:to>
      <xdr:col>6</xdr:col>
      <xdr:colOff>323638</xdr:colOff>
      <xdr:row>44</xdr:row>
      <xdr:rowOff>102569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8" r="-3" b="256"/>
        <a:stretch/>
      </xdr:blipFill>
      <xdr:spPr>
        <a:xfrm flipH="1">
          <a:off x="1375550" y="4557339"/>
          <a:ext cx="310896" cy="3297115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117292</xdr:rowOff>
    </xdr:from>
    <xdr:to>
      <xdr:col>8</xdr:col>
      <xdr:colOff>844</xdr:colOff>
      <xdr:row>13</xdr:row>
      <xdr:rowOff>117292</xdr:rowOff>
    </xdr:to>
    <xdr:cxnSp macro="">
      <xdr:nvCxnSpPr>
        <xdr:cNvPr id="23" name="Straight Connector 22"/>
        <xdr:cNvCxnSpPr/>
      </xdr:nvCxnSpPr>
      <xdr:spPr bwMode="auto">
        <a:xfrm>
          <a:off x="245915" y="2669992"/>
          <a:ext cx="3022004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7327</xdr:colOff>
      <xdr:row>43</xdr:row>
      <xdr:rowOff>139203</xdr:rowOff>
    </xdr:from>
    <xdr:to>
      <xdr:col>6</xdr:col>
      <xdr:colOff>318223</xdr:colOff>
      <xdr:row>50</xdr:row>
      <xdr:rowOff>153866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9" r="-3" b="63864"/>
        <a:stretch/>
      </xdr:blipFill>
      <xdr:spPr>
        <a:xfrm flipH="1">
          <a:off x="1370135" y="7722568"/>
          <a:ext cx="310896" cy="1194297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118511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34426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168166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31010" y="2235464"/>
          <a:ext cx="1515875" cy="4062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124400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6352</xdr:colOff>
      <xdr:row>26</xdr:row>
      <xdr:rowOff>320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72584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47350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98366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103447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1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1677"/>
        <a:stretch/>
      </xdr:blipFill>
      <xdr:spPr>
        <a:xfrm>
          <a:off x="1378218" y="2232136"/>
          <a:ext cx="309600" cy="320564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24</xdr:row>
      <xdr:rowOff>72966</xdr:rowOff>
    </xdr:from>
    <xdr:to>
      <xdr:col>7</xdr:col>
      <xdr:colOff>1533451</xdr:colOff>
      <xdr:row>28</xdr:row>
      <xdr:rowOff>17918</xdr:rowOff>
    </xdr:to>
    <xdr:sp macro="" textlink="">
      <xdr:nvSpPr>
        <xdr:cNvPr id="14" name="TextBox 13"/>
        <xdr:cNvSpPr txBox="1"/>
      </xdr:nvSpPr>
      <xdr:spPr>
        <a:xfrm>
          <a:off x="1737620" y="4478279"/>
          <a:ext cx="1497724" cy="61730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76617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2951</xdr:colOff>
      <xdr:row>42</xdr:row>
      <xdr:rowOff>35400</xdr:rowOff>
    </xdr:from>
    <xdr:to>
      <xdr:col>8</xdr:col>
      <xdr:colOff>3300</xdr:colOff>
      <xdr:row>42</xdr:row>
      <xdr:rowOff>35400</xdr:rowOff>
    </xdr:to>
    <xdr:cxnSp macro="">
      <xdr:nvCxnSpPr>
        <xdr:cNvPr id="18" name="Straight Connector 17"/>
        <xdr:cNvCxnSpPr/>
      </xdr:nvCxnSpPr>
      <xdr:spPr bwMode="auto">
        <a:xfrm>
          <a:off x="241076" y="7466301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35687</xdr:colOff>
      <xdr:row>45</xdr:row>
      <xdr:rowOff>107308</xdr:rowOff>
    </xdr:from>
    <xdr:to>
      <xdr:col>7</xdr:col>
      <xdr:colOff>1533411</xdr:colOff>
      <xdr:row>48</xdr:row>
      <xdr:rowOff>57780</xdr:rowOff>
    </xdr:to>
    <xdr:sp macro="" textlink="">
      <xdr:nvSpPr>
        <xdr:cNvPr id="19" name="TextBox 18"/>
        <xdr:cNvSpPr txBox="1"/>
      </xdr:nvSpPr>
      <xdr:spPr>
        <a:xfrm>
          <a:off x="1737580" y="8042473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16915</xdr:rowOff>
    </xdr:from>
    <xdr:to>
      <xdr:col>6</xdr:col>
      <xdr:colOff>322341</xdr:colOff>
      <xdr:row>30</xdr:row>
      <xdr:rowOff>154080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12084"/>
        <a:stretch/>
      </xdr:blipFill>
      <xdr:spPr>
        <a:xfrm>
          <a:off x="1374816" y="2569615"/>
          <a:ext cx="309600" cy="3051816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42</xdr:row>
      <xdr:rowOff>63033</xdr:rowOff>
    </xdr:from>
    <xdr:to>
      <xdr:col>6</xdr:col>
      <xdr:colOff>323638</xdr:colOff>
      <xdr:row>50</xdr:row>
      <xdr:rowOff>146541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56438" r="-3" b="256"/>
        <a:stretch/>
      </xdr:blipFill>
      <xdr:spPr>
        <a:xfrm flipH="1">
          <a:off x="1378459" y="7493934"/>
          <a:ext cx="310896" cy="1428215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12</xdr:row>
      <xdr:rowOff>140148</xdr:rowOff>
    </xdr:from>
    <xdr:to>
      <xdr:col>8</xdr:col>
      <xdr:colOff>844</xdr:colOff>
      <xdr:row>12</xdr:row>
      <xdr:rowOff>140148</xdr:rowOff>
    </xdr:to>
    <xdr:cxnSp macro="">
      <xdr:nvCxnSpPr>
        <xdr:cNvPr id="23" name="Straight Connector 22"/>
        <xdr:cNvCxnSpPr/>
      </xdr:nvCxnSpPr>
      <xdr:spPr bwMode="auto">
        <a:xfrm>
          <a:off x="245915" y="2528402"/>
          <a:ext cx="3025646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7004</xdr:colOff>
      <xdr:row>30</xdr:row>
      <xdr:rowOff>56024</xdr:rowOff>
    </xdr:from>
    <xdr:to>
      <xdr:col>6</xdr:col>
      <xdr:colOff>316604</xdr:colOff>
      <xdr:row>42</xdr:row>
      <xdr:rowOff>14008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40357"/>
        <a:stretch/>
      </xdr:blipFill>
      <xdr:spPr>
        <a:xfrm>
          <a:off x="1372721" y="5469866"/>
          <a:ext cx="309600" cy="197504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442093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0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1677"/>
        <a:stretch/>
      </xdr:blipFill>
      <xdr:spPr>
        <a:xfrm>
          <a:off x="1378218" y="2232136"/>
          <a:ext cx="309600" cy="320564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24</xdr:row>
      <xdr:rowOff>72966</xdr:rowOff>
    </xdr:from>
    <xdr:to>
      <xdr:col>7</xdr:col>
      <xdr:colOff>1533451</xdr:colOff>
      <xdr:row>28</xdr:row>
      <xdr:rowOff>17918</xdr:rowOff>
    </xdr:to>
    <xdr:sp macro="" textlink="">
      <xdr:nvSpPr>
        <xdr:cNvPr id="14" name="TextBox 13"/>
        <xdr:cNvSpPr txBox="1"/>
      </xdr:nvSpPr>
      <xdr:spPr>
        <a:xfrm>
          <a:off x="1731177" y="4511616"/>
          <a:ext cx="1497724" cy="63075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80597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2951</xdr:colOff>
      <xdr:row>40</xdr:row>
      <xdr:rowOff>147460</xdr:rowOff>
    </xdr:from>
    <xdr:to>
      <xdr:col>8</xdr:col>
      <xdr:colOff>3300</xdr:colOff>
      <xdr:row>40</xdr:row>
      <xdr:rowOff>147460</xdr:rowOff>
    </xdr:to>
    <xdr:cxnSp macro="">
      <xdr:nvCxnSpPr>
        <xdr:cNvPr id="18" name="Straight Connector 17"/>
        <xdr:cNvCxnSpPr/>
      </xdr:nvCxnSpPr>
      <xdr:spPr bwMode="auto">
        <a:xfrm>
          <a:off x="241076" y="7242184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35687</xdr:colOff>
      <xdr:row>44</xdr:row>
      <xdr:rowOff>92652</xdr:rowOff>
    </xdr:from>
    <xdr:to>
      <xdr:col>7</xdr:col>
      <xdr:colOff>1533411</xdr:colOff>
      <xdr:row>47</xdr:row>
      <xdr:rowOff>43124</xdr:rowOff>
    </xdr:to>
    <xdr:sp macro="" textlink="">
      <xdr:nvSpPr>
        <xdr:cNvPr id="19" name="TextBox 18"/>
        <xdr:cNvSpPr txBox="1"/>
      </xdr:nvSpPr>
      <xdr:spPr>
        <a:xfrm>
          <a:off x="1977322" y="8042364"/>
          <a:ext cx="1497724" cy="45602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16915</xdr:rowOff>
    </xdr:from>
    <xdr:to>
      <xdr:col>6</xdr:col>
      <xdr:colOff>322341</xdr:colOff>
      <xdr:row>30</xdr:row>
      <xdr:rowOff>154081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12084"/>
        <a:stretch/>
      </xdr:blipFill>
      <xdr:spPr>
        <a:xfrm>
          <a:off x="1374816" y="2569615"/>
          <a:ext cx="309600" cy="3051816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40</xdr:row>
      <xdr:rowOff>168088</xdr:rowOff>
    </xdr:from>
    <xdr:to>
      <xdr:col>6</xdr:col>
      <xdr:colOff>323638</xdr:colOff>
      <xdr:row>50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49430" r="-3" b="256"/>
        <a:stretch/>
      </xdr:blipFill>
      <xdr:spPr>
        <a:xfrm flipH="1">
          <a:off x="1378459" y="7262812"/>
          <a:ext cx="310896" cy="1659337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76</xdr:rowOff>
    </xdr:from>
    <xdr:to>
      <xdr:col>8</xdr:col>
      <xdr:colOff>844</xdr:colOff>
      <xdr:row>13</xdr:row>
      <xdr:rowOff>76</xdr:rowOff>
    </xdr:to>
    <xdr:cxnSp macro="">
      <xdr:nvCxnSpPr>
        <xdr:cNvPr id="23" name="Straight Connector 22"/>
        <xdr:cNvCxnSpPr/>
      </xdr:nvCxnSpPr>
      <xdr:spPr bwMode="auto">
        <a:xfrm>
          <a:off x="245915" y="2556418"/>
          <a:ext cx="3025646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7004</xdr:colOff>
      <xdr:row>30</xdr:row>
      <xdr:rowOff>56024</xdr:rowOff>
    </xdr:from>
    <xdr:to>
      <xdr:col>6</xdr:col>
      <xdr:colOff>316604</xdr:colOff>
      <xdr:row>40</xdr:row>
      <xdr:rowOff>126067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46571"/>
        <a:stretch/>
      </xdr:blipFill>
      <xdr:spPr>
        <a:xfrm>
          <a:off x="1372721" y="5469866"/>
          <a:ext cx="309600" cy="175092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129078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41852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4799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134967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6352</xdr:colOff>
      <xdr:row>26</xdr:row>
      <xdr:rowOff>7746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83151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54777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108934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114016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173934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1677"/>
        <a:stretch/>
      </xdr:blipFill>
      <xdr:spPr>
        <a:xfrm>
          <a:off x="1378218" y="2232136"/>
          <a:ext cx="309600" cy="320564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21</xdr:row>
      <xdr:rowOff>93955</xdr:rowOff>
    </xdr:from>
    <xdr:to>
      <xdr:col>7</xdr:col>
      <xdr:colOff>1533451</xdr:colOff>
      <xdr:row>26</xdr:row>
      <xdr:rowOff>42000</xdr:rowOff>
    </xdr:to>
    <xdr:sp macro="" textlink="">
      <xdr:nvSpPr>
        <xdr:cNvPr id="14" name="TextBox 13"/>
        <xdr:cNvSpPr txBox="1"/>
      </xdr:nvSpPr>
      <xdr:spPr>
        <a:xfrm>
          <a:off x="1731177" y="4018255"/>
          <a:ext cx="1497724" cy="8052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 Gặp cuội ở độ sâu 7.0 đến 7.5m.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0</xdr:col>
      <xdr:colOff>234072</xdr:colOff>
      <xdr:row>42</xdr:row>
      <xdr:rowOff>35401</xdr:rowOff>
    </xdr:from>
    <xdr:to>
      <xdr:col>7</xdr:col>
      <xdr:colOff>1565120</xdr:colOff>
      <xdr:row>42</xdr:row>
      <xdr:rowOff>35401</xdr:rowOff>
    </xdr:to>
    <xdr:cxnSp macro="">
      <xdr:nvCxnSpPr>
        <xdr:cNvPr id="18" name="Straight Connector 17"/>
        <xdr:cNvCxnSpPr/>
      </xdr:nvCxnSpPr>
      <xdr:spPr bwMode="auto">
        <a:xfrm>
          <a:off x="234072" y="7466302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35687</xdr:colOff>
      <xdr:row>44</xdr:row>
      <xdr:rowOff>135316</xdr:rowOff>
    </xdr:from>
    <xdr:to>
      <xdr:col>7</xdr:col>
      <xdr:colOff>1533411</xdr:colOff>
      <xdr:row>47</xdr:row>
      <xdr:rowOff>85788</xdr:rowOff>
    </xdr:to>
    <xdr:sp macro="" textlink="">
      <xdr:nvSpPr>
        <xdr:cNvPr id="19" name="TextBox 18"/>
        <xdr:cNvSpPr txBox="1"/>
      </xdr:nvSpPr>
      <xdr:spPr>
        <a:xfrm>
          <a:off x="1737580" y="7902393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16915</xdr:rowOff>
    </xdr:from>
    <xdr:to>
      <xdr:col>6</xdr:col>
      <xdr:colOff>322341</xdr:colOff>
      <xdr:row>30</xdr:row>
      <xdr:rowOff>154081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12084"/>
        <a:stretch/>
      </xdr:blipFill>
      <xdr:spPr>
        <a:xfrm>
          <a:off x="1374816" y="2569615"/>
          <a:ext cx="309600" cy="3051816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42</xdr:row>
      <xdr:rowOff>56029</xdr:rowOff>
    </xdr:from>
    <xdr:to>
      <xdr:col>6</xdr:col>
      <xdr:colOff>323638</xdr:colOff>
      <xdr:row>50</xdr:row>
      <xdr:rowOff>146541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56226" r="-3" b="256"/>
        <a:stretch/>
      </xdr:blipFill>
      <xdr:spPr>
        <a:xfrm flipH="1">
          <a:off x="1378459" y="7486930"/>
          <a:ext cx="310896" cy="1435219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7080</xdr:rowOff>
    </xdr:from>
    <xdr:to>
      <xdr:col>8</xdr:col>
      <xdr:colOff>844</xdr:colOff>
      <xdr:row>13</xdr:row>
      <xdr:rowOff>7080</xdr:rowOff>
    </xdr:to>
    <xdr:cxnSp macro="">
      <xdr:nvCxnSpPr>
        <xdr:cNvPr id="23" name="Straight Connector 22"/>
        <xdr:cNvCxnSpPr/>
      </xdr:nvCxnSpPr>
      <xdr:spPr bwMode="auto">
        <a:xfrm>
          <a:off x="245915" y="2563422"/>
          <a:ext cx="3025646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14008</xdr:colOff>
      <xdr:row>30</xdr:row>
      <xdr:rowOff>56024</xdr:rowOff>
    </xdr:from>
    <xdr:to>
      <xdr:col>6</xdr:col>
      <xdr:colOff>323608</xdr:colOff>
      <xdr:row>42</xdr:row>
      <xdr:rowOff>14008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40356"/>
        <a:stretch/>
      </xdr:blipFill>
      <xdr:spPr>
        <a:xfrm>
          <a:off x="1379725" y="5469866"/>
          <a:ext cx="309600" cy="197504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28015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0934"/>
        <a:stretch/>
      </xdr:blipFill>
      <xdr:spPr>
        <a:xfrm>
          <a:off x="1381860" y="2242501"/>
          <a:ext cx="309600" cy="341856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20</xdr:row>
      <xdr:rowOff>65931</xdr:rowOff>
    </xdr:from>
    <xdr:to>
      <xdr:col>7</xdr:col>
      <xdr:colOff>1533451</xdr:colOff>
      <xdr:row>25</xdr:row>
      <xdr:rowOff>13976</xdr:rowOff>
    </xdr:to>
    <xdr:sp macro="" textlink="">
      <xdr:nvSpPr>
        <xdr:cNvPr id="14" name="TextBox 13"/>
        <xdr:cNvSpPr txBox="1"/>
      </xdr:nvSpPr>
      <xdr:spPr>
        <a:xfrm>
          <a:off x="1737620" y="3798891"/>
          <a:ext cx="1497724" cy="7884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 Gặp 40cm cuội ở độ sâu 2.6m; 4.7m.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16958</xdr:colOff>
      <xdr:row>33</xdr:row>
      <xdr:rowOff>382</xdr:rowOff>
    </xdr:from>
    <xdr:to>
      <xdr:col>8</xdr:col>
      <xdr:colOff>17307</xdr:colOff>
      <xdr:row>33</xdr:row>
      <xdr:rowOff>382</xdr:rowOff>
    </xdr:to>
    <xdr:cxnSp macro="">
      <xdr:nvCxnSpPr>
        <xdr:cNvPr id="18" name="Straight Connector 17"/>
        <xdr:cNvCxnSpPr/>
      </xdr:nvCxnSpPr>
      <xdr:spPr bwMode="auto">
        <a:xfrm>
          <a:off x="255083" y="5918489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35687</xdr:colOff>
      <xdr:row>39</xdr:row>
      <xdr:rowOff>51229</xdr:rowOff>
    </xdr:from>
    <xdr:to>
      <xdr:col>7</xdr:col>
      <xdr:colOff>1533411</xdr:colOff>
      <xdr:row>42</xdr:row>
      <xdr:rowOff>1701</xdr:rowOff>
    </xdr:to>
    <xdr:sp macro="" textlink="">
      <xdr:nvSpPr>
        <xdr:cNvPr id="19" name="TextBox 18"/>
        <xdr:cNvSpPr txBox="1"/>
      </xdr:nvSpPr>
      <xdr:spPr>
        <a:xfrm>
          <a:off x="1737580" y="6977865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70037</xdr:rowOff>
    </xdr:from>
    <xdr:to>
      <xdr:col>6</xdr:col>
      <xdr:colOff>322341</xdr:colOff>
      <xdr:row>30</xdr:row>
      <xdr:rowOff>154081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351" r="2760" b="12084"/>
        <a:stretch/>
      </xdr:blipFill>
      <xdr:spPr>
        <a:xfrm>
          <a:off x="1378458" y="2626379"/>
          <a:ext cx="309600" cy="2941544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33</xdr:row>
      <xdr:rowOff>21011</xdr:rowOff>
    </xdr:from>
    <xdr:to>
      <xdr:col>6</xdr:col>
      <xdr:colOff>323638</xdr:colOff>
      <xdr:row>50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9294" r="-3" b="256"/>
        <a:stretch/>
      </xdr:blipFill>
      <xdr:spPr>
        <a:xfrm flipH="1">
          <a:off x="1378459" y="5939118"/>
          <a:ext cx="310896" cy="2983031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42100</xdr:rowOff>
    </xdr:from>
    <xdr:to>
      <xdr:col>8</xdr:col>
      <xdr:colOff>844</xdr:colOff>
      <xdr:row>13</xdr:row>
      <xdr:rowOff>42100</xdr:rowOff>
    </xdr:to>
    <xdr:cxnSp macro="">
      <xdr:nvCxnSpPr>
        <xdr:cNvPr id="23" name="Straight Connector 22"/>
        <xdr:cNvCxnSpPr/>
      </xdr:nvCxnSpPr>
      <xdr:spPr bwMode="auto">
        <a:xfrm>
          <a:off x="245915" y="2598442"/>
          <a:ext cx="3025646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14008</xdr:colOff>
      <xdr:row>30</xdr:row>
      <xdr:rowOff>56024</xdr:rowOff>
    </xdr:from>
    <xdr:to>
      <xdr:col>6</xdr:col>
      <xdr:colOff>323608</xdr:colOff>
      <xdr:row>32</xdr:row>
      <xdr:rowOff>154081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83081"/>
        <a:stretch/>
      </xdr:blipFill>
      <xdr:spPr>
        <a:xfrm>
          <a:off x="1379725" y="5469866"/>
          <a:ext cx="309600" cy="434233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122452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128341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76525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102308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107389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154081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2048"/>
        <a:stretch/>
      </xdr:blipFill>
      <xdr:spPr>
        <a:xfrm>
          <a:off x="1381860" y="2242501"/>
          <a:ext cx="309600" cy="299834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7</xdr:col>
      <xdr:colOff>35687</xdr:colOff>
      <xdr:row>29</xdr:row>
      <xdr:rowOff>51229</xdr:rowOff>
    </xdr:from>
    <xdr:to>
      <xdr:col>7</xdr:col>
      <xdr:colOff>1533411</xdr:colOff>
      <xdr:row>32</xdr:row>
      <xdr:rowOff>1702</xdr:rowOff>
    </xdr:to>
    <xdr:sp macro="" textlink="">
      <xdr:nvSpPr>
        <xdr:cNvPr id="19" name="TextBox 18"/>
        <xdr:cNvSpPr txBox="1"/>
      </xdr:nvSpPr>
      <xdr:spPr>
        <a:xfrm>
          <a:off x="1737580" y="5296983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42022</xdr:rowOff>
    </xdr:from>
    <xdr:to>
      <xdr:col>6</xdr:col>
      <xdr:colOff>322341</xdr:colOff>
      <xdr:row>30</xdr:row>
      <xdr:rowOff>154081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574" r="2760" b="12084"/>
        <a:stretch/>
      </xdr:blipFill>
      <xdr:spPr>
        <a:xfrm>
          <a:off x="1378458" y="2598364"/>
          <a:ext cx="309600" cy="2969559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7080</xdr:rowOff>
    </xdr:from>
    <xdr:to>
      <xdr:col>8</xdr:col>
      <xdr:colOff>844</xdr:colOff>
      <xdr:row>13</xdr:row>
      <xdr:rowOff>7080</xdr:rowOff>
    </xdr:to>
    <xdr:cxnSp macro="">
      <xdr:nvCxnSpPr>
        <xdr:cNvPr id="23" name="Straight Connector 22"/>
        <xdr:cNvCxnSpPr/>
      </xdr:nvCxnSpPr>
      <xdr:spPr bwMode="auto">
        <a:xfrm>
          <a:off x="245915" y="2563422"/>
          <a:ext cx="3025646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14008</xdr:colOff>
      <xdr:row>30</xdr:row>
      <xdr:rowOff>56024</xdr:rowOff>
    </xdr:from>
    <xdr:to>
      <xdr:col>6</xdr:col>
      <xdr:colOff>323608</xdr:colOff>
      <xdr:row>50</xdr:row>
      <xdr:rowOff>147077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-622"/>
        <a:stretch/>
      </xdr:blipFill>
      <xdr:spPr>
        <a:xfrm>
          <a:off x="1379725" y="5469866"/>
          <a:ext cx="309600" cy="3452818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118511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34426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168166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124400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320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72584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47350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98366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103447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35019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5205"/>
        <a:stretch/>
      </xdr:blipFill>
      <xdr:spPr>
        <a:xfrm>
          <a:off x="1381860" y="2242501"/>
          <a:ext cx="309600" cy="180771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22</xdr:row>
      <xdr:rowOff>16919</xdr:rowOff>
    </xdr:from>
    <xdr:to>
      <xdr:col>7</xdr:col>
      <xdr:colOff>1533451</xdr:colOff>
      <xdr:row>26</xdr:row>
      <xdr:rowOff>133052</xdr:rowOff>
    </xdr:to>
    <xdr:sp macro="" textlink="">
      <xdr:nvSpPr>
        <xdr:cNvPr id="14" name="TextBox 13"/>
        <xdr:cNvSpPr txBox="1"/>
      </xdr:nvSpPr>
      <xdr:spPr>
        <a:xfrm>
          <a:off x="1737620" y="4086055"/>
          <a:ext cx="1497724" cy="7884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 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76617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9954</xdr:colOff>
      <xdr:row>39</xdr:row>
      <xdr:rowOff>382</xdr:rowOff>
    </xdr:from>
    <xdr:to>
      <xdr:col>8</xdr:col>
      <xdr:colOff>10303</xdr:colOff>
      <xdr:row>39</xdr:row>
      <xdr:rowOff>382</xdr:rowOff>
    </xdr:to>
    <xdr:cxnSp macro="">
      <xdr:nvCxnSpPr>
        <xdr:cNvPr id="18" name="Straight Connector 17"/>
        <xdr:cNvCxnSpPr/>
      </xdr:nvCxnSpPr>
      <xdr:spPr bwMode="auto">
        <a:xfrm>
          <a:off x="248079" y="6927018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35687</xdr:colOff>
      <xdr:row>43</xdr:row>
      <xdr:rowOff>30248</xdr:rowOff>
    </xdr:from>
    <xdr:to>
      <xdr:col>7</xdr:col>
      <xdr:colOff>1533411</xdr:colOff>
      <xdr:row>45</xdr:row>
      <xdr:rowOff>148809</xdr:rowOff>
    </xdr:to>
    <xdr:sp macro="" textlink="">
      <xdr:nvSpPr>
        <xdr:cNvPr id="19" name="TextBox 18"/>
        <xdr:cNvSpPr txBox="1"/>
      </xdr:nvSpPr>
      <xdr:spPr>
        <a:xfrm>
          <a:off x="1737580" y="7629237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12</xdr:row>
      <xdr:rowOff>70036</xdr:rowOff>
    </xdr:from>
    <xdr:to>
      <xdr:col>6</xdr:col>
      <xdr:colOff>322341</xdr:colOff>
      <xdr:row>30</xdr:row>
      <xdr:rowOff>154080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90" r="2760" b="12084"/>
        <a:stretch/>
      </xdr:blipFill>
      <xdr:spPr>
        <a:xfrm>
          <a:off x="1378458" y="2458290"/>
          <a:ext cx="309600" cy="3109633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39</xdr:row>
      <xdr:rowOff>14007</xdr:rowOff>
    </xdr:from>
    <xdr:to>
      <xdr:col>6</xdr:col>
      <xdr:colOff>323638</xdr:colOff>
      <xdr:row>50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39662" r="-3" b="256"/>
        <a:stretch/>
      </xdr:blipFill>
      <xdr:spPr>
        <a:xfrm flipH="1">
          <a:off x="1378459" y="6940643"/>
          <a:ext cx="310896" cy="1981506"/>
        </a:xfrm>
        <a:prstGeom prst="rect">
          <a:avLst/>
        </a:prstGeom>
      </xdr:spPr>
    </xdr:pic>
    <xdr:clientData/>
  </xdr:twoCellAnchor>
  <xdr:twoCellAnchor editAs="oneCell">
    <xdr:from>
      <xdr:col>6</xdr:col>
      <xdr:colOff>14008</xdr:colOff>
      <xdr:row>30</xdr:row>
      <xdr:rowOff>56024</xdr:rowOff>
    </xdr:from>
    <xdr:to>
      <xdr:col>6</xdr:col>
      <xdr:colOff>323608</xdr:colOff>
      <xdr:row>38</xdr:row>
      <xdr:rowOff>154081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55115"/>
        <a:stretch/>
      </xdr:blipFill>
      <xdr:spPr>
        <a:xfrm>
          <a:off x="1379725" y="5469866"/>
          <a:ext cx="309600" cy="1442763"/>
        </a:xfrm>
        <a:prstGeom prst="rect">
          <a:avLst/>
        </a:prstGeom>
      </xdr:spPr>
    </xdr:pic>
    <xdr:clientData/>
  </xdr:twoCellAnchor>
  <xdr:twoCellAnchor>
    <xdr:from>
      <xdr:col>1</xdr:col>
      <xdr:colOff>159650</xdr:colOff>
      <xdr:row>12</xdr:row>
      <xdr:rowOff>42092</xdr:rowOff>
    </xdr:from>
    <xdr:to>
      <xdr:col>8</xdr:col>
      <xdr:colOff>6570</xdr:colOff>
      <xdr:row>13</xdr:row>
      <xdr:rowOff>127654</xdr:rowOff>
    </xdr:to>
    <xdr:grpSp>
      <xdr:nvGrpSpPr>
        <xdr:cNvPr id="31" name="Group 30"/>
        <xdr:cNvGrpSpPr/>
      </xdr:nvGrpSpPr>
      <xdr:grpSpPr>
        <a:xfrm>
          <a:off x="418349" y="2550596"/>
          <a:ext cx="3272872" cy="255869"/>
          <a:chOff x="245915" y="2430346"/>
          <a:chExt cx="3017798" cy="253650"/>
        </a:xfrm>
      </xdr:grpSpPr>
      <xdr:cxnSp macro="">
        <xdr:nvCxnSpPr>
          <xdr:cNvPr id="23" name="Straight Connector 22"/>
          <xdr:cNvCxnSpPr>
            <a:endCxn id="5" idx="1"/>
          </xdr:cNvCxnSpPr>
        </xdr:nvCxnSpPr>
        <xdr:spPr bwMode="auto">
          <a:xfrm>
            <a:off x="245915" y="2430346"/>
            <a:ext cx="1485095" cy="822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8" name="Straight Connector 27"/>
          <xdr:cNvCxnSpPr>
            <a:stCxn id="5" idx="1"/>
          </xdr:cNvCxnSpPr>
        </xdr:nvCxnSpPr>
        <xdr:spPr bwMode="auto">
          <a:xfrm rot="10800000" flipH="1" flipV="1">
            <a:off x="1731010" y="2438574"/>
            <a:ext cx="47924" cy="243833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30" name="Straight Connector 29"/>
          <xdr:cNvCxnSpPr/>
        </xdr:nvCxnSpPr>
        <xdr:spPr bwMode="auto">
          <a:xfrm>
            <a:off x="1792941" y="2682408"/>
            <a:ext cx="1470772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6350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251724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91047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3719"/>
        <a:stretch/>
      </xdr:blipFill>
      <xdr:spPr>
        <a:xfrm>
          <a:off x="1381860" y="2242501"/>
          <a:ext cx="309600" cy="236800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80595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9954</xdr:colOff>
      <xdr:row>19</xdr:row>
      <xdr:rowOff>383</xdr:rowOff>
    </xdr:from>
    <xdr:to>
      <xdr:col>8</xdr:col>
      <xdr:colOff>10303</xdr:colOff>
      <xdr:row>19</xdr:row>
      <xdr:rowOff>383</xdr:rowOff>
    </xdr:to>
    <xdr:cxnSp macro="">
      <xdr:nvCxnSpPr>
        <xdr:cNvPr id="18" name="Straight Connector 17"/>
        <xdr:cNvCxnSpPr/>
      </xdr:nvCxnSpPr>
      <xdr:spPr bwMode="auto">
        <a:xfrm>
          <a:off x="248079" y="3565254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35684</xdr:colOff>
      <xdr:row>34</xdr:row>
      <xdr:rowOff>65266</xdr:rowOff>
    </xdr:from>
    <xdr:to>
      <xdr:col>7</xdr:col>
      <xdr:colOff>1533408</xdr:colOff>
      <xdr:row>37</xdr:row>
      <xdr:rowOff>15738</xdr:rowOff>
    </xdr:to>
    <xdr:sp macro="" textlink="">
      <xdr:nvSpPr>
        <xdr:cNvPr id="19" name="TextBox 18"/>
        <xdr:cNvSpPr txBox="1"/>
      </xdr:nvSpPr>
      <xdr:spPr>
        <a:xfrm>
          <a:off x="1737577" y="6151461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 đến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12</xdr:row>
      <xdr:rowOff>119062</xdr:rowOff>
    </xdr:from>
    <xdr:to>
      <xdr:col>6</xdr:col>
      <xdr:colOff>322341</xdr:colOff>
      <xdr:row>18</xdr:row>
      <xdr:rowOff>161085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049" r="2760" b="67820"/>
        <a:stretch/>
      </xdr:blipFill>
      <xdr:spPr>
        <a:xfrm>
          <a:off x="1378458" y="2507316"/>
          <a:ext cx="309600" cy="1050552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36</xdr:row>
      <xdr:rowOff>42022</xdr:rowOff>
    </xdr:from>
    <xdr:to>
      <xdr:col>6</xdr:col>
      <xdr:colOff>323638</xdr:colOff>
      <xdr:row>50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5221" r="-3" b="256"/>
        <a:stretch/>
      </xdr:blipFill>
      <xdr:spPr>
        <a:xfrm flipH="1">
          <a:off x="1378459" y="6464393"/>
          <a:ext cx="310896" cy="2457756"/>
        </a:xfrm>
        <a:prstGeom prst="rect">
          <a:avLst/>
        </a:prstGeom>
      </xdr:spPr>
    </xdr:pic>
    <xdr:clientData/>
  </xdr:twoCellAnchor>
  <xdr:twoCellAnchor>
    <xdr:from>
      <xdr:col>2</xdr:col>
      <xdr:colOff>11430</xdr:colOff>
      <xdr:row>12</xdr:row>
      <xdr:rowOff>98954</xdr:rowOff>
    </xdr:from>
    <xdr:to>
      <xdr:col>7</xdr:col>
      <xdr:colOff>1557410</xdr:colOff>
      <xdr:row>13</xdr:row>
      <xdr:rowOff>82123</xdr:rowOff>
    </xdr:to>
    <xdr:grpSp>
      <xdr:nvGrpSpPr>
        <xdr:cNvPr id="24" name="Group 23"/>
        <xdr:cNvGrpSpPr/>
      </xdr:nvGrpSpPr>
      <xdr:grpSpPr>
        <a:xfrm>
          <a:off x="495007" y="2656050"/>
          <a:ext cx="3004038" cy="151688"/>
          <a:chOff x="489800" y="2459586"/>
          <a:chExt cx="2782785" cy="224410"/>
        </a:xfrm>
      </xdr:grpSpPr>
      <xdr:cxnSp macro="">
        <xdr:nvCxnSpPr>
          <xdr:cNvPr id="25" name="Straight Connector 24"/>
          <xdr:cNvCxnSpPr/>
        </xdr:nvCxnSpPr>
        <xdr:spPr bwMode="auto">
          <a:xfrm>
            <a:off x="489800" y="2466595"/>
            <a:ext cx="1329454" cy="0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6" name="Straight Connector 25"/>
          <xdr:cNvCxnSpPr/>
        </xdr:nvCxnSpPr>
        <xdr:spPr bwMode="auto">
          <a:xfrm>
            <a:off x="1819251" y="2459586"/>
            <a:ext cx="92016" cy="22214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7" name="Straight Connector 26"/>
          <xdr:cNvCxnSpPr/>
        </xdr:nvCxnSpPr>
        <xdr:spPr bwMode="auto">
          <a:xfrm>
            <a:off x="1906264" y="2683996"/>
            <a:ext cx="1366321" cy="0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 editAs="oneCell">
    <xdr:from>
      <xdr:col>6</xdr:col>
      <xdr:colOff>14008</xdr:colOff>
      <xdr:row>19</xdr:row>
      <xdr:rowOff>21011</xdr:rowOff>
    </xdr:from>
    <xdr:to>
      <xdr:col>6</xdr:col>
      <xdr:colOff>324904</xdr:colOff>
      <xdr:row>38</xdr:row>
      <xdr:rowOff>91108</xdr:rowOff>
    </xdr:to>
    <xdr:pic>
      <xdr:nvPicPr>
        <xdr:cNvPr id="28" name="Picture 27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374" r="-3" b="665"/>
        <a:stretch/>
      </xdr:blipFill>
      <xdr:spPr>
        <a:xfrm flipH="1">
          <a:off x="1379725" y="3585882"/>
          <a:ext cx="310896" cy="3263774"/>
        </a:xfrm>
        <a:prstGeom prst="rect">
          <a:avLst/>
        </a:prstGeom>
      </xdr:spPr>
    </xdr:pic>
    <xdr:clientData/>
  </xdr:twoCellAnchor>
  <xdr:twoCellAnchor>
    <xdr:from>
      <xdr:col>7</xdr:col>
      <xdr:colOff>42024</xdr:colOff>
      <xdr:row>14</xdr:row>
      <xdr:rowOff>168088</xdr:rowOff>
    </xdr:from>
    <xdr:to>
      <xdr:col>7</xdr:col>
      <xdr:colOff>1539748</xdr:colOff>
      <xdr:row>18</xdr:row>
      <xdr:rowOff>77041</xdr:rowOff>
    </xdr:to>
    <xdr:sp macro="" textlink="">
      <xdr:nvSpPr>
        <xdr:cNvPr id="29" name="TextBox 28"/>
        <xdr:cNvSpPr txBox="1"/>
      </xdr:nvSpPr>
      <xdr:spPr>
        <a:xfrm>
          <a:off x="1743917" y="2892518"/>
          <a:ext cx="1497724" cy="58130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 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57133</xdr:colOff>
      <xdr:row>11</xdr:row>
      <xdr:rowOff>15299</xdr:rowOff>
    </xdr:from>
    <xdr:to>
      <xdr:col>7</xdr:col>
      <xdr:colOff>1526802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59026" y="2235464"/>
          <a:ext cx="1469669" cy="4062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6350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251724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11</xdr:row>
      <xdr:rowOff>154081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6505"/>
        <a:stretch/>
      </xdr:blipFill>
      <xdr:spPr>
        <a:xfrm>
          <a:off x="1381860" y="2242501"/>
          <a:ext cx="309600" cy="131745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5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80595</xdr:colOff>
      <xdr:row>46</xdr:row>
      <xdr:rowOff>109925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16958</xdr:colOff>
      <xdr:row>42</xdr:row>
      <xdr:rowOff>35401</xdr:rowOff>
    </xdr:from>
    <xdr:to>
      <xdr:col>8</xdr:col>
      <xdr:colOff>17307</xdr:colOff>
      <xdr:row>42</xdr:row>
      <xdr:rowOff>35401</xdr:rowOff>
    </xdr:to>
    <xdr:cxnSp macro="">
      <xdr:nvCxnSpPr>
        <xdr:cNvPr id="17" name="Straight Connector 16"/>
        <xdr:cNvCxnSpPr/>
      </xdr:nvCxnSpPr>
      <xdr:spPr bwMode="auto">
        <a:xfrm>
          <a:off x="255083" y="7466302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42688</xdr:colOff>
      <xdr:row>44</xdr:row>
      <xdr:rowOff>156329</xdr:rowOff>
    </xdr:from>
    <xdr:to>
      <xdr:col>7</xdr:col>
      <xdr:colOff>1540412</xdr:colOff>
      <xdr:row>47</xdr:row>
      <xdr:rowOff>106801</xdr:rowOff>
    </xdr:to>
    <xdr:sp macro="" textlink="">
      <xdr:nvSpPr>
        <xdr:cNvPr id="18" name="TextBox 17"/>
        <xdr:cNvSpPr txBox="1"/>
      </xdr:nvSpPr>
      <xdr:spPr>
        <a:xfrm>
          <a:off x="1744581" y="7923406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12</xdr:row>
      <xdr:rowOff>21011</xdr:rowOff>
    </xdr:from>
    <xdr:to>
      <xdr:col>6</xdr:col>
      <xdr:colOff>322341</xdr:colOff>
      <xdr:row>33</xdr:row>
      <xdr:rowOff>28014</xdr:rowOff>
    </xdr:to>
    <xdr:pic>
      <xdr:nvPicPr>
        <xdr:cNvPr id="20" name="Picture 19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0" r="2760" b="1596"/>
        <a:stretch/>
      </xdr:blipFill>
      <xdr:spPr>
        <a:xfrm>
          <a:off x="1378458" y="2409265"/>
          <a:ext cx="309600" cy="3536856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42</xdr:row>
      <xdr:rowOff>63033</xdr:rowOff>
    </xdr:from>
    <xdr:to>
      <xdr:col>6</xdr:col>
      <xdr:colOff>323638</xdr:colOff>
      <xdr:row>50</xdr:row>
      <xdr:rowOff>146542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56438" r="-3" b="256"/>
        <a:stretch/>
      </xdr:blipFill>
      <xdr:spPr>
        <a:xfrm flipH="1">
          <a:off x="1378459" y="7493934"/>
          <a:ext cx="310896" cy="1428215"/>
        </a:xfrm>
        <a:prstGeom prst="rect">
          <a:avLst/>
        </a:prstGeom>
      </xdr:spPr>
    </xdr:pic>
    <xdr:clientData/>
  </xdr:twoCellAnchor>
  <xdr:twoCellAnchor>
    <xdr:from>
      <xdr:col>1</xdr:col>
      <xdr:colOff>190499</xdr:colOff>
      <xdr:row>11</xdr:row>
      <xdr:rowOff>154149</xdr:rowOff>
    </xdr:from>
    <xdr:to>
      <xdr:col>7</xdr:col>
      <xdr:colOff>1533803</xdr:colOff>
      <xdr:row>13</xdr:row>
      <xdr:rowOff>63029</xdr:rowOff>
    </xdr:to>
    <xdr:grpSp>
      <xdr:nvGrpSpPr>
        <xdr:cNvPr id="22" name="Group 21"/>
        <xdr:cNvGrpSpPr/>
      </xdr:nvGrpSpPr>
      <xdr:grpSpPr>
        <a:xfrm>
          <a:off x="449579" y="2487393"/>
          <a:ext cx="3194583" cy="255209"/>
          <a:chOff x="245915" y="2458362"/>
          <a:chExt cx="3003790" cy="245057"/>
        </a:xfrm>
      </xdr:grpSpPr>
      <xdr:cxnSp macro="">
        <xdr:nvCxnSpPr>
          <xdr:cNvPr id="23" name="Straight Connector 22"/>
          <xdr:cNvCxnSpPr/>
        </xdr:nvCxnSpPr>
        <xdr:spPr bwMode="auto">
          <a:xfrm>
            <a:off x="245915" y="2458362"/>
            <a:ext cx="1485095" cy="822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4" name="Straight Connector 23"/>
          <xdr:cNvCxnSpPr/>
        </xdr:nvCxnSpPr>
        <xdr:spPr bwMode="auto">
          <a:xfrm rot="10800000" flipH="1" flipV="1">
            <a:off x="1731010" y="2459586"/>
            <a:ext cx="47924" cy="243833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5" name="Straight Connector 24"/>
          <xdr:cNvCxnSpPr/>
        </xdr:nvCxnSpPr>
        <xdr:spPr bwMode="auto">
          <a:xfrm>
            <a:off x="1778933" y="2689412"/>
            <a:ext cx="1470772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7</xdr:col>
      <xdr:colOff>35023</xdr:colOff>
      <xdr:row>26</xdr:row>
      <xdr:rowOff>74274</xdr:rowOff>
    </xdr:from>
    <xdr:to>
      <xdr:col>7</xdr:col>
      <xdr:colOff>1532747</xdr:colOff>
      <xdr:row>29</xdr:row>
      <xdr:rowOff>149915</xdr:rowOff>
    </xdr:to>
    <xdr:sp macro="" textlink="">
      <xdr:nvSpPr>
        <xdr:cNvPr id="27" name="TextBox 26"/>
        <xdr:cNvSpPr txBox="1"/>
      </xdr:nvSpPr>
      <xdr:spPr>
        <a:xfrm>
          <a:off x="1725711" y="4717712"/>
          <a:ext cx="1497724" cy="57570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mềm. 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6</xdr:col>
      <xdr:colOff>7004</xdr:colOff>
      <xdr:row>32</xdr:row>
      <xdr:rowOff>84041</xdr:rowOff>
    </xdr:from>
    <xdr:to>
      <xdr:col>6</xdr:col>
      <xdr:colOff>316604</xdr:colOff>
      <xdr:row>42</xdr:row>
      <xdr:rowOff>14007</xdr:rowOff>
    </xdr:to>
    <xdr:pic>
      <xdr:nvPicPr>
        <xdr:cNvPr id="28" name="Picture 27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0" r="2760" b="55003"/>
        <a:stretch/>
      </xdr:blipFill>
      <xdr:spPr>
        <a:xfrm>
          <a:off x="1372721" y="5834059"/>
          <a:ext cx="309600" cy="161084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451129</xdr:colOff>
      <xdr:row>18</xdr:row>
      <xdr:rowOff>39733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4684" y="157654"/>
          <a:ext cx="324000" cy="354548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34426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168166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57133</xdr:colOff>
      <xdr:row>11</xdr:row>
      <xdr:rowOff>15299</xdr:rowOff>
    </xdr:from>
    <xdr:to>
      <xdr:col>7</xdr:col>
      <xdr:colOff>1526802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52583" y="2225099"/>
          <a:ext cx="1469669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124400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6352</xdr:colOff>
      <xdr:row>26</xdr:row>
      <xdr:rowOff>320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72584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47350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98366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103447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76617</xdr:rowOff>
    </xdr:to>
    <xdr:pic>
      <xdr:nvPicPr>
        <xdr:cNvPr id="1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5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16958</xdr:colOff>
      <xdr:row>42</xdr:row>
      <xdr:rowOff>35401</xdr:rowOff>
    </xdr:from>
    <xdr:to>
      <xdr:col>8</xdr:col>
      <xdr:colOff>17307</xdr:colOff>
      <xdr:row>42</xdr:row>
      <xdr:rowOff>35401</xdr:rowOff>
    </xdr:to>
    <xdr:cxnSp macro="">
      <xdr:nvCxnSpPr>
        <xdr:cNvPr id="17" name="Straight Connector 16"/>
        <xdr:cNvCxnSpPr/>
      </xdr:nvCxnSpPr>
      <xdr:spPr bwMode="auto">
        <a:xfrm>
          <a:off x="255083" y="7560151"/>
          <a:ext cx="3029299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42688</xdr:colOff>
      <xdr:row>44</xdr:row>
      <xdr:rowOff>156329</xdr:rowOff>
    </xdr:from>
    <xdr:to>
      <xdr:col>7</xdr:col>
      <xdr:colOff>1540412</xdr:colOff>
      <xdr:row>47</xdr:row>
      <xdr:rowOff>106801</xdr:rowOff>
    </xdr:to>
    <xdr:sp macro="" textlink="">
      <xdr:nvSpPr>
        <xdr:cNvPr id="18" name="TextBox 17"/>
        <xdr:cNvSpPr txBox="1"/>
      </xdr:nvSpPr>
      <xdr:spPr>
        <a:xfrm>
          <a:off x="1738138" y="8023979"/>
          <a:ext cx="1497724" cy="46482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14007</xdr:rowOff>
    </xdr:from>
    <xdr:to>
      <xdr:col>6</xdr:col>
      <xdr:colOff>322341</xdr:colOff>
      <xdr:row>33</xdr:row>
      <xdr:rowOff>28014</xdr:rowOff>
    </xdr:to>
    <xdr:pic>
      <xdr:nvPicPr>
        <xdr:cNvPr id="20" name="Picture 19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97" r="2760" b="1596"/>
        <a:stretch/>
      </xdr:blipFill>
      <xdr:spPr>
        <a:xfrm>
          <a:off x="1378458" y="2570349"/>
          <a:ext cx="309600" cy="3375772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42</xdr:row>
      <xdr:rowOff>63033</xdr:rowOff>
    </xdr:from>
    <xdr:to>
      <xdr:col>6</xdr:col>
      <xdr:colOff>323638</xdr:colOff>
      <xdr:row>50</xdr:row>
      <xdr:rowOff>146541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56438" r="-3" b="256"/>
        <a:stretch/>
      </xdr:blipFill>
      <xdr:spPr>
        <a:xfrm flipH="1">
          <a:off x="1374817" y="7587783"/>
          <a:ext cx="310896" cy="1455109"/>
        </a:xfrm>
        <a:prstGeom prst="rect">
          <a:avLst/>
        </a:prstGeom>
      </xdr:spPr>
    </xdr:pic>
    <xdr:clientData/>
  </xdr:twoCellAnchor>
  <xdr:twoCellAnchor>
    <xdr:from>
      <xdr:col>7</xdr:col>
      <xdr:colOff>35023</xdr:colOff>
      <xdr:row>26</xdr:row>
      <xdr:rowOff>2840</xdr:rowOff>
    </xdr:from>
    <xdr:to>
      <xdr:col>7</xdr:col>
      <xdr:colOff>1532747</xdr:colOff>
      <xdr:row>29</xdr:row>
      <xdr:rowOff>88686</xdr:rowOff>
    </xdr:to>
    <xdr:sp macro="" textlink="">
      <xdr:nvSpPr>
        <xdr:cNvPr id="26" name="TextBox 25"/>
        <xdr:cNvSpPr txBox="1"/>
      </xdr:nvSpPr>
      <xdr:spPr>
        <a:xfrm>
          <a:off x="1749523" y="4901411"/>
          <a:ext cx="1497724" cy="6165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 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6</xdr:col>
      <xdr:colOff>7004</xdr:colOff>
      <xdr:row>32</xdr:row>
      <xdr:rowOff>84041</xdr:rowOff>
    </xdr:from>
    <xdr:to>
      <xdr:col>6</xdr:col>
      <xdr:colOff>316604</xdr:colOff>
      <xdr:row>42</xdr:row>
      <xdr:rowOff>14007</xdr:rowOff>
    </xdr:to>
    <xdr:pic>
      <xdr:nvPicPr>
        <xdr:cNvPr id="27" name="Picture 26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0" r="2760" b="55003"/>
        <a:stretch/>
      </xdr:blipFill>
      <xdr:spPr>
        <a:xfrm>
          <a:off x="1369079" y="5894291"/>
          <a:ext cx="309600" cy="1644466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13</xdr:row>
      <xdr:rowOff>7012</xdr:rowOff>
    </xdr:from>
    <xdr:to>
      <xdr:col>8</xdr:col>
      <xdr:colOff>349</xdr:colOff>
      <xdr:row>13</xdr:row>
      <xdr:rowOff>7012</xdr:rowOff>
    </xdr:to>
    <xdr:cxnSp macro="">
      <xdr:nvCxnSpPr>
        <xdr:cNvPr id="28" name="Straight Connector 27"/>
        <xdr:cNvCxnSpPr/>
      </xdr:nvCxnSpPr>
      <xdr:spPr bwMode="auto">
        <a:xfrm>
          <a:off x="238125" y="2563354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7004</xdr:colOff>
      <xdr:row>11</xdr:row>
      <xdr:rowOff>7005</xdr:rowOff>
    </xdr:from>
    <xdr:to>
      <xdr:col>6</xdr:col>
      <xdr:colOff>331004</xdr:colOff>
      <xdr:row>12</xdr:row>
      <xdr:rowOff>154082</xdr:rowOff>
    </xdr:to>
    <xdr:pic>
      <xdr:nvPicPr>
        <xdr:cNvPr id="29" name="Picture 28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91111"/>
        <a:stretch/>
      </xdr:blipFill>
      <xdr:spPr>
        <a:xfrm>
          <a:off x="1372721" y="2227170"/>
          <a:ext cx="324000" cy="315165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129078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41852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4799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57133</xdr:colOff>
      <xdr:row>11</xdr:row>
      <xdr:rowOff>15299</xdr:rowOff>
    </xdr:from>
    <xdr:to>
      <xdr:col>7</xdr:col>
      <xdr:colOff>1526802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52583" y="2225099"/>
          <a:ext cx="1469669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134967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6352</xdr:colOff>
      <xdr:row>26</xdr:row>
      <xdr:rowOff>7746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83151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54777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108934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114016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154080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2048"/>
        <a:stretch/>
      </xdr:blipFill>
      <xdr:spPr>
        <a:xfrm>
          <a:off x="1381860" y="2242501"/>
          <a:ext cx="309600" cy="299834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5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0</xdr:col>
      <xdr:colOff>234072</xdr:colOff>
      <xdr:row>37</xdr:row>
      <xdr:rowOff>382</xdr:rowOff>
    </xdr:from>
    <xdr:to>
      <xdr:col>7</xdr:col>
      <xdr:colOff>1565120</xdr:colOff>
      <xdr:row>37</xdr:row>
      <xdr:rowOff>382</xdr:rowOff>
    </xdr:to>
    <xdr:cxnSp macro="">
      <xdr:nvCxnSpPr>
        <xdr:cNvPr id="17" name="Straight Connector 16"/>
        <xdr:cNvCxnSpPr/>
      </xdr:nvCxnSpPr>
      <xdr:spPr bwMode="auto">
        <a:xfrm>
          <a:off x="234072" y="6590842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42688</xdr:colOff>
      <xdr:row>42</xdr:row>
      <xdr:rowOff>172894</xdr:rowOff>
    </xdr:from>
    <xdr:to>
      <xdr:col>7</xdr:col>
      <xdr:colOff>1540412</xdr:colOff>
      <xdr:row>45</xdr:row>
      <xdr:rowOff>123367</xdr:rowOff>
    </xdr:to>
    <xdr:sp macro="" textlink="">
      <xdr:nvSpPr>
        <xdr:cNvPr id="18" name="TextBox 17"/>
        <xdr:cNvSpPr txBox="1"/>
      </xdr:nvSpPr>
      <xdr:spPr>
        <a:xfrm>
          <a:off x="1740623" y="7776329"/>
          <a:ext cx="1497724" cy="47227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21011</xdr:rowOff>
    </xdr:from>
    <xdr:to>
      <xdr:col>6</xdr:col>
      <xdr:colOff>322341</xdr:colOff>
      <xdr:row>33</xdr:row>
      <xdr:rowOff>28015</xdr:rowOff>
    </xdr:to>
    <xdr:pic>
      <xdr:nvPicPr>
        <xdr:cNvPr id="20" name="Picture 19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991" r="2760" b="1596"/>
        <a:stretch/>
      </xdr:blipFill>
      <xdr:spPr>
        <a:xfrm>
          <a:off x="1378458" y="2577353"/>
          <a:ext cx="309600" cy="3368768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37</xdr:row>
      <xdr:rowOff>21011</xdr:rowOff>
    </xdr:from>
    <xdr:to>
      <xdr:col>6</xdr:col>
      <xdr:colOff>323638</xdr:colOff>
      <xdr:row>50</xdr:row>
      <xdr:rowOff>146541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9680" r="-3" b="256"/>
        <a:stretch/>
      </xdr:blipFill>
      <xdr:spPr>
        <a:xfrm flipH="1">
          <a:off x="1378459" y="6611471"/>
          <a:ext cx="310896" cy="2310678"/>
        </a:xfrm>
        <a:prstGeom prst="rect">
          <a:avLst/>
        </a:prstGeom>
      </xdr:spPr>
    </xdr:pic>
    <xdr:clientData/>
  </xdr:twoCellAnchor>
  <xdr:twoCellAnchor>
    <xdr:from>
      <xdr:col>7</xdr:col>
      <xdr:colOff>35023</xdr:colOff>
      <xdr:row>20</xdr:row>
      <xdr:rowOff>129877</xdr:rowOff>
    </xdr:from>
    <xdr:to>
      <xdr:col>7</xdr:col>
      <xdr:colOff>1532747</xdr:colOff>
      <xdr:row>26</xdr:row>
      <xdr:rowOff>115905</xdr:rowOff>
    </xdr:to>
    <xdr:sp macro="" textlink="">
      <xdr:nvSpPr>
        <xdr:cNvPr id="22" name="TextBox 21"/>
        <xdr:cNvSpPr txBox="1"/>
      </xdr:nvSpPr>
      <xdr:spPr>
        <a:xfrm>
          <a:off x="1994452" y="4171198"/>
          <a:ext cx="1497724" cy="1047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 Gặp cuội ở độ sâu 2,5m; 4,5 đến 5,5m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6</xdr:col>
      <xdr:colOff>7004</xdr:colOff>
      <xdr:row>32</xdr:row>
      <xdr:rowOff>84041</xdr:rowOff>
    </xdr:from>
    <xdr:to>
      <xdr:col>6</xdr:col>
      <xdr:colOff>316604</xdr:colOff>
      <xdr:row>36</xdr:row>
      <xdr:rowOff>161084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0" r="2760" b="78890"/>
        <a:stretch/>
      </xdr:blipFill>
      <xdr:spPr>
        <a:xfrm>
          <a:off x="1372721" y="5834059"/>
          <a:ext cx="309600" cy="74939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13</xdr:row>
      <xdr:rowOff>7012</xdr:rowOff>
    </xdr:from>
    <xdr:to>
      <xdr:col>8</xdr:col>
      <xdr:colOff>349</xdr:colOff>
      <xdr:row>13</xdr:row>
      <xdr:rowOff>7012</xdr:rowOff>
    </xdr:to>
    <xdr:cxnSp macro="">
      <xdr:nvCxnSpPr>
        <xdr:cNvPr id="24" name="Straight Connector 23"/>
        <xdr:cNvCxnSpPr/>
      </xdr:nvCxnSpPr>
      <xdr:spPr bwMode="auto">
        <a:xfrm>
          <a:off x="238125" y="2559712"/>
          <a:ext cx="3029299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129078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41852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4799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134967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6352</xdr:colOff>
      <xdr:row>26</xdr:row>
      <xdr:rowOff>7746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83151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54777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108934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114016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35017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5205"/>
        <a:stretch/>
      </xdr:blipFill>
      <xdr:spPr>
        <a:xfrm>
          <a:off x="1378218" y="2232136"/>
          <a:ext cx="309600" cy="184132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7</xdr:col>
      <xdr:colOff>42688</xdr:colOff>
      <xdr:row>29</xdr:row>
      <xdr:rowOff>79262</xdr:rowOff>
    </xdr:from>
    <xdr:to>
      <xdr:col>7</xdr:col>
      <xdr:colOff>1540412</xdr:colOff>
      <xdr:row>32</xdr:row>
      <xdr:rowOff>29735</xdr:rowOff>
    </xdr:to>
    <xdr:sp macro="" textlink="">
      <xdr:nvSpPr>
        <xdr:cNvPr id="19" name="TextBox 18"/>
        <xdr:cNvSpPr txBox="1"/>
      </xdr:nvSpPr>
      <xdr:spPr>
        <a:xfrm>
          <a:off x="1744581" y="5325016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12742</xdr:colOff>
      <xdr:row>31</xdr:row>
      <xdr:rowOff>35019</xdr:rowOff>
    </xdr:from>
    <xdr:to>
      <xdr:col>6</xdr:col>
      <xdr:colOff>323638</xdr:colOff>
      <xdr:row>50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-475" r="-3" b="256"/>
        <a:stretch/>
      </xdr:blipFill>
      <xdr:spPr>
        <a:xfrm flipH="1">
          <a:off x="1378459" y="5616949"/>
          <a:ext cx="310896" cy="3305200"/>
        </a:xfrm>
        <a:prstGeom prst="rect">
          <a:avLst/>
        </a:prstGeom>
      </xdr:spPr>
    </xdr:pic>
    <xdr:clientData/>
  </xdr:twoCellAnchor>
  <xdr:twoCellAnchor>
    <xdr:from>
      <xdr:col>1</xdr:col>
      <xdr:colOff>185840</xdr:colOff>
      <xdr:row>12</xdr:row>
      <xdr:rowOff>42092</xdr:rowOff>
    </xdr:from>
    <xdr:to>
      <xdr:col>7</xdr:col>
      <xdr:colOff>1547813</xdr:colOff>
      <xdr:row>13</xdr:row>
      <xdr:rowOff>127654</xdr:rowOff>
    </xdr:to>
    <xdr:grpSp>
      <xdr:nvGrpSpPr>
        <xdr:cNvPr id="24" name="Group 23"/>
        <xdr:cNvGrpSpPr/>
      </xdr:nvGrpSpPr>
      <xdr:grpSpPr>
        <a:xfrm>
          <a:off x="426036" y="2626266"/>
          <a:ext cx="3059907" cy="259497"/>
          <a:chOff x="257617" y="2430346"/>
          <a:chExt cx="3006096" cy="253650"/>
        </a:xfrm>
      </xdr:grpSpPr>
      <xdr:cxnSp macro="">
        <xdr:nvCxnSpPr>
          <xdr:cNvPr id="25" name="Straight Connector 24"/>
          <xdr:cNvCxnSpPr/>
        </xdr:nvCxnSpPr>
        <xdr:spPr bwMode="auto">
          <a:xfrm>
            <a:off x="257617" y="2430346"/>
            <a:ext cx="1485095" cy="822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6" name="Straight Connector 25"/>
          <xdr:cNvCxnSpPr/>
        </xdr:nvCxnSpPr>
        <xdr:spPr bwMode="auto">
          <a:xfrm rot="10800000" flipH="1" flipV="1">
            <a:off x="1742712" y="2438574"/>
            <a:ext cx="47924" cy="243833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7" name="Straight Connector 26"/>
          <xdr:cNvCxnSpPr/>
        </xdr:nvCxnSpPr>
        <xdr:spPr bwMode="auto">
          <a:xfrm>
            <a:off x="1792941" y="2682408"/>
            <a:ext cx="1470772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 editAs="oneCell">
    <xdr:from>
      <xdr:col>6</xdr:col>
      <xdr:colOff>7004</xdr:colOff>
      <xdr:row>12</xdr:row>
      <xdr:rowOff>63028</xdr:rowOff>
    </xdr:from>
    <xdr:to>
      <xdr:col>6</xdr:col>
      <xdr:colOff>317900</xdr:colOff>
      <xdr:row>31</xdr:row>
      <xdr:rowOff>104512</xdr:rowOff>
    </xdr:to>
    <xdr:pic>
      <xdr:nvPicPr>
        <xdr:cNvPr id="28" name="Picture 27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649" r="-3" b="256"/>
        <a:stretch/>
      </xdr:blipFill>
      <xdr:spPr>
        <a:xfrm flipH="1">
          <a:off x="1372721" y="2451282"/>
          <a:ext cx="310896" cy="323516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43315</xdr:rowOff>
    </xdr:from>
    <xdr:to>
      <xdr:col>7</xdr:col>
      <xdr:colOff>1544992</xdr:colOff>
      <xdr:row>13</xdr:row>
      <xdr:rowOff>113359</xdr:rowOff>
    </xdr:to>
    <xdr:sp macro="" textlink="">
      <xdr:nvSpPr>
        <xdr:cNvPr id="5" name="TextBox 4"/>
        <xdr:cNvSpPr txBox="1"/>
      </xdr:nvSpPr>
      <xdr:spPr>
        <a:xfrm>
          <a:off x="1724567" y="2253115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0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1677"/>
        <a:stretch/>
      </xdr:blipFill>
      <xdr:spPr>
        <a:xfrm>
          <a:off x="1378218" y="2232136"/>
          <a:ext cx="309600" cy="320564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35727</xdr:colOff>
      <xdr:row>16</xdr:row>
      <xdr:rowOff>93916</xdr:rowOff>
    </xdr:from>
    <xdr:to>
      <xdr:col>7</xdr:col>
      <xdr:colOff>1533451</xdr:colOff>
      <xdr:row>20</xdr:row>
      <xdr:rowOff>38867</xdr:rowOff>
    </xdr:to>
    <xdr:sp macro="" textlink="">
      <xdr:nvSpPr>
        <xdr:cNvPr id="14" name="TextBox 13"/>
        <xdr:cNvSpPr txBox="1"/>
      </xdr:nvSpPr>
      <xdr:spPr>
        <a:xfrm>
          <a:off x="1737620" y="3154523"/>
          <a:ext cx="1497724" cy="61730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0</xdr:col>
      <xdr:colOff>234073</xdr:colOff>
      <xdr:row>25</xdr:row>
      <xdr:rowOff>382</xdr:rowOff>
    </xdr:from>
    <xdr:to>
      <xdr:col>7</xdr:col>
      <xdr:colOff>1565121</xdr:colOff>
      <xdr:row>25</xdr:row>
      <xdr:rowOff>382</xdr:rowOff>
    </xdr:to>
    <xdr:cxnSp macro="">
      <xdr:nvCxnSpPr>
        <xdr:cNvPr id="18" name="Straight Connector 17"/>
        <xdr:cNvCxnSpPr/>
      </xdr:nvCxnSpPr>
      <xdr:spPr bwMode="auto">
        <a:xfrm>
          <a:off x="234073" y="4573783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35687</xdr:colOff>
      <xdr:row>35</xdr:row>
      <xdr:rowOff>2216</xdr:rowOff>
    </xdr:from>
    <xdr:to>
      <xdr:col>7</xdr:col>
      <xdr:colOff>1533411</xdr:colOff>
      <xdr:row>37</xdr:row>
      <xdr:rowOff>120776</xdr:rowOff>
    </xdr:to>
    <xdr:sp macro="" textlink="">
      <xdr:nvSpPr>
        <xdr:cNvPr id="19" name="TextBox 18"/>
        <xdr:cNvSpPr txBox="1"/>
      </xdr:nvSpPr>
      <xdr:spPr>
        <a:xfrm>
          <a:off x="1737580" y="6256499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 đến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16915</xdr:rowOff>
    </xdr:from>
    <xdr:to>
      <xdr:col>6</xdr:col>
      <xdr:colOff>322341</xdr:colOff>
      <xdr:row>24</xdr:row>
      <xdr:rowOff>147078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40243"/>
        <a:stretch/>
      </xdr:blipFill>
      <xdr:spPr>
        <a:xfrm>
          <a:off x="1378458" y="2573257"/>
          <a:ext cx="309600" cy="1979133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31</xdr:row>
      <xdr:rowOff>63033</xdr:rowOff>
    </xdr:from>
    <xdr:to>
      <xdr:col>6</xdr:col>
      <xdr:colOff>323638</xdr:colOff>
      <xdr:row>50</xdr:row>
      <xdr:rowOff>146543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374" r="-3" b="256"/>
        <a:stretch/>
      </xdr:blipFill>
      <xdr:spPr>
        <a:xfrm flipH="1">
          <a:off x="1378459" y="5644963"/>
          <a:ext cx="310896" cy="3277186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12</xdr:row>
      <xdr:rowOff>168164</xdr:rowOff>
    </xdr:from>
    <xdr:to>
      <xdr:col>8</xdr:col>
      <xdr:colOff>844</xdr:colOff>
      <xdr:row>12</xdr:row>
      <xdr:rowOff>168164</xdr:rowOff>
    </xdr:to>
    <xdr:cxnSp macro="">
      <xdr:nvCxnSpPr>
        <xdr:cNvPr id="23" name="Straight Connector 22"/>
        <xdr:cNvCxnSpPr/>
      </xdr:nvCxnSpPr>
      <xdr:spPr bwMode="auto">
        <a:xfrm>
          <a:off x="245915" y="2549414"/>
          <a:ext cx="3022004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14008</xdr:colOff>
      <xdr:row>25</xdr:row>
      <xdr:rowOff>28014</xdr:rowOff>
    </xdr:from>
    <xdr:to>
      <xdr:col>6</xdr:col>
      <xdr:colOff>324904</xdr:colOff>
      <xdr:row>42</xdr:row>
      <xdr:rowOff>41470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2692" r="-3" b="256"/>
        <a:stretch/>
      </xdr:blipFill>
      <xdr:spPr>
        <a:xfrm flipH="1">
          <a:off x="1379725" y="4601415"/>
          <a:ext cx="310896" cy="2870956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6350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251724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28014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5391"/>
        <a:stretch/>
      </xdr:blipFill>
      <xdr:spPr>
        <a:xfrm>
          <a:off x="1381860" y="2242501"/>
          <a:ext cx="309600" cy="173767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42729</xdr:colOff>
      <xdr:row>18</xdr:row>
      <xdr:rowOff>30883</xdr:rowOff>
    </xdr:from>
    <xdr:to>
      <xdr:col>7</xdr:col>
      <xdr:colOff>1540453</xdr:colOff>
      <xdr:row>23</xdr:row>
      <xdr:rowOff>133070</xdr:rowOff>
    </xdr:to>
    <xdr:sp macro="" textlink="">
      <xdr:nvSpPr>
        <xdr:cNvPr id="14" name="TextBox 13"/>
        <xdr:cNvSpPr txBox="1"/>
      </xdr:nvSpPr>
      <xdr:spPr>
        <a:xfrm>
          <a:off x="1744622" y="3427666"/>
          <a:ext cx="1497724" cy="94262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 gặp cuội 30cm ở độ sâu 2.0m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80595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2952</xdr:colOff>
      <xdr:row>28</xdr:row>
      <xdr:rowOff>161467</xdr:rowOff>
    </xdr:from>
    <xdr:to>
      <xdr:col>8</xdr:col>
      <xdr:colOff>3301</xdr:colOff>
      <xdr:row>28</xdr:row>
      <xdr:rowOff>161467</xdr:rowOff>
    </xdr:to>
    <xdr:cxnSp macro="">
      <xdr:nvCxnSpPr>
        <xdr:cNvPr id="18" name="Straight Connector 17"/>
        <xdr:cNvCxnSpPr/>
      </xdr:nvCxnSpPr>
      <xdr:spPr bwMode="auto">
        <a:xfrm>
          <a:off x="241077" y="5239132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42691</xdr:colOff>
      <xdr:row>38</xdr:row>
      <xdr:rowOff>96065</xdr:rowOff>
    </xdr:from>
    <xdr:to>
      <xdr:col>7</xdr:col>
      <xdr:colOff>1540415</xdr:colOff>
      <xdr:row>41</xdr:row>
      <xdr:rowOff>46537</xdr:rowOff>
    </xdr:to>
    <xdr:sp macro="" textlink="">
      <xdr:nvSpPr>
        <xdr:cNvPr id="19" name="TextBox 18"/>
        <xdr:cNvSpPr txBox="1"/>
      </xdr:nvSpPr>
      <xdr:spPr>
        <a:xfrm>
          <a:off x="1745985" y="6842006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 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12</xdr:row>
      <xdr:rowOff>149983</xdr:rowOff>
    </xdr:from>
    <xdr:to>
      <xdr:col>6</xdr:col>
      <xdr:colOff>322341</xdr:colOff>
      <xdr:row>28</xdr:row>
      <xdr:rowOff>154081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20434"/>
        <a:stretch/>
      </xdr:blipFill>
      <xdr:spPr>
        <a:xfrm>
          <a:off x="1378458" y="2538237"/>
          <a:ext cx="309600" cy="2693509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31</xdr:row>
      <xdr:rowOff>112059</xdr:rowOff>
    </xdr:from>
    <xdr:to>
      <xdr:col>6</xdr:col>
      <xdr:colOff>323638</xdr:colOff>
      <xdr:row>50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860" r="-3" b="256"/>
        <a:stretch/>
      </xdr:blipFill>
      <xdr:spPr>
        <a:xfrm flipH="1">
          <a:off x="1378459" y="5693989"/>
          <a:ext cx="310896" cy="3228160"/>
        </a:xfrm>
        <a:prstGeom prst="rect">
          <a:avLst/>
        </a:prstGeom>
      </xdr:spPr>
    </xdr:pic>
    <xdr:clientData/>
  </xdr:twoCellAnchor>
  <xdr:twoCellAnchor>
    <xdr:from>
      <xdr:col>1</xdr:col>
      <xdr:colOff>190499</xdr:colOff>
      <xdr:row>12</xdr:row>
      <xdr:rowOff>35088</xdr:rowOff>
    </xdr:from>
    <xdr:to>
      <xdr:col>7</xdr:col>
      <xdr:colOff>1533803</xdr:colOff>
      <xdr:row>13</xdr:row>
      <xdr:rowOff>112057</xdr:rowOff>
    </xdr:to>
    <xdr:grpSp>
      <xdr:nvGrpSpPr>
        <xdr:cNvPr id="27" name="Group 26"/>
        <xdr:cNvGrpSpPr/>
      </xdr:nvGrpSpPr>
      <xdr:grpSpPr>
        <a:xfrm>
          <a:off x="432287" y="2592184"/>
          <a:ext cx="3043151" cy="245488"/>
          <a:chOff x="245915" y="2458362"/>
          <a:chExt cx="3003790" cy="245057"/>
        </a:xfrm>
      </xdr:grpSpPr>
      <xdr:cxnSp macro="">
        <xdr:nvCxnSpPr>
          <xdr:cNvPr id="28" name="Straight Connector 27"/>
          <xdr:cNvCxnSpPr/>
        </xdr:nvCxnSpPr>
        <xdr:spPr bwMode="auto">
          <a:xfrm>
            <a:off x="245915" y="2458362"/>
            <a:ext cx="1485095" cy="822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9" name="Straight Connector 28"/>
          <xdr:cNvCxnSpPr/>
        </xdr:nvCxnSpPr>
        <xdr:spPr bwMode="auto">
          <a:xfrm rot="10800000" flipH="1" flipV="1">
            <a:off x="1731010" y="2459586"/>
            <a:ext cx="47924" cy="243833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30" name="Straight Connector 29"/>
          <xdr:cNvCxnSpPr/>
        </xdr:nvCxnSpPr>
        <xdr:spPr bwMode="auto">
          <a:xfrm>
            <a:off x="1778933" y="2689412"/>
            <a:ext cx="1470772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 editAs="oneCell">
    <xdr:from>
      <xdr:col>6</xdr:col>
      <xdr:colOff>7004</xdr:colOff>
      <xdr:row>29</xdr:row>
      <xdr:rowOff>21011</xdr:rowOff>
    </xdr:from>
    <xdr:to>
      <xdr:col>6</xdr:col>
      <xdr:colOff>317900</xdr:colOff>
      <xdr:row>45</xdr:row>
      <xdr:rowOff>27457</xdr:rowOff>
    </xdr:to>
    <xdr:pic>
      <xdr:nvPicPr>
        <xdr:cNvPr id="31" name="Picture 3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8000" r="-3" b="256"/>
        <a:stretch/>
      </xdr:blipFill>
      <xdr:spPr>
        <a:xfrm flipH="1">
          <a:off x="1372721" y="5266765"/>
          <a:ext cx="310896" cy="2695857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129078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41852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4799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85339</xdr:rowOff>
    </xdr:from>
    <xdr:to>
      <xdr:col>7</xdr:col>
      <xdr:colOff>1544992</xdr:colOff>
      <xdr:row>13</xdr:row>
      <xdr:rowOff>155383</xdr:rowOff>
    </xdr:to>
    <xdr:sp macro="" textlink="">
      <xdr:nvSpPr>
        <xdr:cNvPr id="5" name="TextBox 4"/>
        <xdr:cNvSpPr txBox="1"/>
      </xdr:nvSpPr>
      <xdr:spPr>
        <a:xfrm>
          <a:off x="1731010" y="2305504"/>
          <a:ext cx="1515875" cy="4062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Cát lẫn vôi thầu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134967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6352</xdr:colOff>
      <xdr:row>26</xdr:row>
      <xdr:rowOff>7746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83151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54777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108934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114016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154080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2048"/>
        <a:stretch/>
      </xdr:blipFill>
      <xdr:spPr>
        <a:xfrm>
          <a:off x="1378218" y="2232136"/>
          <a:ext cx="309600" cy="303195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5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7</xdr:col>
      <xdr:colOff>35687</xdr:colOff>
      <xdr:row>29</xdr:row>
      <xdr:rowOff>51229</xdr:rowOff>
    </xdr:from>
    <xdr:to>
      <xdr:col>7</xdr:col>
      <xdr:colOff>1533411</xdr:colOff>
      <xdr:row>32</xdr:row>
      <xdr:rowOff>1702</xdr:rowOff>
    </xdr:to>
    <xdr:sp macro="" textlink="">
      <xdr:nvSpPr>
        <xdr:cNvPr id="17" name="TextBox 16"/>
        <xdr:cNvSpPr txBox="1"/>
      </xdr:nvSpPr>
      <xdr:spPr>
        <a:xfrm>
          <a:off x="1731137" y="5347129"/>
          <a:ext cx="1497724" cy="46482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 đến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42022</xdr:rowOff>
    </xdr:from>
    <xdr:to>
      <xdr:col>6</xdr:col>
      <xdr:colOff>322341</xdr:colOff>
      <xdr:row>30</xdr:row>
      <xdr:rowOff>154081</xdr:rowOff>
    </xdr:to>
    <xdr:pic>
      <xdr:nvPicPr>
        <xdr:cNvPr id="19" name="Picture 18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574" r="2760" b="12084"/>
        <a:stretch/>
      </xdr:blipFill>
      <xdr:spPr>
        <a:xfrm>
          <a:off x="1374816" y="2594722"/>
          <a:ext cx="309600" cy="3026709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7080</xdr:rowOff>
    </xdr:from>
    <xdr:to>
      <xdr:col>8</xdr:col>
      <xdr:colOff>844</xdr:colOff>
      <xdr:row>13</xdr:row>
      <xdr:rowOff>7080</xdr:rowOff>
    </xdr:to>
    <xdr:cxnSp macro="">
      <xdr:nvCxnSpPr>
        <xdr:cNvPr id="20" name="Straight Connector 19"/>
        <xdr:cNvCxnSpPr/>
      </xdr:nvCxnSpPr>
      <xdr:spPr bwMode="auto">
        <a:xfrm>
          <a:off x="245915" y="2559780"/>
          <a:ext cx="3022004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14008</xdr:colOff>
      <xdr:row>30</xdr:row>
      <xdr:rowOff>56024</xdr:rowOff>
    </xdr:from>
    <xdr:to>
      <xdr:col>6</xdr:col>
      <xdr:colOff>323608</xdr:colOff>
      <xdr:row>50</xdr:row>
      <xdr:rowOff>147077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-622"/>
        <a:stretch/>
      </xdr:blipFill>
      <xdr:spPr>
        <a:xfrm>
          <a:off x="1376083" y="5523374"/>
          <a:ext cx="309600" cy="3520053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118511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34426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77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124400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320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72584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47350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98366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103447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42023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5020"/>
        <a:stretch/>
      </xdr:blipFill>
      <xdr:spPr>
        <a:xfrm>
          <a:off x="1381860" y="2242501"/>
          <a:ext cx="309600" cy="187775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42729</xdr:colOff>
      <xdr:row>15</xdr:row>
      <xdr:rowOff>65880</xdr:rowOff>
    </xdr:from>
    <xdr:to>
      <xdr:col>7</xdr:col>
      <xdr:colOff>1540453</xdr:colOff>
      <xdr:row>20</xdr:row>
      <xdr:rowOff>168066</xdr:rowOff>
    </xdr:to>
    <xdr:sp macro="" textlink="">
      <xdr:nvSpPr>
        <xdr:cNvPr id="14" name="TextBox 13"/>
        <xdr:cNvSpPr txBox="1"/>
      </xdr:nvSpPr>
      <xdr:spPr>
        <a:xfrm>
          <a:off x="1744622" y="2958398"/>
          <a:ext cx="1497724" cy="94262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76617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16960</xdr:colOff>
      <xdr:row>25</xdr:row>
      <xdr:rowOff>7385</xdr:rowOff>
    </xdr:from>
    <xdr:to>
      <xdr:col>8</xdr:col>
      <xdr:colOff>17309</xdr:colOff>
      <xdr:row>25</xdr:row>
      <xdr:rowOff>7385</xdr:rowOff>
    </xdr:to>
    <xdr:cxnSp macro="">
      <xdr:nvCxnSpPr>
        <xdr:cNvPr id="18" name="Straight Connector 17"/>
        <xdr:cNvCxnSpPr/>
      </xdr:nvCxnSpPr>
      <xdr:spPr bwMode="auto">
        <a:xfrm>
          <a:off x="255085" y="4580786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42691</xdr:colOff>
      <xdr:row>36</xdr:row>
      <xdr:rowOff>129685</xdr:rowOff>
    </xdr:from>
    <xdr:to>
      <xdr:col>7</xdr:col>
      <xdr:colOff>1540415</xdr:colOff>
      <xdr:row>39</xdr:row>
      <xdr:rowOff>80158</xdr:rowOff>
    </xdr:to>
    <xdr:sp macro="" textlink="">
      <xdr:nvSpPr>
        <xdr:cNvPr id="19" name="TextBox 18"/>
        <xdr:cNvSpPr txBox="1"/>
      </xdr:nvSpPr>
      <xdr:spPr>
        <a:xfrm>
          <a:off x="1981309" y="6741156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 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12</xdr:row>
      <xdr:rowOff>84044</xdr:rowOff>
    </xdr:from>
    <xdr:to>
      <xdr:col>6</xdr:col>
      <xdr:colOff>322341</xdr:colOff>
      <xdr:row>25</xdr:row>
      <xdr:rowOff>2705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050" r="2760" b="38689"/>
        <a:stretch/>
      </xdr:blipFill>
      <xdr:spPr>
        <a:xfrm>
          <a:off x="1378458" y="2472298"/>
          <a:ext cx="309600" cy="2101103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31</xdr:row>
      <xdr:rowOff>112059</xdr:rowOff>
    </xdr:from>
    <xdr:to>
      <xdr:col>6</xdr:col>
      <xdr:colOff>323638</xdr:colOff>
      <xdr:row>50</xdr:row>
      <xdr:rowOff>146541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860" r="-3" b="256"/>
        <a:stretch/>
      </xdr:blipFill>
      <xdr:spPr>
        <a:xfrm flipH="1">
          <a:off x="1374817" y="5750859"/>
          <a:ext cx="310896" cy="3292033"/>
        </a:xfrm>
        <a:prstGeom prst="rect">
          <a:avLst/>
        </a:prstGeom>
      </xdr:spPr>
    </xdr:pic>
    <xdr:clientData/>
  </xdr:twoCellAnchor>
  <xdr:twoCellAnchor>
    <xdr:from>
      <xdr:col>1</xdr:col>
      <xdr:colOff>93959</xdr:colOff>
      <xdr:row>12</xdr:row>
      <xdr:rowOff>49096</xdr:rowOff>
    </xdr:from>
    <xdr:to>
      <xdr:col>8</xdr:col>
      <xdr:colOff>0</xdr:colOff>
      <xdr:row>13</xdr:row>
      <xdr:rowOff>126065</xdr:rowOff>
    </xdr:to>
    <xdr:grpSp>
      <xdr:nvGrpSpPr>
        <xdr:cNvPr id="23" name="Group 22"/>
        <xdr:cNvGrpSpPr/>
      </xdr:nvGrpSpPr>
      <xdr:grpSpPr>
        <a:xfrm>
          <a:off x="349229" y="2557219"/>
          <a:ext cx="3334279" cy="247657"/>
          <a:chOff x="337460" y="2458362"/>
          <a:chExt cx="2945858" cy="245057"/>
        </a:xfrm>
      </xdr:grpSpPr>
      <xdr:cxnSp macro="">
        <xdr:nvCxnSpPr>
          <xdr:cNvPr id="24" name="Straight Connector 23"/>
          <xdr:cNvCxnSpPr/>
        </xdr:nvCxnSpPr>
        <xdr:spPr bwMode="auto">
          <a:xfrm>
            <a:off x="337460" y="2458362"/>
            <a:ext cx="1485095" cy="822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5" name="Straight Connector 24"/>
          <xdr:cNvCxnSpPr/>
        </xdr:nvCxnSpPr>
        <xdr:spPr bwMode="auto">
          <a:xfrm rot="10800000" flipH="1" flipV="1">
            <a:off x="1828657" y="2459586"/>
            <a:ext cx="47924" cy="243833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6" name="Straight Connector 25"/>
          <xdr:cNvCxnSpPr/>
        </xdr:nvCxnSpPr>
        <xdr:spPr bwMode="auto">
          <a:xfrm>
            <a:off x="1876581" y="2689412"/>
            <a:ext cx="1406737" cy="0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 editAs="oneCell">
    <xdr:from>
      <xdr:col>6</xdr:col>
      <xdr:colOff>7004</xdr:colOff>
      <xdr:row>25</xdr:row>
      <xdr:rowOff>35018</xdr:rowOff>
    </xdr:from>
    <xdr:to>
      <xdr:col>6</xdr:col>
      <xdr:colOff>317900</xdr:colOff>
      <xdr:row>40</xdr:row>
      <xdr:rowOff>132477</xdr:rowOff>
    </xdr:to>
    <xdr:pic>
      <xdr:nvPicPr>
        <xdr:cNvPr id="27" name="Picture 26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0337" r="-3" b="256"/>
        <a:stretch/>
      </xdr:blipFill>
      <xdr:spPr>
        <a:xfrm flipH="1">
          <a:off x="1372721" y="4608419"/>
          <a:ext cx="310896" cy="2618783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129078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41852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4799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134967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6352</xdr:colOff>
      <xdr:row>26</xdr:row>
      <xdr:rowOff>7746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83151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54777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108934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114016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35017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0750"/>
        <a:stretch/>
      </xdr:blipFill>
      <xdr:spPr>
        <a:xfrm>
          <a:off x="1381860" y="2242501"/>
          <a:ext cx="309600" cy="348859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7</xdr:col>
      <xdr:colOff>42729</xdr:colOff>
      <xdr:row>16</xdr:row>
      <xdr:rowOff>75405</xdr:rowOff>
    </xdr:from>
    <xdr:to>
      <xdr:col>7</xdr:col>
      <xdr:colOff>1540453</xdr:colOff>
      <xdr:row>22</xdr:row>
      <xdr:rowOff>6141</xdr:rowOff>
    </xdr:to>
    <xdr:sp macro="" textlink="">
      <xdr:nvSpPr>
        <xdr:cNvPr id="14" name="TextBox 13"/>
        <xdr:cNvSpPr txBox="1"/>
      </xdr:nvSpPr>
      <xdr:spPr>
        <a:xfrm>
          <a:off x="1738179" y="3142455"/>
          <a:ext cx="1497724" cy="95943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2</xdr:col>
      <xdr:colOff>2953</xdr:colOff>
      <xdr:row>26</xdr:row>
      <xdr:rowOff>35400</xdr:rowOff>
    </xdr:from>
    <xdr:to>
      <xdr:col>8</xdr:col>
      <xdr:colOff>3302</xdr:colOff>
      <xdr:row>26</xdr:row>
      <xdr:rowOff>35400</xdr:rowOff>
    </xdr:to>
    <xdr:cxnSp macro="">
      <xdr:nvCxnSpPr>
        <xdr:cNvPr id="18" name="Straight Connector 17"/>
        <xdr:cNvCxnSpPr/>
      </xdr:nvCxnSpPr>
      <xdr:spPr bwMode="auto">
        <a:xfrm>
          <a:off x="241078" y="4776889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42691</xdr:colOff>
      <xdr:row>36</xdr:row>
      <xdr:rowOff>155151</xdr:rowOff>
    </xdr:from>
    <xdr:to>
      <xdr:col>7</xdr:col>
      <xdr:colOff>1540415</xdr:colOff>
      <xdr:row>39</xdr:row>
      <xdr:rowOff>105624</xdr:rowOff>
    </xdr:to>
    <xdr:sp macro="" textlink="">
      <xdr:nvSpPr>
        <xdr:cNvPr id="19" name="TextBox 18"/>
        <xdr:cNvSpPr txBox="1"/>
      </xdr:nvSpPr>
      <xdr:spPr>
        <a:xfrm>
          <a:off x="1757191" y="6718742"/>
          <a:ext cx="1497724" cy="47001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 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63033</xdr:rowOff>
    </xdr:from>
    <xdr:to>
      <xdr:col>6</xdr:col>
      <xdr:colOff>322341</xdr:colOff>
      <xdr:row>26</xdr:row>
      <xdr:rowOff>21011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128" r="2760" b="33445"/>
        <a:stretch/>
      </xdr:blipFill>
      <xdr:spPr>
        <a:xfrm>
          <a:off x="1378458" y="2619375"/>
          <a:ext cx="309600" cy="2143125"/>
        </a:xfrm>
        <a:prstGeom prst="rect">
          <a:avLst/>
        </a:prstGeom>
      </xdr:spPr>
    </xdr:pic>
    <xdr:clientData/>
  </xdr:twoCellAnchor>
  <xdr:twoCellAnchor editAs="oneCell">
    <xdr:from>
      <xdr:col>6</xdr:col>
      <xdr:colOff>12742</xdr:colOff>
      <xdr:row>31</xdr:row>
      <xdr:rowOff>112059</xdr:rowOff>
    </xdr:from>
    <xdr:to>
      <xdr:col>6</xdr:col>
      <xdr:colOff>323638</xdr:colOff>
      <xdr:row>50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860" r="-3" b="256"/>
        <a:stretch/>
      </xdr:blipFill>
      <xdr:spPr>
        <a:xfrm flipH="1">
          <a:off x="1374817" y="5750859"/>
          <a:ext cx="310896" cy="3292033"/>
        </a:xfrm>
        <a:prstGeom prst="rect">
          <a:avLst/>
        </a:prstGeom>
      </xdr:spPr>
    </xdr:pic>
    <xdr:clientData/>
  </xdr:twoCellAnchor>
  <xdr:twoCellAnchor editAs="oneCell">
    <xdr:from>
      <xdr:col>6</xdr:col>
      <xdr:colOff>7004</xdr:colOff>
      <xdr:row>26</xdr:row>
      <xdr:rowOff>56029</xdr:rowOff>
    </xdr:from>
    <xdr:to>
      <xdr:col>6</xdr:col>
      <xdr:colOff>317900</xdr:colOff>
      <xdr:row>40</xdr:row>
      <xdr:rowOff>132478</xdr:rowOff>
    </xdr:to>
    <xdr:pic>
      <xdr:nvPicPr>
        <xdr:cNvPr id="27" name="Picture 26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6071" r="-3" b="256"/>
        <a:stretch/>
      </xdr:blipFill>
      <xdr:spPr>
        <a:xfrm flipH="1">
          <a:off x="1372721" y="4797518"/>
          <a:ext cx="310896" cy="2429684"/>
        </a:xfrm>
        <a:prstGeom prst="rect">
          <a:avLst/>
        </a:prstGeom>
      </xdr:spPr>
    </xdr:pic>
    <xdr:clientData/>
  </xdr:twoCellAnchor>
  <xdr:twoCellAnchor>
    <xdr:from>
      <xdr:col>0</xdr:col>
      <xdr:colOff>227070</xdr:colOff>
      <xdr:row>13</xdr:row>
      <xdr:rowOff>49407</xdr:rowOff>
    </xdr:from>
    <xdr:to>
      <xdr:col>7</xdr:col>
      <xdr:colOff>1558118</xdr:colOff>
      <xdr:row>13</xdr:row>
      <xdr:rowOff>49407</xdr:rowOff>
    </xdr:to>
    <xdr:cxnSp macro="">
      <xdr:nvCxnSpPr>
        <xdr:cNvPr id="28" name="Straight Connector 27"/>
        <xdr:cNvCxnSpPr/>
      </xdr:nvCxnSpPr>
      <xdr:spPr bwMode="auto">
        <a:xfrm>
          <a:off x="227070" y="2605749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119521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37710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23</xdr:row>
      <xdr:rowOff>657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125411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3605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73594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50635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99378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104458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13</xdr:row>
      <xdr:rowOff>28014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0934"/>
        <a:stretch/>
      </xdr:blipFill>
      <xdr:spPr>
        <a:xfrm>
          <a:off x="1381860" y="2242501"/>
          <a:ext cx="309600" cy="341856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30731</xdr:rowOff>
    </xdr:to>
    <xdr:pic>
      <xdr:nvPicPr>
        <xdr:cNvPr id="15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7</xdr:col>
      <xdr:colOff>28683</xdr:colOff>
      <xdr:row>31</xdr:row>
      <xdr:rowOff>79241</xdr:rowOff>
    </xdr:from>
    <xdr:to>
      <xdr:col>7</xdr:col>
      <xdr:colOff>1526407</xdr:colOff>
      <xdr:row>34</xdr:row>
      <xdr:rowOff>29714</xdr:rowOff>
    </xdr:to>
    <xdr:sp macro="" textlink="">
      <xdr:nvSpPr>
        <xdr:cNvPr id="17" name="TextBox 16"/>
        <xdr:cNvSpPr txBox="1"/>
      </xdr:nvSpPr>
      <xdr:spPr>
        <a:xfrm>
          <a:off x="1967301" y="5648565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Đá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sét bột kết, màu nâu đỏ phong hóa mạnh.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161925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7790</xdr:colOff>
      <xdr:row>13</xdr:row>
      <xdr:rowOff>42100</xdr:rowOff>
    </xdr:from>
    <xdr:to>
      <xdr:col>8</xdr:col>
      <xdr:colOff>844</xdr:colOff>
      <xdr:row>13</xdr:row>
      <xdr:rowOff>42100</xdr:rowOff>
    </xdr:to>
    <xdr:cxnSp macro="">
      <xdr:nvCxnSpPr>
        <xdr:cNvPr id="20" name="Straight Connector 19"/>
        <xdr:cNvCxnSpPr/>
      </xdr:nvCxnSpPr>
      <xdr:spPr bwMode="auto">
        <a:xfrm>
          <a:off x="245915" y="2598442"/>
          <a:ext cx="3025646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651341</xdr:colOff>
      <xdr:row>18</xdr:row>
      <xdr:rowOff>164181</xdr:rowOff>
    </xdr:from>
    <xdr:to>
      <xdr:col>15</xdr:col>
      <xdr:colOff>160421</xdr:colOff>
      <xdr:row>18</xdr:row>
      <xdr:rowOff>164181</xdr:rowOff>
    </xdr:to>
    <xdr:cxnSp macro="">
      <xdr:nvCxnSpPr>
        <xdr:cNvPr id="23" name="Straight Arrow Connector 22"/>
        <xdr:cNvCxnSpPr/>
      </xdr:nvCxnSpPr>
      <xdr:spPr bwMode="auto">
        <a:xfrm>
          <a:off x="5804867" y="3563102"/>
          <a:ext cx="17583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637334</xdr:colOff>
      <xdr:row>26</xdr:row>
      <xdr:rowOff>133143</xdr:rowOff>
    </xdr:from>
    <xdr:to>
      <xdr:col>15</xdr:col>
      <xdr:colOff>140074</xdr:colOff>
      <xdr:row>26</xdr:row>
      <xdr:rowOff>140146</xdr:rowOff>
    </xdr:to>
    <xdr:cxnSp macro="">
      <xdr:nvCxnSpPr>
        <xdr:cNvPr id="24" name="Straight Arrow Connector 23"/>
        <xdr:cNvCxnSpPr/>
      </xdr:nvCxnSpPr>
      <xdr:spPr bwMode="auto">
        <a:xfrm>
          <a:off x="5790860" y="4895643"/>
          <a:ext cx="169490" cy="700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666750</xdr:colOff>
      <xdr:row>34</xdr:row>
      <xdr:rowOff>122158</xdr:rowOff>
    </xdr:from>
    <xdr:to>
      <xdr:col>15</xdr:col>
      <xdr:colOff>168089</xdr:colOff>
      <xdr:row>34</xdr:row>
      <xdr:rowOff>129161</xdr:rowOff>
    </xdr:to>
    <xdr:cxnSp macro="">
      <xdr:nvCxnSpPr>
        <xdr:cNvPr id="25" name="Straight Arrow Connector 24"/>
        <xdr:cNvCxnSpPr/>
      </xdr:nvCxnSpPr>
      <xdr:spPr bwMode="auto">
        <a:xfrm>
          <a:off x="5820276" y="6248237"/>
          <a:ext cx="168089" cy="700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7004</xdr:colOff>
      <xdr:row>13</xdr:row>
      <xdr:rowOff>56016</xdr:rowOff>
    </xdr:from>
    <xdr:to>
      <xdr:col>6</xdr:col>
      <xdr:colOff>327404</xdr:colOff>
      <xdr:row>27</xdr:row>
      <xdr:rowOff>91880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50"/>
        <a:stretch>
          <a:fillRect/>
        </a:stretch>
      </xdr:blipFill>
      <xdr:spPr>
        <a:xfrm>
          <a:off x="1372721" y="2612358"/>
          <a:ext cx="320400" cy="2389098"/>
        </a:xfrm>
        <a:prstGeom prst="rect">
          <a:avLst/>
        </a:prstGeom>
      </xdr:spPr>
    </xdr:pic>
    <xdr:clientData/>
  </xdr:twoCellAnchor>
  <xdr:twoCellAnchor editAs="oneCell">
    <xdr:from>
      <xdr:col>6</xdr:col>
      <xdr:colOff>7004</xdr:colOff>
      <xdr:row>26</xdr:row>
      <xdr:rowOff>84040</xdr:rowOff>
    </xdr:from>
    <xdr:to>
      <xdr:col>6</xdr:col>
      <xdr:colOff>327404</xdr:colOff>
      <xdr:row>38</xdr:row>
      <xdr:rowOff>167357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096"/>
        <a:stretch>
          <a:fillRect/>
        </a:stretch>
      </xdr:blipFill>
      <xdr:spPr>
        <a:xfrm>
          <a:off x="1372721" y="4825529"/>
          <a:ext cx="320400" cy="2100375"/>
        </a:xfrm>
        <a:prstGeom prst="rect">
          <a:avLst/>
        </a:prstGeom>
      </xdr:spPr>
    </xdr:pic>
    <xdr:clientData/>
  </xdr:twoCellAnchor>
  <xdr:twoCellAnchor>
    <xdr:from>
      <xdr:col>14</xdr:col>
      <xdr:colOff>658345</xdr:colOff>
      <xdr:row>50</xdr:row>
      <xdr:rowOff>78073</xdr:rowOff>
    </xdr:from>
    <xdr:to>
      <xdr:col>15</xdr:col>
      <xdr:colOff>161085</xdr:colOff>
      <xdr:row>50</xdr:row>
      <xdr:rowOff>85076</xdr:rowOff>
    </xdr:to>
    <xdr:cxnSp macro="">
      <xdr:nvCxnSpPr>
        <xdr:cNvPr id="30" name="Straight Arrow Connector 29"/>
        <xdr:cNvCxnSpPr/>
      </xdr:nvCxnSpPr>
      <xdr:spPr bwMode="auto">
        <a:xfrm>
          <a:off x="5811871" y="8931310"/>
          <a:ext cx="169490" cy="700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7004</xdr:colOff>
      <xdr:row>38</xdr:row>
      <xdr:rowOff>84040</xdr:rowOff>
    </xdr:from>
    <xdr:to>
      <xdr:col>6</xdr:col>
      <xdr:colOff>327404</xdr:colOff>
      <xdr:row>50</xdr:row>
      <xdr:rowOff>167356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096"/>
        <a:stretch>
          <a:fillRect/>
        </a:stretch>
      </xdr:blipFill>
      <xdr:spPr>
        <a:xfrm>
          <a:off x="1610846" y="4825529"/>
          <a:ext cx="320400" cy="2100375"/>
        </a:xfrm>
        <a:prstGeom prst="rect">
          <a:avLst/>
        </a:prstGeom>
      </xdr:spPr>
    </xdr:pic>
    <xdr:clientData/>
  </xdr:twoCellAnchor>
  <xdr:twoCellAnchor>
    <xdr:from>
      <xdr:col>14</xdr:col>
      <xdr:colOff>666750</xdr:colOff>
      <xdr:row>42</xdr:row>
      <xdr:rowOff>102106</xdr:rowOff>
    </xdr:from>
    <xdr:to>
      <xdr:col>15</xdr:col>
      <xdr:colOff>168089</xdr:colOff>
      <xdr:row>42</xdr:row>
      <xdr:rowOff>109109</xdr:rowOff>
    </xdr:to>
    <xdr:cxnSp macro="">
      <xdr:nvCxnSpPr>
        <xdr:cNvPr id="32" name="Straight Arrow Connector 31"/>
        <xdr:cNvCxnSpPr/>
      </xdr:nvCxnSpPr>
      <xdr:spPr bwMode="auto">
        <a:xfrm>
          <a:off x="5820276" y="7591764"/>
          <a:ext cx="168089" cy="700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127129</xdr:colOff>
      <xdr:row>0</xdr:row>
      <xdr:rowOff>157654</xdr:rowOff>
    </xdr:from>
    <xdr:to>
      <xdr:col>29</xdr:col>
      <xdr:colOff>519523</xdr:colOff>
      <xdr:row>22</xdr:row>
      <xdr:rowOff>116289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466725</xdr:colOff>
      <xdr:row>23</xdr:row>
      <xdr:rowOff>34909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31</xdr:col>
      <xdr:colOff>538655</xdr:colOff>
      <xdr:row>0</xdr:row>
      <xdr:rowOff>157655</xdr:rowOff>
    </xdr:from>
    <xdr:to>
      <xdr:col>32</xdr:col>
      <xdr:colOff>442092</xdr:colOff>
      <xdr:row>22</xdr:row>
      <xdr:rowOff>165944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7</xdr:col>
      <xdr:colOff>29117</xdr:colOff>
      <xdr:row>11</xdr:row>
      <xdr:rowOff>15299</xdr:rowOff>
    </xdr:from>
    <xdr:to>
      <xdr:col>7</xdr:col>
      <xdr:colOff>1544992</xdr:colOff>
      <xdr:row>13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pha,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35</xdr:col>
      <xdr:colOff>0</xdr:colOff>
      <xdr:row>1</xdr:row>
      <xdr:rowOff>1</xdr:rowOff>
    </xdr:from>
    <xdr:to>
      <xdr:col>35</xdr:col>
      <xdr:colOff>596855</xdr:colOff>
      <xdr:row>20</xdr:row>
      <xdr:rowOff>122178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1</xdr:row>
      <xdr:rowOff>0</xdr:rowOff>
    </xdr:from>
    <xdr:to>
      <xdr:col>38</xdr:col>
      <xdr:colOff>6351</xdr:colOff>
      <xdr:row>26</xdr:row>
      <xdr:rowOff>803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34</xdr:col>
      <xdr:colOff>59531</xdr:colOff>
      <xdr:row>0</xdr:row>
      <xdr:rowOff>315516</xdr:rowOff>
    </xdr:from>
    <xdr:to>
      <xdr:col>34</xdr:col>
      <xdr:colOff>383487</xdr:colOff>
      <xdr:row>21</xdr:row>
      <xdr:rowOff>70361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30</xdr:col>
      <xdr:colOff>535781</xdr:colOff>
      <xdr:row>0</xdr:row>
      <xdr:rowOff>238126</xdr:rowOff>
    </xdr:from>
    <xdr:to>
      <xdr:col>31</xdr:col>
      <xdr:colOff>251723</xdr:colOff>
      <xdr:row>19</xdr:row>
      <xdr:rowOff>47834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30</xdr:col>
      <xdr:colOff>23812</xdr:colOff>
      <xdr:row>0</xdr:row>
      <xdr:rowOff>142876</xdr:rowOff>
    </xdr:from>
    <xdr:to>
      <xdr:col>30</xdr:col>
      <xdr:colOff>346860</xdr:colOff>
      <xdr:row>16</xdr:row>
      <xdr:rowOff>96145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36</xdr:col>
      <xdr:colOff>59532</xdr:colOff>
      <xdr:row>1</xdr:row>
      <xdr:rowOff>35719</xdr:rowOff>
    </xdr:from>
    <xdr:to>
      <xdr:col>36</xdr:col>
      <xdr:colOff>383033</xdr:colOff>
      <xdr:row>18</xdr:row>
      <xdr:rowOff>101226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6</xdr:col>
      <xdr:colOff>16143</xdr:colOff>
      <xdr:row>11</xdr:row>
      <xdr:rowOff>22336</xdr:rowOff>
    </xdr:from>
    <xdr:to>
      <xdr:col>6</xdr:col>
      <xdr:colOff>325743</xdr:colOff>
      <xdr:row>12</xdr:row>
      <xdr:rowOff>154082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2048"/>
        <a:stretch/>
      </xdr:blipFill>
      <xdr:spPr>
        <a:xfrm>
          <a:off x="1378218" y="2232136"/>
          <a:ext cx="309600" cy="303195"/>
        </a:xfrm>
        <a:prstGeom prst="rect">
          <a:avLst/>
        </a:prstGeom>
      </xdr:spPr>
    </xdr:pic>
    <xdr:clientData/>
  </xdr:twoCellAnchor>
  <xdr:twoCellAnchor editAs="oneCell">
    <xdr:from>
      <xdr:col>30</xdr:col>
      <xdr:colOff>51199</xdr:colOff>
      <xdr:row>19</xdr:row>
      <xdr:rowOff>115735</xdr:rowOff>
    </xdr:from>
    <xdr:to>
      <xdr:col>30</xdr:col>
      <xdr:colOff>366712</xdr:colOff>
      <xdr:row>27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9</xdr:row>
      <xdr:rowOff>0</xdr:rowOff>
    </xdr:from>
    <xdr:to>
      <xdr:col>39</xdr:col>
      <xdr:colOff>337038</xdr:colOff>
      <xdr:row>14</xdr:row>
      <xdr:rowOff>76616</xdr:rowOff>
    </xdr:to>
    <xdr:pic>
      <xdr:nvPicPr>
        <xdr:cNvPr id="1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40</xdr:col>
      <xdr:colOff>234462</xdr:colOff>
      <xdr:row>3</xdr:row>
      <xdr:rowOff>51289</xdr:rowOff>
    </xdr:from>
    <xdr:to>
      <xdr:col>40</xdr:col>
      <xdr:colOff>600808</xdr:colOff>
      <xdr:row>14</xdr:row>
      <xdr:rowOff>30730</xdr:rowOff>
    </xdr:to>
    <xdr:pic>
      <xdr:nvPicPr>
        <xdr:cNvPr id="15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42</xdr:col>
      <xdr:colOff>234461</xdr:colOff>
      <xdr:row>29</xdr:row>
      <xdr:rowOff>7327</xdr:rowOff>
    </xdr:from>
    <xdr:to>
      <xdr:col>43</xdr:col>
      <xdr:colOff>80596</xdr:colOff>
      <xdr:row>46</xdr:row>
      <xdr:rowOff>109925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7</xdr:col>
      <xdr:colOff>35687</xdr:colOff>
      <xdr:row>29</xdr:row>
      <xdr:rowOff>51229</xdr:rowOff>
    </xdr:from>
    <xdr:to>
      <xdr:col>7</xdr:col>
      <xdr:colOff>1533411</xdr:colOff>
      <xdr:row>32</xdr:row>
      <xdr:rowOff>1702</xdr:rowOff>
    </xdr:to>
    <xdr:sp macro="" textlink="">
      <xdr:nvSpPr>
        <xdr:cNvPr id="17" name="TextBox 16"/>
        <xdr:cNvSpPr txBox="1"/>
      </xdr:nvSpPr>
      <xdr:spPr>
        <a:xfrm>
          <a:off x="1731137" y="5347129"/>
          <a:ext cx="1497724" cy="46482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34427</xdr:colOff>
      <xdr:row>9</xdr:row>
      <xdr:rowOff>34428</xdr:rowOff>
    </xdr:from>
    <xdr:to>
      <xdr:col>15</xdr:col>
      <xdr:colOff>292636</xdr:colOff>
      <xdr:row>50</xdr:row>
      <xdr:rowOff>133069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12741</xdr:colOff>
      <xdr:row>13</xdr:row>
      <xdr:rowOff>42022</xdr:rowOff>
    </xdr:from>
    <xdr:to>
      <xdr:col>6</xdr:col>
      <xdr:colOff>322341</xdr:colOff>
      <xdr:row>30</xdr:row>
      <xdr:rowOff>154081</xdr:rowOff>
    </xdr:to>
    <xdr:pic>
      <xdr:nvPicPr>
        <xdr:cNvPr id="19" name="Picture 18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574" r="2760" b="12084"/>
        <a:stretch/>
      </xdr:blipFill>
      <xdr:spPr>
        <a:xfrm>
          <a:off x="1374816" y="2594722"/>
          <a:ext cx="309600" cy="3026709"/>
        </a:xfrm>
        <a:prstGeom prst="rect">
          <a:avLst/>
        </a:prstGeom>
      </xdr:spPr>
    </xdr:pic>
    <xdr:clientData/>
  </xdr:twoCellAnchor>
  <xdr:twoCellAnchor>
    <xdr:from>
      <xdr:col>2</xdr:col>
      <xdr:colOff>7790</xdr:colOff>
      <xdr:row>13</xdr:row>
      <xdr:rowOff>7080</xdr:rowOff>
    </xdr:from>
    <xdr:to>
      <xdr:col>8</xdr:col>
      <xdr:colOff>844</xdr:colOff>
      <xdr:row>13</xdr:row>
      <xdr:rowOff>7080</xdr:rowOff>
    </xdr:to>
    <xdr:cxnSp macro="">
      <xdr:nvCxnSpPr>
        <xdr:cNvPr id="20" name="Straight Connector 19"/>
        <xdr:cNvCxnSpPr/>
      </xdr:nvCxnSpPr>
      <xdr:spPr bwMode="auto">
        <a:xfrm>
          <a:off x="245915" y="2559780"/>
          <a:ext cx="3022004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6</xdr:col>
      <xdr:colOff>14008</xdr:colOff>
      <xdr:row>30</xdr:row>
      <xdr:rowOff>56024</xdr:rowOff>
    </xdr:from>
    <xdr:to>
      <xdr:col>6</xdr:col>
      <xdr:colOff>323608</xdr:colOff>
      <xdr:row>50</xdr:row>
      <xdr:rowOff>147078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-622"/>
        <a:stretch/>
      </xdr:blipFill>
      <xdr:spPr>
        <a:xfrm>
          <a:off x="1376083" y="5523374"/>
          <a:ext cx="309600" cy="3520053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163635</xdr:rowOff>
    </xdr:from>
    <xdr:to>
      <xdr:col>6</xdr:col>
      <xdr:colOff>1544992</xdr:colOff>
      <xdr:row>12</xdr:row>
      <xdr:rowOff>157293</xdr:rowOff>
    </xdr:to>
    <xdr:sp macro="" textlink="">
      <xdr:nvSpPr>
        <xdr:cNvPr id="5" name="TextBox 4"/>
        <xdr:cNvSpPr txBox="1"/>
      </xdr:nvSpPr>
      <xdr:spPr>
        <a:xfrm>
          <a:off x="1731010" y="2383800"/>
          <a:ext cx="1515875" cy="32983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Sét pha màu xám vàng</a:t>
          </a:r>
        </a:p>
      </xdr:txBody>
    </xdr:sp>
    <xdr:clientData/>
  </xdr:twoCellAnchor>
  <xdr:twoCellAnchor>
    <xdr:from>
      <xdr:col>1</xdr:col>
      <xdr:colOff>1369</xdr:colOff>
      <xdr:row>13</xdr:row>
      <xdr:rowOff>167153</xdr:rowOff>
    </xdr:from>
    <xdr:to>
      <xdr:col>6</xdr:col>
      <xdr:colOff>1557484</xdr:colOff>
      <xdr:row>13</xdr:row>
      <xdr:rowOff>167153</xdr:rowOff>
    </xdr:to>
    <xdr:cxnSp macro="">
      <xdr:nvCxnSpPr>
        <xdr:cNvPr id="6" name="Straight Connector 5"/>
        <xdr:cNvCxnSpPr/>
      </xdr:nvCxnSpPr>
      <xdr:spPr bwMode="auto">
        <a:xfrm>
          <a:off x="239494" y="2891583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13738</xdr:colOff>
      <xdr:row>10</xdr:row>
      <xdr:rowOff>15333</xdr:rowOff>
    </xdr:from>
    <xdr:to>
      <xdr:col>5</xdr:col>
      <xdr:colOff>320233</xdr:colOff>
      <xdr:row>13</xdr:row>
      <xdr:rowOff>154081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81336"/>
        <a:stretch/>
      </xdr:blipFill>
      <xdr:spPr>
        <a:xfrm>
          <a:off x="1379455" y="2235498"/>
          <a:ext cx="306495" cy="643013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21719</xdr:colOff>
      <xdr:row>17</xdr:row>
      <xdr:rowOff>154071</xdr:rowOff>
    </xdr:from>
    <xdr:to>
      <xdr:col>6</xdr:col>
      <xdr:colOff>1519443</xdr:colOff>
      <xdr:row>22</xdr:row>
      <xdr:rowOff>61</xdr:rowOff>
    </xdr:to>
    <xdr:sp macro="" textlink="">
      <xdr:nvSpPr>
        <xdr:cNvPr id="15" name="TextBox 14"/>
        <xdr:cNvSpPr txBox="1"/>
      </xdr:nvSpPr>
      <xdr:spPr>
        <a:xfrm>
          <a:off x="1723612" y="3550854"/>
          <a:ext cx="1497724" cy="68643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9690</xdr:colOff>
      <xdr:row>42</xdr:row>
      <xdr:rowOff>4438</xdr:rowOff>
    </xdr:from>
    <xdr:to>
      <xdr:col>7</xdr:col>
      <xdr:colOff>3931</xdr:colOff>
      <xdr:row>42</xdr:row>
      <xdr:rowOff>4438</xdr:rowOff>
    </xdr:to>
    <xdr:cxnSp macro="">
      <xdr:nvCxnSpPr>
        <xdr:cNvPr id="19" name="Straight Connector 18"/>
        <xdr:cNvCxnSpPr/>
      </xdr:nvCxnSpPr>
      <xdr:spPr bwMode="auto">
        <a:xfrm>
          <a:off x="247815" y="7603427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29699</xdr:colOff>
      <xdr:row>32</xdr:row>
      <xdr:rowOff>34704</xdr:rowOff>
    </xdr:from>
    <xdr:to>
      <xdr:col>6</xdr:col>
      <xdr:colOff>1527423</xdr:colOff>
      <xdr:row>34</xdr:row>
      <xdr:rowOff>150620</xdr:rowOff>
    </xdr:to>
    <xdr:sp macro="" textlink="">
      <xdr:nvSpPr>
        <xdr:cNvPr id="20" name="TextBox 19"/>
        <xdr:cNvSpPr txBox="1"/>
      </xdr:nvSpPr>
      <xdr:spPr>
        <a:xfrm>
          <a:off x="1731592" y="5952811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nhạt,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12742</xdr:colOff>
      <xdr:row>14</xdr:row>
      <xdr:rowOff>7694</xdr:rowOff>
    </xdr:from>
    <xdr:to>
      <xdr:col>5</xdr:col>
      <xdr:colOff>323638</xdr:colOff>
      <xdr:row>25</xdr:row>
      <xdr:rowOff>154081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363"/>
        <a:stretch>
          <a:fillRect/>
        </a:stretch>
      </xdr:blipFill>
      <xdr:spPr>
        <a:xfrm>
          <a:off x="1378459" y="2900212"/>
          <a:ext cx="310896" cy="1995358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26</xdr:row>
      <xdr:rowOff>19099</xdr:rowOff>
    </xdr:from>
    <xdr:to>
      <xdr:col>5</xdr:col>
      <xdr:colOff>323638</xdr:colOff>
      <xdr:row>42</xdr:row>
      <xdr:rowOff>7004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18848"/>
        <a:stretch/>
      </xdr:blipFill>
      <xdr:spPr>
        <a:xfrm flipH="1">
          <a:off x="1378459" y="4928676"/>
          <a:ext cx="310896" cy="2677317"/>
        </a:xfrm>
        <a:prstGeom prst="rect">
          <a:avLst/>
        </a:prstGeom>
      </xdr:spPr>
    </xdr:pic>
    <xdr:clientData/>
  </xdr:twoCellAnchor>
  <xdr:twoCellAnchor>
    <xdr:from>
      <xdr:col>1</xdr:col>
      <xdr:colOff>1369</xdr:colOff>
      <xdr:row>25</xdr:row>
      <xdr:rowOff>167153</xdr:rowOff>
    </xdr:from>
    <xdr:to>
      <xdr:col>6</xdr:col>
      <xdr:colOff>1557484</xdr:colOff>
      <xdr:row>25</xdr:row>
      <xdr:rowOff>167153</xdr:rowOff>
    </xdr:to>
    <xdr:cxnSp macro="">
      <xdr:nvCxnSpPr>
        <xdr:cNvPr id="24" name="Straight Connector 23"/>
        <xdr:cNvCxnSpPr/>
      </xdr:nvCxnSpPr>
      <xdr:spPr bwMode="auto">
        <a:xfrm>
          <a:off x="239494" y="4908642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5</xdr:col>
      <xdr:colOff>14008</xdr:colOff>
      <xdr:row>42</xdr:row>
      <xdr:rowOff>14008</xdr:rowOff>
    </xdr:from>
    <xdr:to>
      <xdr:col>5</xdr:col>
      <xdr:colOff>324904</xdr:colOff>
      <xdr:row>49</xdr:row>
      <xdr:rowOff>161084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1962"/>
        <a:stretch>
          <a:fillRect/>
        </a:stretch>
      </xdr:blipFill>
      <xdr:spPr>
        <a:xfrm>
          <a:off x="1379725" y="7612997"/>
          <a:ext cx="310896" cy="1323694"/>
        </a:xfrm>
        <a:prstGeom prst="rect">
          <a:avLst/>
        </a:prstGeom>
      </xdr:spPr>
    </xdr:pic>
    <xdr:clientData/>
  </xdr:twoCellAnchor>
  <xdr:twoCellAnchor>
    <xdr:from>
      <xdr:col>6</xdr:col>
      <xdr:colOff>22693</xdr:colOff>
      <xdr:row>44</xdr:row>
      <xdr:rowOff>111742</xdr:rowOff>
    </xdr:from>
    <xdr:to>
      <xdr:col>6</xdr:col>
      <xdr:colOff>1520417</xdr:colOff>
      <xdr:row>47</xdr:row>
      <xdr:rowOff>59569</xdr:rowOff>
    </xdr:to>
    <xdr:sp macro="" textlink="">
      <xdr:nvSpPr>
        <xdr:cNvPr id="26" name="TextBox 25"/>
        <xdr:cNvSpPr txBox="1"/>
      </xdr:nvSpPr>
      <xdr:spPr>
        <a:xfrm>
          <a:off x="1724586" y="8046907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màu nâu tím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15299</xdr:rowOff>
    </xdr:from>
    <xdr:to>
      <xdr:col>6</xdr:col>
      <xdr:colOff>1544992</xdr:colOff>
      <xdr:row>12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12</xdr:row>
      <xdr:rowOff>0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1677"/>
        <a:stretch/>
      </xdr:blipFill>
      <xdr:spPr>
        <a:xfrm>
          <a:off x="1378218" y="2232136"/>
          <a:ext cx="309600" cy="320564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20</xdr:row>
      <xdr:rowOff>93955</xdr:rowOff>
    </xdr:from>
    <xdr:to>
      <xdr:col>6</xdr:col>
      <xdr:colOff>1533451</xdr:colOff>
      <xdr:row>25</xdr:row>
      <xdr:rowOff>42000</xdr:rowOff>
    </xdr:to>
    <xdr:sp macro="" textlink="">
      <xdr:nvSpPr>
        <xdr:cNvPr id="14" name="TextBox 13"/>
        <xdr:cNvSpPr txBox="1"/>
      </xdr:nvSpPr>
      <xdr:spPr>
        <a:xfrm>
          <a:off x="1731177" y="4018255"/>
          <a:ext cx="1497724" cy="8052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 Gặp cuội ở 4.2m; 6,0m; 7,0m.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9954</xdr:colOff>
      <xdr:row>40</xdr:row>
      <xdr:rowOff>382</xdr:rowOff>
    </xdr:from>
    <xdr:to>
      <xdr:col>7</xdr:col>
      <xdr:colOff>10303</xdr:colOff>
      <xdr:row>40</xdr:row>
      <xdr:rowOff>382</xdr:rowOff>
    </xdr:to>
    <xdr:cxnSp macro="">
      <xdr:nvCxnSpPr>
        <xdr:cNvPr id="18" name="Straight Connector 17"/>
        <xdr:cNvCxnSpPr/>
      </xdr:nvCxnSpPr>
      <xdr:spPr bwMode="auto">
        <a:xfrm>
          <a:off x="248079" y="7263195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35687</xdr:colOff>
      <xdr:row>43</xdr:row>
      <xdr:rowOff>51268</xdr:rowOff>
    </xdr:from>
    <xdr:to>
      <xdr:col>6</xdr:col>
      <xdr:colOff>1533411</xdr:colOff>
      <xdr:row>46</xdr:row>
      <xdr:rowOff>1740</xdr:rowOff>
    </xdr:to>
    <xdr:sp macro="" textlink="">
      <xdr:nvSpPr>
        <xdr:cNvPr id="19" name="TextBox 18"/>
        <xdr:cNvSpPr txBox="1"/>
      </xdr:nvSpPr>
      <xdr:spPr>
        <a:xfrm>
          <a:off x="1737580" y="7818345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12</xdr:row>
      <xdr:rowOff>16915</xdr:rowOff>
    </xdr:from>
    <xdr:to>
      <xdr:col>5</xdr:col>
      <xdr:colOff>322341</xdr:colOff>
      <xdr:row>29</xdr:row>
      <xdr:rowOff>154081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12084"/>
        <a:stretch/>
      </xdr:blipFill>
      <xdr:spPr>
        <a:xfrm>
          <a:off x="1374816" y="2569615"/>
          <a:ext cx="309600" cy="3051816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40</xdr:row>
      <xdr:rowOff>28014</xdr:rowOff>
    </xdr:from>
    <xdr:to>
      <xdr:col>5</xdr:col>
      <xdr:colOff>323638</xdr:colOff>
      <xdr:row>49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50280" r="-3" b="256"/>
        <a:stretch/>
      </xdr:blipFill>
      <xdr:spPr>
        <a:xfrm flipH="1">
          <a:off x="1378459" y="7290827"/>
          <a:ext cx="310896" cy="1631322"/>
        </a:xfrm>
        <a:prstGeom prst="rect">
          <a:avLst/>
        </a:prstGeom>
      </xdr:spPr>
    </xdr:pic>
    <xdr:clientData/>
  </xdr:twoCellAnchor>
  <xdr:twoCellAnchor>
    <xdr:from>
      <xdr:col>1</xdr:col>
      <xdr:colOff>7790</xdr:colOff>
      <xdr:row>12</xdr:row>
      <xdr:rowOff>7080</xdr:rowOff>
    </xdr:from>
    <xdr:to>
      <xdr:col>7</xdr:col>
      <xdr:colOff>844</xdr:colOff>
      <xdr:row>12</xdr:row>
      <xdr:rowOff>7080</xdr:rowOff>
    </xdr:to>
    <xdr:cxnSp macro="">
      <xdr:nvCxnSpPr>
        <xdr:cNvPr id="23" name="Straight Connector 22"/>
        <xdr:cNvCxnSpPr/>
      </xdr:nvCxnSpPr>
      <xdr:spPr bwMode="auto">
        <a:xfrm>
          <a:off x="245915" y="2559780"/>
          <a:ext cx="3022004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5</xdr:col>
      <xdr:colOff>14008</xdr:colOff>
      <xdr:row>29</xdr:row>
      <xdr:rowOff>56024</xdr:rowOff>
    </xdr:from>
    <xdr:to>
      <xdr:col>5</xdr:col>
      <xdr:colOff>323608</xdr:colOff>
      <xdr:row>39</xdr:row>
      <xdr:rowOff>154081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45794"/>
        <a:stretch/>
      </xdr:blipFill>
      <xdr:spPr>
        <a:xfrm>
          <a:off x="1379725" y="5469866"/>
          <a:ext cx="309600" cy="177893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36120</xdr:colOff>
      <xdr:row>10</xdr:row>
      <xdr:rowOff>86606</xdr:rowOff>
    </xdr:from>
    <xdr:to>
      <xdr:col>6</xdr:col>
      <xdr:colOff>1551995</xdr:colOff>
      <xdr:row>12</xdr:row>
      <xdr:rowOff>80264</xdr:rowOff>
    </xdr:to>
    <xdr:sp macro="" textlink="">
      <xdr:nvSpPr>
        <xdr:cNvPr id="5" name="TextBox 4"/>
        <xdr:cNvSpPr txBox="1"/>
      </xdr:nvSpPr>
      <xdr:spPr>
        <a:xfrm>
          <a:off x="1738013" y="2306771"/>
          <a:ext cx="1515875" cy="32983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Sét pha màu xám vàng</a:t>
          </a: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13738</xdr:colOff>
      <xdr:row>10</xdr:row>
      <xdr:rowOff>22337</xdr:rowOff>
    </xdr:from>
    <xdr:to>
      <xdr:col>5</xdr:col>
      <xdr:colOff>320233</xdr:colOff>
      <xdr:row>11</xdr:row>
      <xdr:rowOff>56029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4143"/>
        <a:stretch/>
      </xdr:blipFill>
      <xdr:spPr>
        <a:xfrm>
          <a:off x="1379455" y="2242502"/>
          <a:ext cx="306495" cy="201781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21719</xdr:colOff>
      <xdr:row>17</xdr:row>
      <xdr:rowOff>154071</xdr:rowOff>
    </xdr:from>
    <xdr:to>
      <xdr:col>6</xdr:col>
      <xdr:colOff>1519443</xdr:colOff>
      <xdr:row>22</xdr:row>
      <xdr:rowOff>61</xdr:rowOff>
    </xdr:to>
    <xdr:sp macro="" textlink="">
      <xdr:nvSpPr>
        <xdr:cNvPr id="15" name="TextBox 14"/>
        <xdr:cNvSpPr txBox="1"/>
      </xdr:nvSpPr>
      <xdr:spPr>
        <a:xfrm>
          <a:off x="1717169" y="3564021"/>
          <a:ext cx="1497724" cy="7032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6</xdr:col>
      <xdr:colOff>29699</xdr:colOff>
      <xdr:row>38</xdr:row>
      <xdr:rowOff>90783</xdr:rowOff>
    </xdr:from>
    <xdr:to>
      <xdr:col>6</xdr:col>
      <xdr:colOff>1527423</xdr:colOff>
      <xdr:row>41</xdr:row>
      <xdr:rowOff>38610</xdr:rowOff>
    </xdr:to>
    <xdr:sp macro="" textlink="">
      <xdr:nvSpPr>
        <xdr:cNvPr id="20" name="TextBox 19"/>
        <xdr:cNvSpPr txBox="1"/>
      </xdr:nvSpPr>
      <xdr:spPr>
        <a:xfrm>
          <a:off x="1731592" y="7017419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nhạt,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12742</xdr:colOff>
      <xdr:row>11</xdr:row>
      <xdr:rowOff>91718</xdr:rowOff>
    </xdr:from>
    <xdr:to>
      <xdr:col>5</xdr:col>
      <xdr:colOff>323638</xdr:colOff>
      <xdr:row>32</xdr:row>
      <xdr:rowOff>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11"/>
        <a:stretch>
          <a:fillRect/>
        </a:stretch>
      </xdr:blipFill>
      <xdr:spPr>
        <a:xfrm>
          <a:off x="1378459" y="2479972"/>
          <a:ext cx="310896" cy="3438135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32</xdr:row>
      <xdr:rowOff>26149</xdr:rowOff>
    </xdr:from>
    <xdr:to>
      <xdr:col>5</xdr:col>
      <xdr:colOff>323638</xdr:colOff>
      <xdr:row>49</xdr:row>
      <xdr:rowOff>154080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9509"/>
        <a:stretch/>
      </xdr:blipFill>
      <xdr:spPr>
        <a:xfrm flipH="1">
          <a:off x="1378459" y="5944256"/>
          <a:ext cx="310896" cy="2985431"/>
        </a:xfrm>
        <a:prstGeom prst="rect">
          <a:avLst/>
        </a:prstGeom>
      </xdr:spPr>
    </xdr:pic>
    <xdr:clientData/>
  </xdr:twoCellAnchor>
  <xdr:twoCellAnchor>
    <xdr:from>
      <xdr:col>1</xdr:col>
      <xdr:colOff>15377</xdr:colOff>
      <xdr:row>32</xdr:row>
      <xdr:rowOff>6068</xdr:rowOff>
    </xdr:from>
    <xdr:to>
      <xdr:col>7</xdr:col>
      <xdr:colOff>2668</xdr:colOff>
      <xdr:row>32</xdr:row>
      <xdr:rowOff>6068</xdr:rowOff>
    </xdr:to>
    <xdr:cxnSp macro="">
      <xdr:nvCxnSpPr>
        <xdr:cNvPr id="24" name="Straight Connector 23"/>
        <xdr:cNvCxnSpPr/>
      </xdr:nvCxnSpPr>
      <xdr:spPr bwMode="auto">
        <a:xfrm>
          <a:off x="253502" y="5924175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</xdr:col>
      <xdr:colOff>15376</xdr:colOff>
      <xdr:row>11</xdr:row>
      <xdr:rowOff>69101</xdr:rowOff>
    </xdr:from>
    <xdr:to>
      <xdr:col>7</xdr:col>
      <xdr:colOff>7004</xdr:colOff>
      <xdr:row>12</xdr:row>
      <xdr:rowOff>91048</xdr:rowOff>
    </xdr:to>
    <xdr:grpSp>
      <xdr:nvGrpSpPr>
        <xdr:cNvPr id="40" name="Group 39"/>
        <xdr:cNvGrpSpPr/>
      </xdr:nvGrpSpPr>
      <xdr:grpSpPr>
        <a:xfrm>
          <a:off x="253501" y="2457355"/>
          <a:ext cx="3024220" cy="190035"/>
          <a:chOff x="253501" y="2457355"/>
          <a:chExt cx="3024220" cy="330108"/>
        </a:xfrm>
      </xdr:grpSpPr>
      <xdr:cxnSp macro="">
        <xdr:nvCxnSpPr>
          <xdr:cNvPr id="6" name="Straight Connector 5"/>
          <xdr:cNvCxnSpPr/>
        </xdr:nvCxnSpPr>
        <xdr:spPr bwMode="auto">
          <a:xfrm>
            <a:off x="253501" y="2457355"/>
            <a:ext cx="1448392" cy="793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35" name="Straight Connector 34"/>
          <xdr:cNvCxnSpPr/>
        </xdr:nvCxnSpPr>
        <xdr:spPr bwMode="auto">
          <a:xfrm rot="16200000" flipH="1">
            <a:off x="1596838" y="2598363"/>
            <a:ext cx="294159" cy="7003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38" name="Straight Connector 37"/>
          <xdr:cNvCxnSpPr/>
        </xdr:nvCxnSpPr>
        <xdr:spPr bwMode="auto">
          <a:xfrm>
            <a:off x="1780303" y="2779524"/>
            <a:ext cx="1497418" cy="793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11</xdr:row>
      <xdr:rowOff>23562</xdr:rowOff>
    </xdr:from>
    <xdr:to>
      <xdr:col>6</xdr:col>
      <xdr:colOff>1544992</xdr:colOff>
      <xdr:row>12</xdr:row>
      <xdr:rowOff>91055</xdr:rowOff>
    </xdr:to>
    <xdr:sp macro="" textlink="">
      <xdr:nvSpPr>
        <xdr:cNvPr id="5" name="TextBox 4"/>
        <xdr:cNvSpPr txBox="1"/>
      </xdr:nvSpPr>
      <xdr:spPr>
        <a:xfrm>
          <a:off x="1731010" y="2411816"/>
          <a:ext cx="1515875" cy="2355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nâu đỏ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</xdr:col>
      <xdr:colOff>8373</xdr:colOff>
      <xdr:row>13</xdr:row>
      <xdr:rowOff>55093</xdr:rowOff>
    </xdr:from>
    <xdr:to>
      <xdr:col>6</xdr:col>
      <xdr:colOff>1564488</xdr:colOff>
      <xdr:row>13</xdr:row>
      <xdr:rowOff>55093</xdr:rowOff>
    </xdr:to>
    <xdr:cxnSp macro="">
      <xdr:nvCxnSpPr>
        <xdr:cNvPr id="6" name="Straight Connector 5"/>
        <xdr:cNvCxnSpPr/>
      </xdr:nvCxnSpPr>
      <xdr:spPr bwMode="auto">
        <a:xfrm>
          <a:off x="246498" y="2779523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13738</xdr:colOff>
      <xdr:row>10</xdr:row>
      <xdr:rowOff>29341</xdr:rowOff>
    </xdr:from>
    <xdr:to>
      <xdr:col>5</xdr:col>
      <xdr:colOff>320233</xdr:colOff>
      <xdr:row>13</xdr:row>
      <xdr:rowOff>42022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84995"/>
        <a:stretch/>
      </xdr:blipFill>
      <xdr:spPr>
        <a:xfrm>
          <a:off x="1379455" y="2249506"/>
          <a:ext cx="306495" cy="516946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19</xdr:row>
      <xdr:rowOff>84046</xdr:rowOff>
    </xdr:from>
    <xdr:to>
      <xdr:col>6</xdr:col>
      <xdr:colOff>1533451</xdr:colOff>
      <xdr:row>23</xdr:row>
      <xdr:rowOff>98124</xdr:rowOff>
    </xdr:to>
    <xdr:sp macro="" textlink="">
      <xdr:nvSpPr>
        <xdr:cNvPr id="15" name="TextBox 14"/>
        <xdr:cNvSpPr txBox="1"/>
      </xdr:nvSpPr>
      <xdr:spPr>
        <a:xfrm>
          <a:off x="1737620" y="3817006"/>
          <a:ext cx="1497724" cy="68643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9692</xdr:colOff>
      <xdr:row>29</xdr:row>
      <xdr:rowOff>165522</xdr:rowOff>
    </xdr:from>
    <xdr:to>
      <xdr:col>7</xdr:col>
      <xdr:colOff>3933</xdr:colOff>
      <xdr:row>29</xdr:row>
      <xdr:rowOff>165522</xdr:rowOff>
    </xdr:to>
    <xdr:cxnSp macro="">
      <xdr:nvCxnSpPr>
        <xdr:cNvPr id="19" name="Straight Connector 18"/>
        <xdr:cNvCxnSpPr/>
      </xdr:nvCxnSpPr>
      <xdr:spPr bwMode="auto">
        <a:xfrm>
          <a:off x="247817" y="5579364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29699</xdr:colOff>
      <xdr:row>36</xdr:row>
      <xdr:rowOff>104775</xdr:rowOff>
    </xdr:from>
    <xdr:to>
      <xdr:col>6</xdr:col>
      <xdr:colOff>1527423</xdr:colOff>
      <xdr:row>39</xdr:row>
      <xdr:rowOff>52603</xdr:rowOff>
    </xdr:to>
    <xdr:sp macro="" textlink="">
      <xdr:nvSpPr>
        <xdr:cNvPr id="20" name="TextBox 19"/>
        <xdr:cNvSpPr txBox="1"/>
      </xdr:nvSpPr>
      <xdr:spPr>
        <a:xfrm>
          <a:off x="1731592" y="6695235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5738</xdr:colOff>
      <xdr:row>13</xdr:row>
      <xdr:rowOff>70722</xdr:rowOff>
    </xdr:from>
    <xdr:to>
      <xdr:col>5</xdr:col>
      <xdr:colOff>316634</xdr:colOff>
      <xdr:row>29</xdr:row>
      <xdr:rowOff>154081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296"/>
        <a:stretch>
          <a:fillRect/>
        </a:stretch>
      </xdr:blipFill>
      <xdr:spPr>
        <a:xfrm>
          <a:off x="1371455" y="2795152"/>
          <a:ext cx="310896" cy="2772771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30</xdr:row>
      <xdr:rowOff>26134</xdr:rowOff>
    </xdr:from>
    <xdr:to>
      <xdr:col>5</xdr:col>
      <xdr:colOff>323638</xdr:colOff>
      <xdr:row>49</xdr:row>
      <xdr:rowOff>154080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-681"/>
        <a:stretch/>
      </xdr:blipFill>
      <xdr:spPr>
        <a:xfrm flipH="1">
          <a:off x="1378459" y="5608064"/>
          <a:ext cx="310896" cy="3321623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14007</xdr:rowOff>
    </xdr:from>
    <xdr:to>
      <xdr:col>6</xdr:col>
      <xdr:colOff>1544992</xdr:colOff>
      <xdr:row>12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</xdr:col>
      <xdr:colOff>15377</xdr:colOff>
      <xdr:row>11</xdr:row>
      <xdr:rowOff>167152</xdr:rowOff>
    </xdr:from>
    <xdr:to>
      <xdr:col>7</xdr:col>
      <xdr:colOff>2668</xdr:colOff>
      <xdr:row>11</xdr:row>
      <xdr:rowOff>167152</xdr:rowOff>
    </xdr:to>
    <xdr:cxnSp macro="">
      <xdr:nvCxnSpPr>
        <xdr:cNvPr id="6" name="Straight Connector 5"/>
        <xdr:cNvCxnSpPr/>
      </xdr:nvCxnSpPr>
      <xdr:spPr bwMode="auto">
        <a:xfrm>
          <a:off x="253502" y="2555406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13738</xdr:colOff>
      <xdr:row>10</xdr:row>
      <xdr:rowOff>15333</xdr:rowOff>
    </xdr:from>
    <xdr:to>
      <xdr:col>5</xdr:col>
      <xdr:colOff>320233</xdr:colOff>
      <xdr:row>11</xdr:row>
      <xdr:rowOff>147077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1298"/>
        <a:stretch/>
      </xdr:blipFill>
      <xdr:spPr>
        <a:xfrm>
          <a:off x="1379455" y="2235498"/>
          <a:ext cx="306495" cy="299833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19</xdr:row>
      <xdr:rowOff>84046</xdr:rowOff>
    </xdr:from>
    <xdr:to>
      <xdr:col>6</xdr:col>
      <xdr:colOff>1533451</xdr:colOff>
      <xdr:row>24</xdr:row>
      <xdr:rowOff>105055</xdr:rowOff>
    </xdr:to>
    <xdr:sp macro="" textlink="">
      <xdr:nvSpPr>
        <xdr:cNvPr id="15" name="TextBox 14"/>
        <xdr:cNvSpPr txBox="1"/>
      </xdr:nvSpPr>
      <xdr:spPr>
        <a:xfrm>
          <a:off x="1731177" y="3836896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 ở độ sâu 2,5m; 4,5m; 6,5m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2688</xdr:colOff>
      <xdr:row>38</xdr:row>
      <xdr:rowOff>130504</xdr:rowOff>
    </xdr:from>
    <xdr:to>
      <xdr:col>6</xdr:col>
      <xdr:colOff>1565753</xdr:colOff>
      <xdr:row>38</xdr:row>
      <xdr:rowOff>130504</xdr:rowOff>
    </xdr:to>
    <xdr:cxnSp macro="">
      <xdr:nvCxnSpPr>
        <xdr:cNvPr id="19" name="Straight Connector 18"/>
        <xdr:cNvCxnSpPr/>
      </xdr:nvCxnSpPr>
      <xdr:spPr bwMode="auto">
        <a:xfrm>
          <a:off x="240813" y="7057140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29699</xdr:colOff>
      <xdr:row>42</xdr:row>
      <xdr:rowOff>34782</xdr:rowOff>
    </xdr:from>
    <xdr:to>
      <xdr:col>6</xdr:col>
      <xdr:colOff>1527423</xdr:colOff>
      <xdr:row>44</xdr:row>
      <xdr:rowOff>150698</xdr:rowOff>
    </xdr:to>
    <xdr:sp macro="" textlink="">
      <xdr:nvSpPr>
        <xdr:cNvPr id="20" name="TextBox 19"/>
        <xdr:cNvSpPr txBox="1"/>
      </xdr:nvSpPr>
      <xdr:spPr>
        <a:xfrm>
          <a:off x="1731592" y="7633771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12742</xdr:colOff>
      <xdr:row>12</xdr:row>
      <xdr:rowOff>6997</xdr:rowOff>
    </xdr:from>
    <xdr:to>
      <xdr:col>5</xdr:col>
      <xdr:colOff>323638</xdr:colOff>
      <xdr:row>31</xdr:row>
      <xdr:rowOff>119063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6584"/>
        <a:stretch>
          <a:fillRect/>
        </a:stretch>
      </xdr:blipFill>
      <xdr:spPr>
        <a:xfrm>
          <a:off x="1378459" y="2563339"/>
          <a:ext cx="310896" cy="3305742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38</xdr:row>
      <xdr:rowOff>152268</xdr:rowOff>
    </xdr:from>
    <xdr:to>
      <xdr:col>5</xdr:col>
      <xdr:colOff>323638</xdr:colOff>
      <xdr:row>49</xdr:row>
      <xdr:rowOff>147077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44114"/>
        <a:stretch/>
      </xdr:blipFill>
      <xdr:spPr>
        <a:xfrm flipH="1">
          <a:off x="1378459" y="7078904"/>
          <a:ext cx="310896" cy="1843780"/>
        </a:xfrm>
        <a:prstGeom prst="rect">
          <a:avLst/>
        </a:prstGeom>
      </xdr:spPr>
    </xdr:pic>
    <xdr:clientData/>
  </xdr:twoCellAnchor>
  <xdr:twoCellAnchor editAs="oneCell">
    <xdr:from>
      <xdr:col>5</xdr:col>
      <xdr:colOff>19747</xdr:colOff>
      <xdr:row>27</xdr:row>
      <xdr:rowOff>119069</xdr:rowOff>
    </xdr:from>
    <xdr:to>
      <xdr:col>6</xdr:col>
      <xdr:colOff>1</xdr:colOff>
      <xdr:row>38</xdr:row>
      <xdr:rowOff>126066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909" r="-1780" b="2409"/>
        <a:stretch>
          <a:fillRect/>
        </a:stretch>
      </xdr:blipFill>
      <xdr:spPr>
        <a:xfrm>
          <a:off x="1385464" y="5196734"/>
          <a:ext cx="316430" cy="1855968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14007</xdr:rowOff>
    </xdr:from>
    <xdr:to>
      <xdr:col>6</xdr:col>
      <xdr:colOff>1544992</xdr:colOff>
      <xdr:row>12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</xdr:col>
      <xdr:colOff>15377</xdr:colOff>
      <xdr:row>11</xdr:row>
      <xdr:rowOff>167152</xdr:rowOff>
    </xdr:from>
    <xdr:to>
      <xdr:col>7</xdr:col>
      <xdr:colOff>2668</xdr:colOff>
      <xdr:row>11</xdr:row>
      <xdr:rowOff>167152</xdr:rowOff>
    </xdr:to>
    <xdr:cxnSp macro="">
      <xdr:nvCxnSpPr>
        <xdr:cNvPr id="6" name="Straight Connector 5"/>
        <xdr:cNvCxnSpPr/>
      </xdr:nvCxnSpPr>
      <xdr:spPr bwMode="auto">
        <a:xfrm>
          <a:off x="253502" y="2555406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13738</xdr:colOff>
      <xdr:row>10</xdr:row>
      <xdr:rowOff>22337</xdr:rowOff>
    </xdr:from>
    <xdr:to>
      <xdr:col>5</xdr:col>
      <xdr:colOff>320233</xdr:colOff>
      <xdr:row>11</xdr:row>
      <xdr:rowOff>147077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1502"/>
        <a:stretch/>
      </xdr:blipFill>
      <xdr:spPr>
        <a:xfrm>
          <a:off x="1379455" y="2242502"/>
          <a:ext cx="306495" cy="292829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19</xdr:row>
      <xdr:rowOff>84046</xdr:rowOff>
    </xdr:from>
    <xdr:to>
      <xdr:col>6</xdr:col>
      <xdr:colOff>1533451</xdr:colOff>
      <xdr:row>24</xdr:row>
      <xdr:rowOff>105055</xdr:rowOff>
    </xdr:to>
    <xdr:sp macro="" textlink="">
      <xdr:nvSpPr>
        <xdr:cNvPr id="15" name="TextBox 14"/>
        <xdr:cNvSpPr txBox="1"/>
      </xdr:nvSpPr>
      <xdr:spPr>
        <a:xfrm>
          <a:off x="1731177" y="3836896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 ở độ sâu 2,5m; 4,5m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2688</xdr:colOff>
      <xdr:row>32</xdr:row>
      <xdr:rowOff>123500</xdr:rowOff>
    </xdr:from>
    <xdr:to>
      <xdr:col>6</xdr:col>
      <xdr:colOff>1565753</xdr:colOff>
      <xdr:row>32</xdr:row>
      <xdr:rowOff>123500</xdr:rowOff>
    </xdr:to>
    <xdr:cxnSp macro="">
      <xdr:nvCxnSpPr>
        <xdr:cNvPr id="19" name="Straight Connector 18"/>
        <xdr:cNvCxnSpPr/>
      </xdr:nvCxnSpPr>
      <xdr:spPr bwMode="auto">
        <a:xfrm>
          <a:off x="240813" y="6041607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29699</xdr:colOff>
      <xdr:row>39</xdr:row>
      <xdr:rowOff>90791</xdr:rowOff>
    </xdr:from>
    <xdr:to>
      <xdr:col>6</xdr:col>
      <xdr:colOff>1527423</xdr:colOff>
      <xdr:row>42</xdr:row>
      <xdr:rowOff>38618</xdr:rowOff>
    </xdr:to>
    <xdr:sp macro="" textlink="">
      <xdr:nvSpPr>
        <xdr:cNvPr id="20" name="TextBox 19"/>
        <xdr:cNvSpPr txBox="1"/>
      </xdr:nvSpPr>
      <xdr:spPr>
        <a:xfrm>
          <a:off x="1731592" y="7185515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12742</xdr:colOff>
      <xdr:row>12</xdr:row>
      <xdr:rowOff>14001</xdr:rowOff>
    </xdr:from>
    <xdr:to>
      <xdr:col>5</xdr:col>
      <xdr:colOff>323638</xdr:colOff>
      <xdr:row>31</xdr:row>
      <xdr:rowOff>126067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6584"/>
        <a:stretch>
          <a:fillRect/>
        </a:stretch>
      </xdr:blipFill>
      <xdr:spPr>
        <a:xfrm>
          <a:off x="1378459" y="2570343"/>
          <a:ext cx="310896" cy="3305742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32</xdr:row>
      <xdr:rowOff>145217</xdr:rowOff>
    </xdr:from>
    <xdr:to>
      <xdr:col>5</xdr:col>
      <xdr:colOff>323638</xdr:colOff>
      <xdr:row>49</xdr:row>
      <xdr:rowOff>147077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13331"/>
        <a:stretch/>
      </xdr:blipFill>
      <xdr:spPr>
        <a:xfrm flipH="1">
          <a:off x="1378459" y="6063324"/>
          <a:ext cx="310896" cy="2859360"/>
        </a:xfrm>
        <a:prstGeom prst="rect">
          <a:avLst/>
        </a:prstGeom>
      </xdr:spPr>
    </xdr:pic>
    <xdr:clientData/>
  </xdr:twoCellAnchor>
  <xdr:twoCellAnchor editAs="oneCell">
    <xdr:from>
      <xdr:col>5</xdr:col>
      <xdr:colOff>19747</xdr:colOff>
      <xdr:row>27</xdr:row>
      <xdr:rowOff>119070</xdr:rowOff>
    </xdr:from>
    <xdr:to>
      <xdr:col>6</xdr:col>
      <xdr:colOff>1</xdr:colOff>
      <xdr:row>32</xdr:row>
      <xdr:rowOff>105056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909" r="-1780" b="31633"/>
        <a:stretch/>
      </xdr:blipFill>
      <xdr:spPr>
        <a:xfrm>
          <a:off x="1385464" y="5196735"/>
          <a:ext cx="316430" cy="826428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14007</xdr:rowOff>
    </xdr:from>
    <xdr:to>
      <xdr:col>6</xdr:col>
      <xdr:colOff>1544992</xdr:colOff>
      <xdr:row>12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22337</xdr:rowOff>
    </xdr:from>
    <xdr:to>
      <xdr:col>5</xdr:col>
      <xdr:colOff>325743</xdr:colOff>
      <xdr:row>11</xdr:row>
      <xdr:rowOff>14654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1" r="655" b="95744"/>
        <a:stretch/>
      </xdr:blipFill>
      <xdr:spPr>
        <a:xfrm>
          <a:off x="1378951" y="2213087"/>
          <a:ext cx="309600" cy="160836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21</xdr:row>
      <xdr:rowOff>49042</xdr:rowOff>
    </xdr:from>
    <xdr:to>
      <xdr:col>6</xdr:col>
      <xdr:colOff>1533451</xdr:colOff>
      <xdr:row>26</xdr:row>
      <xdr:rowOff>70051</xdr:rowOff>
    </xdr:to>
    <xdr:sp macro="" textlink="">
      <xdr:nvSpPr>
        <xdr:cNvPr id="14" name="TextBox 13"/>
        <xdr:cNvSpPr txBox="1"/>
      </xdr:nvSpPr>
      <xdr:spPr>
        <a:xfrm>
          <a:off x="1731177" y="4144792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15117</xdr:colOff>
      <xdr:row>36</xdr:row>
      <xdr:rowOff>7386</xdr:rowOff>
    </xdr:from>
    <xdr:to>
      <xdr:col>7</xdr:col>
      <xdr:colOff>8171</xdr:colOff>
      <xdr:row>36</xdr:row>
      <xdr:rowOff>7386</xdr:rowOff>
    </xdr:to>
    <xdr:cxnSp macro="">
      <xdr:nvCxnSpPr>
        <xdr:cNvPr id="18" name="Straight Connector 17"/>
        <xdr:cNvCxnSpPr/>
      </xdr:nvCxnSpPr>
      <xdr:spPr bwMode="auto">
        <a:xfrm>
          <a:off x="256905" y="6579636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44673</xdr:colOff>
      <xdr:row>40</xdr:row>
      <xdr:rowOff>97827</xdr:rowOff>
    </xdr:from>
    <xdr:to>
      <xdr:col>6</xdr:col>
      <xdr:colOff>1542397</xdr:colOff>
      <xdr:row>43</xdr:row>
      <xdr:rowOff>45655</xdr:rowOff>
    </xdr:to>
    <xdr:sp macro="" textlink="">
      <xdr:nvSpPr>
        <xdr:cNvPr id="19" name="TextBox 18"/>
        <xdr:cNvSpPr txBox="1"/>
      </xdr:nvSpPr>
      <xdr:spPr>
        <a:xfrm>
          <a:off x="1744519" y="7344154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11</xdr:row>
      <xdr:rowOff>50298</xdr:rowOff>
    </xdr:from>
    <xdr:to>
      <xdr:col>5</xdr:col>
      <xdr:colOff>322341</xdr:colOff>
      <xdr:row>32</xdr:row>
      <xdr:rowOff>121582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r="2760" b="573"/>
        <a:stretch/>
      </xdr:blipFill>
      <xdr:spPr>
        <a:xfrm>
          <a:off x="1375549" y="2409567"/>
          <a:ext cx="309600" cy="3610188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36</xdr:row>
      <xdr:rowOff>29308</xdr:rowOff>
    </xdr:from>
    <xdr:to>
      <xdr:col>5</xdr:col>
      <xdr:colOff>323638</xdr:colOff>
      <xdr:row>49</xdr:row>
      <xdr:rowOff>158389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3502" r="-3" b="6324"/>
        <a:stretch/>
      </xdr:blipFill>
      <xdr:spPr>
        <a:xfrm flipH="1">
          <a:off x="1375550" y="6601558"/>
          <a:ext cx="310896" cy="2319831"/>
        </a:xfrm>
        <a:prstGeom prst="rect">
          <a:avLst/>
        </a:prstGeom>
      </xdr:spPr>
    </xdr:pic>
    <xdr:clientData/>
  </xdr:twoCellAnchor>
  <xdr:twoCellAnchor editAs="oneCell">
    <xdr:from>
      <xdr:col>5</xdr:col>
      <xdr:colOff>16144</xdr:colOff>
      <xdr:row>28</xdr:row>
      <xdr:rowOff>42010</xdr:rowOff>
    </xdr:from>
    <xdr:to>
      <xdr:col>5</xdr:col>
      <xdr:colOff>325744</xdr:colOff>
      <xdr:row>35</xdr:row>
      <xdr:rowOff>146539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75" t="-416" r="1" b="66989"/>
        <a:stretch/>
      </xdr:blipFill>
      <xdr:spPr>
        <a:xfrm>
          <a:off x="1378952" y="5266106"/>
          <a:ext cx="309600" cy="1284164"/>
        </a:xfrm>
        <a:prstGeom prst="rect">
          <a:avLst/>
        </a:prstGeom>
      </xdr:spPr>
    </xdr:pic>
    <xdr:clientData/>
  </xdr:twoCellAnchor>
  <xdr:twoCellAnchor>
    <xdr:from>
      <xdr:col>1</xdr:col>
      <xdr:colOff>7325</xdr:colOff>
      <xdr:row>11</xdr:row>
      <xdr:rowOff>29308</xdr:rowOff>
    </xdr:from>
    <xdr:to>
      <xdr:col>6</xdr:col>
      <xdr:colOff>1566721</xdr:colOff>
      <xdr:row>13</xdr:row>
      <xdr:rowOff>11218</xdr:rowOff>
    </xdr:to>
    <xdr:grpSp>
      <xdr:nvGrpSpPr>
        <xdr:cNvPr id="25" name="Group 24"/>
        <xdr:cNvGrpSpPr/>
      </xdr:nvGrpSpPr>
      <xdr:grpSpPr>
        <a:xfrm>
          <a:off x="249113" y="2388577"/>
          <a:ext cx="3017454" cy="318949"/>
          <a:chOff x="253501" y="2457355"/>
          <a:chExt cx="3024220" cy="316100"/>
        </a:xfrm>
      </xdr:grpSpPr>
      <xdr:cxnSp macro="">
        <xdr:nvCxnSpPr>
          <xdr:cNvPr id="26" name="Straight Connector 25"/>
          <xdr:cNvCxnSpPr/>
        </xdr:nvCxnSpPr>
        <xdr:spPr bwMode="auto">
          <a:xfrm>
            <a:off x="253501" y="2457355"/>
            <a:ext cx="1448392" cy="793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7" name="Straight Connector 26"/>
          <xdr:cNvCxnSpPr/>
        </xdr:nvCxnSpPr>
        <xdr:spPr bwMode="auto">
          <a:xfrm rot="16200000" flipH="1">
            <a:off x="1596838" y="2584355"/>
            <a:ext cx="294159" cy="7003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8" name="Straight Connector 27"/>
          <xdr:cNvCxnSpPr/>
        </xdr:nvCxnSpPr>
        <xdr:spPr bwMode="auto">
          <a:xfrm>
            <a:off x="1780303" y="2765516"/>
            <a:ext cx="1497418" cy="793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14007</xdr:rowOff>
    </xdr:from>
    <xdr:to>
      <xdr:col>6</xdr:col>
      <xdr:colOff>1544992</xdr:colOff>
      <xdr:row>12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</xdr:col>
      <xdr:colOff>15377</xdr:colOff>
      <xdr:row>12</xdr:row>
      <xdr:rowOff>6072</xdr:rowOff>
    </xdr:from>
    <xdr:to>
      <xdr:col>7</xdr:col>
      <xdr:colOff>2668</xdr:colOff>
      <xdr:row>12</xdr:row>
      <xdr:rowOff>6072</xdr:rowOff>
    </xdr:to>
    <xdr:cxnSp macro="">
      <xdr:nvCxnSpPr>
        <xdr:cNvPr id="6" name="Straight Connector 5"/>
        <xdr:cNvCxnSpPr/>
      </xdr:nvCxnSpPr>
      <xdr:spPr bwMode="auto">
        <a:xfrm>
          <a:off x="253502" y="2562414"/>
          <a:ext cx="301988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13738</xdr:colOff>
      <xdr:row>10</xdr:row>
      <xdr:rowOff>22336</xdr:rowOff>
    </xdr:from>
    <xdr:to>
      <xdr:col>5</xdr:col>
      <xdr:colOff>320233</xdr:colOff>
      <xdr:row>11</xdr:row>
      <xdr:rowOff>147077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1867"/>
        <a:stretch/>
      </xdr:blipFill>
      <xdr:spPr>
        <a:xfrm>
          <a:off x="1379455" y="2242501"/>
          <a:ext cx="306495" cy="292830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23</xdr:row>
      <xdr:rowOff>154117</xdr:rowOff>
    </xdr:from>
    <xdr:to>
      <xdr:col>6</xdr:col>
      <xdr:colOff>1533451</xdr:colOff>
      <xdr:row>29</xdr:row>
      <xdr:rowOff>7038</xdr:rowOff>
    </xdr:to>
    <xdr:sp macro="" textlink="">
      <xdr:nvSpPr>
        <xdr:cNvPr id="15" name="TextBox 14"/>
        <xdr:cNvSpPr txBox="1"/>
      </xdr:nvSpPr>
      <xdr:spPr>
        <a:xfrm>
          <a:off x="1731177" y="4592767"/>
          <a:ext cx="1497724" cy="8816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tím,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trạng 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12742</xdr:colOff>
      <xdr:row>12</xdr:row>
      <xdr:rowOff>21005</xdr:rowOff>
    </xdr:from>
    <xdr:to>
      <xdr:col>5</xdr:col>
      <xdr:colOff>323638</xdr:colOff>
      <xdr:row>33</xdr:row>
      <xdr:rowOff>126066</xdr:rowOff>
    </xdr:to>
    <xdr:pic>
      <xdr:nvPicPr>
        <xdr:cNvPr id="20" name="Picture 19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9" b="-2761"/>
        <a:stretch/>
      </xdr:blipFill>
      <xdr:spPr>
        <a:xfrm>
          <a:off x="1378459" y="2577347"/>
          <a:ext cx="310896" cy="3634914"/>
        </a:xfrm>
        <a:prstGeom prst="rect">
          <a:avLst/>
        </a:prstGeom>
      </xdr:spPr>
    </xdr:pic>
    <xdr:clientData/>
  </xdr:twoCellAnchor>
  <xdr:twoCellAnchor editAs="oneCell">
    <xdr:from>
      <xdr:col>5</xdr:col>
      <xdr:colOff>14008</xdr:colOff>
      <xdr:row>32</xdr:row>
      <xdr:rowOff>56016</xdr:rowOff>
    </xdr:from>
    <xdr:to>
      <xdr:col>5</xdr:col>
      <xdr:colOff>324904</xdr:colOff>
      <xdr:row>49</xdr:row>
      <xdr:rowOff>147077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9" b="16722"/>
        <a:stretch/>
      </xdr:blipFill>
      <xdr:spPr>
        <a:xfrm>
          <a:off x="1376083" y="6037716"/>
          <a:ext cx="310896" cy="3005711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14007</xdr:rowOff>
    </xdr:from>
    <xdr:to>
      <xdr:col>6</xdr:col>
      <xdr:colOff>1544992</xdr:colOff>
      <xdr:row>12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13738</xdr:colOff>
      <xdr:row>10</xdr:row>
      <xdr:rowOff>22336</xdr:rowOff>
    </xdr:from>
    <xdr:to>
      <xdr:col>5</xdr:col>
      <xdr:colOff>320233</xdr:colOff>
      <xdr:row>11</xdr:row>
      <xdr:rowOff>28014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7" r="657" b="95173"/>
        <a:stretch/>
      </xdr:blipFill>
      <xdr:spPr>
        <a:xfrm>
          <a:off x="1379455" y="2242501"/>
          <a:ext cx="306495" cy="173767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21</xdr:row>
      <xdr:rowOff>49042</xdr:rowOff>
    </xdr:from>
    <xdr:to>
      <xdr:col>6</xdr:col>
      <xdr:colOff>1533451</xdr:colOff>
      <xdr:row>26</xdr:row>
      <xdr:rowOff>70051</xdr:rowOff>
    </xdr:to>
    <xdr:sp macro="" textlink="">
      <xdr:nvSpPr>
        <xdr:cNvPr id="15" name="TextBox 14"/>
        <xdr:cNvSpPr txBox="1"/>
      </xdr:nvSpPr>
      <xdr:spPr>
        <a:xfrm>
          <a:off x="1737620" y="4118178"/>
          <a:ext cx="1497724" cy="8614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30 cm cuội  ở độ sâu 5,5m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7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0</xdr:col>
      <xdr:colOff>233807</xdr:colOff>
      <xdr:row>43</xdr:row>
      <xdr:rowOff>158519</xdr:rowOff>
    </xdr:from>
    <xdr:to>
      <xdr:col>6</xdr:col>
      <xdr:colOff>1558747</xdr:colOff>
      <xdr:row>43</xdr:row>
      <xdr:rowOff>158519</xdr:rowOff>
    </xdr:to>
    <xdr:cxnSp macro="">
      <xdr:nvCxnSpPr>
        <xdr:cNvPr id="19" name="Straight Connector 18"/>
        <xdr:cNvCxnSpPr/>
      </xdr:nvCxnSpPr>
      <xdr:spPr bwMode="auto">
        <a:xfrm>
          <a:off x="233807" y="7925596"/>
          <a:ext cx="3026833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22693</xdr:colOff>
      <xdr:row>45</xdr:row>
      <xdr:rowOff>97832</xdr:rowOff>
    </xdr:from>
    <xdr:to>
      <xdr:col>6</xdr:col>
      <xdr:colOff>1520417</xdr:colOff>
      <xdr:row>48</xdr:row>
      <xdr:rowOff>45660</xdr:rowOff>
    </xdr:to>
    <xdr:sp macro="" textlink="">
      <xdr:nvSpPr>
        <xdr:cNvPr id="20" name="TextBox 19"/>
        <xdr:cNvSpPr txBox="1"/>
      </xdr:nvSpPr>
      <xdr:spPr>
        <a:xfrm>
          <a:off x="1724586" y="8201086"/>
          <a:ext cx="1497724" cy="45209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tím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12742</xdr:colOff>
      <xdr:row>11</xdr:row>
      <xdr:rowOff>56017</xdr:rowOff>
    </xdr:from>
    <xdr:to>
      <xdr:col>5</xdr:col>
      <xdr:colOff>323638</xdr:colOff>
      <xdr:row>29</xdr:row>
      <xdr:rowOff>126055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12549"/>
        <a:stretch/>
      </xdr:blipFill>
      <xdr:spPr>
        <a:xfrm>
          <a:off x="1378459" y="2444271"/>
          <a:ext cx="310896" cy="3095626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44</xdr:row>
      <xdr:rowOff>21011</xdr:rowOff>
    </xdr:from>
    <xdr:to>
      <xdr:col>5</xdr:col>
      <xdr:colOff>323638</xdr:colOff>
      <xdr:row>49</xdr:row>
      <xdr:rowOff>140073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64592" r="-3" b="6325"/>
        <a:stretch/>
      </xdr:blipFill>
      <xdr:spPr>
        <a:xfrm flipH="1">
          <a:off x="1378459" y="7956176"/>
          <a:ext cx="310896" cy="959504"/>
        </a:xfrm>
        <a:prstGeom prst="rect">
          <a:avLst/>
        </a:prstGeom>
      </xdr:spPr>
    </xdr:pic>
    <xdr:clientData/>
  </xdr:twoCellAnchor>
  <xdr:twoCellAnchor>
    <xdr:from>
      <xdr:col>0</xdr:col>
      <xdr:colOff>238124</xdr:colOff>
      <xdr:row>11</xdr:row>
      <xdr:rowOff>42020</xdr:rowOff>
    </xdr:from>
    <xdr:to>
      <xdr:col>6</xdr:col>
      <xdr:colOff>1560451</xdr:colOff>
      <xdr:row>13</xdr:row>
      <xdr:rowOff>21944</xdr:rowOff>
    </xdr:to>
    <xdr:grpSp>
      <xdr:nvGrpSpPr>
        <xdr:cNvPr id="28" name="Group 27"/>
        <xdr:cNvGrpSpPr/>
      </xdr:nvGrpSpPr>
      <xdr:grpSpPr>
        <a:xfrm>
          <a:off x="238124" y="2431342"/>
          <a:ext cx="3017454" cy="318949"/>
          <a:chOff x="253501" y="2457355"/>
          <a:chExt cx="3024220" cy="316100"/>
        </a:xfrm>
      </xdr:grpSpPr>
      <xdr:cxnSp macro="">
        <xdr:nvCxnSpPr>
          <xdr:cNvPr id="29" name="Straight Connector 28"/>
          <xdr:cNvCxnSpPr/>
        </xdr:nvCxnSpPr>
        <xdr:spPr bwMode="auto">
          <a:xfrm>
            <a:off x="253501" y="2457355"/>
            <a:ext cx="1448392" cy="793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30" name="Straight Connector 29"/>
          <xdr:cNvCxnSpPr/>
        </xdr:nvCxnSpPr>
        <xdr:spPr bwMode="auto">
          <a:xfrm rot="16200000" flipH="1">
            <a:off x="1596838" y="2584355"/>
            <a:ext cx="294159" cy="7003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31" name="Straight Connector 30"/>
          <xdr:cNvCxnSpPr/>
        </xdr:nvCxnSpPr>
        <xdr:spPr bwMode="auto">
          <a:xfrm>
            <a:off x="1780303" y="2765516"/>
            <a:ext cx="1497418" cy="793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 editAs="oneCell">
    <xdr:from>
      <xdr:col>5</xdr:col>
      <xdr:colOff>14008</xdr:colOff>
      <xdr:row>28</xdr:row>
      <xdr:rowOff>42008</xdr:rowOff>
    </xdr:from>
    <xdr:to>
      <xdr:col>5</xdr:col>
      <xdr:colOff>324904</xdr:colOff>
      <xdr:row>43</xdr:row>
      <xdr:rowOff>133070</xdr:rowOff>
    </xdr:to>
    <xdr:pic>
      <xdr:nvPicPr>
        <xdr:cNvPr id="32" name="Picture 3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17" b="26266"/>
        <a:stretch/>
      </xdr:blipFill>
      <xdr:spPr>
        <a:xfrm>
          <a:off x="1379725" y="5287762"/>
          <a:ext cx="310896" cy="2612385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14007</xdr:rowOff>
    </xdr:from>
    <xdr:to>
      <xdr:col>6</xdr:col>
      <xdr:colOff>1544992</xdr:colOff>
      <xdr:row>12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12</xdr:row>
      <xdr:rowOff>21981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1093"/>
        <a:stretch/>
      </xdr:blipFill>
      <xdr:spPr>
        <a:xfrm>
          <a:off x="1378951" y="2213086"/>
          <a:ext cx="309600" cy="336683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19</xdr:row>
      <xdr:rowOff>34385</xdr:rowOff>
    </xdr:from>
    <xdr:to>
      <xdr:col>6</xdr:col>
      <xdr:colOff>1533451</xdr:colOff>
      <xdr:row>24</xdr:row>
      <xdr:rowOff>55394</xdr:rowOff>
    </xdr:to>
    <xdr:sp macro="" textlink="">
      <xdr:nvSpPr>
        <xdr:cNvPr id="14" name="TextBox 13"/>
        <xdr:cNvSpPr txBox="1"/>
      </xdr:nvSpPr>
      <xdr:spPr>
        <a:xfrm>
          <a:off x="1731177" y="3787235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15117</xdr:colOff>
      <xdr:row>40</xdr:row>
      <xdr:rowOff>59</xdr:rowOff>
    </xdr:from>
    <xdr:to>
      <xdr:col>7</xdr:col>
      <xdr:colOff>8171</xdr:colOff>
      <xdr:row>40</xdr:row>
      <xdr:rowOff>59</xdr:rowOff>
    </xdr:to>
    <xdr:cxnSp macro="">
      <xdr:nvCxnSpPr>
        <xdr:cNvPr id="18" name="Straight Connector 17"/>
        <xdr:cNvCxnSpPr/>
      </xdr:nvCxnSpPr>
      <xdr:spPr bwMode="auto">
        <a:xfrm>
          <a:off x="256905" y="7246386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44673</xdr:colOff>
      <xdr:row>42</xdr:row>
      <xdr:rowOff>127139</xdr:rowOff>
    </xdr:from>
    <xdr:to>
      <xdr:col>6</xdr:col>
      <xdr:colOff>1542397</xdr:colOff>
      <xdr:row>45</xdr:row>
      <xdr:rowOff>74967</xdr:rowOff>
    </xdr:to>
    <xdr:sp macro="" textlink="">
      <xdr:nvSpPr>
        <xdr:cNvPr id="19" name="TextBox 18"/>
        <xdr:cNvSpPr txBox="1"/>
      </xdr:nvSpPr>
      <xdr:spPr>
        <a:xfrm>
          <a:off x="1744519" y="7710504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 xám nâu,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12</xdr:row>
      <xdr:rowOff>29308</xdr:rowOff>
    </xdr:from>
    <xdr:to>
      <xdr:col>5</xdr:col>
      <xdr:colOff>322341</xdr:colOff>
      <xdr:row>31</xdr:row>
      <xdr:rowOff>109904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9" r="2760" b="4341"/>
        <a:stretch/>
      </xdr:blipFill>
      <xdr:spPr>
        <a:xfrm>
          <a:off x="1374816" y="2582008"/>
          <a:ext cx="309600" cy="3338146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40</xdr:row>
      <xdr:rowOff>21981</xdr:rowOff>
    </xdr:from>
    <xdr:to>
      <xdr:col>5</xdr:col>
      <xdr:colOff>323638</xdr:colOff>
      <xdr:row>49</xdr:row>
      <xdr:rowOff>158390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43671" r="-3" b="6324"/>
        <a:stretch/>
      </xdr:blipFill>
      <xdr:spPr>
        <a:xfrm flipH="1">
          <a:off x="1375550" y="7268308"/>
          <a:ext cx="310896" cy="1653082"/>
        </a:xfrm>
        <a:prstGeom prst="rect">
          <a:avLst/>
        </a:prstGeom>
      </xdr:spPr>
    </xdr:pic>
    <xdr:clientData/>
  </xdr:twoCellAnchor>
  <xdr:twoCellAnchor>
    <xdr:from>
      <xdr:col>1</xdr:col>
      <xdr:colOff>7790</xdr:colOff>
      <xdr:row>12</xdr:row>
      <xdr:rowOff>44022</xdr:rowOff>
    </xdr:from>
    <xdr:to>
      <xdr:col>7</xdr:col>
      <xdr:colOff>844</xdr:colOff>
      <xdr:row>12</xdr:row>
      <xdr:rowOff>44022</xdr:rowOff>
    </xdr:to>
    <xdr:cxnSp macro="">
      <xdr:nvCxnSpPr>
        <xdr:cNvPr id="23" name="Straight Connector 22"/>
        <xdr:cNvCxnSpPr/>
      </xdr:nvCxnSpPr>
      <xdr:spPr bwMode="auto">
        <a:xfrm>
          <a:off x="249578" y="2571810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5</xdr:col>
      <xdr:colOff>21977</xdr:colOff>
      <xdr:row>29</xdr:row>
      <xdr:rowOff>95250</xdr:rowOff>
    </xdr:from>
    <xdr:to>
      <xdr:col>5</xdr:col>
      <xdr:colOff>331577</xdr:colOff>
      <xdr:row>39</xdr:row>
      <xdr:rowOff>153865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7" r="2760" b="46896"/>
        <a:stretch/>
      </xdr:blipFill>
      <xdr:spPr>
        <a:xfrm>
          <a:off x="1384785" y="5487865"/>
          <a:ext cx="309600" cy="1743808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15299</xdr:rowOff>
    </xdr:from>
    <xdr:to>
      <xdr:col>6</xdr:col>
      <xdr:colOff>1544992</xdr:colOff>
      <xdr:row>12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11</xdr:row>
      <xdr:rowOff>42022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5020"/>
        <a:stretch/>
      </xdr:blipFill>
      <xdr:spPr>
        <a:xfrm>
          <a:off x="1378218" y="2232136"/>
          <a:ext cx="309600" cy="191136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42729</xdr:colOff>
      <xdr:row>19</xdr:row>
      <xdr:rowOff>37902</xdr:rowOff>
    </xdr:from>
    <xdr:to>
      <xdr:col>6</xdr:col>
      <xdr:colOff>1540453</xdr:colOff>
      <xdr:row>24</xdr:row>
      <xdr:rowOff>140089</xdr:rowOff>
    </xdr:to>
    <xdr:sp macro="" textlink="">
      <xdr:nvSpPr>
        <xdr:cNvPr id="14" name="TextBox 13"/>
        <xdr:cNvSpPr txBox="1"/>
      </xdr:nvSpPr>
      <xdr:spPr>
        <a:xfrm>
          <a:off x="1744622" y="3770862"/>
          <a:ext cx="1497724" cy="94262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9956</xdr:colOff>
      <xdr:row>33</xdr:row>
      <xdr:rowOff>35400</xdr:rowOff>
    </xdr:from>
    <xdr:to>
      <xdr:col>7</xdr:col>
      <xdr:colOff>10305</xdr:colOff>
      <xdr:row>33</xdr:row>
      <xdr:rowOff>35400</xdr:rowOff>
    </xdr:to>
    <xdr:cxnSp macro="">
      <xdr:nvCxnSpPr>
        <xdr:cNvPr id="18" name="Straight Connector 17"/>
        <xdr:cNvCxnSpPr/>
      </xdr:nvCxnSpPr>
      <xdr:spPr bwMode="auto">
        <a:xfrm>
          <a:off x="248081" y="6121595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42690</xdr:colOff>
      <xdr:row>39</xdr:row>
      <xdr:rowOff>93265</xdr:rowOff>
    </xdr:from>
    <xdr:to>
      <xdr:col>6</xdr:col>
      <xdr:colOff>1540414</xdr:colOff>
      <xdr:row>42</xdr:row>
      <xdr:rowOff>43737</xdr:rowOff>
    </xdr:to>
    <xdr:sp macro="" textlink="">
      <xdr:nvSpPr>
        <xdr:cNvPr id="19" name="TextBox 18"/>
        <xdr:cNvSpPr txBox="1"/>
      </xdr:nvSpPr>
      <xdr:spPr>
        <a:xfrm>
          <a:off x="1744583" y="7187989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 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11</xdr:row>
      <xdr:rowOff>84044</xdr:rowOff>
    </xdr:from>
    <xdr:to>
      <xdr:col>5</xdr:col>
      <xdr:colOff>322341</xdr:colOff>
      <xdr:row>33</xdr:row>
      <xdr:rowOff>35024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46" r="2760" b="-735"/>
        <a:stretch/>
      </xdr:blipFill>
      <xdr:spPr>
        <a:xfrm>
          <a:off x="1378458" y="2472298"/>
          <a:ext cx="309600" cy="3648921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33</xdr:row>
      <xdr:rowOff>42022</xdr:rowOff>
    </xdr:from>
    <xdr:to>
      <xdr:col>5</xdr:col>
      <xdr:colOff>323638</xdr:colOff>
      <xdr:row>49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5027" r="-3" b="256"/>
        <a:stretch/>
      </xdr:blipFill>
      <xdr:spPr>
        <a:xfrm flipH="1">
          <a:off x="1378459" y="6128217"/>
          <a:ext cx="310896" cy="2793932"/>
        </a:xfrm>
        <a:prstGeom prst="rect">
          <a:avLst/>
        </a:prstGeom>
      </xdr:spPr>
    </xdr:pic>
    <xdr:clientData/>
  </xdr:twoCellAnchor>
  <xdr:twoCellAnchor>
    <xdr:from>
      <xdr:col>0</xdr:col>
      <xdr:colOff>231907</xdr:colOff>
      <xdr:row>11</xdr:row>
      <xdr:rowOff>49096</xdr:rowOff>
    </xdr:from>
    <xdr:to>
      <xdr:col>6</xdr:col>
      <xdr:colOff>1533804</xdr:colOff>
      <xdr:row>12</xdr:row>
      <xdr:rowOff>126065</xdr:rowOff>
    </xdr:to>
    <xdr:grpSp>
      <xdr:nvGrpSpPr>
        <xdr:cNvPr id="23" name="Group 22"/>
        <xdr:cNvGrpSpPr/>
      </xdr:nvGrpSpPr>
      <xdr:grpSpPr>
        <a:xfrm>
          <a:off x="231907" y="2437350"/>
          <a:ext cx="3003790" cy="245057"/>
          <a:chOff x="245915" y="2458362"/>
          <a:chExt cx="3003790" cy="245057"/>
        </a:xfrm>
      </xdr:grpSpPr>
      <xdr:cxnSp macro="">
        <xdr:nvCxnSpPr>
          <xdr:cNvPr id="24" name="Straight Connector 23"/>
          <xdr:cNvCxnSpPr/>
        </xdr:nvCxnSpPr>
        <xdr:spPr bwMode="auto">
          <a:xfrm>
            <a:off x="245915" y="2458362"/>
            <a:ext cx="1485095" cy="822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5" name="Straight Connector 24"/>
          <xdr:cNvCxnSpPr/>
        </xdr:nvCxnSpPr>
        <xdr:spPr bwMode="auto">
          <a:xfrm rot="10800000" flipH="1" flipV="1">
            <a:off x="1731010" y="2459586"/>
            <a:ext cx="47924" cy="243833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6" name="Straight Connector 25"/>
          <xdr:cNvCxnSpPr/>
        </xdr:nvCxnSpPr>
        <xdr:spPr bwMode="auto">
          <a:xfrm>
            <a:off x="1778933" y="2689412"/>
            <a:ext cx="1470772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15299</xdr:rowOff>
    </xdr:from>
    <xdr:to>
      <xdr:col>6</xdr:col>
      <xdr:colOff>1544992</xdr:colOff>
      <xdr:row>12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11</xdr:row>
      <xdr:rowOff>42022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5020"/>
        <a:stretch/>
      </xdr:blipFill>
      <xdr:spPr>
        <a:xfrm>
          <a:off x="1378218" y="2232136"/>
          <a:ext cx="309600" cy="191136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42729</xdr:colOff>
      <xdr:row>19</xdr:row>
      <xdr:rowOff>37902</xdr:rowOff>
    </xdr:from>
    <xdr:to>
      <xdr:col>6</xdr:col>
      <xdr:colOff>1540453</xdr:colOff>
      <xdr:row>24</xdr:row>
      <xdr:rowOff>140089</xdr:rowOff>
    </xdr:to>
    <xdr:sp macro="" textlink="">
      <xdr:nvSpPr>
        <xdr:cNvPr id="14" name="TextBox 13"/>
        <xdr:cNvSpPr txBox="1"/>
      </xdr:nvSpPr>
      <xdr:spPr>
        <a:xfrm>
          <a:off x="1738179" y="3790752"/>
          <a:ext cx="1497724" cy="9594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23963</xdr:colOff>
      <xdr:row>32</xdr:row>
      <xdr:rowOff>147459</xdr:rowOff>
    </xdr:from>
    <xdr:to>
      <xdr:col>7</xdr:col>
      <xdr:colOff>24312</xdr:colOff>
      <xdr:row>32</xdr:row>
      <xdr:rowOff>147459</xdr:rowOff>
    </xdr:to>
    <xdr:cxnSp macro="">
      <xdr:nvCxnSpPr>
        <xdr:cNvPr id="18" name="Straight Connector 17"/>
        <xdr:cNvCxnSpPr/>
      </xdr:nvCxnSpPr>
      <xdr:spPr bwMode="auto">
        <a:xfrm>
          <a:off x="262088" y="6065566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42690</xdr:colOff>
      <xdr:row>39</xdr:row>
      <xdr:rowOff>93265</xdr:rowOff>
    </xdr:from>
    <xdr:to>
      <xdr:col>6</xdr:col>
      <xdr:colOff>1540414</xdr:colOff>
      <xdr:row>42</xdr:row>
      <xdr:rowOff>43737</xdr:rowOff>
    </xdr:to>
    <xdr:sp macro="" textlink="">
      <xdr:nvSpPr>
        <xdr:cNvPr id="19" name="TextBox 18"/>
        <xdr:cNvSpPr txBox="1"/>
      </xdr:nvSpPr>
      <xdr:spPr>
        <a:xfrm>
          <a:off x="1738140" y="7275115"/>
          <a:ext cx="1497724" cy="46482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 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11</xdr:row>
      <xdr:rowOff>84044</xdr:rowOff>
    </xdr:from>
    <xdr:to>
      <xdr:col>5</xdr:col>
      <xdr:colOff>322341</xdr:colOff>
      <xdr:row>32</xdr:row>
      <xdr:rowOff>133069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46" r="2760" b="1207"/>
        <a:stretch/>
      </xdr:blipFill>
      <xdr:spPr>
        <a:xfrm>
          <a:off x="1378458" y="2472298"/>
          <a:ext cx="309600" cy="3578878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33</xdr:row>
      <xdr:rowOff>14007</xdr:rowOff>
    </xdr:from>
    <xdr:to>
      <xdr:col>5</xdr:col>
      <xdr:colOff>323638</xdr:colOff>
      <xdr:row>49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14178" r="-3" b="256"/>
        <a:stretch/>
      </xdr:blipFill>
      <xdr:spPr>
        <a:xfrm flipH="1">
          <a:off x="1378459" y="6100202"/>
          <a:ext cx="310896" cy="2821947"/>
        </a:xfrm>
        <a:prstGeom prst="rect">
          <a:avLst/>
        </a:prstGeom>
      </xdr:spPr>
    </xdr:pic>
    <xdr:clientData/>
  </xdr:twoCellAnchor>
  <xdr:twoCellAnchor>
    <xdr:from>
      <xdr:col>0</xdr:col>
      <xdr:colOff>231907</xdr:colOff>
      <xdr:row>11</xdr:row>
      <xdr:rowOff>49096</xdr:rowOff>
    </xdr:from>
    <xdr:to>
      <xdr:col>6</xdr:col>
      <xdr:colOff>1533804</xdr:colOff>
      <xdr:row>12</xdr:row>
      <xdr:rowOff>126065</xdr:rowOff>
    </xdr:to>
    <xdr:grpSp>
      <xdr:nvGrpSpPr>
        <xdr:cNvPr id="23" name="Group 22"/>
        <xdr:cNvGrpSpPr/>
      </xdr:nvGrpSpPr>
      <xdr:grpSpPr>
        <a:xfrm>
          <a:off x="231907" y="2437350"/>
          <a:ext cx="3003790" cy="245057"/>
          <a:chOff x="245915" y="2458362"/>
          <a:chExt cx="3003790" cy="245057"/>
        </a:xfrm>
      </xdr:grpSpPr>
      <xdr:cxnSp macro="">
        <xdr:nvCxnSpPr>
          <xdr:cNvPr id="24" name="Straight Connector 23"/>
          <xdr:cNvCxnSpPr/>
        </xdr:nvCxnSpPr>
        <xdr:spPr bwMode="auto">
          <a:xfrm>
            <a:off x="245915" y="2458362"/>
            <a:ext cx="1485095" cy="8229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5" name="Straight Connector 24"/>
          <xdr:cNvCxnSpPr/>
        </xdr:nvCxnSpPr>
        <xdr:spPr bwMode="auto">
          <a:xfrm rot="10800000" flipH="1" flipV="1">
            <a:off x="1731010" y="2459586"/>
            <a:ext cx="47924" cy="243833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26" name="Straight Connector 25"/>
          <xdr:cNvCxnSpPr/>
        </xdr:nvCxnSpPr>
        <xdr:spPr bwMode="auto">
          <a:xfrm>
            <a:off x="1778933" y="2689412"/>
            <a:ext cx="1470772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14007</xdr:rowOff>
    </xdr:from>
    <xdr:to>
      <xdr:col>6</xdr:col>
      <xdr:colOff>1544992</xdr:colOff>
      <xdr:row>12</xdr:row>
      <xdr:rowOff>84051</xdr:rowOff>
    </xdr:to>
    <xdr:sp macro="" textlink="">
      <xdr:nvSpPr>
        <xdr:cNvPr id="5" name="TextBox 4"/>
        <xdr:cNvSpPr txBox="1"/>
      </xdr:nvSpPr>
      <xdr:spPr>
        <a:xfrm>
          <a:off x="1724567" y="2223807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12</xdr:row>
      <xdr:rowOff>29307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0898"/>
        <a:stretch/>
      </xdr:blipFill>
      <xdr:spPr>
        <a:xfrm>
          <a:off x="1378218" y="2232136"/>
          <a:ext cx="309600" cy="349871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19</xdr:row>
      <xdr:rowOff>34385</xdr:rowOff>
    </xdr:from>
    <xdr:to>
      <xdr:col>6</xdr:col>
      <xdr:colOff>1533451</xdr:colOff>
      <xdr:row>24</xdr:row>
      <xdr:rowOff>55394</xdr:rowOff>
    </xdr:to>
    <xdr:sp macro="" textlink="">
      <xdr:nvSpPr>
        <xdr:cNvPr id="14" name="TextBox 13"/>
        <xdr:cNvSpPr txBox="1"/>
      </xdr:nvSpPr>
      <xdr:spPr>
        <a:xfrm>
          <a:off x="1731177" y="3787235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nâu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cứng, gặp 10 cm cuội ở độ sâu 2.8m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15117</xdr:colOff>
      <xdr:row>40</xdr:row>
      <xdr:rowOff>7386</xdr:rowOff>
    </xdr:from>
    <xdr:to>
      <xdr:col>7</xdr:col>
      <xdr:colOff>8171</xdr:colOff>
      <xdr:row>40</xdr:row>
      <xdr:rowOff>7386</xdr:rowOff>
    </xdr:to>
    <xdr:cxnSp macro="">
      <xdr:nvCxnSpPr>
        <xdr:cNvPr id="18" name="Straight Connector 17"/>
        <xdr:cNvCxnSpPr/>
      </xdr:nvCxnSpPr>
      <xdr:spPr bwMode="auto">
        <a:xfrm>
          <a:off x="256905" y="7253713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44673</xdr:colOff>
      <xdr:row>43</xdr:row>
      <xdr:rowOff>68524</xdr:rowOff>
    </xdr:from>
    <xdr:to>
      <xdr:col>6</xdr:col>
      <xdr:colOff>1542397</xdr:colOff>
      <xdr:row>46</xdr:row>
      <xdr:rowOff>16353</xdr:rowOff>
    </xdr:to>
    <xdr:sp macro="" textlink="">
      <xdr:nvSpPr>
        <xdr:cNvPr id="19" name="TextBox 18"/>
        <xdr:cNvSpPr txBox="1"/>
      </xdr:nvSpPr>
      <xdr:spPr>
        <a:xfrm>
          <a:off x="1744519" y="7820409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tím nhạt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12</xdr:row>
      <xdr:rowOff>73270</xdr:rowOff>
    </xdr:from>
    <xdr:to>
      <xdr:col>5</xdr:col>
      <xdr:colOff>322341</xdr:colOff>
      <xdr:row>31</xdr:row>
      <xdr:rowOff>153866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9" r="2760" b="4341"/>
        <a:stretch/>
      </xdr:blipFill>
      <xdr:spPr>
        <a:xfrm>
          <a:off x="1374816" y="2625970"/>
          <a:ext cx="309600" cy="3338146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40</xdr:row>
      <xdr:rowOff>29307</xdr:rowOff>
    </xdr:from>
    <xdr:to>
      <xdr:col>5</xdr:col>
      <xdr:colOff>323638</xdr:colOff>
      <xdr:row>49</xdr:row>
      <xdr:rowOff>158389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43893" r="-3" b="6324"/>
        <a:stretch/>
      </xdr:blipFill>
      <xdr:spPr>
        <a:xfrm flipH="1">
          <a:off x="1375550" y="7275634"/>
          <a:ext cx="310896" cy="1645755"/>
        </a:xfrm>
        <a:prstGeom prst="rect">
          <a:avLst/>
        </a:prstGeom>
      </xdr:spPr>
    </xdr:pic>
    <xdr:clientData/>
  </xdr:twoCellAnchor>
  <xdr:twoCellAnchor>
    <xdr:from>
      <xdr:col>1</xdr:col>
      <xdr:colOff>7790</xdr:colOff>
      <xdr:row>12</xdr:row>
      <xdr:rowOff>36695</xdr:rowOff>
    </xdr:from>
    <xdr:to>
      <xdr:col>7</xdr:col>
      <xdr:colOff>844</xdr:colOff>
      <xdr:row>12</xdr:row>
      <xdr:rowOff>36695</xdr:rowOff>
    </xdr:to>
    <xdr:cxnSp macro="">
      <xdr:nvCxnSpPr>
        <xdr:cNvPr id="23" name="Straight Connector 22"/>
        <xdr:cNvCxnSpPr/>
      </xdr:nvCxnSpPr>
      <xdr:spPr bwMode="auto">
        <a:xfrm>
          <a:off x="249578" y="2564483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5</xdr:col>
      <xdr:colOff>21977</xdr:colOff>
      <xdr:row>29</xdr:row>
      <xdr:rowOff>146539</xdr:rowOff>
    </xdr:from>
    <xdr:to>
      <xdr:col>5</xdr:col>
      <xdr:colOff>331577</xdr:colOff>
      <xdr:row>39</xdr:row>
      <xdr:rowOff>146538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48516"/>
        <a:stretch/>
      </xdr:blipFill>
      <xdr:spPr>
        <a:xfrm>
          <a:off x="1384785" y="5539154"/>
          <a:ext cx="309600" cy="1685192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43315</xdr:rowOff>
    </xdr:from>
    <xdr:to>
      <xdr:col>6</xdr:col>
      <xdr:colOff>1544992</xdr:colOff>
      <xdr:row>12</xdr:row>
      <xdr:rowOff>113359</xdr:rowOff>
    </xdr:to>
    <xdr:sp macro="" textlink="">
      <xdr:nvSpPr>
        <xdr:cNvPr id="5" name="TextBox 4"/>
        <xdr:cNvSpPr txBox="1"/>
      </xdr:nvSpPr>
      <xdr:spPr>
        <a:xfrm>
          <a:off x="1724567" y="2253115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đen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12</xdr:row>
      <xdr:rowOff>95250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89155"/>
        <a:stretch/>
      </xdr:blipFill>
      <xdr:spPr>
        <a:xfrm>
          <a:off x="1378218" y="2232136"/>
          <a:ext cx="309600" cy="415814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19</xdr:row>
      <xdr:rowOff>34385</xdr:rowOff>
    </xdr:from>
    <xdr:to>
      <xdr:col>6</xdr:col>
      <xdr:colOff>1533451</xdr:colOff>
      <xdr:row>24</xdr:row>
      <xdr:rowOff>55394</xdr:rowOff>
    </xdr:to>
    <xdr:sp macro="" textlink="">
      <xdr:nvSpPr>
        <xdr:cNvPr id="14" name="TextBox 13"/>
        <xdr:cNvSpPr txBox="1"/>
      </xdr:nvSpPr>
      <xdr:spPr>
        <a:xfrm>
          <a:off x="1731177" y="3787235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 gặp cuội sỏi ở độ sâu 4.5m đến 5.8m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7790</xdr:colOff>
      <xdr:row>36</xdr:row>
      <xdr:rowOff>7386</xdr:rowOff>
    </xdr:from>
    <xdr:to>
      <xdr:col>7</xdr:col>
      <xdr:colOff>844</xdr:colOff>
      <xdr:row>36</xdr:row>
      <xdr:rowOff>7386</xdr:rowOff>
    </xdr:to>
    <xdr:cxnSp macro="">
      <xdr:nvCxnSpPr>
        <xdr:cNvPr id="18" name="Straight Connector 17"/>
        <xdr:cNvCxnSpPr/>
      </xdr:nvCxnSpPr>
      <xdr:spPr bwMode="auto">
        <a:xfrm>
          <a:off x="249578" y="6579636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44673</xdr:colOff>
      <xdr:row>40</xdr:row>
      <xdr:rowOff>163770</xdr:rowOff>
    </xdr:from>
    <xdr:to>
      <xdr:col>6</xdr:col>
      <xdr:colOff>1542397</xdr:colOff>
      <xdr:row>43</xdr:row>
      <xdr:rowOff>111598</xdr:rowOff>
    </xdr:to>
    <xdr:sp macro="" textlink="">
      <xdr:nvSpPr>
        <xdr:cNvPr id="19" name="TextBox 18"/>
        <xdr:cNvSpPr txBox="1"/>
      </xdr:nvSpPr>
      <xdr:spPr>
        <a:xfrm>
          <a:off x="1744519" y="7410097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12</xdr:row>
      <xdr:rowOff>131886</xdr:rowOff>
    </xdr:from>
    <xdr:to>
      <xdr:col>5</xdr:col>
      <xdr:colOff>322341</xdr:colOff>
      <xdr:row>30</xdr:row>
      <xdr:rowOff>117230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11636"/>
        <a:stretch/>
      </xdr:blipFill>
      <xdr:spPr>
        <a:xfrm>
          <a:off x="1374816" y="2684586"/>
          <a:ext cx="309600" cy="3071444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36</xdr:row>
      <xdr:rowOff>21981</xdr:rowOff>
    </xdr:from>
    <xdr:to>
      <xdr:col>5</xdr:col>
      <xdr:colOff>323638</xdr:colOff>
      <xdr:row>49</xdr:row>
      <xdr:rowOff>146537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6162" r="-3" b="3802"/>
        <a:stretch/>
      </xdr:blipFill>
      <xdr:spPr>
        <a:xfrm flipH="1">
          <a:off x="1375550" y="6594231"/>
          <a:ext cx="310896" cy="2315306"/>
        </a:xfrm>
        <a:prstGeom prst="rect">
          <a:avLst/>
        </a:prstGeom>
      </xdr:spPr>
    </xdr:pic>
    <xdr:clientData/>
  </xdr:twoCellAnchor>
  <xdr:twoCellAnchor>
    <xdr:from>
      <xdr:col>1</xdr:col>
      <xdr:colOff>7790</xdr:colOff>
      <xdr:row>12</xdr:row>
      <xdr:rowOff>117292</xdr:rowOff>
    </xdr:from>
    <xdr:to>
      <xdr:col>7</xdr:col>
      <xdr:colOff>844</xdr:colOff>
      <xdr:row>12</xdr:row>
      <xdr:rowOff>117292</xdr:rowOff>
    </xdr:to>
    <xdr:cxnSp macro="">
      <xdr:nvCxnSpPr>
        <xdr:cNvPr id="23" name="Straight Connector 22"/>
        <xdr:cNvCxnSpPr/>
      </xdr:nvCxnSpPr>
      <xdr:spPr bwMode="auto">
        <a:xfrm>
          <a:off x="245915" y="2669992"/>
          <a:ext cx="3022004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5</xdr:col>
      <xdr:colOff>14654</xdr:colOff>
      <xdr:row>30</xdr:row>
      <xdr:rowOff>7326</xdr:rowOff>
    </xdr:from>
    <xdr:to>
      <xdr:col>5</xdr:col>
      <xdr:colOff>324254</xdr:colOff>
      <xdr:row>35</xdr:row>
      <xdr:rowOff>153866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67766"/>
        <a:stretch/>
      </xdr:blipFill>
      <xdr:spPr>
        <a:xfrm>
          <a:off x="1377462" y="5568461"/>
          <a:ext cx="309600" cy="989136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43315</xdr:rowOff>
    </xdr:from>
    <xdr:to>
      <xdr:col>6</xdr:col>
      <xdr:colOff>1544992</xdr:colOff>
      <xdr:row>12</xdr:row>
      <xdr:rowOff>113359</xdr:rowOff>
    </xdr:to>
    <xdr:sp macro="" textlink="">
      <xdr:nvSpPr>
        <xdr:cNvPr id="5" name="TextBox 4"/>
        <xdr:cNvSpPr txBox="1"/>
      </xdr:nvSpPr>
      <xdr:spPr>
        <a:xfrm>
          <a:off x="1724567" y="2253115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12</xdr:row>
      <xdr:rowOff>95250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89155"/>
        <a:stretch/>
      </xdr:blipFill>
      <xdr:spPr>
        <a:xfrm>
          <a:off x="1378218" y="2232136"/>
          <a:ext cx="309600" cy="415814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17</xdr:row>
      <xdr:rowOff>34384</xdr:rowOff>
    </xdr:from>
    <xdr:to>
      <xdr:col>6</xdr:col>
      <xdr:colOff>1533451</xdr:colOff>
      <xdr:row>22</xdr:row>
      <xdr:rowOff>55393</xdr:rowOff>
    </xdr:to>
    <xdr:sp macro="" textlink="">
      <xdr:nvSpPr>
        <xdr:cNvPr id="14" name="TextBox 13"/>
        <xdr:cNvSpPr txBox="1"/>
      </xdr:nvSpPr>
      <xdr:spPr>
        <a:xfrm>
          <a:off x="1731177" y="3444334"/>
          <a:ext cx="1497724" cy="87825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464</xdr:colOff>
      <xdr:row>32</xdr:row>
      <xdr:rowOff>131944</xdr:rowOff>
    </xdr:from>
    <xdr:to>
      <xdr:col>6</xdr:col>
      <xdr:colOff>1568807</xdr:colOff>
      <xdr:row>32</xdr:row>
      <xdr:rowOff>131944</xdr:rowOff>
    </xdr:to>
    <xdr:cxnSp macro="">
      <xdr:nvCxnSpPr>
        <xdr:cNvPr id="18" name="Straight Connector 17"/>
        <xdr:cNvCxnSpPr/>
      </xdr:nvCxnSpPr>
      <xdr:spPr bwMode="auto">
        <a:xfrm>
          <a:off x="242252" y="6030117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44673</xdr:colOff>
      <xdr:row>39</xdr:row>
      <xdr:rowOff>9901</xdr:rowOff>
    </xdr:from>
    <xdr:to>
      <xdr:col>6</xdr:col>
      <xdr:colOff>1542397</xdr:colOff>
      <xdr:row>41</xdr:row>
      <xdr:rowOff>126249</xdr:rowOff>
    </xdr:to>
    <xdr:sp macro="" textlink="">
      <xdr:nvSpPr>
        <xdr:cNvPr id="19" name="TextBox 18"/>
        <xdr:cNvSpPr txBox="1"/>
      </xdr:nvSpPr>
      <xdr:spPr>
        <a:xfrm>
          <a:off x="1744519" y="7087709"/>
          <a:ext cx="1497724" cy="4533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12</xdr:row>
      <xdr:rowOff>131886</xdr:rowOff>
    </xdr:from>
    <xdr:to>
      <xdr:col>5</xdr:col>
      <xdr:colOff>322341</xdr:colOff>
      <xdr:row>32</xdr:row>
      <xdr:rowOff>109904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2517"/>
        <a:stretch/>
      </xdr:blipFill>
      <xdr:spPr>
        <a:xfrm>
          <a:off x="1375549" y="2659674"/>
          <a:ext cx="309600" cy="3348403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32</xdr:row>
      <xdr:rowOff>146539</xdr:rowOff>
    </xdr:from>
    <xdr:to>
      <xdr:col>5</xdr:col>
      <xdr:colOff>323638</xdr:colOff>
      <xdr:row>47</xdr:row>
      <xdr:rowOff>102576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4610" r="-3" b="256"/>
        <a:stretch/>
      </xdr:blipFill>
      <xdr:spPr>
        <a:xfrm flipH="1">
          <a:off x="1375550" y="6044712"/>
          <a:ext cx="310896" cy="2483826"/>
        </a:xfrm>
        <a:prstGeom prst="rect">
          <a:avLst/>
        </a:prstGeom>
      </xdr:spPr>
    </xdr:pic>
    <xdr:clientData/>
  </xdr:twoCellAnchor>
  <xdr:twoCellAnchor>
    <xdr:from>
      <xdr:col>1</xdr:col>
      <xdr:colOff>7790</xdr:colOff>
      <xdr:row>12</xdr:row>
      <xdr:rowOff>117292</xdr:rowOff>
    </xdr:from>
    <xdr:to>
      <xdr:col>7</xdr:col>
      <xdr:colOff>844</xdr:colOff>
      <xdr:row>12</xdr:row>
      <xdr:rowOff>117292</xdr:rowOff>
    </xdr:to>
    <xdr:cxnSp macro="">
      <xdr:nvCxnSpPr>
        <xdr:cNvPr id="23" name="Straight Connector 22"/>
        <xdr:cNvCxnSpPr/>
      </xdr:nvCxnSpPr>
      <xdr:spPr bwMode="auto">
        <a:xfrm>
          <a:off x="245915" y="2669992"/>
          <a:ext cx="3022004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5</xdr:col>
      <xdr:colOff>7327</xdr:colOff>
      <xdr:row>46</xdr:row>
      <xdr:rowOff>131883</xdr:rowOff>
    </xdr:from>
    <xdr:to>
      <xdr:col>5</xdr:col>
      <xdr:colOff>318223</xdr:colOff>
      <xdr:row>49</xdr:row>
      <xdr:rowOff>153865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9" r="-3" b="84033"/>
        <a:stretch/>
      </xdr:blipFill>
      <xdr:spPr>
        <a:xfrm flipH="1">
          <a:off x="1369402" y="8513883"/>
          <a:ext cx="310896" cy="536332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43315</xdr:rowOff>
    </xdr:from>
    <xdr:to>
      <xdr:col>6</xdr:col>
      <xdr:colOff>1544992</xdr:colOff>
      <xdr:row>12</xdr:row>
      <xdr:rowOff>113359</xdr:rowOff>
    </xdr:to>
    <xdr:sp macro="" textlink="">
      <xdr:nvSpPr>
        <xdr:cNvPr id="5" name="TextBox 4"/>
        <xdr:cNvSpPr txBox="1"/>
      </xdr:nvSpPr>
      <xdr:spPr>
        <a:xfrm>
          <a:off x="1724567" y="2253115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12</xdr:row>
      <xdr:rowOff>43962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0512"/>
        <a:stretch/>
      </xdr:blipFill>
      <xdr:spPr>
        <a:xfrm>
          <a:off x="1378951" y="2213086"/>
          <a:ext cx="309600" cy="358664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22</xdr:row>
      <xdr:rowOff>44943</xdr:rowOff>
    </xdr:from>
    <xdr:to>
      <xdr:col>6</xdr:col>
      <xdr:colOff>1533451</xdr:colOff>
      <xdr:row>25</xdr:row>
      <xdr:rowOff>157982</xdr:rowOff>
    </xdr:to>
    <xdr:sp macro="" textlink="">
      <xdr:nvSpPr>
        <xdr:cNvPr id="14" name="TextBox 13"/>
        <xdr:cNvSpPr txBox="1"/>
      </xdr:nvSpPr>
      <xdr:spPr>
        <a:xfrm>
          <a:off x="1734052" y="4295250"/>
          <a:ext cx="1497724" cy="62523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0</xdr:col>
      <xdr:colOff>227598</xdr:colOff>
      <xdr:row>40</xdr:row>
      <xdr:rowOff>7386</xdr:rowOff>
    </xdr:from>
    <xdr:to>
      <xdr:col>6</xdr:col>
      <xdr:colOff>1554153</xdr:colOff>
      <xdr:row>40</xdr:row>
      <xdr:rowOff>7386</xdr:rowOff>
    </xdr:to>
    <xdr:cxnSp macro="">
      <xdr:nvCxnSpPr>
        <xdr:cNvPr id="18" name="Straight Connector 17"/>
        <xdr:cNvCxnSpPr/>
      </xdr:nvCxnSpPr>
      <xdr:spPr bwMode="auto">
        <a:xfrm>
          <a:off x="227598" y="7253713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35687</xdr:colOff>
      <xdr:row>43</xdr:row>
      <xdr:rowOff>16248</xdr:rowOff>
    </xdr:from>
    <xdr:to>
      <xdr:col>6</xdr:col>
      <xdr:colOff>1533411</xdr:colOff>
      <xdr:row>45</xdr:row>
      <xdr:rowOff>134808</xdr:rowOff>
    </xdr:to>
    <xdr:sp macro="" textlink="">
      <xdr:nvSpPr>
        <xdr:cNvPr id="19" name="TextBox 18"/>
        <xdr:cNvSpPr txBox="1"/>
      </xdr:nvSpPr>
      <xdr:spPr>
        <a:xfrm>
          <a:off x="1734012" y="7851908"/>
          <a:ext cx="1497724" cy="46002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12</xdr:row>
      <xdr:rowOff>65943</xdr:rowOff>
    </xdr:from>
    <xdr:to>
      <xdr:col>5</xdr:col>
      <xdr:colOff>322341</xdr:colOff>
      <xdr:row>32</xdr:row>
      <xdr:rowOff>113109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597"/>
        <a:stretch/>
      </xdr:blipFill>
      <xdr:spPr>
        <a:xfrm>
          <a:off x="1376007" y="2637693"/>
          <a:ext cx="309600" cy="3499979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40</xdr:row>
      <xdr:rowOff>36635</xdr:rowOff>
    </xdr:from>
    <xdr:to>
      <xdr:col>5</xdr:col>
      <xdr:colOff>323638</xdr:colOff>
      <xdr:row>49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50541" r="-3" b="256"/>
        <a:stretch/>
      </xdr:blipFill>
      <xdr:spPr>
        <a:xfrm flipH="1">
          <a:off x="1375550" y="7282962"/>
          <a:ext cx="310896" cy="1626580"/>
        </a:xfrm>
        <a:prstGeom prst="rect">
          <a:avLst/>
        </a:prstGeom>
      </xdr:spPr>
    </xdr:pic>
    <xdr:clientData/>
  </xdr:twoCellAnchor>
  <xdr:twoCellAnchor>
    <xdr:from>
      <xdr:col>1</xdr:col>
      <xdr:colOff>7790</xdr:colOff>
      <xdr:row>12</xdr:row>
      <xdr:rowOff>51349</xdr:rowOff>
    </xdr:from>
    <xdr:to>
      <xdr:col>7</xdr:col>
      <xdr:colOff>844</xdr:colOff>
      <xdr:row>12</xdr:row>
      <xdr:rowOff>51349</xdr:rowOff>
    </xdr:to>
    <xdr:cxnSp macro="">
      <xdr:nvCxnSpPr>
        <xdr:cNvPr id="23" name="Straight Connector 22"/>
        <xdr:cNvCxnSpPr/>
      </xdr:nvCxnSpPr>
      <xdr:spPr bwMode="auto">
        <a:xfrm>
          <a:off x="249578" y="2579137"/>
          <a:ext cx="302640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5</xdr:col>
      <xdr:colOff>5953</xdr:colOff>
      <xdr:row>31</xdr:row>
      <xdr:rowOff>35725</xdr:rowOff>
    </xdr:from>
    <xdr:to>
      <xdr:col>5</xdr:col>
      <xdr:colOff>315553</xdr:colOff>
      <xdr:row>39</xdr:row>
      <xdr:rowOff>154781</xdr:rowOff>
    </xdr:to>
    <xdr:pic>
      <xdr:nvPicPr>
        <xdr:cNvPr id="25" name="Picture 24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54606"/>
        <a:stretch/>
      </xdr:blipFill>
      <xdr:spPr>
        <a:xfrm>
          <a:off x="1369219" y="5887647"/>
          <a:ext cx="309600" cy="1500181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43315</xdr:rowOff>
    </xdr:from>
    <xdr:to>
      <xdr:col>6</xdr:col>
      <xdr:colOff>1544992</xdr:colOff>
      <xdr:row>12</xdr:row>
      <xdr:rowOff>113359</xdr:rowOff>
    </xdr:to>
    <xdr:sp macro="" textlink="">
      <xdr:nvSpPr>
        <xdr:cNvPr id="5" name="TextBox 4"/>
        <xdr:cNvSpPr txBox="1"/>
      </xdr:nvSpPr>
      <xdr:spPr>
        <a:xfrm>
          <a:off x="1724567" y="2253115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12</xdr:row>
      <xdr:rowOff>0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1677"/>
        <a:stretch/>
      </xdr:blipFill>
      <xdr:spPr>
        <a:xfrm>
          <a:off x="1381860" y="2242501"/>
          <a:ext cx="309600" cy="313841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19</xdr:row>
      <xdr:rowOff>16903</xdr:rowOff>
    </xdr:from>
    <xdr:to>
      <xdr:col>6</xdr:col>
      <xdr:colOff>1533451</xdr:colOff>
      <xdr:row>22</xdr:row>
      <xdr:rowOff>129943</xdr:rowOff>
    </xdr:to>
    <xdr:sp macro="" textlink="">
      <xdr:nvSpPr>
        <xdr:cNvPr id="14" name="TextBox 13"/>
        <xdr:cNvSpPr txBox="1"/>
      </xdr:nvSpPr>
      <xdr:spPr>
        <a:xfrm>
          <a:off x="1737620" y="3749863"/>
          <a:ext cx="1497724" cy="61730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2951</xdr:colOff>
      <xdr:row>30</xdr:row>
      <xdr:rowOff>7386</xdr:rowOff>
    </xdr:from>
    <xdr:to>
      <xdr:col>6</xdr:col>
      <xdr:colOff>1572124</xdr:colOff>
      <xdr:row>30</xdr:row>
      <xdr:rowOff>7386</xdr:rowOff>
    </xdr:to>
    <xdr:cxnSp macro="">
      <xdr:nvCxnSpPr>
        <xdr:cNvPr id="18" name="Straight Connector 17"/>
        <xdr:cNvCxnSpPr/>
      </xdr:nvCxnSpPr>
      <xdr:spPr bwMode="auto">
        <a:xfrm>
          <a:off x="245569" y="5623542"/>
          <a:ext cx="302488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35687</xdr:colOff>
      <xdr:row>38</xdr:row>
      <xdr:rowOff>79245</xdr:rowOff>
    </xdr:from>
    <xdr:to>
      <xdr:col>6</xdr:col>
      <xdr:colOff>1533411</xdr:colOff>
      <xdr:row>41</xdr:row>
      <xdr:rowOff>29717</xdr:rowOff>
    </xdr:to>
    <xdr:sp macro="" textlink="">
      <xdr:nvSpPr>
        <xdr:cNvPr id="19" name="TextBox 18"/>
        <xdr:cNvSpPr txBox="1"/>
      </xdr:nvSpPr>
      <xdr:spPr>
        <a:xfrm>
          <a:off x="1737580" y="7005881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12</xdr:row>
      <xdr:rowOff>16915</xdr:rowOff>
    </xdr:from>
    <xdr:to>
      <xdr:col>5</xdr:col>
      <xdr:colOff>322341</xdr:colOff>
      <xdr:row>29</xdr:row>
      <xdr:rowOff>154081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12084"/>
        <a:stretch/>
      </xdr:blipFill>
      <xdr:spPr>
        <a:xfrm>
          <a:off x="1378458" y="2573257"/>
          <a:ext cx="309600" cy="2994666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30</xdr:row>
      <xdr:rowOff>35019</xdr:rowOff>
    </xdr:from>
    <xdr:to>
      <xdr:col>5</xdr:col>
      <xdr:colOff>323638</xdr:colOff>
      <xdr:row>49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-475" r="-3" b="256"/>
        <a:stretch/>
      </xdr:blipFill>
      <xdr:spPr>
        <a:xfrm flipH="1">
          <a:off x="1378459" y="5616949"/>
          <a:ext cx="310896" cy="3305200"/>
        </a:xfrm>
        <a:prstGeom prst="rect">
          <a:avLst/>
        </a:prstGeom>
      </xdr:spPr>
    </xdr:pic>
    <xdr:clientData/>
  </xdr:twoCellAnchor>
  <xdr:twoCellAnchor>
    <xdr:from>
      <xdr:col>1</xdr:col>
      <xdr:colOff>7790</xdr:colOff>
      <xdr:row>11</xdr:row>
      <xdr:rowOff>168164</xdr:rowOff>
    </xdr:from>
    <xdr:to>
      <xdr:col>7</xdr:col>
      <xdr:colOff>844</xdr:colOff>
      <xdr:row>11</xdr:row>
      <xdr:rowOff>168164</xdr:rowOff>
    </xdr:to>
    <xdr:cxnSp macro="">
      <xdr:nvCxnSpPr>
        <xdr:cNvPr id="23" name="Straight Connector 22"/>
        <xdr:cNvCxnSpPr/>
      </xdr:nvCxnSpPr>
      <xdr:spPr bwMode="auto">
        <a:xfrm>
          <a:off x="250408" y="2540428"/>
          <a:ext cx="3021285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15299</xdr:rowOff>
    </xdr:from>
    <xdr:to>
      <xdr:col>6</xdr:col>
      <xdr:colOff>1544992</xdr:colOff>
      <xdr:row>12</xdr:row>
      <xdr:rowOff>85343</xdr:rowOff>
    </xdr:to>
    <xdr:sp macro="" textlink="">
      <xdr:nvSpPr>
        <xdr:cNvPr id="5" name="TextBox 4"/>
        <xdr:cNvSpPr txBox="1"/>
      </xdr:nvSpPr>
      <xdr:spPr>
        <a:xfrm>
          <a:off x="1724567" y="2225099"/>
          <a:ext cx="1515875" cy="4129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12</xdr:row>
      <xdr:rowOff>28015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0934"/>
        <a:stretch/>
      </xdr:blipFill>
      <xdr:spPr>
        <a:xfrm>
          <a:off x="1381860" y="2242501"/>
          <a:ext cx="309600" cy="341856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35727</xdr:colOff>
      <xdr:row>20</xdr:row>
      <xdr:rowOff>93955</xdr:rowOff>
    </xdr:from>
    <xdr:to>
      <xdr:col>6</xdr:col>
      <xdr:colOff>1533451</xdr:colOff>
      <xdr:row>25</xdr:row>
      <xdr:rowOff>42000</xdr:rowOff>
    </xdr:to>
    <xdr:sp macro="" textlink="">
      <xdr:nvSpPr>
        <xdr:cNvPr id="14" name="TextBox 13"/>
        <xdr:cNvSpPr txBox="1"/>
      </xdr:nvSpPr>
      <xdr:spPr>
        <a:xfrm>
          <a:off x="1737620" y="3995003"/>
          <a:ext cx="1497724" cy="78848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 lẫn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sạn sỏi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dẻo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cứng. Gặp 10 cm cuội ở độ sâu 3.5m; 30 cm cuội ở độ sâu 6m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16959</xdr:colOff>
      <xdr:row>35</xdr:row>
      <xdr:rowOff>35401</xdr:rowOff>
    </xdr:from>
    <xdr:to>
      <xdr:col>7</xdr:col>
      <xdr:colOff>17308</xdr:colOff>
      <xdr:row>35</xdr:row>
      <xdr:rowOff>35401</xdr:rowOff>
    </xdr:to>
    <xdr:cxnSp macro="">
      <xdr:nvCxnSpPr>
        <xdr:cNvPr id="18" name="Straight Connector 17"/>
        <xdr:cNvCxnSpPr/>
      </xdr:nvCxnSpPr>
      <xdr:spPr bwMode="auto">
        <a:xfrm>
          <a:off x="255084" y="6457772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35687</xdr:colOff>
      <xdr:row>40</xdr:row>
      <xdr:rowOff>2216</xdr:rowOff>
    </xdr:from>
    <xdr:to>
      <xdr:col>6</xdr:col>
      <xdr:colOff>1533411</xdr:colOff>
      <xdr:row>42</xdr:row>
      <xdr:rowOff>120777</xdr:rowOff>
    </xdr:to>
    <xdr:sp macro="" textlink="">
      <xdr:nvSpPr>
        <xdr:cNvPr id="19" name="TextBox 18"/>
        <xdr:cNvSpPr txBox="1"/>
      </xdr:nvSpPr>
      <xdr:spPr>
        <a:xfrm>
          <a:off x="1737580" y="7265029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 đến nửa cứng.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12</xdr:row>
      <xdr:rowOff>63033</xdr:rowOff>
    </xdr:from>
    <xdr:to>
      <xdr:col>5</xdr:col>
      <xdr:colOff>322341</xdr:colOff>
      <xdr:row>29</xdr:row>
      <xdr:rowOff>154081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157" r="2760" b="12084"/>
        <a:stretch/>
      </xdr:blipFill>
      <xdr:spPr>
        <a:xfrm>
          <a:off x="1378458" y="2619375"/>
          <a:ext cx="309600" cy="2948548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35</xdr:row>
      <xdr:rowOff>63033</xdr:rowOff>
    </xdr:from>
    <xdr:to>
      <xdr:col>5</xdr:col>
      <xdr:colOff>323638</xdr:colOff>
      <xdr:row>49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25858" r="-3" b="256"/>
        <a:stretch/>
      </xdr:blipFill>
      <xdr:spPr>
        <a:xfrm flipH="1">
          <a:off x="1378459" y="6485404"/>
          <a:ext cx="310896" cy="2436745"/>
        </a:xfrm>
        <a:prstGeom prst="rect">
          <a:avLst/>
        </a:prstGeom>
      </xdr:spPr>
    </xdr:pic>
    <xdr:clientData/>
  </xdr:twoCellAnchor>
  <xdr:twoCellAnchor>
    <xdr:from>
      <xdr:col>1</xdr:col>
      <xdr:colOff>7790</xdr:colOff>
      <xdr:row>12</xdr:row>
      <xdr:rowOff>42100</xdr:rowOff>
    </xdr:from>
    <xdr:to>
      <xdr:col>7</xdr:col>
      <xdr:colOff>844</xdr:colOff>
      <xdr:row>12</xdr:row>
      <xdr:rowOff>42100</xdr:rowOff>
    </xdr:to>
    <xdr:cxnSp macro="">
      <xdr:nvCxnSpPr>
        <xdr:cNvPr id="23" name="Straight Connector 22"/>
        <xdr:cNvCxnSpPr/>
      </xdr:nvCxnSpPr>
      <xdr:spPr bwMode="auto">
        <a:xfrm>
          <a:off x="245915" y="2598442"/>
          <a:ext cx="3025646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5</xdr:col>
      <xdr:colOff>14008</xdr:colOff>
      <xdr:row>29</xdr:row>
      <xdr:rowOff>56024</xdr:rowOff>
    </xdr:from>
    <xdr:to>
      <xdr:col>5</xdr:col>
      <xdr:colOff>323608</xdr:colOff>
      <xdr:row>35</xdr:row>
      <xdr:rowOff>28015</xdr:rowOff>
    </xdr:to>
    <xdr:pic>
      <xdr:nvPicPr>
        <xdr:cNvPr id="24" name="Picture 23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67933"/>
        <a:stretch/>
      </xdr:blipFill>
      <xdr:spPr>
        <a:xfrm>
          <a:off x="1379725" y="5469866"/>
          <a:ext cx="309600" cy="980520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127129</xdr:colOff>
      <xdr:row>0</xdr:row>
      <xdr:rowOff>157654</xdr:rowOff>
    </xdr:from>
    <xdr:to>
      <xdr:col>28</xdr:col>
      <xdr:colOff>519523</xdr:colOff>
      <xdr:row>23</xdr:row>
      <xdr:rowOff>46252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3929" y="157654"/>
          <a:ext cx="392394" cy="4327248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466725</xdr:colOff>
      <xdr:row>23</xdr:row>
      <xdr:rowOff>132960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361950"/>
          <a:ext cx="466725" cy="4209660"/>
        </a:xfrm>
        <a:prstGeom prst="rect">
          <a:avLst/>
        </a:prstGeom>
      </xdr:spPr>
    </xdr:pic>
    <xdr:clientData/>
  </xdr:twoCellAnchor>
  <xdr:twoCellAnchor editAs="oneCell">
    <xdr:from>
      <xdr:col>30</xdr:col>
      <xdr:colOff>538655</xdr:colOff>
      <xdr:row>0</xdr:row>
      <xdr:rowOff>157655</xdr:rowOff>
    </xdr:from>
    <xdr:to>
      <xdr:col>31</xdr:col>
      <xdr:colOff>442092</xdr:colOff>
      <xdr:row>23</xdr:row>
      <xdr:rowOff>95907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4655" y="157655"/>
          <a:ext cx="513037" cy="4376902"/>
        </a:xfrm>
        <a:prstGeom prst="rect">
          <a:avLst/>
        </a:prstGeom>
      </xdr:spPr>
    </xdr:pic>
    <xdr:clientData/>
  </xdr:twoCellAnchor>
  <xdr:twoCellAnchor>
    <xdr:from>
      <xdr:col>6</xdr:col>
      <xdr:colOff>29117</xdr:colOff>
      <xdr:row>10</xdr:row>
      <xdr:rowOff>15299</xdr:rowOff>
    </xdr:from>
    <xdr:to>
      <xdr:col>6</xdr:col>
      <xdr:colOff>1544992</xdr:colOff>
      <xdr:row>12</xdr:row>
      <xdr:rowOff>85343</xdr:rowOff>
    </xdr:to>
    <xdr:sp macro="" textlink="">
      <xdr:nvSpPr>
        <xdr:cNvPr id="5" name="TextBox 4"/>
        <xdr:cNvSpPr txBox="1"/>
      </xdr:nvSpPr>
      <xdr:spPr>
        <a:xfrm>
          <a:off x="1731010" y="2235464"/>
          <a:ext cx="1515875" cy="4062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Đất lấp: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Sét pha màu xám vàng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34</xdr:col>
      <xdr:colOff>0</xdr:colOff>
      <xdr:row>1</xdr:row>
      <xdr:rowOff>1</xdr:rowOff>
    </xdr:from>
    <xdr:to>
      <xdr:col>34</xdr:col>
      <xdr:colOff>596855</xdr:colOff>
      <xdr:row>21</xdr:row>
      <xdr:rowOff>52141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0" y="361951"/>
          <a:ext cx="596855" cy="3785940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</xdr:row>
      <xdr:rowOff>0</xdr:rowOff>
    </xdr:from>
    <xdr:to>
      <xdr:col>37</xdr:col>
      <xdr:colOff>6351</xdr:colOff>
      <xdr:row>26</xdr:row>
      <xdr:rowOff>98855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0" y="361950"/>
          <a:ext cx="615951" cy="4689905"/>
        </a:xfrm>
        <a:prstGeom prst="rect">
          <a:avLst/>
        </a:prstGeom>
      </xdr:spPr>
    </xdr:pic>
    <xdr:clientData/>
  </xdr:twoCellAnchor>
  <xdr:twoCellAnchor editAs="oneCell">
    <xdr:from>
      <xdr:col>33</xdr:col>
      <xdr:colOff>59531</xdr:colOff>
      <xdr:row>0</xdr:row>
      <xdr:rowOff>315516</xdr:rowOff>
    </xdr:from>
    <xdr:to>
      <xdr:col>33</xdr:col>
      <xdr:colOff>383487</xdr:colOff>
      <xdr:row>22</xdr:row>
      <xdr:rowOff>325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4331" y="315516"/>
          <a:ext cx="323956" cy="3952009"/>
        </a:xfrm>
        <a:prstGeom prst="rect">
          <a:avLst/>
        </a:prstGeom>
      </xdr:spPr>
    </xdr:pic>
    <xdr:clientData/>
  </xdr:twoCellAnchor>
  <xdr:twoCellAnchor editAs="oneCell">
    <xdr:from>
      <xdr:col>29</xdr:col>
      <xdr:colOff>535781</xdr:colOff>
      <xdr:row>0</xdr:row>
      <xdr:rowOff>238126</xdr:rowOff>
    </xdr:from>
    <xdr:to>
      <xdr:col>30</xdr:col>
      <xdr:colOff>251723</xdr:colOff>
      <xdr:row>19</xdr:row>
      <xdr:rowOff>145885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181" y="238126"/>
          <a:ext cx="325542" cy="3660609"/>
        </a:xfrm>
        <a:prstGeom prst="rect">
          <a:avLst/>
        </a:prstGeom>
      </xdr:spPr>
    </xdr:pic>
    <xdr:clientData/>
  </xdr:twoCellAnchor>
  <xdr:twoCellAnchor editAs="oneCell">
    <xdr:from>
      <xdr:col>29</xdr:col>
      <xdr:colOff>23812</xdr:colOff>
      <xdr:row>0</xdr:row>
      <xdr:rowOff>142876</xdr:rowOff>
    </xdr:from>
    <xdr:to>
      <xdr:col>29</xdr:col>
      <xdr:colOff>346860</xdr:colOff>
      <xdr:row>17</xdr:row>
      <xdr:rowOff>26108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0212" y="142876"/>
          <a:ext cx="323048" cy="3293182"/>
        </a:xfrm>
        <a:prstGeom prst="rect">
          <a:avLst/>
        </a:prstGeom>
      </xdr:spPr>
    </xdr:pic>
    <xdr:clientData/>
  </xdr:twoCellAnchor>
  <xdr:twoCellAnchor editAs="oneCell">
    <xdr:from>
      <xdr:col>35</xdr:col>
      <xdr:colOff>59532</xdr:colOff>
      <xdr:row>1</xdr:row>
      <xdr:rowOff>35719</xdr:rowOff>
    </xdr:from>
    <xdr:to>
      <xdr:col>35</xdr:col>
      <xdr:colOff>383033</xdr:colOff>
      <xdr:row>19</xdr:row>
      <xdr:rowOff>31189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3532" y="397669"/>
          <a:ext cx="323501" cy="3386370"/>
        </a:xfrm>
        <a:prstGeom prst="rect">
          <a:avLst/>
        </a:prstGeom>
      </xdr:spPr>
    </xdr:pic>
    <xdr:clientData/>
  </xdr:twoCellAnchor>
  <xdr:twoCellAnchor editAs="oneCell">
    <xdr:from>
      <xdr:col>5</xdr:col>
      <xdr:colOff>16143</xdr:colOff>
      <xdr:row>10</xdr:row>
      <xdr:rowOff>22336</xdr:rowOff>
    </xdr:from>
    <xdr:to>
      <xdr:col>5</xdr:col>
      <xdr:colOff>325743</xdr:colOff>
      <xdr:row>11</xdr:row>
      <xdr:rowOff>126066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04" t="2" r="655" b="92791"/>
        <a:stretch/>
      </xdr:blipFill>
      <xdr:spPr>
        <a:xfrm>
          <a:off x="1381860" y="2242501"/>
          <a:ext cx="309600" cy="271819"/>
        </a:xfrm>
        <a:prstGeom prst="rect">
          <a:avLst/>
        </a:prstGeom>
      </xdr:spPr>
    </xdr:pic>
    <xdr:clientData/>
  </xdr:twoCellAnchor>
  <xdr:twoCellAnchor editAs="oneCell">
    <xdr:from>
      <xdr:col>29</xdr:col>
      <xdr:colOff>51199</xdr:colOff>
      <xdr:row>18</xdr:row>
      <xdr:rowOff>115735</xdr:rowOff>
    </xdr:from>
    <xdr:to>
      <xdr:col>29</xdr:col>
      <xdr:colOff>366712</xdr:colOff>
      <xdr:row>26</xdr:row>
      <xdr:rowOff>62051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r="-3" b="61364"/>
        <a:stretch/>
      </xdr:blipFill>
      <xdr:spPr>
        <a:xfrm flipH="1">
          <a:off x="13157599" y="3697135"/>
          <a:ext cx="315513" cy="1317916"/>
        </a:xfrm>
        <a:prstGeom prst="rect">
          <a:avLst/>
        </a:prstGeom>
      </xdr:spPr>
    </xdr:pic>
    <xdr:clientData/>
  </xdr:twoCellAnchor>
  <xdr:twoCellAnchor>
    <xdr:from>
      <xdr:col>6</xdr:col>
      <xdr:colOff>42729</xdr:colOff>
      <xdr:row>22</xdr:row>
      <xdr:rowOff>9873</xdr:rowOff>
    </xdr:from>
    <xdr:to>
      <xdr:col>6</xdr:col>
      <xdr:colOff>1540453</xdr:colOff>
      <xdr:row>25</xdr:row>
      <xdr:rowOff>122912</xdr:rowOff>
    </xdr:to>
    <xdr:sp macro="" textlink="">
      <xdr:nvSpPr>
        <xdr:cNvPr id="14" name="TextBox 13"/>
        <xdr:cNvSpPr txBox="1"/>
      </xdr:nvSpPr>
      <xdr:spPr>
        <a:xfrm>
          <a:off x="1744622" y="4247097"/>
          <a:ext cx="1497724" cy="61730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xám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vàng, nâu đỏ,</a:t>
          </a:r>
          <a:r>
            <a:rPr lang="en-US" sz="1000">
              <a:latin typeface="Times New Roman" pitchFamily="18" charset="0"/>
              <a:cs typeface="Times New Roman" pitchFamily="18" charset="0"/>
            </a:rPr>
            <a:t> trạng thái nửa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 cứng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38</xdr:col>
      <xdr:colOff>0</xdr:colOff>
      <xdr:row>8</xdr:row>
      <xdr:rowOff>0</xdr:rowOff>
    </xdr:from>
    <xdr:to>
      <xdr:col>38</xdr:col>
      <xdr:colOff>337038</xdr:colOff>
      <xdr:row>13</xdr:row>
      <xdr:rowOff>76616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 l="48392" t="14404" r="47772" b="55866"/>
        <a:stretch>
          <a:fillRect/>
        </a:stretch>
      </xdr:blipFill>
      <xdr:spPr bwMode="auto">
        <a:xfrm>
          <a:off x="18592800" y="1657350"/>
          <a:ext cx="337038" cy="1143416"/>
        </a:xfrm>
        <a:prstGeom prst="rect">
          <a:avLst/>
        </a:prstGeom>
        <a:noFill/>
      </xdr:spPr>
    </xdr:pic>
    <xdr:clientData/>
  </xdr:twoCellAnchor>
  <xdr:twoCellAnchor editAs="oneCell">
    <xdr:from>
      <xdr:col>39</xdr:col>
      <xdr:colOff>234462</xdr:colOff>
      <xdr:row>2</xdr:row>
      <xdr:rowOff>51289</xdr:rowOff>
    </xdr:from>
    <xdr:to>
      <xdr:col>39</xdr:col>
      <xdr:colOff>600808</xdr:colOff>
      <xdr:row>13</xdr:row>
      <xdr:rowOff>30730</xdr:rowOff>
    </xdr:to>
    <xdr:pic>
      <xdr:nvPicPr>
        <xdr:cNvPr id="16" name="Picture 8544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 l="45929" t="5395" r="50084" b="38062"/>
        <a:stretch>
          <a:fillRect/>
        </a:stretch>
      </xdr:blipFill>
      <xdr:spPr bwMode="auto">
        <a:xfrm>
          <a:off x="19436862" y="679939"/>
          <a:ext cx="366346" cy="2074941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234461</xdr:colOff>
      <xdr:row>28</xdr:row>
      <xdr:rowOff>7327</xdr:rowOff>
    </xdr:from>
    <xdr:to>
      <xdr:col>42</xdr:col>
      <xdr:colOff>80596</xdr:colOff>
      <xdr:row>45</xdr:row>
      <xdr:rowOff>109925</xdr:rowOff>
    </xdr:to>
    <xdr:pic>
      <xdr:nvPicPr>
        <xdr:cNvPr id="1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 l="55498" t="17526" r="39558"/>
        <a:stretch>
          <a:fillRect/>
        </a:stretch>
      </xdr:blipFill>
      <xdr:spPr bwMode="auto">
        <a:xfrm>
          <a:off x="20656061" y="5303227"/>
          <a:ext cx="455735" cy="3017248"/>
        </a:xfrm>
        <a:prstGeom prst="rect">
          <a:avLst/>
        </a:prstGeom>
        <a:noFill/>
      </xdr:spPr>
    </xdr:pic>
    <xdr:clientData/>
  </xdr:twoCellAnchor>
  <xdr:twoCellAnchor>
    <xdr:from>
      <xdr:col>1</xdr:col>
      <xdr:colOff>16959</xdr:colOff>
      <xdr:row>38</xdr:row>
      <xdr:rowOff>7386</xdr:rowOff>
    </xdr:from>
    <xdr:to>
      <xdr:col>7</xdr:col>
      <xdr:colOff>17308</xdr:colOff>
      <xdr:row>38</xdr:row>
      <xdr:rowOff>7386</xdr:rowOff>
    </xdr:to>
    <xdr:cxnSp macro="">
      <xdr:nvCxnSpPr>
        <xdr:cNvPr id="18" name="Straight Connector 17"/>
        <xdr:cNvCxnSpPr/>
      </xdr:nvCxnSpPr>
      <xdr:spPr bwMode="auto">
        <a:xfrm>
          <a:off x="255084" y="6934022"/>
          <a:ext cx="3032941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21679</xdr:colOff>
      <xdr:row>42</xdr:row>
      <xdr:rowOff>72253</xdr:rowOff>
    </xdr:from>
    <xdr:to>
      <xdr:col>6</xdr:col>
      <xdr:colOff>1519403</xdr:colOff>
      <xdr:row>45</xdr:row>
      <xdr:rowOff>22725</xdr:rowOff>
    </xdr:to>
    <xdr:sp macro="" textlink="">
      <xdr:nvSpPr>
        <xdr:cNvPr id="19" name="TextBox 18"/>
        <xdr:cNvSpPr txBox="1"/>
      </xdr:nvSpPr>
      <xdr:spPr>
        <a:xfrm>
          <a:off x="1723572" y="7671242"/>
          <a:ext cx="1497724" cy="4547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1000">
              <a:latin typeface="Times New Roman" pitchFamily="18" charset="0"/>
              <a:cs typeface="Times New Roman" pitchFamily="18" charset="0"/>
            </a:rPr>
            <a:t>Sét pha, màu </a:t>
          </a:r>
          <a:r>
            <a:rPr lang="en-US" sz="1000" baseline="0">
              <a:latin typeface="Times New Roman" pitchFamily="18" charset="0"/>
              <a:cs typeface="Times New Roman" pitchFamily="18" charset="0"/>
            </a:rPr>
            <a:t>nâu tím, trạng thái dẻo cứng .</a:t>
          </a:r>
          <a:endParaRPr lang="en-US" sz="1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12</xdr:col>
      <xdr:colOff>34427</xdr:colOff>
      <xdr:row>8</xdr:row>
      <xdr:rowOff>34428</xdr:rowOff>
    </xdr:from>
    <xdr:to>
      <xdr:col>14</xdr:col>
      <xdr:colOff>292636</xdr:colOff>
      <xdr:row>49</xdr:row>
      <xdr:rowOff>133069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12741</xdr:colOff>
      <xdr:row>11</xdr:row>
      <xdr:rowOff>149983</xdr:rowOff>
    </xdr:from>
    <xdr:to>
      <xdr:col>5</xdr:col>
      <xdr:colOff>322341</xdr:colOff>
      <xdr:row>32</xdr:row>
      <xdr:rowOff>0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1402"/>
        <a:stretch/>
      </xdr:blipFill>
      <xdr:spPr>
        <a:xfrm>
          <a:off x="1378458" y="2538237"/>
          <a:ext cx="309600" cy="3379870"/>
        </a:xfrm>
        <a:prstGeom prst="rect">
          <a:avLst/>
        </a:prstGeom>
      </xdr:spPr>
    </xdr:pic>
    <xdr:clientData/>
  </xdr:twoCellAnchor>
  <xdr:twoCellAnchor editAs="oneCell">
    <xdr:from>
      <xdr:col>5</xdr:col>
      <xdr:colOff>12742</xdr:colOff>
      <xdr:row>38</xdr:row>
      <xdr:rowOff>28015</xdr:rowOff>
    </xdr:from>
    <xdr:to>
      <xdr:col>5</xdr:col>
      <xdr:colOff>323638</xdr:colOff>
      <xdr:row>49</xdr:row>
      <xdr:rowOff>146542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" t="40086" r="-3" b="256"/>
        <a:stretch/>
      </xdr:blipFill>
      <xdr:spPr>
        <a:xfrm flipH="1">
          <a:off x="1378459" y="6954651"/>
          <a:ext cx="310896" cy="1967498"/>
        </a:xfrm>
        <a:prstGeom prst="rect">
          <a:avLst/>
        </a:prstGeom>
      </xdr:spPr>
    </xdr:pic>
    <xdr:clientData/>
  </xdr:twoCellAnchor>
  <xdr:twoCellAnchor>
    <xdr:from>
      <xdr:col>1</xdr:col>
      <xdr:colOff>7790</xdr:colOff>
      <xdr:row>11</xdr:row>
      <xdr:rowOff>140148</xdr:rowOff>
    </xdr:from>
    <xdr:to>
      <xdr:col>7</xdr:col>
      <xdr:colOff>844</xdr:colOff>
      <xdr:row>11</xdr:row>
      <xdr:rowOff>140148</xdr:rowOff>
    </xdr:to>
    <xdr:cxnSp macro="">
      <xdr:nvCxnSpPr>
        <xdr:cNvPr id="23" name="Straight Connector 22"/>
        <xdr:cNvCxnSpPr/>
      </xdr:nvCxnSpPr>
      <xdr:spPr bwMode="auto">
        <a:xfrm>
          <a:off x="245915" y="2528402"/>
          <a:ext cx="3025646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5</xdr:col>
      <xdr:colOff>7004</xdr:colOff>
      <xdr:row>30</xdr:row>
      <xdr:rowOff>126057</xdr:rowOff>
    </xdr:from>
    <xdr:to>
      <xdr:col>5</xdr:col>
      <xdr:colOff>316604</xdr:colOff>
      <xdr:row>37</xdr:row>
      <xdr:rowOff>147077</xdr:rowOff>
    </xdr:to>
    <xdr:pic>
      <xdr:nvPicPr>
        <xdr:cNvPr id="25" name="Picture 24"/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78" r="2760" b="61913"/>
        <a:stretch/>
      </xdr:blipFill>
      <xdr:spPr>
        <a:xfrm>
          <a:off x="1372721" y="5707987"/>
          <a:ext cx="309600" cy="11976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G43" totalsRowShown="0" headerRowDxfId="7">
  <autoFilter ref="A1:G43"/>
  <sortState ref="A2:G43">
    <sortCondition ref="F1:F43"/>
  </sortState>
  <tableColumns count="7">
    <tableColumn id="1" name="Column1" dataDxfId="6"/>
    <tableColumn id="2" name="Column2" dataDxfId="5"/>
    <tableColumn id="3" name="Column3" dataDxfId="4">
      <calculatedColumnFormula>SUBSTITUTE(B2,"HK7",A2)</calculatedColumnFormula>
    </tableColumn>
    <tableColumn id="4" name="Column4" dataDxfId="3"/>
    <tableColumn id="5" name="Column5" dataDxfId="2"/>
    <tableColumn id="6" name="Column6" dataDxfId="1">
      <calculatedColumnFormula>RIGHT(Table1[[#This Row],[Column1]],LEN(Table1[[#This Row],[Column1]])-2)*1</calculatedColumnFormula>
    </tableColumn>
    <tableColumn id="7" name="Column7" dataDxfId="0">
      <calculatedColumnFormula>LEN(Table1[[#This Row],[Column1]])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AB102"/>
  <sheetViews>
    <sheetView topLeftCell="A43" zoomScale="145" zoomScaleNormal="14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33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9</v>
      </c>
      <c r="H5" s="11"/>
      <c r="I5" s="12"/>
      <c r="J5" s="9" t="s">
        <v>10</v>
      </c>
      <c r="K5" s="10"/>
      <c r="L5" s="10"/>
      <c r="M5" s="10"/>
      <c r="N5" s="236">
        <v>44903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44903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>
        <v>1</v>
      </c>
      <c r="C12" s="250">
        <v>1</v>
      </c>
      <c r="D12" s="221">
        <v>0.5</v>
      </c>
      <c r="E12" s="222">
        <f>IF(D12=0,"",$G$7-D12)</f>
        <v>24.5</v>
      </c>
      <c r="F12" s="222">
        <f>IF(D12=0,"",D12-MAX(D$9:$D11))</f>
        <v>0.5</v>
      </c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89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251"/>
      <c r="D13" s="221"/>
      <c r="E13" s="222"/>
      <c r="F13" s="222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6</v>
      </c>
      <c r="V13" s="217">
        <v>8</v>
      </c>
      <c r="W13" s="217">
        <v>9</v>
      </c>
      <c r="X13" s="218">
        <f>SUM(V13:W13)</f>
        <v>17</v>
      </c>
      <c r="Y13" s="52">
        <f>Y12+2</f>
        <v>2</v>
      </c>
      <c r="Z13" s="53">
        <f t="shared" ref="Z13:Z16" si="1">VLOOKUP(Y13,$T$13:$X$51,5,0)</f>
        <v>17</v>
      </c>
      <c r="AA13" s="7">
        <v>4</v>
      </c>
      <c r="AB13" s="7">
        <v>3</v>
      </c>
    </row>
    <row r="14" spans="1:28" ht="14.1" customHeight="1">
      <c r="A14" s="253"/>
      <c r="B14" s="190"/>
      <c r="C14" s="104"/>
      <c r="D14" s="78"/>
      <c r="E14" s="91"/>
      <c r="F14" s="91"/>
      <c r="G14" s="36"/>
      <c r="H14" s="46"/>
      <c r="I14" s="5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18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78"/>
      <c r="E15" s="91" t="str">
        <f t="shared" ref="E15" si="2">IF(D15=0,"",$G$7-D15)</f>
        <v/>
      </c>
      <c r="F15" s="91" t="str">
        <f>IF(D15=0,"",D15-MAX(D$9:$D14))</f>
        <v/>
      </c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6</v>
      </c>
      <c r="V15" s="217">
        <v>8</v>
      </c>
      <c r="W15" s="217">
        <v>10</v>
      </c>
      <c r="X15" s="218">
        <f>SUM(V15:W15)</f>
        <v>18</v>
      </c>
      <c r="Y15" s="52">
        <f t="shared" ref="Y15:Y17" si="3">Y14+2</f>
        <v>6</v>
      </c>
      <c r="Z15" s="53">
        <f t="shared" si="1"/>
        <v>21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90"/>
      <c r="E16" s="91"/>
      <c r="F16" s="91"/>
      <c r="G16" s="36"/>
      <c r="H16" s="46"/>
      <c r="I16" s="5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1"/>
        <v>23</v>
      </c>
      <c r="AA16" s="7">
        <v>10</v>
      </c>
      <c r="AB16" s="7">
        <v>3</v>
      </c>
    </row>
    <row r="17" spans="1:28" ht="14.1" customHeight="1">
      <c r="A17" s="253"/>
      <c r="B17" s="190"/>
      <c r="C17" s="104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9</v>
      </c>
      <c r="V17" s="217">
        <v>10</v>
      </c>
      <c r="W17" s="217">
        <v>11</v>
      </c>
      <c r="X17" s="218">
        <f t="shared" ref="X17" si="6">SUM(V17:W17)</f>
        <v>21</v>
      </c>
      <c r="Y17" s="52">
        <f t="shared" si="3"/>
        <v>10</v>
      </c>
      <c r="Z17" s="53">
        <f t="shared" ref="Z17" si="7">VLOOKUP(Y17,$T$13:$X$51,5,0)</f>
        <v>24</v>
      </c>
      <c r="AA17" s="7">
        <v>12</v>
      </c>
      <c r="AB17" s="7">
        <v>3</v>
      </c>
    </row>
    <row r="18" spans="1:28" ht="14.1" customHeight="1">
      <c r="A18" s="253"/>
      <c r="B18" s="190"/>
      <c r="C18" s="104"/>
      <c r="D18" s="221"/>
      <c r="E18" s="222"/>
      <c r="F18" s="222"/>
      <c r="G18" s="36"/>
      <c r="H18" s="46"/>
      <c r="I18" s="5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104"/>
      <c r="D19" s="88"/>
      <c r="E19" s="87"/>
      <c r="F19" s="87"/>
      <c r="G19" s="36"/>
      <c r="H19" s="46"/>
      <c r="I19" s="47">
        <v>2</v>
      </c>
      <c r="J19" s="48">
        <f t="shared" ref="J19:J51" si="8">IFERROR(VLOOKUP($I19,$T$13:$X$51,2,0),"")</f>
        <v>6</v>
      </c>
      <c r="K19" s="48">
        <f t="shared" ref="K19:K51" si="9">IFERROR(VLOOKUP($I19,$T$13:$X$51,3,0),"")</f>
        <v>8</v>
      </c>
      <c r="L19" s="48">
        <f t="shared" ref="L19:L51" si="10">IFERROR(VLOOKUP($I19,$T$13:$X$51,4,0),"")</f>
        <v>9</v>
      </c>
      <c r="M19" s="48">
        <f t="shared" ref="M19:M51" si="11">IFERROR(VLOOKUP($I19,$T$13:$X$51,5,0),"")</f>
        <v>17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2">T17+2</f>
        <v>8</v>
      </c>
      <c r="U19" s="217">
        <v>9</v>
      </c>
      <c r="V19" s="217">
        <v>11</v>
      </c>
      <c r="W19" s="217">
        <v>12</v>
      </c>
      <c r="X19" s="218">
        <f t="shared" ref="X19" si="13">SUM(V19:W19)</f>
        <v>23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4">A16+1</f>
        <v>3</v>
      </c>
      <c r="B20" s="190"/>
      <c r="C20" s="104"/>
      <c r="D20" s="88"/>
      <c r="E20" s="87"/>
      <c r="F20" s="87"/>
      <c r="G20" s="36"/>
      <c r="H20" s="46"/>
      <c r="I20" s="55">
        <f>I19+0.45</f>
        <v>2.4500000000000002</v>
      </c>
      <c r="J20" s="48" t="str">
        <f t="shared" si="8"/>
        <v/>
      </c>
      <c r="K20" s="48" t="str">
        <f t="shared" si="9"/>
        <v/>
      </c>
      <c r="L20" s="48" t="str">
        <f t="shared" si="10"/>
        <v/>
      </c>
      <c r="M20" s="48" t="str">
        <f t="shared" si="11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04"/>
      <c r="D21" s="88"/>
      <c r="E21" s="87"/>
      <c r="F21" s="8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5">T19+2</f>
        <v>10</v>
      </c>
      <c r="U21" s="217">
        <v>10</v>
      </c>
      <c r="V21" s="217">
        <v>11</v>
      </c>
      <c r="W21" s="217">
        <v>13</v>
      </c>
      <c r="X21" s="218">
        <f t="shared" ref="X21" si="16">SUM(V21:W21)</f>
        <v>24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104"/>
      <c r="D22" s="88"/>
      <c r="E22" s="87"/>
      <c r="F22" s="87"/>
      <c r="G22" s="36"/>
      <c r="H22" s="46"/>
      <c r="I22" s="5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104"/>
      <c r="D23" s="88"/>
      <c r="E23" s="87"/>
      <c r="F23" s="8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7">A20+1</f>
        <v>4</v>
      </c>
      <c r="B24" s="190"/>
      <c r="C24" s="104"/>
      <c r="D24" s="94"/>
      <c r="E24" s="95"/>
      <c r="F24" s="95"/>
      <c r="G24" s="36"/>
      <c r="H24" s="46"/>
      <c r="I24" s="5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>
        <v>2</v>
      </c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5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04"/>
      <c r="D27" s="85"/>
      <c r="E27" s="55"/>
      <c r="F27" s="55"/>
      <c r="G27" s="36"/>
      <c r="H27" s="46"/>
      <c r="I27" s="47">
        <f>I19+2</f>
        <v>4</v>
      </c>
      <c r="J27" s="48">
        <f t="shared" si="8"/>
        <v>6</v>
      </c>
      <c r="K27" s="48">
        <f t="shared" si="9"/>
        <v>8</v>
      </c>
      <c r="L27" s="48">
        <f t="shared" si="10"/>
        <v>10</v>
      </c>
      <c r="M27" s="48">
        <f t="shared" si="11"/>
        <v>18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8">A24+1</f>
        <v>5</v>
      </c>
      <c r="B28" s="190"/>
      <c r="C28" s="104"/>
      <c r="D28" s="94"/>
      <c r="E28" s="95"/>
      <c r="F28" s="95"/>
      <c r="G28" s="36"/>
      <c r="H28" s="46"/>
      <c r="I28" s="55">
        <f>I27+0.45</f>
        <v>4.45</v>
      </c>
      <c r="J28" s="48" t="str">
        <f t="shared" si="8"/>
        <v/>
      </c>
      <c r="K28" s="48" t="str">
        <f t="shared" si="9"/>
        <v/>
      </c>
      <c r="L28" s="48" t="str">
        <f t="shared" si="10"/>
        <v/>
      </c>
      <c r="M28" s="48" t="str">
        <f t="shared" si="11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04"/>
      <c r="D29" s="94"/>
      <c r="E29" s="95"/>
      <c r="F29" s="95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04"/>
      <c r="D30" s="94"/>
      <c r="E30" s="95"/>
      <c r="F30" s="95"/>
      <c r="G30" s="36"/>
      <c r="H30" s="46"/>
      <c r="I30" s="5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04"/>
      <c r="D31" s="94"/>
      <c r="E31" s="95"/>
      <c r="F31" s="95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9">A28+1</f>
        <v>6</v>
      </c>
      <c r="B32" s="190"/>
      <c r="C32" s="104"/>
      <c r="D32" s="94"/>
      <c r="E32" s="95"/>
      <c r="F32" s="95"/>
      <c r="G32" s="36"/>
      <c r="H32" s="46"/>
      <c r="I32" s="5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04"/>
      <c r="D33" s="88"/>
      <c r="E33" s="87"/>
      <c r="F33" s="8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>
        <v>2</v>
      </c>
      <c r="C34" s="104"/>
      <c r="D34" s="97">
        <v>5.8</v>
      </c>
      <c r="E34" s="98">
        <f>IF(D34=0,"",$G$7-D34)</f>
        <v>19.2</v>
      </c>
      <c r="F34" s="98">
        <f>IF(D34=0,"",D34-MAX(D$9:$D33))</f>
        <v>5.3</v>
      </c>
      <c r="G34" s="36"/>
      <c r="H34" s="46"/>
      <c r="I34" s="5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04"/>
      <c r="D35" s="88"/>
      <c r="E35" s="87"/>
      <c r="F35" s="87"/>
      <c r="G35" s="36"/>
      <c r="H35" s="46"/>
      <c r="I35" s="47">
        <f>I27+2</f>
        <v>6</v>
      </c>
      <c r="J35" s="48">
        <f t="shared" si="8"/>
        <v>9</v>
      </c>
      <c r="K35" s="48">
        <f t="shared" si="9"/>
        <v>10</v>
      </c>
      <c r="L35" s="48">
        <f t="shared" si="10"/>
        <v>11</v>
      </c>
      <c r="M35" s="48">
        <f t="shared" si="11"/>
        <v>21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04"/>
      <c r="D36" s="78"/>
      <c r="E36" s="91"/>
      <c r="F36" s="91"/>
      <c r="G36" s="36"/>
      <c r="H36" s="46"/>
      <c r="I36" s="55">
        <f>I35+0.45</f>
        <v>6.45</v>
      </c>
      <c r="J36" s="48" t="str">
        <f t="shared" si="8"/>
        <v/>
      </c>
      <c r="K36" s="48" t="str">
        <f t="shared" si="9"/>
        <v/>
      </c>
      <c r="L36" s="56" t="str">
        <f t="shared" si="10"/>
        <v/>
      </c>
      <c r="M36" s="48" t="str">
        <f t="shared" si="11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04"/>
      <c r="D37" s="94"/>
      <c r="E37" s="95"/>
      <c r="F37" s="95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04"/>
      <c r="D38" s="214"/>
      <c r="E38" s="215"/>
      <c r="F38" s="215"/>
      <c r="G38" s="36"/>
      <c r="H38" s="46"/>
      <c r="I38" s="5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04"/>
      <c r="D39" s="214"/>
      <c r="E39" s="215"/>
      <c r="F39" s="21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04"/>
      <c r="D40" s="78"/>
      <c r="E40" s="91"/>
      <c r="F40" s="91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04"/>
      <c r="D41" s="78"/>
      <c r="E41" s="91" t="str">
        <f>IF(D41=0,"",$G$7-D41)</f>
        <v/>
      </c>
      <c r="F41" s="91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04">
        <v>3</v>
      </c>
      <c r="D42" s="88"/>
      <c r="E42" s="87"/>
      <c r="F42" s="87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04"/>
      <c r="D43" s="88"/>
      <c r="E43" s="87"/>
      <c r="F43" s="87"/>
      <c r="G43" s="36"/>
      <c r="H43" s="46"/>
      <c r="I43" s="47">
        <f>I35+2</f>
        <v>8</v>
      </c>
      <c r="J43" s="48">
        <f t="shared" si="8"/>
        <v>9</v>
      </c>
      <c r="K43" s="48">
        <f t="shared" si="9"/>
        <v>11</v>
      </c>
      <c r="L43" s="48">
        <f t="shared" si="10"/>
        <v>12</v>
      </c>
      <c r="M43" s="48">
        <f t="shared" si="11"/>
        <v>23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04"/>
      <c r="D44" s="88"/>
      <c r="E44" s="87"/>
      <c r="F44" s="87"/>
      <c r="G44" s="36"/>
      <c r="H44" s="46"/>
      <c r="I44" s="96">
        <f>I43+0.45</f>
        <v>8.4499999999999993</v>
      </c>
      <c r="J44" s="48" t="str">
        <f t="shared" si="8"/>
        <v/>
      </c>
      <c r="K44" s="48" t="str">
        <f t="shared" si="9"/>
        <v/>
      </c>
      <c r="L44" s="56" t="str">
        <f t="shared" si="10"/>
        <v/>
      </c>
      <c r="M44" s="48" t="str">
        <f t="shared" si="11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04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41"/>
      <c r="O45" s="26"/>
      <c r="P45" s="34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04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04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04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04"/>
      <c r="D49" s="78"/>
      <c r="E49" s="91" t="str">
        <f>IF(D49=0,"",$G$7-D49)</f>
        <v/>
      </c>
      <c r="F49" s="91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04"/>
      <c r="D50" s="78"/>
      <c r="E50" s="91"/>
      <c r="F50" s="91"/>
      <c r="G50" s="36"/>
      <c r="H50" s="46"/>
      <c r="I50" s="47">
        <f>I43+2</f>
        <v>10</v>
      </c>
      <c r="J50" s="48">
        <f t="shared" si="8"/>
        <v>10</v>
      </c>
      <c r="K50" s="48">
        <f t="shared" si="9"/>
        <v>11</v>
      </c>
      <c r="L50" s="48">
        <f t="shared" si="10"/>
        <v>13</v>
      </c>
      <c r="M50" s="48">
        <f t="shared" si="11"/>
        <v>24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04"/>
      <c r="D51" s="90">
        <v>10</v>
      </c>
      <c r="E51" s="91">
        <f>IF(D51=0,"",$G$7-D51)</f>
        <v>15</v>
      </c>
      <c r="F51" s="91">
        <f>IF(D51=0,"",D51-MAX(D$9:$D50))</f>
        <v>4.2</v>
      </c>
      <c r="G51" s="36"/>
      <c r="H51" s="46"/>
      <c r="I51" s="96">
        <f>I50+0.45</f>
        <v>10.45</v>
      </c>
      <c r="J51" s="48" t="str">
        <f t="shared" si="8"/>
        <v/>
      </c>
      <c r="K51" s="48" t="str">
        <f t="shared" si="9"/>
        <v/>
      </c>
      <c r="L51" s="56" t="str">
        <f t="shared" si="10"/>
        <v/>
      </c>
      <c r="M51" s="48" t="str">
        <f t="shared" si="11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/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3">
    <mergeCell ref="A48:A51"/>
    <mergeCell ref="A12:A15"/>
    <mergeCell ref="A16:A19"/>
    <mergeCell ref="A20:A23"/>
    <mergeCell ref="A24:A27"/>
    <mergeCell ref="A28:A31"/>
    <mergeCell ref="A32:A35"/>
    <mergeCell ref="A36:A39"/>
    <mergeCell ref="A40:A43"/>
    <mergeCell ref="A44:A47"/>
    <mergeCell ref="D45:D46"/>
    <mergeCell ref="E45:E46"/>
    <mergeCell ref="F45:F46"/>
    <mergeCell ref="T51:T52"/>
    <mergeCell ref="U51:U52"/>
    <mergeCell ref="V51:V52"/>
    <mergeCell ref="W51:W52"/>
    <mergeCell ref="X51:X52"/>
    <mergeCell ref="C25:C26"/>
    <mergeCell ref="D38:D39"/>
    <mergeCell ref="E38:E39"/>
    <mergeCell ref="F38:F39"/>
    <mergeCell ref="V29:V30"/>
    <mergeCell ref="W29:W30"/>
    <mergeCell ref="X29:X30"/>
    <mergeCell ref="T31:T32"/>
    <mergeCell ref="U31:U32"/>
    <mergeCell ref="V31:V32"/>
    <mergeCell ref="W31:W32"/>
    <mergeCell ref="X31:X32"/>
    <mergeCell ref="W25:W26"/>
    <mergeCell ref="X25:X26"/>
    <mergeCell ref="T27:T28"/>
    <mergeCell ref="U27:U28"/>
    <mergeCell ref="C15:C16"/>
    <mergeCell ref="C12:C13"/>
    <mergeCell ref="D12:D13"/>
    <mergeCell ref="E12:E13"/>
    <mergeCell ref="F12:F13"/>
    <mergeCell ref="D25:D26"/>
    <mergeCell ref="E25:E26"/>
    <mergeCell ref="F25:F26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  <mergeCell ref="X13:X14"/>
    <mergeCell ref="T15:T16"/>
    <mergeCell ref="U15:U16"/>
    <mergeCell ref="V15:V16"/>
    <mergeCell ref="W15:W16"/>
    <mergeCell ref="X15:X16"/>
    <mergeCell ref="K10:K11"/>
    <mergeCell ref="L10:L11"/>
    <mergeCell ref="M10:M11"/>
    <mergeCell ref="U12:W12"/>
    <mergeCell ref="T13:T14"/>
    <mergeCell ref="U13:U14"/>
    <mergeCell ref="V13:V14"/>
    <mergeCell ref="W13:W14"/>
    <mergeCell ref="W17:W18"/>
    <mergeCell ref="X17:X18"/>
    <mergeCell ref="T19:T20"/>
    <mergeCell ref="U19:U20"/>
    <mergeCell ref="V19:V20"/>
    <mergeCell ref="W19:W20"/>
    <mergeCell ref="X19:X20"/>
    <mergeCell ref="D17:D18"/>
    <mergeCell ref="E17:E18"/>
    <mergeCell ref="F17:F18"/>
    <mergeCell ref="T17:T18"/>
    <mergeCell ref="U17:U18"/>
    <mergeCell ref="V17:V18"/>
    <mergeCell ref="W21:W22"/>
    <mergeCell ref="X21:X22"/>
    <mergeCell ref="T23:T24"/>
    <mergeCell ref="U23:U24"/>
    <mergeCell ref="V23:V24"/>
    <mergeCell ref="W23:W24"/>
    <mergeCell ref="X23:X24"/>
    <mergeCell ref="T21:T22"/>
    <mergeCell ref="U21:U22"/>
    <mergeCell ref="V21:V22"/>
    <mergeCell ref="V27:V28"/>
    <mergeCell ref="W27:W28"/>
    <mergeCell ref="X27:X28"/>
    <mergeCell ref="T25:T26"/>
    <mergeCell ref="U25:U26"/>
    <mergeCell ref="V25:V26"/>
    <mergeCell ref="V37:V38"/>
    <mergeCell ref="W37:W38"/>
    <mergeCell ref="X37:X38"/>
    <mergeCell ref="T29:T30"/>
    <mergeCell ref="U29:U30"/>
    <mergeCell ref="V39:V40"/>
    <mergeCell ref="W39:W40"/>
    <mergeCell ref="X39:X40"/>
    <mergeCell ref="T33:T34"/>
    <mergeCell ref="U33:U34"/>
    <mergeCell ref="V33:V34"/>
    <mergeCell ref="W33:W34"/>
    <mergeCell ref="X33:X34"/>
    <mergeCell ref="T35:T36"/>
    <mergeCell ref="U35:U36"/>
    <mergeCell ref="V35:V36"/>
    <mergeCell ref="W35:W36"/>
    <mergeCell ref="X35:X36"/>
    <mergeCell ref="T45:T46"/>
    <mergeCell ref="U45:U46"/>
    <mergeCell ref="T37:T38"/>
    <mergeCell ref="U37:U38"/>
    <mergeCell ref="V45:V46"/>
    <mergeCell ref="W45:W46"/>
    <mergeCell ref="X45:X46"/>
    <mergeCell ref="T47:T48"/>
    <mergeCell ref="U47:U48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V47:V48"/>
    <mergeCell ref="W47:W48"/>
    <mergeCell ref="X47:X48"/>
    <mergeCell ref="T39:T40"/>
    <mergeCell ref="U39:U40"/>
    <mergeCell ref="D47:D48"/>
    <mergeCell ref="E47:E48"/>
    <mergeCell ref="F47:F48"/>
    <mergeCell ref="T49:T50"/>
    <mergeCell ref="U49:U50"/>
    <mergeCell ref="V49:V50"/>
    <mergeCell ref="W49:W50"/>
    <mergeCell ref="X49:X50"/>
    <mergeCell ref="P57:Q57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B102"/>
  <sheetViews>
    <sheetView topLeftCell="A37" zoomScale="136" zoomScaleNormal="136" zoomScaleSheetLayoutView="145" workbookViewId="0">
      <selection activeCell="K47" sqref="K47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36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14</v>
      </c>
      <c r="H5" s="11"/>
      <c r="I5" s="12"/>
      <c r="J5" s="9" t="s">
        <v>10</v>
      </c>
      <c r="K5" s="10"/>
      <c r="L5" s="10"/>
      <c r="M5" s="10"/>
      <c r="N5" s="236">
        <v>44903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44903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25.5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>
        <v>1</v>
      </c>
      <c r="C12" s="250">
        <v>1</v>
      </c>
      <c r="D12" s="221">
        <v>0.4</v>
      </c>
      <c r="E12" s="222">
        <f>IF(D12=0,"",$G$7-D12)</f>
        <v>25.1</v>
      </c>
      <c r="F12" s="222">
        <f>IF(D12=0,"",D12-MAX(D$9:$D11))</f>
        <v>0.4</v>
      </c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10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251"/>
      <c r="D13" s="221"/>
      <c r="E13" s="222"/>
      <c r="F13" s="222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4</v>
      </c>
      <c r="V13" s="217">
        <v>6</v>
      </c>
      <c r="W13" s="217">
        <v>7</v>
      </c>
      <c r="X13" s="218">
        <f>SUM(V13:W13)</f>
        <v>13</v>
      </c>
      <c r="Y13" s="52">
        <f>Y12+2</f>
        <v>2</v>
      </c>
      <c r="Z13" s="53">
        <f t="shared" ref="Z13:Z17" si="1">VLOOKUP(Y13,$T$13:$X$51,5,0)</f>
        <v>13</v>
      </c>
      <c r="AA13" s="7">
        <v>4</v>
      </c>
      <c r="AB13" s="7">
        <v>3</v>
      </c>
    </row>
    <row r="14" spans="1:28" ht="14.1" customHeight="1">
      <c r="A14" s="253"/>
      <c r="B14" s="190"/>
      <c r="C14" s="104"/>
      <c r="D14" s="78"/>
      <c r="E14" s="109"/>
      <c r="F14" s="109"/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v>4.2</v>
      </c>
      <c r="Z14" s="53">
        <f t="shared" si="1"/>
        <v>35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78"/>
      <c r="E15" s="109" t="str">
        <f t="shared" ref="E15" si="2">IF(D15=0,"",$G$7-D15)</f>
        <v/>
      </c>
      <c r="F15" s="109" t="str">
        <f>IF(D15=0,"",D15-MAX(D$9:$D14))</f>
        <v/>
      </c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v>4.2</v>
      </c>
      <c r="U15" s="217">
        <v>9</v>
      </c>
      <c r="V15" s="217">
        <v>15</v>
      </c>
      <c r="W15" s="217">
        <v>20</v>
      </c>
      <c r="X15" s="218">
        <f>SUM(V15:W15)</f>
        <v>35</v>
      </c>
      <c r="Y15" s="52">
        <v>6</v>
      </c>
      <c r="Z15" s="53">
        <f t="shared" si="1"/>
        <v>32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08"/>
      <c r="E16" s="109"/>
      <c r="F16" s="109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v>8</v>
      </c>
      <c r="Z16" s="53">
        <f t="shared" si="1"/>
        <v>34</v>
      </c>
      <c r="AA16" s="7">
        <v>10</v>
      </c>
      <c r="AB16" s="7">
        <v>3</v>
      </c>
    </row>
    <row r="17" spans="1:28" ht="14.1" customHeight="1">
      <c r="A17" s="253"/>
      <c r="B17" s="190"/>
      <c r="C17" s="104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v>6</v>
      </c>
      <c r="U17" s="217">
        <v>8</v>
      </c>
      <c r="V17" s="217">
        <v>14</v>
      </c>
      <c r="W17" s="217">
        <v>18</v>
      </c>
      <c r="X17" s="218">
        <f t="shared" ref="X17" si="4">SUM(V17:W17)</f>
        <v>32</v>
      </c>
      <c r="Y17" s="52">
        <v>10</v>
      </c>
      <c r="Z17" s="53">
        <f t="shared" si="1"/>
        <v>37</v>
      </c>
      <c r="AA17" s="7">
        <v>12</v>
      </c>
      <c r="AB17" s="7">
        <v>3</v>
      </c>
    </row>
    <row r="18" spans="1:28" ht="14.1" customHeight="1">
      <c r="A18" s="253"/>
      <c r="B18" s="190"/>
      <c r="C18" s="104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>
        <v>2</v>
      </c>
      <c r="D19" s="105"/>
      <c r="E19" s="106"/>
      <c r="F19" s="106"/>
      <c r="G19" s="36"/>
      <c r="H19" s="46"/>
      <c r="I19" s="47">
        <v>2</v>
      </c>
      <c r="J19" s="48">
        <f t="shared" ref="J19:J51" si="5">IFERROR(VLOOKUP($I19,$T$13:$X$51,2,0),"")</f>
        <v>4</v>
      </c>
      <c r="K19" s="48">
        <f t="shared" ref="K19:K51" si="6">IFERROR(VLOOKUP($I19,$T$13:$X$51,3,0),"")</f>
        <v>6</v>
      </c>
      <c r="L19" s="48">
        <f t="shared" ref="L19:L51" si="7">IFERROR(VLOOKUP($I19,$T$13:$X$51,4,0),"")</f>
        <v>7</v>
      </c>
      <c r="M19" s="48">
        <f t="shared" ref="M19:M51" si="8">IFERROR(VLOOKUP($I19,$T$13:$X$51,5,0),"")</f>
        <v>13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v>8</v>
      </c>
      <c r="U19" s="217">
        <v>9</v>
      </c>
      <c r="V19" s="217">
        <v>15</v>
      </c>
      <c r="W19" s="217">
        <v>19</v>
      </c>
      <c r="X19" s="218">
        <f t="shared" ref="X19" si="9">SUM(V19:W19)</f>
        <v>34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0">A16+1</f>
        <v>3</v>
      </c>
      <c r="B20" s="190"/>
      <c r="C20" s="251"/>
      <c r="D20" s="105"/>
      <c r="E20" s="106"/>
      <c r="F20" s="106"/>
      <c r="G20" s="36"/>
      <c r="H20" s="46"/>
      <c r="I20" s="96">
        <f>I19+0.45</f>
        <v>2.4500000000000002</v>
      </c>
      <c r="J20" s="48" t="str">
        <f t="shared" si="5"/>
        <v/>
      </c>
      <c r="K20" s="48" t="str">
        <f t="shared" si="6"/>
        <v/>
      </c>
      <c r="L20" s="48" t="str">
        <f t="shared" si="7"/>
        <v/>
      </c>
      <c r="M20" s="48" t="str">
        <f t="shared" si="8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04"/>
      <c r="D21" s="105"/>
      <c r="E21" s="106"/>
      <c r="F21" s="106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v>10</v>
      </c>
      <c r="U21" s="217">
        <v>10</v>
      </c>
      <c r="V21" s="217">
        <v>16</v>
      </c>
      <c r="W21" s="217">
        <v>21</v>
      </c>
      <c r="X21" s="218">
        <f t="shared" ref="X21" si="11">SUM(V21:W21)</f>
        <v>37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104"/>
      <c r="D22" s="105"/>
      <c r="E22" s="106"/>
      <c r="F22" s="106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104"/>
      <c r="D23" s="105"/>
      <c r="E23" s="106"/>
      <c r="F23" s="106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2">A20+1</f>
        <v>4</v>
      </c>
      <c r="B24" s="190"/>
      <c r="C24" s="104"/>
      <c r="D24" s="105"/>
      <c r="E24" s="106"/>
      <c r="F24" s="106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>
        <v>2</v>
      </c>
      <c r="C27" s="104"/>
      <c r="D27" s="108">
        <v>4</v>
      </c>
      <c r="E27" s="109">
        <f>IF(D27=0,"",$G$7-D27)</f>
        <v>21.5</v>
      </c>
      <c r="F27" s="109">
        <f>IF(D27=0,"",D27-MAX(D$9:$D26))</f>
        <v>3.6</v>
      </c>
      <c r="G27" s="36"/>
      <c r="H27" s="46"/>
      <c r="I27" s="47">
        <v>4.2</v>
      </c>
      <c r="J27" s="48">
        <f t="shared" si="5"/>
        <v>9</v>
      </c>
      <c r="K27" s="48">
        <f t="shared" si="6"/>
        <v>15</v>
      </c>
      <c r="L27" s="48">
        <f t="shared" si="7"/>
        <v>20</v>
      </c>
      <c r="M27" s="48">
        <f t="shared" si="8"/>
        <v>35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3">A24+1</f>
        <v>5</v>
      </c>
      <c r="B28" s="190"/>
      <c r="C28" s="104"/>
      <c r="D28" s="105"/>
      <c r="E28" s="106"/>
      <c r="F28" s="106"/>
      <c r="G28" s="36"/>
      <c r="H28" s="46"/>
      <c r="I28" s="96">
        <f>I27+0.45</f>
        <v>4.6500000000000004</v>
      </c>
      <c r="J28" s="48" t="str">
        <f t="shared" si="5"/>
        <v/>
      </c>
      <c r="K28" s="48" t="str">
        <f t="shared" si="6"/>
        <v/>
      </c>
      <c r="L28" s="48" t="str">
        <f t="shared" si="7"/>
        <v/>
      </c>
      <c r="M28" s="48" t="str">
        <f t="shared" si="8"/>
        <v/>
      </c>
      <c r="N28" s="41"/>
      <c r="O28" s="26"/>
      <c r="P28" s="34"/>
      <c r="Q28" s="54" t="str">
        <f>TEXT(S28,"0.0")&amp;"-"&amp;TEXT(S28+0.2,"0.0")</f>
        <v>4.0-4.2</v>
      </c>
      <c r="R28" s="50">
        <v>4.2</v>
      </c>
      <c r="S28" s="51">
        <f t="shared" si="3"/>
        <v>4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04"/>
      <c r="D29" s="105"/>
      <c r="E29" s="106"/>
      <c r="F29" s="106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04"/>
      <c r="D30" s="105"/>
      <c r="E30" s="106"/>
      <c r="F30" s="106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04"/>
      <c r="D31" s="105"/>
      <c r="E31" s="106"/>
      <c r="F31" s="106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4">A28+1</f>
        <v>6</v>
      </c>
      <c r="B32" s="190"/>
      <c r="C32" s="104"/>
      <c r="D32" s="105"/>
      <c r="E32" s="106"/>
      <c r="F32" s="106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04"/>
      <c r="D33" s="105"/>
      <c r="E33" s="106"/>
      <c r="F33" s="106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04"/>
      <c r="D34" s="108"/>
      <c r="E34" s="109"/>
      <c r="F34" s="109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04"/>
      <c r="D35" s="105"/>
      <c r="E35" s="106"/>
      <c r="F35" s="106"/>
      <c r="G35" s="36"/>
      <c r="H35" s="46"/>
      <c r="I35" s="47">
        <v>6</v>
      </c>
      <c r="J35" s="48">
        <f t="shared" si="5"/>
        <v>8</v>
      </c>
      <c r="K35" s="48">
        <f t="shared" si="6"/>
        <v>14</v>
      </c>
      <c r="L35" s="48">
        <f t="shared" si="7"/>
        <v>18</v>
      </c>
      <c r="M35" s="48">
        <f t="shared" si="8"/>
        <v>32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5">A32+1</f>
        <v>7</v>
      </c>
      <c r="B36" s="190"/>
      <c r="C36" s="104"/>
      <c r="D36" s="78"/>
      <c r="E36" s="109"/>
      <c r="F36" s="109"/>
      <c r="G36" s="36"/>
      <c r="H36" s="46"/>
      <c r="I36" s="96">
        <v>6.45</v>
      </c>
      <c r="J36" s="48" t="str">
        <f t="shared" si="5"/>
        <v/>
      </c>
      <c r="K36" s="48" t="str">
        <f t="shared" si="6"/>
        <v/>
      </c>
      <c r="L36" s="56" t="str">
        <f t="shared" si="7"/>
        <v/>
      </c>
      <c r="M36" s="48" t="str">
        <f t="shared" si="8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3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04"/>
      <c r="D37" s="105"/>
      <c r="E37" s="106"/>
      <c r="F37" s="106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04">
        <v>4</v>
      </c>
      <c r="D38" s="214"/>
      <c r="E38" s="215"/>
      <c r="F38" s="215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04"/>
      <c r="D39" s="214"/>
      <c r="E39" s="215"/>
      <c r="F39" s="21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16">A36+1</f>
        <v>8</v>
      </c>
      <c r="B40" s="190"/>
      <c r="C40" s="104"/>
      <c r="D40" s="78"/>
      <c r="E40" s="109"/>
      <c r="F40" s="109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04"/>
      <c r="D41" s="78"/>
      <c r="E41" s="109" t="str">
        <f>IF(D41=0,"",$G$7-D41)</f>
        <v/>
      </c>
      <c r="F41" s="109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04"/>
      <c r="D42" s="105"/>
      <c r="E42" s="106"/>
      <c r="F42" s="106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04"/>
      <c r="D43" s="105"/>
      <c r="E43" s="106"/>
      <c r="F43" s="106"/>
      <c r="G43" s="36"/>
      <c r="H43" s="46"/>
      <c r="I43" s="47">
        <f>I35+2</f>
        <v>8</v>
      </c>
      <c r="J43" s="48">
        <f t="shared" si="5"/>
        <v>9</v>
      </c>
      <c r="K43" s="48">
        <f t="shared" si="6"/>
        <v>15</v>
      </c>
      <c r="L43" s="48">
        <f t="shared" si="7"/>
        <v>19</v>
      </c>
      <c r="M43" s="48">
        <f t="shared" si="8"/>
        <v>34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17">A40+1</f>
        <v>9</v>
      </c>
      <c r="B44" s="190"/>
      <c r="C44" s="104"/>
      <c r="D44" s="105"/>
      <c r="E44" s="106"/>
      <c r="F44" s="106"/>
      <c r="G44" s="36"/>
      <c r="H44" s="46"/>
      <c r="I44" s="96">
        <f>I43+0.45</f>
        <v>8.4499999999999993</v>
      </c>
      <c r="J44" s="48" t="str">
        <f t="shared" si="5"/>
        <v/>
      </c>
      <c r="K44" s="48" t="str">
        <f t="shared" si="6"/>
        <v/>
      </c>
      <c r="L44" s="56" t="str">
        <f t="shared" si="7"/>
        <v/>
      </c>
      <c r="M44" s="48" t="str">
        <f t="shared" si="8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04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41"/>
      <c r="O45" s="26"/>
      <c r="P45" s="34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04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04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18">A44+1</f>
        <v>10</v>
      </c>
      <c r="B48" s="190"/>
      <c r="C48" s="104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04"/>
      <c r="D49" s="78"/>
      <c r="E49" s="109" t="str">
        <f>IF(D49=0,"",$G$7-D49)</f>
        <v/>
      </c>
      <c r="F49" s="109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04"/>
      <c r="D50" s="78"/>
      <c r="E50" s="109"/>
      <c r="F50" s="109"/>
      <c r="G50" s="36"/>
      <c r="H50" s="46"/>
      <c r="I50" s="47">
        <f>I43+2</f>
        <v>10</v>
      </c>
      <c r="J50" s="48">
        <f t="shared" si="5"/>
        <v>10</v>
      </c>
      <c r="K50" s="48">
        <f t="shared" si="6"/>
        <v>16</v>
      </c>
      <c r="L50" s="48">
        <f t="shared" si="7"/>
        <v>21</v>
      </c>
      <c r="M50" s="48">
        <f t="shared" si="8"/>
        <v>37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4</v>
      </c>
      <c r="C51" s="104"/>
      <c r="D51" s="108">
        <v>10</v>
      </c>
      <c r="E51" s="109">
        <f>IF(D51=0,"",$G$7-D51)</f>
        <v>15.5</v>
      </c>
      <c r="F51" s="109">
        <f>IF(D51=0,"",D51-MAX(D$9:$D50))</f>
        <v>6</v>
      </c>
      <c r="G51" s="36"/>
      <c r="H51" s="46"/>
      <c r="I51" s="96">
        <f>I50+0.45</f>
        <v>10.45</v>
      </c>
      <c r="J51" s="48" t="str">
        <f t="shared" si="5"/>
        <v/>
      </c>
      <c r="K51" s="48" t="str">
        <f t="shared" si="6"/>
        <v/>
      </c>
      <c r="L51" s="56" t="str">
        <f t="shared" si="7"/>
        <v/>
      </c>
      <c r="M51" s="48" t="str">
        <f t="shared" si="8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4">
    <mergeCell ref="V51:V52"/>
    <mergeCell ref="W51:W52"/>
    <mergeCell ref="X51:X52"/>
    <mergeCell ref="P57:Q57"/>
    <mergeCell ref="C19:C20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F38:F39"/>
    <mergeCell ref="T39:T40"/>
    <mergeCell ref="U39:U40"/>
    <mergeCell ref="V39:V40"/>
    <mergeCell ref="W39:W40"/>
    <mergeCell ref="X39:X40"/>
    <mergeCell ref="W35:W36"/>
    <mergeCell ref="X35:X36"/>
    <mergeCell ref="A36:A39"/>
    <mergeCell ref="T37:T38"/>
    <mergeCell ref="U37:U38"/>
    <mergeCell ref="V37:V38"/>
    <mergeCell ref="W37:W38"/>
    <mergeCell ref="X37:X38"/>
    <mergeCell ref="D38:D39"/>
    <mergeCell ref="E38:E39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X25:X26"/>
    <mergeCell ref="T27:T28"/>
    <mergeCell ref="U27:U28"/>
    <mergeCell ref="V27:V28"/>
    <mergeCell ref="W27:W28"/>
    <mergeCell ref="X27:X28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W25:W26"/>
    <mergeCell ref="A20:A23"/>
    <mergeCell ref="T21:T22"/>
    <mergeCell ref="U21:U22"/>
    <mergeCell ref="V21:V22"/>
    <mergeCell ref="W21:W22"/>
    <mergeCell ref="X21:X22"/>
    <mergeCell ref="T23:T24"/>
    <mergeCell ref="U23:U24"/>
    <mergeCell ref="V23:V24"/>
    <mergeCell ref="W23:W24"/>
    <mergeCell ref="U17:U18"/>
    <mergeCell ref="V17:V18"/>
    <mergeCell ref="W17:W18"/>
    <mergeCell ref="X17:X18"/>
    <mergeCell ref="T19:T20"/>
    <mergeCell ref="U19:U20"/>
    <mergeCell ref="V19:V20"/>
    <mergeCell ref="W19:W20"/>
    <mergeCell ref="X19:X20"/>
    <mergeCell ref="T15:T16"/>
    <mergeCell ref="U15:U16"/>
    <mergeCell ref="V15:V16"/>
    <mergeCell ref="W15:W16"/>
    <mergeCell ref="X15:X16"/>
    <mergeCell ref="A16:A19"/>
    <mergeCell ref="D17:D18"/>
    <mergeCell ref="E17:E18"/>
    <mergeCell ref="F17:F18"/>
    <mergeCell ref="T17:T18"/>
    <mergeCell ref="A12:A15"/>
    <mergeCell ref="C12:C13"/>
    <mergeCell ref="D12:D13"/>
    <mergeCell ref="E12:E13"/>
    <mergeCell ref="F12:F13"/>
    <mergeCell ref="C15:C16"/>
    <mergeCell ref="U12:W12"/>
    <mergeCell ref="T13:T14"/>
    <mergeCell ref="U13:U14"/>
    <mergeCell ref="V13:V14"/>
    <mergeCell ref="W13:W14"/>
    <mergeCell ref="X13:X14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10:C11"/>
    <mergeCell ref="D10:D11"/>
    <mergeCell ref="E10:E11"/>
    <mergeCell ref="F10:F11"/>
    <mergeCell ref="I10:I11"/>
    <mergeCell ref="J10:J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B102"/>
  <sheetViews>
    <sheetView topLeftCell="A37" zoomScale="136" zoomScaleNormal="136" zoomScaleSheetLayoutView="145" workbookViewId="0">
      <selection activeCell="M45" sqref="M45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38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23</v>
      </c>
      <c r="H5" s="11"/>
      <c r="I5" s="12"/>
      <c r="J5" s="9" t="s">
        <v>10</v>
      </c>
      <c r="K5" s="10"/>
      <c r="L5" s="10"/>
      <c r="M5" s="10"/>
      <c r="N5" s="236">
        <v>44903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44903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25.6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>
        <v>1</v>
      </c>
      <c r="C12" s="250">
        <v>1</v>
      </c>
      <c r="D12" s="221">
        <v>0.6</v>
      </c>
      <c r="E12" s="222">
        <f>IF(D12=0,"",$G$7-D12)</f>
        <v>25</v>
      </c>
      <c r="F12" s="222">
        <f>IF(D12=0,"",D12-MAX(D$9:$D11))</f>
        <v>0.6</v>
      </c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10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251"/>
      <c r="D13" s="221"/>
      <c r="E13" s="222"/>
      <c r="F13" s="222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8</v>
      </c>
      <c r="V13" s="217">
        <v>10</v>
      </c>
      <c r="W13" s="217">
        <v>13</v>
      </c>
      <c r="X13" s="218">
        <f>SUM(V13:W13)</f>
        <v>23</v>
      </c>
      <c r="Y13" s="52">
        <f>Y12+2</f>
        <v>2</v>
      </c>
      <c r="Z13" s="53">
        <f t="shared" ref="Z13:Z17" si="1">VLOOKUP(Y13,$T$13:$X$51,5,0)</f>
        <v>23</v>
      </c>
      <c r="AA13" s="7">
        <v>4</v>
      </c>
      <c r="AB13" s="7">
        <v>3</v>
      </c>
    </row>
    <row r="14" spans="1:28" ht="14.1" customHeight="1">
      <c r="A14" s="253"/>
      <c r="B14" s="190"/>
      <c r="C14" s="104"/>
      <c r="D14" s="214"/>
      <c r="E14" s="215"/>
      <c r="F14" s="215"/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25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214"/>
      <c r="E15" s="215"/>
      <c r="F15" s="215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8</v>
      </c>
      <c r="V15" s="217">
        <v>11</v>
      </c>
      <c r="W15" s="217">
        <v>14</v>
      </c>
      <c r="X15" s="218">
        <f>SUM(V15:W15)</f>
        <v>25</v>
      </c>
      <c r="Y15" s="52">
        <f t="shared" ref="Y15:Y17" si="2">Y14+2</f>
        <v>6</v>
      </c>
      <c r="Z15" s="53">
        <f t="shared" si="1"/>
        <v>10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08"/>
      <c r="E16" s="109"/>
      <c r="F16" s="109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f t="shared" si="2"/>
        <v>8</v>
      </c>
      <c r="Z16" s="53">
        <f t="shared" si="1"/>
        <v>12</v>
      </c>
      <c r="AA16" s="7">
        <v>10</v>
      </c>
      <c r="AB16" s="7">
        <v>3</v>
      </c>
    </row>
    <row r="17" spans="1:28" ht="14.1" customHeight="1">
      <c r="A17" s="253"/>
      <c r="B17" s="190"/>
      <c r="C17" s="104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f t="shared" ref="T17" si="4">T15+2</f>
        <v>6</v>
      </c>
      <c r="U17" s="217">
        <v>3</v>
      </c>
      <c r="V17" s="217">
        <v>4</v>
      </c>
      <c r="W17" s="217">
        <v>6</v>
      </c>
      <c r="X17" s="218">
        <f t="shared" ref="X17" si="5">SUM(V17:W17)</f>
        <v>10</v>
      </c>
      <c r="Y17" s="52">
        <f t="shared" si="2"/>
        <v>10</v>
      </c>
      <c r="Z17" s="53">
        <f t="shared" si="1"/>
        <v>13</v>
      </c>
      <c r="AA17" s="7">
        <v>12</v>
      </c>
      <c r="AB17" s="7">
        <v>3</v>
      </c>
    </row>
    <row r="18" spans="1:28" ht="14.1" customHeight="1">
      <c r="A18" s="253"/>
      <c r="B18" s="190"/>
      <c r="C18" s="104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05"/>
      <c r="E19" s="106"/>
      <c r="F19" s="106"/>
      <c r="G19" s="36"/>
      <c r="H19" s="46"/>
      <c r="I19" s="47">
        <v>2</v>
      </c>
      <c r="J19" s="48">
        <f t="shared" ref="J19:J51" si="6">IFERROR(VLOOKUP($I19,$T$13:$X$51,2,0),"")</f>
        <v>8</v>
      </c>
      <c r="K19" s="48">
        <f t="shared" ref="K19:K51" si="7">IFERROR(VLOOKUP($I19,$T$13:$X$51,3,0),"")</f>
        <v>10</v>
      </c>
      <c r="L19" s="48">
        <f t="shared" ref="L19:L51" si="8">IFERROR(VLOOKUP($I19,$T$13:$X$51,4,0),"")</f>
        <v>13</v>
      </c>
      <c r="M19" s="48">
        <f t="shared" ref="M19:M51" si="9">IFERROR(VLOOKUP($I19,$T$13:$X$51,5,0),"")</f>
        <v>23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f t="shared" ref="T19" si="10">T17+2</f>
        <v>8</v>
      </c>
      <c r="U19" s="217">
        <v>4</v>
      </c>
      <c r="V19" s="217">
        <v>5</v>
      </c>
      <c r="W19" s="217">
        <v>7</v>
      </c>
      <c r="X19" s="218">
        <f t="shared" ref="X19" si="11">SUM(V19:W19)</f>
        <v>12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2">A16+1</f>
        <v>3</v>
      </c>
      <c r="B20" s="190"/>
      <c r="C20" s="251"/>
      <c r="D20" s="105"/>
      <c r="E20" s="106"/>
      <c r="F20" s="106"/>
      <c r="G20" s="36"/>
      <c r="H20" s="46"/>
      <c r="I20" s="96">
        <f>I19+0.45</f>
        <v>2.4500000000000002</v>
      </c>
      <c r="J20" s="48" t="str">
        <f t="shared" si="6"/>
        <v/>
      </c>
      <c r="K20" s="48" t="str">
        <f t="shared" si="7"/>
        <v/>
      </c>
      <c r="L20" s="48" t="str">
        <f t="shared" si="8"/>
        <v/>
      </c>
      <c r="M20" s="48" t="str">
        <f t="shared" si="9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04"/>
      <c r="D21" s="105"/>
      <c r="E21" s="106"/>
      <c r="F21" s="106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f t="shared" ref="T21" si="13">T19+2</f>
        <v>10</v>
      </c>
      <c r="U21" s="217">
        <v>4</v>
      </c>
      <c r="V21" s="217">
        <v>6</v>
      </c>
      <c r="W21" s="217">
        <v>7</v>
      </c>
      <c r="X21" s="218">
        <f t="shared" ref="X21" si="14">SUM(V21:W21)</f>
        <v>13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05"/>
      <c r="E22" s="106"/>
      <c r="F22" s="106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05"/>
      <c r="E23" s="106"/>
      <c r="F23" s="106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5">A20+1</f>
        <v>4</v>
      </c>
      <c r="B24" s="190"/>
      <c r="C24" s="104"/>
      <c r="D24" s="105"/>
      <c r="E24" s="106"/>
      <c r="F24" s="106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04"/>
      <c r="D27" s="108"/>
      <c r="E27" s="109"/>
      <c r="F27" s="109"/>
      <c r="G27" s="36"/>
      <c r="H27" s="46"/>
      <c r="I27" s="47">
        <f>I19+2</f>
        <v>4</v>
      </c>
      <c r="J27" s="48">
        <f t="shared" si="6"/>
        <v>8</v>
      </c>
      <c r="K27" s="48">
        <f t="shared" si="7"/>
        <v>11</v>
      </c>
      <c r="L27" s="48">
        <f t="shared" si="8"/>
        <v>14</v>
      </c>
      <c r="M27" s="48">
        <f t="shared" si="9"/>
        <v>25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6">A24+1</f>
        <v>5</v>
      </c>
      <c r="B28" s="190"/>
      <c r="C28" s="104"/>
      <c r="D28" s="105"/>
      <c r="E28" s="106"/>
      <c r="F28" s="106"/>
      <c r="G28" s="36"/>
      <c r="H28" s="46"/>
      <c r="I28" s="96">
        <f>I27+0.45</f>
        <v>4.45</v>
      </c>
      <c r="J28" s="48" t="str">
        <f t="shared" si="6"/>
        <v/>
      </c>
      <c r="K28" s="48" t="str">
        <f t="shared" si="7"/>
        <v/>
      </c>
      <c r="L28" s="48" t="str">
        <f t="shared" si="8"/>
        <v/>
      </c>
      <c r="M28" s="48" t="str">
        <f t="shared" si="9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04"/>
      <c r="D29" s="105"/>
      <c r="E29" s="106"/>
      <c r="F29" s="106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04"/>
      <c r="D30" s="105"/>
      <c r="E30" s="106"/>
      <c r="F30" s="106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>
        <v>2</v>
      </c>
      <c r="C31" s="104"/>
      <c r="D31" s="108">
        <v>5</v>
      </c>
      <c r="E31" s="109">
        <f>IF(D31=0,"",$G$7-D31)</f>
        <v>20.6</v>
      </c>
      <c r="F31" s="109">
        <f>IF(D31=0,"",D31-MAX(D$9:$D30))</f>
        <v>4.4000000000000004</v>
      </c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7">A28+1</f>
        <v>6</v>
      </c>
      <c r="B32" s="190"/>
      <c r="C32" s="104"/>
      <c r="D32" s="105"/>
      <c r="E32" s="106"/>
      <c r="F32" s="106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04"/>
      <c r="D33" s="105"/>
      <c r="E33" s="106"/>
      <c r="F33" s="106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04"/>
      <c r="D34" s="108"/>
      <c r="E34" s="109"/>
      <c r="F34" s="109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04"/>
      <c r="D35" s="105"/>
      <c r="E35" s="106"/>
      <c r="F35" s="106"/>
      <c r="G35" s="36"/>
      <c r="H35" s="46"/>
      <c r="I35" s="47">
        <f>I27+2</f>
        <v>6</v>
      </c>
      <c r="J35" s="48">
        <f t="shared" si="6"/>
        <v>3</v>
      </c>
      <c r="K35" s="48">
        <f t="shared" si="7"/>
        <v>4</v>
      </c>
      <c r="L35" s="48">
        <f t="shared" si="8"/>
        <v>6</v>
      </c>
      <c r="M35" s="48">
        <f t="shared" si="9"/>
        <v>10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8">A32+1</f>
        <v>7</v>
      </c>
      <c r="B36" s="190"/>
      <c r="C36" s="104"/>
      <c r="D36" s="78"/>
      <c r="E36" s="109"/>
      <c r="F36" s="109"/>
      <c r="G36" s="36"/>
      <c r="H36" s="46"/>
      <c r="I36" s="96">
        <f>I35+0.45</f>
        <v>6.45</v>
      </c>
      <c r="J36" s="48" t="str">
        <f t="shared" si="6"/>
        <v/>
      </c>
      <c r="K36" s="48" t="str">
        <f t="shared" si="7"/>
        <v/>
      </c>
      <c r="L36" s="56" t="str">
        <f t="shared" si="8"/>
        <v/>
      </c>
      <c r="M36" s="48" t="str">
        <f t="shared" si="9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3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04"/>
      <c r="D37" s="105"/>
      <c r="E37" s="106"/>
      <c r="F37" s="106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04"/>
      <c r="D38" s="214"/>
      <c r="E38" s="215"/>
      <c r="F38" s="215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04"/>
      <c r="D39" s="214"/>
      <c r="E39" s="215"/>
      <c r="F39" s="21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19">A36+1</f>
        <v>8</v>
      </c>
      <c r="B40" s="190"/>
      <c r="C40" s="104"/>
      <c r="D40" s="78"/>
      <c r="E40" s="109"/>
      <c r="F40" s="109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04">
        <v>3</v>
      </c>
      <c r="D41" s="78"/>
      <c r="E41" s="109" t="str">
        <f>IF(D41=0,"",$G$7-D41)</f>
        <v/>
      </c>
      <c r="F41" s="109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04"/>
      <c r="D42" s="105"/>
      <c r="E42" s="106"/>
      <c r="F42" s="106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04"/>
      <c r="D43" s="105"/>
      <c r="E43" s="106"/>
      <c r="F43" s="106"/>
      <c r="G43" s="36"/>
      <c r="H43" s="46"/>
      <c r="I43" s="47">
        <f>I35+2</f>
        <v>8</v>
      </c>
      <c r="J43" s="48">
        <f t="shared" si="6"/>
        <v>4</v>
      </c>
      <c r="K43" s="48">
        <f t="shared" si="7"/>
        <v>5</v>
      </c>
      <c r="L43" s="48">
        <f t="shared" si="8"/>
        <v>7</v>
      </c>
      <c r="M43" s="48">
        <f t="shared" si="9"/>
        <v>12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0">A40+1</f>
        <v>9</v>
      </c>
      <c r="B44" s="190"/>
      <c r="C44" s="104"/>
      <c r="D44" s="105"/>
      <c r="E44" s="106"/>
      <c r="F44" s="106"/>
      <c r="G44" s="36"/>
      <c r="H44" s="46"/>
      <c r="I44" s="96">
        <f>I43+0.45</f>
        <v>8.4499999999999993</v>
      </c>
      <c r="J44" s="48" t="str">
        <f t="shared" si="6"/>
        <v/>
      </c>
      <c r="K44" s="48" t="str">
        <f t="shared" si="7"/>
        <v/>
      </c>
      <c r="L44" s="56" t="str">
        <f t="shared" si="8"/>
        <v/>
      </c>
      <c r="M44" s="48" t="str">
        <f t="shared" si="9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04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04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04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1">A44+1</f>
        <v>10</v>
      </c>
      <c r="B48" s="190"/>
      <c r="C48" s="104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04"/>
      <c r="D49" s="78"/>
      <c r="E49" s="109" t="str">
        <f>IF(D49=0,"",$G$7-D49)</f>
        <v/>
      </c>
      <c r="F49" s="109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04"/>
      <c r="D50" s="78"/>
      <c r="E50" s="109"/>
      <c r="F50" s="109"/>
      <c r="G50" s="36"/>
      <c r="H50" s="46"/>
      <c r="I50" s="47">
        <f>I43+2</f>
        <v>10</v>
      </c>
      <c r="J50" s="48">
        <f t="shared" si="6"/>
        <v>4</v>
      </c>
      <c r="K50" s="48">
        <f t="shared" si="7"/>
        <v>6</v>
      </c>
      <c r="L50" s="48">
        <f t="shared" si="8"/>
        <v>7</v>
      </c>
      <c r="M50" s="48">
        <f t="shared" si="9"/>
        <v>13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04"/>
      <c r="D51" s="108">
        <v>10</v>
      </c>
      <c r="E51" s="109">
        <f>IF(D51=0,"",$G$7-D51)</f>
        <v>15.600000000000001</v>
      </c>
      <c r="F51" s="109">
        <f>IF(D51=0,"",D51-MAX(D$9:$D50))</f>
        <v>5</v>
      </c>
      <c r="G51" s="36"/>
      <c r="H51" s="46"/>
      <c r="I51" s="96">
        <f>I50+0.45</f>
        <v>10.45</v>
      </c>
      <c r="J51" s="48" t="str">
        <f t="shared" si="6"/>
        <v/>
      </c>
      <c r="K51" s="48" t="str">
        <f t="shared" si="7"/>
        <v/>
      </c>
      <c r="L51" s="56" t="str">
        <f t="shared" si="8"/>
        <v/>
      </c>
      <c r="M51" s="48" t="str">
        <f t="shared" si="9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8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F38:F39"/>
    <mergeCell ref="T39:T40"/>
    <mergeCell ref="U39:U40"/>
    <mergeCell ref="V39:V40"/>
    <mergeCell ref="W39:W40"/>
    <mergeCell ref="X39:X40"/>
    <mergeCell ref="W35:W36"/>
    <mergeCell ref="X35:X36"/>
    <mergeCell ref="A36:A39"/>
    <mergeCell ref="T37:T38"/>
    <mergeCell ref="U37:U38"/>
    <mergeCell ref="V37:V38"/>
    <mergeCell ref="W37:W38"/>
    <mergeCell ref="X37:X38"/>
    <mergeCell ref="D38:D39"/>
    <mergeCell ref="E38:E39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C19:C20"/>
    <mergeCell ref="T19:T20"/>
    <mergeCell ref="U19:U20"/>
    <mergeCell ref="V19:V20"/>
    <mergeCell ref="W19:W20"/>
    <mergeCell ref="X19:X20"/>
    <mergeCell ref="X15:X16"/>
    <mergeCell ref="A16:A19"/>
    <mergeCell ref="D17:D18"/>
    <mergeCell ref="E17:E18"/>
    <mergeCell ref="F17:F18"/>
    <mergeCell ref="T17:T18"/>
    <mergeCell ref="U17:U18"/>
    <mergeCell ref="V17:V18"/>
    <mergeCell ref="W17:W18"/>
    <mergeCell ref="X17:X18"/>
    <mergeCell ref="F14:F15"/>
    <mergeCell ref="C15:C16"/>
    <mergeCell ref="T15:T16"/>
    <mergeCell ref="U15:U16"/>
    <mergeCell ref="V15:V16"/>
    <mergeCell ref="W15:W16"/>
    <mergeCell ref="A12:A15"/>
    <mergeCell ref="C12:C13"/>
    <mergeCell ref="D12:D13"/>
    <mergeCell ref="E12:E13"/>
    <mergeCell ref="F12:F13"/>
    <mergeCell ref="D14:D15"/>
    <mergeCell ref="E14:E15"/>
    <mergeCell ref="U12:W12"/>
    <mergeCell ref="T13:T14"/>
    <mergeCell ref="U13:U14"/>
    <mergeCell ref="V13:V14"/>
    <mergeCell ref="W13:W14"/>
    <mergeCell ref="X13:X14"/>
    <mergeCell ref="K10:K11"/>
    <mergeCell ref="L10:L11"/>
    <mergeCell ref="M10:M11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AB102"/>
  <sheetViews>
    <sheetView topLeftCell="A40"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39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22</v>
      </c>
      <c r="H5" s="11"/>
      <c r="I5" s="12"/>
      <c r="J5" s="9" t="s">
        <v>10</v>
      </c>
      <c r="K5" s="10"/>
      <c r="L5" s="10"/>
      <c r="M5" s="10"/>
      <c r="N5" s="236">
        <v>44904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44904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25.8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91"/>
      <c r="E12" s="193"/>
      <c r="F12" s="193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10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92">
        <v>0.5</v>
      </c>
      <c r="E13" s="194">
        <f>IF(D13=0,"",$G$7-D13)</f>
        <v>25.3</v>
      </c>
      <c r="F13" s="194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6</v>
      </c>
      <c r="V13" s="217">
        <v>8</v>
      </c>
      <c r="W13" s="217">
        <v>10</v>
      </c>
      <c r="X13" s="218">
        <f>SUM(V13:W13)</f>
        <v>18</v>
      </c>
      <c r="Y13" s="52">
        <f>Y12+2</f>
        <v>2</v>
      </c>
      <c r="Z13" s="53">
        <f t="shared" ref="Z13:Z17" si="1">VLOOKUP(Y13,$T$13:$X$51,5,0)</f>
        <v>18</v>
      </c>
      <c r="AA13" s="7">
        <v>4</v>
      </c>
      <c r="AB13" s="7">
        <v>3</v>
      </c>
    </row>
    <row r="14" spans="1:28" ht="14.1" customHeight="1">
      <c r="A14" s="253"/>
      <c r="B14" s="190"/>
      <c r="C14" s="104"/>
      <c r="D14" s="214"/>
      <c r="E14" s="215"/>
      <c r="F14" s="215"/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20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214"/>
      <c r="E15" s="215"/>
      <c r="F15" s="215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7</v>
      </c>
      <c r="V15" s="217">
        <v>9</v>
      </c>
      <c r="W15" s="217">
        <v>11</v>
      </c>
      <c r="X15" s="218">
        <f>SUM(V15:W15)</f>
        <v>20</v>
      </c>
      <c r="Y15" s="52">
        <f t="shared" ref="Y15:Y17" si="2">Y14+2</f>
        <v>6</v>
      </c>
      <c r="Z15" s="53">
        <f t="shared" si="1"/>
        <v>13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08"/>
      <c r="E16" s="109"/>
      <c r="F16" s="109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f t="shared" si="2"/>
        <v>8</v>
      </c>
      <c r="Z16" s="53">
        <f t="shared" si="1"/>
        <v>11</v>
      </c>
      <c r="AA16" s="7">
        <v>10</v>
      </c>
      <c r="AB16" s="7">
        <v>3</v>
      </c>
    </row>
    <row r="17" spans="1:28" ht="14.1" customHeight="1">
      <c r="A17" s="253"/>
      <c r="B17" s="190"/>
      <c r="C17" s="104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f t="shared" ref="T17" si="4">T15+2</f>
        <v>6</v>
      </c>
      <c r="U17" s="217">
        <v>5</v>
      </c>
      <c r="V17" s="217">
        <v>6</v>
      </c>
      <c r="W17" s="217">
        <v>7</v>
      </c>
      <c r="X17" s="218">
        <f t="shared" ref="X17" si="5">SUM(V17:W17)</f>
        <v>13</v>
      </c>
      <c r="Y17" s="52">
        <f t="shared" si="2"/>
        <v>10</v>
      </c>
      <c r="Z17" s="53">
        <f t="shared" si="1"/>
        <v>12</v>
      </c>
      <c r="AA17" s="7">
        <v>12</v>
      </c>
      <c r="AB17" s="7">
        <v>3</v>
      </c>
    </row>
    <row r="18" spans="1:28" ht="14.1" customHeight="1">
      <c r="A18" s="253"/>
      <c r="B18" s="190"/>
      <c r="C18" s="104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05"/>
      <c r="E19" s="106"/>
      <c r="F19" s="106"/>
      <c r="G19" s="36"/>
      <c r="H19" s="46"/>
      <c r="I19" s="47">
        <v>2</v>
      </c>
      <c r="J19" s="48">
        <f t="shared" ref="J19:J51" si="6">IFERROR(VLOOKUP($I19,$T$13:$X$51,2,0),"")</f>
        <v>6</v>
      </c>
      <c r="K19" s="48">
        <f t="shared" ref="K19:K51" si="7">IFERROR(VLOOKUP($I19,$T$13:$X$51,3,0),"")</f>
        <v>8</v>
      </c>
      <c r="L19" s="48">
        <f t="shared" ref="L19:L51" si="8">IFERROR(VLOOKUP($I19,$T$13:$X$51,4,0),"")</f>
        <v>10</v>
      </c>
      <c r="M19" s="48">
        <f t="shared" ref="M19:M51" si="9">IFERROR(VLOOKUP($I19,$T$13:$X$51,5,0),"")</f>
        <v>18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f t="shared" ref="T19" si="10">T17+2</f>
        <v>8</v>
      </c>
      <c r="U19" s="217">
        <v>4</v>
      </c>
      <c r="V19" s="217">
        <v>5</v>
      </c>
      <c r="W19" s="217">
        <v>6</v>
      </c>
      <c r="X19" s="218">
        <f t="shared" ref="X19" si="11">SUM(V19:W19)</f>
        <v>11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2">A16+1</f>
        <v>3</v>
      </c>
      <c r="B20" s="190"/>
      <c r="C20" s="251"/>
      <c r="D20" s="105"/>
      <c r="E20" s="106"/>
      <c r="F20" s="106"/>
      <c r="G20" s="36"/>
      <c r="H20" s="46"/>
      <c r="I20" s="96">
        <f>I19+0.45</f>
        <v>2.4500000000000002</v>
      </c>
      <c r="J20" s="48" t="str">
        <f t="shared" si="6"/>
        <v/>
      </c>
      <c r="K20" s="48" t="str">
        <f t="shared" si="7"/>
        <v/>
      </c>
      <c r="L20" s="48" t="str">
        <f t="shared" si="8"/>
        <v/>
      </c>
      <c r="M20" s="48" t="str">
        <f t="shared" si="9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04"/>
      <c r="D21" s="105"/>
      <c r="E21" s="106"/>
      <c r="F21" s="106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f t="shared" ref="T21" si="13">T19+2</f>
        <v>10</v>
      </c>
      <c r="U21" s="217">
        <v>4</v>
      </c>
      <c r="V21" s="217">
        <v>5</v>
      </c>
      <c r="W21" s="217">
        <v>7</v>
      </c>
      <c r="X21" s="218">
        <f t="shared" ref="X21" si="14">SUM(V21:W21)</f>
        <v>12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05"/>
      <c r="E22" s="106"/>
      <c r="F22" s="106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05"/>
      <c r="E23" s="106"/>
      <c r="F23" s="106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5">A20+1</f>
        <v>4</v>
      </c>
      <c r="B24" s="190"/>
      <c r="C24" s="104"/>
      <c r="D24" s="105"/>
      <c r="E24" s="106"/>
      <c r="F24" s="106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04"/>
      <c r="D27" s="108"/>
      <c r="E27" s="109"/>
      <c r="F27" s="109"/>
      <c r="G27" s="36"/>
      <c r="H27" s="46"/>
      <c r="I27" s="47">
        <f>I19+2</f>
        <v>4</v>
      </c>
      <c r="J27" s="48">
        <f t="shared" si="6"/>
        <v>7</v>
      </c>
      <c r="K27" s="48">
        <f t="shared" si="7"/>
        <v>9</v>
      </c>
      <c r="L27" s="48">
        <f t="shared" si="8"/>
        <v>11</v>
      </c>
      <c r="M27" s="48">
        <f t="shared" si="9"/>
        <v>20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6">A24+1</f>
        <v>5</v>
      </c>
      <c r="B28" s="190"/>
      <c r="C28" s="104"/>
      <c r="D28" s="105"/>
      <c r="E28" s="106"/>
      <c r="F28" s="106"/>
      <c r="G28" s="36"/>
      <c r="H28" s="46"/>
      <c r="I28" s="96">
        <f>I27+0.45</f>
        <v>4.45</v>
      </c>
      <c r="J28" s="48" t="str">
        <f t="shared" si="6"/>
        <v/>
      </c>
      <c r="K28" s="48" t="str">
        <f t="shared" si="7"/>
        <v/>
      </c>
      <c r="L28" s="48" t="str">
        <f t="shared" si="8"/>
        <v/>
      </c>
      <c r="M28" s="48" t="str">
        <f t="shared" si="9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04"/>
      <c r="D29" s="105"/>
      <c r="E29" s="106"/>
      <c r="F29" s="106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04"/>
      <c r="D30" s="105"/>
      <c r="E30" s="106"/>
      <c r="F30" s="106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04"/>
      <c r="D31" s="108"/>
      <c r="E31" s="109"/>
      <c r="F31" s="109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7">A28+1</f>
        <v>6</v>
      </c>
      <c r="B32" s="190"/>
      <c r="C32" s="104"/>
      <c r="D32" s="105"/>
      <c r="E32" s="106"/>
      <c r="F32" s="106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>
        <v>2</v>
      </c>
      <c r="C33" s="104"/>
      <c r="D33" s="85">
        <v>5.4</v>
      </c>
      <c r="E33" s="96">
        <f>IF(D33=0,"",$G$7-D33)</f>
        <v>20.399999999999999</v>
      </c>
      <c r="F33" s="96">
        <f>IF(D33=0,"",D33-MAX(D$9:$D32))</f>
        <v>4.9000000000000004</v>
      </c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04"/>
      <c r="D34" s="108"/>
      <c r="E34" s="109"/>
      <c r="F34" s="109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04"/>
      <c r="D35" s="105"/>
      <c r="E35" s="106"/>
      <c r="F35" s="106"/>
      <c r="G35" s="36"/>
      <c r="H35" s="46"/>
      <c r="I35" s="47">
        <f>I27+2</f>
        <v>6</v>
      </c>
      <c r="J35" s="48">
        <f t="shared" si="6"/>
        <v>5</v>
      </c>
      <c r="K35" s="48">
        <f t="shared" si="7"/>
        <v>6</v>
      </c>
      <c r="L35" s="48">
        <f t="shared" si="8"/>
        <v>7</v>
      </c>
      <c r="M35" s="48">
        <f t="shared" si="9"/>
        <v>13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8">A32+1</f>
        <v>7</v>
      </c>
      <c r="B36" s="190"/>
      <c r="C36" s="104"/>
      <c r="D36" s="78"/>
      <c r="E36" s="109"/>
      <c r="F36" s="109"/>
      <c r="G36" s="36"/>
      <c r="H36" s="46"/>
      <c r="I36" s="96">
        <f>I35+0.45</f>
        <v>6.45</v>
      </c>
      <c r="J36" s="48" t="str">
        <f t="shared" si="6"/>
        <v/>
      </c>
      <c r="K36" s="48" t="str">
        <f t="shared" si="7"/>
        <v/>
      </c>
      <c r="L36" s="56" t="str">
        <f t="shared" si="8"/>
        <v/>
      </c>
      <c r="M36" s="48" t="str">
        <f t="shared" si="9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3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04"/>
      <c r="D37" s="105"/>
      <c r="E37" s="106"/>
      <c r="F37" s="106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04"/>
      <c r="D38" s="214"/>
      <c r="E38" s="215"/>
      <c r="F38" s="215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04"/>
      <c r="D39" s="214"/>
      <c r="E39" s="215"/>
      <c r="F39" s="21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19">A36+1</f>
        <v>8</v>
      </c>
      <c r="B40" s="190"/>
      <c r="C40" s="104"/>
      <c r="D40" s="78"/>
      <c r="E40" s="109"/>
      <c r="F40" s="109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04">
        <v>3</v>
      </c>
      <c r="D41" s="78"/>
      <c r="E41" s="109" t="str">
        <f>IF(D41=0,"",$G$7-D41)</f>
        <v/>
      </c>
      <c r="F41" s="109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04"/>
      <c r="D42" s="105"/>
      <c r="E42" s="106"/>
      <c r="F42" s="106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04"/>
      <c r="D43" s="105"/>
      <c r="E43" s="106"/>
      <c r="F43" s="106"/>
      <c r="G43" s="36"/>
      <c r="H43" s="46"/>
      <c r="I43" s="47">
        <f>I35+2</f>
        <v>8</v>
      </c>
      <c r="J43" s="48">
        <f t="shared" si="6"/>
        <v>4</v>
      </c>
      <c r="K43" s="48">
        <f t="shared" si="7"/>
        <v>5</v>
      </c>
      <c r="L43" s="48">
        <f t="shared" si="8"/>
        <v>6</v>
      </c>
      <c r="M43" s="48">
        <f t="shared" si="9"/>
        <v>11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0">A40+1</f>
        <v>9</v>
      </c>
      <c r="B44" s="190"/>
      <c r="C44" s="104"/>
      <c r="D44" s="105"/>
      <c r="E44" s="106"/>
      <c r="F44" s="106"/>
      <c r="G44" s="36"/>
      <c r="H44" s="46"/>
      <c r="I44" s="96">
        <f>I43+0.45</f>
        <v>8.4499999999999993</v>
      </c>
      <c r="J44" s="48" t="str">
        <f t="shared" si="6"/>
        <v/>
      </c>
      <c r="K44" s="48" t="str">
        <f t="shared" si="7"/>
        <v/>
      </c>
      <c r="L44" s="56" t="str">
        <f t="shared" si="8"/>
        <v/>
      </c>
      <c r="M44" s="48" t="str">
        <f t="shared" si="9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04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04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04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1">A44+1</f>
        <v>10</v>
      </c>
      <c r="B48" s="190"/>
      <c r="C48" s="104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04"/>
      <c r="D49" s="78"/>
      <c r="E49" s="109" t="str">
        <f>IF(D49=0,"",$G$7-D49)</f>
        <v/>
      </c>
      <c r="F49" s="109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04"/>
      <c r="D50" s="78"/>
      <c r="E50" s="109"/>
      <c r="F50" s="109"/>
      <c r="G50" s="36"/>
      <c r="H50" s="46"/>
      <c r="I50" s="47">
        <f>I43+2</f>
        <v>10</v>
      </c>
      <c r="J50" s="48">
        <f t="shared" si="6"/>
        <v>4</v>
      </c>
      <c r="K50" s="48">
        <f t="shared" si="7"/>
        <v>5</v>
      </c>
      <c r="L50" s="48">
        <f t="shared" si="8"/>
        <v>7</v>
      </c>
      <c r="M50" s="48">
        <f t="shared" si="9"/>
        <v>12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04"/>
      <c r="D51" s="108">
        <v>10</v>
      </c>
      <c r="E51" s="109">
        <f>IF(D51=0,"",$G$7-D51)</f>
        <v>15.8</v>
      </c>
      <c r="F51" s="109">
        <f>IF(D51=0,"",D51-MAX(D$9:$D50))</f>
        <v>4.5999999999999996</v>
      </c>
      <c r="G51" s="36"/>
      <c r="H51" s="46"/>
      <c r="I51" s="96">
        <f>I50+0.45</f>
        <v>10.45</v>
      </c>
      <c r="J51" s="48" t="str">
        <f t="shared" si="6"/>
        <v/>
      </c>
      <c r="K51" s="48" t="str">
        <f t="shared" si="7"/>
        <v/>
      </c>
      <c r="L51" s="56" t="str">
        <f t="shared" si="8"/>
        <v/>
      </c>
      <c r="M51" s="48" t="str">
        <f t="shared" si="9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5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F38:F39"/>
    <mergeCell ref="T39:T40"/>
    <mergeCell ref="U39:U40"/>
    <mergeCell ref="V39:V40"/>
    <mergeCell ref="W39:W40"/>
    <mergeCell ref="X39:X40"/>
    <mergeCell ref="W35:W36"/>
    <mergeCell ref="X35:X36"/>
    <mergeCell ref="A36:A39"/>
    <mergeCell ref="T37:T38"/>
    <mergeCell ref="U37:U38"/>
    <mergeCell ref="V37:V38"/>
    <mergeCell ref="W37:W38"/>
    <mergeCell ref="X37:X38"/>
    <mergeCell ref="D38:D39"/>
    <mergeCell ref="E38:E39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C19:C20"/>
    <mergeCell ref="T19:T20"/>
    <mergeCell ref="U19:U20"/>
    <mergeCell ref="V19:V20"/>
    <mergeCell ref="W19:W20"/>
    <mergeCell ref="X19:X20"/>
    <mergeCell ref="X15:X16"/>
    <mergeCell ref="A16:A19"/>
    <mergeCell ref="D17:D18"/>
    <mergeCell ref="E17:E18"/>
    <mergeCell ref="F17:F18"/>
    <mergeCell ref="T17:T18"/>
    <mergeCell ref="U17:U18"/>
    <mergeCell ref="V17:V18"/>
    <mergeCell ref="W17:W18"/>
    <mergeCell ref="X17:X18"/>
    <mergeCell ref="F14:F15"/>
    <mergeCell ref="C15:C16"/>
    <mergeCell ref="T15:T16"/>
    <mergeCell ref="U15:U16"/>
    <mergeCell ref="V15:V16"/>
    <mergeCell ref="W15:W16"/>
    <mergeCell ref="A12:A15"/>
    <mergeCell ref="C12:C13"/>
    <mergeCell ref="D14:D15"/>
    <mergeCell ref="E14:E15"/>
    <mergeCell ref="U12:W12"/>
    <mergeCell ref="T13:T14"/>
    <mergeCell ref="U13:U14"/>
    <mergeCell ref="V13:V14"/>
    <mergeCell ref="W13:W14"/>
    <mergeCell ref="X13:X14"/>
    <mergeCell ref="K10:K11"/>
    <mergeCell ref="L10:L11"/>
    <mergeCell ref="M10:M11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AB102"/>
  <sheetViews>
    <sheetView topLeftCell="A10"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40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24</v>
      </c>
      <c r="H5" s="11"/>
      <c r="I5" s="12"/>
      <c r="J5" s="9" t="s">
        <v>10</v>
      </c>
      <c r="K5" s="10"/>
      <c r="L5" s="10"/>
      <c r="M5" s="10"/>
      <c r="N5" s="236">
        <v>44904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44904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25.3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95"/>
      <c r="E12" s="197"/>
      <c r="F12" s="197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10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96">
        <v>0.4</v>
      </c>
      <c r="E13" s="198">
        <f>IF(D13=0,"",$G$7-D13)</f>
        <v>24.900000000000002</v>
      </c>
      <c r="F13" s="198">
        <f>IF(D13=0,"",D13-MAX(D$9:$D12))</f>
        <v>0.4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5</v>
      </c>
      <c r="V13" s="217">
        <v>7</v>
      </c>
      <c r="W13" s="217">
        <v>10</v>
      </c>
      <c r="X13" s="218">
        <f>SUM(V13:W13)</f>
        <v>17</v>
      </c>
      <c r="Y13" s="52">
        <f>Y12+2</f>
        <v>2</v>
      </c>
      <c r="Z13" s="53">
        <f t="shared" ref="Z13:Z17" si="1">VLOOKUP(Y13,$T$13:$X$51,5,0)</f>
        <v>17</v>
      </c>
      <c r="AA13" s="7">
        <v>4</v>
      </c>
      <c r="AB13" s="7">
        <v>3</v>
      </c>
    </row>
    <row r="14" spans="1:28" ht="14.1" customHeight="1">
      <c r="A14" s="253"/>
      <c r="B14" s="190"/>
      <c r="C14" s="104"/>
      <c r="D14" s="214"/>
      <c r="E14" s="215"/>
      <c r="F14" s="215"/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19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214"/>
      <c r="E15" s="215"/>
      <c r="F15" s="215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6</v>
      </c>
      <c r="V15" s="217">
        <v>8</v>
      </c>
      <c r="W15" s="217">
        <v>11</v>
      </c>
      <c r="X15" s="218">
        <f>SUM(V15:W15)</f>
        <v>19</v>
      </c>
      <c r="Y15" s="52">
        <f t="shared" ref="Y15:Y17" si="2">Y14+2</f>
        <v>6</v>
      </c>
      <c r="Z15" s="53">
        <f t="shared" si="1"/>
        <v>20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08"/>
      <c r="E16" s="109"/>
      <c r="F16" s="109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f t="shared" si="2"/>
        <v>8</v>
      </c>
      <c r="Z16" s="53">
        <f t="shared" si="1"/>
        <v>13</v>
      </c>
      <c r="AA16" s="7">
        <v>10</v>
      </c>
      <c r="AB16" s="7">
        <v>3</v>
      </c>
    </row>
    <row r="17" spans="1:28" ht="14.1" customHeight="1">
      <c r="A17" s="253"/>
      <c r="B17" s="190"/>
      <c r="C17" s="104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f t="shared" ref="T17" si="4">T15+2</f>
        <v>6</v>
      </c>
      <c r="U17" s="217">
        <v>6</v>
      </c>
      <c r="V17" s="217">
        <v>8</v>
      </c>
      <c r="W17" s="217">
        <v>12</v>
      </c>
      <c r="X17" s="218">
        <f t="shared" ref="X17" si="5">SUM(V17:W17)</f>
        <v>20</v>
      </c>
      <c r="Y17" s="52">
        <f t="shared" si="2"/>
        <v>10</v>
      </c>
      <c r="Z17" s="53">
        <f t="shared" si="1"/>
        <v>12</v>
      </c>
      <c r="AA17" s="7">
        <v>12</v>
      </c>
      <c r="AB17" s="7">
        <v>3</v>
      </c>
    </row>
    <row r="18" spans="1:28" ht="14.1" customHeight="1">
      <c r="A18" s="253"/>
      <c r="B18" s="190"/>
      <c r="C18" s="104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05"/>
      <c r="E19" s="106"/>
      <c r="F19" s="106"/>
      <c r="G19" s="36"/>
      <c r="H19" s="46"/>
      <c r="I19" s="47">
        <v>2</v>
      </c>
      <c r="J19" s="48">
        <f t="shared" ref="J19:J51" si="6">IFERROR(VLOOKUP($I19,$T$13:$X$51,2,0),"")</f>
        <v>5</v>
      </c>
      <c r="K19" s="48">
        <f t="shared" ref="K19:K51" si="7">IFERROR(VLOOKUP($I19,$T$13:$X$51,3,0),"")</f>
        <v>7</v>
      </c>
      <c r="L19" s="48">
        <f t="shared" ref="L19:L51" si="8">IFERROR(VLOOKUP($I19,$T$13:$X$51,4,0),"")</f>
        <v>10</v>
      </c>
      <c r="M19" s="48">
        <f t="shared" ref="M19:M51" si="9">IFERROR(VLOOKUP($I19,$T$13:$X$51,5,0),"")</f>
        <v>17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f t="shared" ref="T19" si="10">T17+2</f>
        <v>8</v>
      </c>
      <c r="U19" s="217">
        <v>5</v>
      </c>
      <c r="V19" s="217">
        <v>6</v>
      </c>
      <c r="W19" s="217">
        <v>7</v>
      </c>
      <c r="X19" s="218">
        <f t="shared" ref="X19" si="11">SUM(V19:W19)</f>
        <v>13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2">A16+1</f>
        <v>3</v>
      </c>
      <c r="B20" s="190"/>
      <c r="C20" s="251"/>
      <c r="D20" s="105"/>
      <c r="E20" s="106"/>
      <c r="F20" s="106"/>
      <c r="G20" s="36"/>
      <c r="H20" s="46"/>
      <c r="I20" s="96">
        <f>I19+0.45</f>
        <v>2.4500000000000002</v>
      </c>
      <c r="J20" s="48" t="str">
        <f t="shared" si="6"/>
        <v/>
      </c>
      <c r="K20" s="48" t="str">
        <f t="shared" si="7"/>
        <v/>
      </c>
      <c r="L20" s="48" t="str">
        <f t="shared" si="8"/>
        <v/>
      </c>
      <c r="M20" s="48" t="str">
        <f t="shared" si="9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04"/>
      <c r="D21" s="105"/>
      <c r="E21" s="106"/>
      <c r="F21" s="106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f t="shared" ref="T21" si="13">T19+2</f>
        <v>10</v>
      </c>
      <c r="U21" s="217">
        <v>4</v>
      </c>
      <c r="V21" s="217">
        <v>5</v>
      </c>
      <c r="W21" s="217">
        <v>7</v>
      </c>
      <c r="X21" s="218">
        <f t="shared" ref="X21" si="14">SUM(V21:W21)</f>
        <v>12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05"/>
      <c r="E22" s="106"/>
      <c r="F22" s="106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05"/>
      <c r="E23" s="106"/>
      <c r="F23" s="106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5">A20+1</f>
        <v>4</v>
      </c>
      <c r="B24" s="190"/>
      <c r="C24" s="104"/>
      <c r="D24" s="105"/>
      <c r="E24" s="106"/>
      <c r="F24" s="106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04"/>
      <c r="D27" s="108"/>
      <c r="E27" s="109"/>
      <c r="F27" s="109"/>
      <c r="G27" s="36"/>
      <c r="H27" s="46"/>
      <c r="I27" s="47">
        <f>I19+2</f>
        <v>4</v>
      </c>
      <c r="J27" s="48">
        <f t="shared" si="6"/>
        <v>6</v>
      </c>
      <c r="K27" s="48">
        <f t="shared" si="7"/>
        <v>8</v>
      </c>
      <c r="L27" s="48">
        <f t="shared" si="8"/>
        <v>11</v>
      </c>
      <c r="M27" s="48">
        <f t="shared" si="9"/>
        <v>19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6">A24+1</f>
        <v>5</v>
      </c>
      <c r="B28" s="190"/>
      <c r="C28" s="104"/>
      <c r="D28" s="105"/>
      <c r="E28" s="106"/>
      <c r="F28" s="106"/>
      <c r="G28" s="36"/>
      <c r="H28" s="46"/>
      <c r="I28" s="96">
        <f>I27+0.45</f>
        <v>4.45</v>
      </c>
      <c r="J28" s="48" t="str">
        <f t="shared" si="6"/>
        <v/>
      </c>
      <c r="K28" s="48" t="str">
        <f t="shared" si="7"/>
        <v/>
      </c>
      <c r="L28" s="48" t="str">
        <f t="shared" si="8"/>
        <v/>
      </c>
      <c r="M28" s="48" t="str">
        <f t="shared" si="9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04"/>
      <c r="D29" s="105"/>
      <c r="E29" s="106"/>
      <c r="F29" s="106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04"/>
      <c r="D30" s="105"/>
      <c r="E30" s="106"/>
      <c r="F30" s="106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04"/>
      <c r="D31" s="108"/>
      <c r="E31" s="109"/>
      <c r="F31" s="109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7">A28+1</f>
        <v>6</v>
      </c>
      <c r="B32" s="190"/>
      <c r="C32" s="104"/>
      <c r="D32" s="105"/>
      <c r="E32" s="106"/>
      <c r="F32" s="106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04"/>
      <c r="D33" s="85"/>
      <c r="E33" s="96"/>
      <c r="F33" s="96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04"/>
      <c r="D34" s="108"/>
      <c r="E34" s="109"/>
      <c r="F34" s="109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04"/>
      <c r="D35" s="105"/>
      <c r="E35" s="106"/>
      <c r="F35" s="106"/>
      <c r="G35" s="36"/>
      <c r="H35" s="46"/>
      <c r="I35" s="47">
        <f>I27+2</f>
        <v>6</v>
      </c>
      <c r="J35" s="48">
        <f t="shared" si="6"/>
        <v>6</v>
      </c>
      <c r="K35" s="48">
        <f t="shared" si="7"/>
        <v>8</v>
      </c>
      <c r="L35" s="48">
        <f t="shared" si="8"/>
        <v>12</v>
      </c>
      <c r="M35" s="48">
        <f t="shared" si="9"/>
        <v>20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8">A32+1</f>
        <v>7</v>
      </c>
      <c r="B36" s="190"/>
      <c r="C36" s="104"/>
      <c r="D36" s="78"/>
      <c r="E36" s="109"/>
      <c r="F36" s="109"/>
      <c r="G36" s="36"/>
      <c r="H36" s="46"/>
      <c r="I36" s="96">
        <f>I35+0.45</f>
        <v>6.45</v>
      </c>
      <c r="J36" s="48" t="str">
        <f t="shared" si="6"/>
        <v/>
      </c>
      <c r="K36" s="48" t="str">
        <f t="shared" si="7"/>
        <v/>
      </c>
      <c r="L36" s="56" t="str">
        <f t="shared" si="8"/>
        <v/>
      </c>
      <c r="M36" s="48" t="str">
        <f t="shared" si="9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3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>
        <v>2</v>
      </c>
      <c r="C37" s="104"/>
      <c r="D37" s="105">
        <v>6.5</v>
      </c>
      <c r="E37" s="106">
        <f>IF(D37=0,"",$G$7-D37)</f>
        <v>18.8</v>
      </c>
      <c r="F37" s="106">
        <f>IF(D37=0,"",D37-MAX(D$9:$D36))</f>
        <v>6.1</v>
      </c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04"/>
      <c r="D38" s="214"/>
      <c r="E38" s="215"/>
      <c r="F38" s="215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04"/>
      <c r="D39" s="214"/>
      <c r="E39" s="215"/>
      <c r="F39" s="21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19">A36+1</f>
        <v>8</v>
      </c>
      <c r="B40" s="190"/>
      <c r="C40" s="104"/>
      <c r="D40" s="78"/>
      <c r="E40" s="109"/>
      <c r="F40" s="109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04"/>
      <c r="D41" s="78"/>
      <c r="E41" s="109" t="str">
        <f>IF(D41=0,"",$G$7-D41)</f>
        <v/>
      </c>
      <c r="F41" s="109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04"/>
      <c r="D42" s="105"/>
      <c r="E42" s="106"/>
      <c r="F42" s="106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04"/>
      <c r="D43" s="105"/>
      <c r="E43" s="106"/>
      <c r="F43" s="106"/>
      <c r="G43" s="36"/>
      <c r="H43" s="46"/>
      <c r="I43" s="47">
        <f>I35+2</f>
        <v>8</v>
      </c>
      <c r="J43" s="48">
        <f t="shared" si="6"/>
        <v>5</v>
      </c>
      <c r="K43" s="48">
        <f t="shared" si="7"/>
        <v>6</v>
      </c>
      <c r="L43" s="48">
        <f t="shared" si="8"/>
        <v>7</v>
      </c>
      <c r="M43" s="48">
        <f t="shared" si="9"/>
        <v>13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0">A40+1</f>
        <v>9</v>
      </c>
      <c r="B44" s="190"/>
      <c r="C44" s="104">
        <v>3</v>
      </c>
      <c r="D44" s="105"/>
      <c r="E44" s="106"/>
      <c r="F44" s="106"/>
      <c r="G44" s="36"/>
      <c r="H44" s="46"/>
      <c r="I44" s="96">
        <f>I43+0.45</f>
        <v>8.4499999999999993</v>
      </c>
      <c r="J44" s="48" t="str">
        <f t="shared" si="6"/>
        <v/>
      </c>
      <c r="K44" s="48" t="str">
        <f t="shared" si="7"/>
        <v/>
      </c>
      <c r="L44" s="56" t="str">
        <f t="shared" si="8"/>
        <v/>
      </c>
      <c r="M44" s="48" t="str">
        <f t="shared" si="9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04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04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04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1">A44+1</f>
        <v>10</v>
      </c>
      <c r="B48" s="190"/>
      <c r="C48" s="104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04"/>
      <c r="D49" s="78"/>
      <c r="E49" s="109" t="str">
        <f>IF(D49=0,"",$G$7-D49)</f>
        <v/>
      </c>
      <c r="F49" s="109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04"/>
      <c r="D50" s="78"/>
      <c r="E50" s="109"/>
      <c r="F50" s="109"/>
      <c r="G50" s="36"/>
      <c r="H50" s="46"/>
      <c r="I50" s="47">
        <f>I43+2</f>
        <v>10</v>
      </c>
      <c r="J50" s="48">
        <f t="shared" si="6"/>
        <v>4</v>
      </c>
      <c r="K50" s="48">
        <f t="shared" si="7"/>
        <v>5</v>
      </c>
      <c r="L50" s="48">
        <f t="shared" si="8"/>
        <v>7</v>
      </c>
      <c r="M50" s="48">
        <f t="shared" si="9"/>
        <v>12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04"/>
      <c r="D51" s="108">
        <v>10</v>
      </c>
      <c r="E51" s="109">
        <f>IF(D51=0,"",$G$7-D51)</f>
        <v>15.3</v>
      </c>
      <c r="F51" s="109">
        <f>IF(D51=0,"",D51-MAX(D$9:$D50))</f>
        <v>3.5</v>
      </c>
      <c r="G51" s="36"/>
      <c r="H51" s="46"/>
      <c r="I51" s="96">
        <f>I50+0.45</f>
        <v>10.45</v>
      </c>
      <c r="J51" s="48" t="str">
        <f t="shared" si="6"/>
        <v/>
      </c>
      <c r="K51" s="48" t="str">
        <f t="shared" si="7"/>
        <v/>
      </c>
      <c r="L51" s="56" t="str">
        <f t="shared" si="8"/>
        <v/>
      </c>
      <c r="M51" s="48" t="str">
        <f t="shared" si="9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5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F38:F39"/>
    <mergeCell ref="T39:T40"/>
    <mergeCell ref="U39:U40"/>
    <mergeCell ref="V39:V40"/>
    <mergeCell ref="W39:W40"/>
    <mergeCell ref="X39:X40"/>
    <mergeCell ref="W35:W36"/>
    <mergeCell ref="X35:X36"/>
    <mergeCell ref="A36:A39"/>
    <mergeCell ref="T37:T38"/>
    <mergeCell ref="U37:U38"/>
    <mergeCell ref="V37:V38"/>
    <mergeCell ref="W37:W38"/>
    <mergeCell ref="X37:X38"/>
    <mergeCell ref="D38:D39"/>
    <mergeCell ref="E38:E39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C19:C20"/>
    <mergeCell ref="T19:T20"/>
    <mergeCell ref="U19:U20"/>
    <mergeCell ref="V19:V20"/>
    <mergeCell ref="W19:W20"/>
    <mergeCell ref="X19:X20"/>
    <mergeCell ref="X15:X16"/>
    <mergeCell ref="A16:A19"/>
    <mergeCell ref="D17:D18"/>
    <mergeCell ref="E17:E18"/>
    <mergeCell ref="F17:F18"/>
    <mergeCell ref="T17:T18"/>
    <mergeCell ref="U17:U18"/>
    <mergeCell ref="V17:V18"/>
    <mergeCell ref="W17:W18"/>
    <mergeCell ref="X17:X18"/>
    <mergeCell ref="F14:F15"/>
    <mergeCell ref="C15:C16"/>
    <mergeCell ref="T15:T16"/>
    <mergeCell ref="U15:U16"/>
    <mergeCell ref="V15:V16"/>
    <mergeCell ref="W15:W16"/>
    <mergeCell ref="A12:A15"/>
    <mergeCell ref="C12:C13"/>
    <mergeCell ref="D14:D15"/>
    <mergeCell ref="E14:E15"/>
    <mergeCell ref="U12:W12"/>
    <mergeCell ref="T13:T14"/>
    <mergeCell ref="U13:U14"/>
    <mergeCell ref="V13:V14"/>
    <mergeCell ref="W13:W14"/>
    <mergeCell ref="X13:X14"/>
    <mergeCell ref="K10:K11"/>
    <mergeCell ref="L10:L11"/>
    <mergeCell ref="M10:M11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AB102"/>
  <sheetViews>
    <sheetView topLeftCell="A4"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42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25</v>
      </c>
      <c r="H5" s="11"/>
      <c r="I5" s="12"/>
      <c r="J5" s="9" t="s">
        <v>10</v>
      </c>
      <c r="K5" s="10"/>
      <c r="L5" s="10"/>
      <c r="M5" s="10"/>
      <c r="N5" s="236">
        <v>44904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44904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25.2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95"/>
      <c r="E12" s="197"/>
      <c r="F12" s="197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22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96">
        <v>0.4</v>
      </c>
      <c r="E13" s="198">
        <f>IF(D13=0,"",$G$7-D13)</f>
        <v>24.8</v>
      </c>
      <c r="F13" s="198">
        <f>IF(D13=0,"",D13-MAX(D$9:$D12))</f>
        <v>0.4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4</v>
      </c>
      <c r="W13" s="217">
        <v>5</v>
      </c>
      <c r="X13" s="218">
        <f>SUM(V13:W13)</f>
        <v>9</v>
      </c>
      <c r="Y13" s="52">
        <f>Y12+2</f>
        <v>2</v>
      </c>
      <c r="Z13" s="53">
        <f t="shared" ref="Z13:Z17" si="1">VLOOKUP(Y13,$T$13:$X$51,5,0)</f>
        <v>9</v>
      </c>
      <c r="AA13" s="7">
        <v>4</v>
      </c>
      <c r="AB13" s="7">
        <v>3</v>
      </c>
    </row>
    <row r="14" spans="1:28" ht="14.1" customHeight="1">
      <c r="A14" s="253"/>
      <c r="B14" s="190"/>
      <c r="C14" s="119"/>
      <c r="D14" s="214"/>
      <c r="E14" s="215"/>
      <c r="F14" s="215"/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11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214"/>
      <c r="E15" s="215"/>
      <c r="F15" s="215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4</v>
      </c>
      <c r="V15" s="217">
        <v>5</v>
      </c>
      <c r="W15" s="217">
        <v>6</v>
      </c>
      <c r="X15" s="218">
        <f>SUM(V15:W15)</f>
        <v>11</v>
      </c>
      <c r="Y15" s="52">
        <f t="shared" ref="Y15:Y17" si="2">Y14+2</f>
        <v>6</v>
      </c>
      <c r="Z15" s="53">
        <f t="shared" si="1"/>
        <v>10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20"/>
      <c r="E16" s="121"/>
      <c r="F16" s="121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f t="shared" si="2"/>
        <v>8</v>
      </c>
      <c r="Z16" s="53">
        <f t="shared" si="1"/>
        <v>9</v>
      </c>
      <c r="AA16" s="7">
        <v>10</v>
      </c>
      <c r="AB16" s="7">
        <v>3</v>
      </c>
    </row>
    <row r="17" spans="1:28" ht="14.1" customHeight="1">
      <c r="A17" s="253"/>
      <c r="B17" s="190"/>
      <c r="C17" s="11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f t="shared" ref="T17" si="4">T15+2</f>
        <v>6</v>
      </c>
      <c r="U17" s="217">
        <v>3</v>
      </c>
      <c r="V17" s="217">
        <v>4</v>
      </c>
      <c r="W17" s="217">
        <v>6</v>
      </c>
      <c r="X17" s="218">
        <f t="shared" ref="X17" si="5">SUM(V17:W17)</f>
        <v>10</v>
      </c>
      <c r="Y17" s="52">
        <f t="shared" si="2"/>
        <v>10</v>
      </c>
      <c r="Z17" s="53">
        <f t="shared" si="1"/>
        <v>10</v>
      </c>
      <c r="AA17" s="7">
        <v>12</v>
      </c>
      <c r="AB17" s="7">
        <v>3</v>
      </c>
    </row>
    <row r="18" spans="1:28" ht="14.1" customHeight="1">
      <c r="A18" s="253"/>
      <c r="B18" s="190"/>
      <c r="C18" s="119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17"/>
      <c r="E19" s="118"/>
      <c r="F19" s="118"/>
      <c r="G19" s="36"/>
      <c r="H19" s="46"/>
      <c r="I19" s="47">
        <v>2</v>
      </c>
      <c r="J19" s="48">
        <f t="shared" ref="J19:J51" si="6">IFERROR(VLOOKUP($I19,$T$13:$X$51,2,0),"")</f>
        <v>3</v>
      </c>
      <c r="K19" s="48">
        <f t="shared" ref="K19:K51" si="7">IFERROR(VLOOKUP($I19,$T$13:$X$51,3,0),"")</f>
        <v>4</v>
      </c>
      <c r="L19" s="48">
        <f t="shared" ref="L19:L51" si="8">IFERROR(VLOOKUP($I19,$T$13:$X$51,4,0),"")</f>
        <v>5</v>
      </c>
      <c r="M19" s="48">
        <f t="shared" ref="M19:M51" si="9">IFERROR(VLOOKUP($I19,$T$13:$X$51,5,0),"")</f>
        <v>9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f t="shared" ref="T19" si="10">T17+2</f>
        <v>8</v>
      </c>
      <c r="U19" s="217">
        <v>3</v>
      </c>
      <c r="V19" s="217">
        <v>4</v>
      </c>
      <c r="W19" s="217">
        <v>5</v>
      </c>
      <c r="X19" s="218">
        <f t="shared" ref="X19" si="11">SUM(V19:W19)</f>
        <v>9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2">A16+1</f>
        <v>3</v>
      </c>
      <c r="B20" s="190"/>
      <c r="C20" s="251"/>
      <c r="D20" s="117"/>
      <c r="E20" s="118"/>
      <c r="F20" s="118"/>
      <c r="G20" s="36"/>
      <c r="H20" s="46"/>
      <c r="I20" s="96">
        <f>I19+0.45</f>
        <v>2.4500000000000002</v>
      </c>
      <c r="J20" s="48" t="str">
        <f t="shared" si="6"/>
        <v/>
      </c>
      <c r="K20" s="48" t="str">
        <f t="shared" si="7"/>
        <v/>
      </c>
      <c r="L20" s="48" t="str">
        <f t="shared" si="8"/>
        <v/>
      </c>
      <c r="M20" s="48" t="str">
        <f t="shared" si="9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19"/>
      <c r="D21" s="117"/>
      <c r="E21" s="118"/>
      <c r="F21" s="118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f t="shared" ref="T21" si="13">T19+2</f>
        <v>10</v>
      </c>
      <c r="U21" s="217">
        <v>3</v>
      </c>
      <c r="V21" s="217">
        <v>4</v>
      </c>
      <c r="W21" s="217">
        <v>6</v>
      </c>
      <c r="X21" s="218">
        <f t="shared" ref="X21" si="14">SUM(V21:W21)</f>
        <v>10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17"/>
      <c r="E22" s="118"/>
      <c r="F22" s="118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17"/>
      <c r="E23" s="118"/>
      <c r="F23" s="118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5">A20+1</f>
        <v>4</v>
      </c>
      <c r="B24" s="190"/>
      <c r="C24" s="119"/>
      <c r="D24" s="117"/>
      <c r="E24" s="118"/>
      <c r="F24" s="118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19"/>
      <c r="D27" s="120"/>
      <c r="E27" s="121"/>
      <c r="F27" s="121"/>
      <c r="G27" s="36"/>
      <c r="H27" s="46"/>
      <c r="I27" s="47">
        <f>I19+2</f>
        <v>4</v>
      </c>
      <c r="J27" s="48">
        <f t="shared" si="6"/>
        <v>4</v>
      </c>
      <c r="K27" s="48">
        <f t="shared" si="7"/>
        <v>5</v>
      </c>
      <c r="L27" s="48">
        <f t="shared" si="8"/>
        <v>6</v>
      </c>
      <c r="M27" s="48">
        <f t="shared" si="9"/>
        <v>11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6">A24+1</f>
        <v>5</v>
      </c>
      <c r="B28" s="190"/>
      <c r="C28" s="119"/>
      <c r="D28" s="117"/>
      <c r="E28" s="118"/>
      <c r="F28" s="118"/>
      <c r="G28" s="36"/>
      <c r="H28" s="46"/>
      <c r="I28" s="96">
        <f>I27+0.45</f>
        <v>4.45</v>
      </c>
      <c r="J28" s="48" t="str">
        <f t="shared" si="6"/>
        <v/>
      </c>
      <c r="K28" s="48" t="str">
        <f t="shared" si="7"/>
        <v/>
      </c>
      <c r="L28" s="48" t="str">
        <f t="shared" si="8"/>
        <v/>
      </c>
      <c r="M28" s="48" t="str">
        <f t="shared" si="9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19"/>
      <c r="D29" s="117"/>
      <c r="E29" s="118"/>
      <c r="F29" s="118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19"/>
      <c r="D30" s="117"/>
      <c r="E30" s="118"/>
      <c r="F30" s="118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19"/>
      <c r="D31" s="120"/>
      <c r="E31" s="121"/>
      <c r="F31" s="121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7">A28+1</f>
        <v>6</v>
      </c>
      <c r="B32" s="190"/>
      <c r="C32" s="119"/>
      <c r="D32" s="117"/>
      <c r="E32" s="118"/>
      <c r="F32" s="118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19"/>
      <c r="D33" s="85"/>
      <c r="E33" s="96"/>
      <c r="F33" s="96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19"/>
      <c r="D34" s="120"/>
      <c r="E34" s="121"/>
      <c r="F34" s="121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19"/>
      <c r="D35" s="117"/>
      <c r="E35" s="118"/>
      <c r="F35" s="118"/>
      <c r="G35" s="36"/>
      <c r="H35" s="46"/>
      <c r="I35" s="47">
        <f>I27+2</f>
        <v>6</v>
      </c>
      <c r="J35" s="48">
        <f t="shared" si="6"/>
        <v>3</v>
      </c>
      <c r="K35" s="48">
        <f t="shared" si="7"/>
        <v>4</v>
      </c>
      <c r="L35" s="48">
        <f t="shared" si="8"/>
        <v>6</v>
      </c>
      <c r="M35" s="48">
        <f t="shared" si="9"/>
        <v>10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8">A32+1</f>
        <v>7</v>
      </c>
      <c r="B36" s="190"/>
      <c r="C36" s="119"/>
      <c r="D36" s="78"/>
      <c r="E36" s="121"/>
      <c r="F36" s="121"/>
      <c r="G36" s="36"/>
      <c r="H36" s="46"/>
      <c r="I36" s="96">
        <f>I35+0.45</f>
        <v>6.45</v>
      </c>
      <c r="J36" s="48" t="str">
        <f t="shared" si="6"/>
        <v/>
      </c>
      <c r="K36" s="48" t="str">
        <f t="shared" si="7"/>
        <v/>
      </c>
      <c r="L36" s="56" t="str">
        <f t="shared" si="8"/>
        <v/>
      </c>
      <c r="M36" s="48" t="str">
        <f t="shared" si="9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3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>
        <v>2</v>
      </c>
      <c r="C37" s="119"/>
      <c r="D37" s="117">
        <v>6.5</v>
      </c>
      <c r="E37" s="118">
        <f>IF(D37=0,"",$G$7-D37)</f>
        <v>18.7</v>
      </c>
      <c r="F37" s="118">
        <f>IF(D37=0,"",D37-MAX(D$9:$D36))</f>
        <v>6.1</v>
      </c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19"/>
      <c r="D38" s="214"/>
      <c r="E38" s="215"/>
      <c r="F38" s="215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19"/>
      <c r="D39" s="214"/>
      <c r="E39" s="215"/>
      <c r="F39" s="21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19">A36+1</f>
        <v>8</v>
      </c>
      <c r="B40" s="190"/>
      <c r="C40" s="119"/>
      <c r="D40" s="117"/>
      <c r="E40" s="118"/>
      <c r="F40" s="118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19"/>
      <c r="D41" s="78"/>
      <c r="E41" s="121" t="str">
        <f>IF(D41=0,"",$G$7-D41)</f>
        <v/>
      </c>
      <c r="F41" s="121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19"/>
      <c r="D42" s="117"/>
      <c r="E42" s="118"/>
      <c r="F42" s="118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19"/>
      <c r="D43" s="117"/>
      <c r="E43" s="118"/>
      <c r="F43" s="118"/>
      <c r="G43" s="36"/>
      <c r="H43" s="46"/>
      <c r="I43" s="47">
        <f>I35+2</f>
        <v>8</v>
      </c>
      <c r="J43" s="48">
        <f t="shared" si="6"/>
        <v>3</v>
      </c>
      <c r="K43" s="48">
        <f t="shared" si="7"/>
        <v>4</v>
      </c>
      <c r="L43" s="48">
        <f t="shared" si="8"/>
        <v>5</v>
      </c>
      <c r="M43" s="48">
        <f t="shared" si="9"/>
        <v>9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0">A40+1</f>
        <v>9</v>
      </c>
      <c r="B44" s="190"/>
      <c r="C44" s="119">
        <v>3</v>
      </c>
      <c r="D44" s="117"/>
      <c r="E44" s="118"/>
      <c r="F44" s="118"/>
      <c r="G44" s="36"/>
      <c r="H44" s="46"/>
      <c r="I44" s="96">
        <f>I43+0.45</f>
        <v>8.4499999999999993</v>
      </c>
      <c r="J44" s="48" t="str">
        <f t="shared" si="6"/>
        <v/>
      </c>
      <c r="K44" s="48" t="str">
        <f t="shared" si="7"/>
        <v/>
      </c>
      <c r="L44" s="56" t="str">
        <f t="shared" si="8"/>
        <v/>
      </c>
      <c r="M44" s="48" t="str">
        <f t="shared" si="9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19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41"/>
      <c r="O45" s="26"/>
      <c r="P45" s="34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19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1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1">A44+1</f>
        <v>10</v>
      </c>
      <c r="B48" s="190"/>
      <c r="C48" s="119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19"/>
      <c r="D49" s="78"/>
      <c r="E49" s="121" t="str">
        <f>IF(D49=0,"",$G$7-D49)</f>
        <v/>
      </c>
      <c r="F49" s="121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19"/>
      <c r="D50" s="78"/>
      <c r="E50" s="121"/>
      <c r="F50" s="121"/>
      <c r="G50" s="36"/>
      <c r="H50" s="46"/>
      <c r="I50" s="47">
        <f>I43+2</f>
        <v>10</v>
      </c>
      <c r="J50" s="48">
        <f t="shared" si="6"/>
        <v>3</v>
      </c>
      <c r="K50" s="48">
        <f t="shared" si="7"/>
        <v>4</v>
      </c>
      <c r="L50" s="48">
        <f t="shared" si="8"/>
        <v>6</v>
      </c>
      <c r="M50" s="48">
        <f t="shared" si="9"/>
        <v>10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19"/>
      <c r="D51" s="120">
        <v>10</v>
      </c>
      <c r="E51" s="121">
        <f>IF(D51=0,"",$G$7-D51)</f>
        <v>15.2</v>
      </c>
      <c r="F51" s="121">
        <f>IF(D51=0,"",D51-MAX(D$9:$D50))</f>
        <v>3.5</v>
      </c>
      <c r="G51" s="36"/>
      <c r="H51" s="46"/>
      <c r="I51" s="96">
        <f>I50+0.45</f>
        <v>10.45</v>
      </c>
      <c r="J51" s="48" t="str">
        <f t="shared" si="6"/>
        <v/>
      </c>
      <c r="K51" s="48" t="str">
        <f t="shared" si="7"/>
        <v/>
      </c>
      <c r="L51" s="56" t="str">
        <f t="shared" si="8"/>
        <v/>
      </c>
      <c r="M51" s="48" t="str">
        <f t="shared" si="9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5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F38:F39"/>
    <mergeCell ref="T39:T40"/>
    <mergeCell ref="U39:U40"/>
    <mergeCell ref="V39:V40"/>
    <mergeCell ref="W39:W40"/>
    <mergeCell ref="X39:X40"/>
    <mergeCell ref="W35:W36"/>
    <mergeCell ref="X35:X36"/>
    <mergeCell ref="A36:A39"/>
    <mergeCell ref="T37:T38"/>
    <mergeCell ref="U37:U38"/>
    <mergeCell ref="V37:V38"/>
    <mergeCell ref="W37:W38"/>
    <mergeCell ref="X37:X38"/>
    <mergeCell ref="D38:D39"/>
    <mergeCell ref="E38:E39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C19:C20"/>
    <mergeCell ref="T19:T20"/>
    <mergeCell ref="U19:U20"/>
    <mergeCell ref="V19:V20"/>
    <mergeCell ref="W19:W20"/>
    <mergeCell ref="X19:X20"/>
    <mergeCell ref="X15:X16"/>
    <mergeCell ref="A16:A19"/>
    <mergeCell ref="D17:D18"/>
    <mergeCell ref="E17:E18"/>
    <mergeCell ref="F17:F18"/>
    <mergeCell ref="T17:T18"/>
    <mergeCell ref="U17:U18"/>
    <mergeCell ref="V17:V18"/>
    <mergeCell ref="W17:W18"/>
    <mergeCell ref="X17:X18"/>
    <mergeCell ref="F14:F15"/>
    <mergeCell ref="C15:C16"/>
    <mergeCell ref="T15:T16"/>
    <mergeCell ref="U15:U16"/>
    <mergeCell ref="V15:V16"/>
    <mergeCell ref="W15:W16"/>
    <mergeCell ref="A12:A15"/>
    <mergeCell ref="C12:C13"/>
    <mergeCell ref="D14:D15"/>
    <mergeCell ref="E14:E15"/>
    <mergeCell ref="U12:W12"/>
    <mergeCell ref="T13:T14"/>
    <mergeCell ref="U13:U14"/>
    <mergeCell ref="V13:V14"/>
    <mergeCell ref="W13:W14"/>
    <mergeCell ref="X13:X14"/>
    <mergeCell ref="K10:K11"/>
    <mergeCell ref="L10:L11"/>
    <mergeCell ref="M10:M11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AB102"/>
  <sheetViews>
    <sheetView topLeftCell="A43"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44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26</v>
      </c>
      <c r="H5" s="11"/>
      <c r="I5" s="12"/>
      <c r="J5" s="9" t="s">
        <v>10</v>
      </c>
      <c r="K5" s="10"/>
      <c r="L5" s="10"/>
      <c r="M5" s="10"/>
      <c r="N5" s="236">
        <v>44904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44904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25.5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91"/>
      <c r="E12" s="193"/>
      <c r="F12" s="193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27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92">
        <v>0.5</v>
      </c>
      <c r="E13" s="194">
        <f>IF(D13=0,"",$G$7-D13)</f>
        <v>25</v>
      </c>
      <c r="F13" s="194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5</v>
      </c>
      <c r="V13" s="217">
        <v>7</v>
      </c>
      <c r="W13" s="217">
        <v>8</v>
      </c>
      <c r="X13" s="218">
        <f>SUM(V13:W13)</f>
        <v>15</v>
      </c>
      <c r="Y13" s="52">
        <f>Y12+2</f>
        <v>2</v>
      </c>
      <c r="Z13" s="53">
        <f t="shared" ref="Z13:Z17" si="1">VLOOKUP(Y13,$T$13:$X$51,5,0)</f>
        <v>15</v>
      </c>
      <c r="AA13" s="7">
        <v>4</v>
      </c>
      <c r="AB13" s="7">
        <v>3</v>
      </c>
    </row>
    <row r="14" spans="1:28" ht="14.1" customHeight="1">
      <c r="A14" s="253"/>
      <c r="B14" s="190"/>
      <c r="C14" s="128"/>
      <c r="D14" s="214"/>
      <c r="E14" s="215"/>
      <c r="F14" s="215"/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17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214"/>
      <c r="E15" s="215"/>
      <c r="F15" s="215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5</v>
      </c>
      <c r="V15" s="217">
        <v>7</v>
      </c>
      <c r="W15" s="217">
        <v>10</v>
      </c>
      <c r="X15" s="218">
        <f>SUM(V15:W15)</f>
        <v>17</v>
      </c>
      <c r="Y15" s="52">
        <f t="shared" ref="Y15:Y17" si="2">Y14+2</f>
        <v>6</v>
      </c>
      <c r="Z15" s="53">
        <f t="shared" si="1"/>
        <v>16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25"/>
      <c r="E16" s="126"/>
      <c r="F16" s="126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f t="shared" si="2"/>
        <v>8</v>
      </c>
      <c r="Z16" s="53">
        <f t="shared" si="1"/>
        <v>10</v>
      </c>
      <c r="AA16" s="7">
        <v>10</v>
      </c>
      <c r="AB16" s="7">
        <v>3</v>
      </c>
    </row>
    <row r="17" spans="1:28" ht="14.1" customHeight="1">
      <c r="A17" s="253"/>
      <c r="B17" s="190"/>
      <c r="C17" s="128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f t="shared" ref="T17" si="4">T15+2</f>
        <v>6</v>
      </c>
      <c r="U17" s="217">
        <v>5</v>
      </c>
      <c r="V17" s="217">
        <v>7</v>
      </c>
      <c r="W17" s="217">
        <v>9</v>
      </c>
      <c r="X17" s="218">
        <f t="shared" ref="X17" si="5">SUM(V17:W17)</f>
        <v>16</v>
      </c>
      <c r="Y17" s="52">
        <f t="shared" si="2"/>
        <v>10</v>
      </c>
      <c r="Z17" s="53">
        <f t="shared" si="1"/>
        <v>11</v>
      </c>
      <c r="AA17" s="7">
        <v>12</v>
      </c>
      <c r="AB17" s="7">
        <v>3</v>
      </c>
    </row>
    <row r="18" spans="1:28" ht="14.1" customHeight="1">
      <c r="A18" s="253"/>
      <c r="B18" s="190"/>
      <c r="C18" s="128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23"/>
      <c r="E19" s="124"/>
      <c r="F19" s="124"/>
      <c r="G19" s="36"/>
      <c r="H19" s="46"/>
      <c r="I19" s="47">
        <v>2</v>
      </c>
      <c r="J19" s="48">
        <f t="shared" ref="J19:J51" si="6">IFERROR(VLOOKUP($I19,$T$13:$X$51,2,0),"")</f>
        <v>5</v>
      </c>
      <c r="K19" s="48">
        <f t="shared" ref="K19:K51" si="7">IFERROR(VLOOKUP($I19,$T$13:$X$51,3,0),"")</f>
        <v>7</v>
      </c>
      <c r="L19" s="48">
        <f t="shared" ref="L19:L51" si="8">IFERROR(VLOOKUP($I19,$T$13:$X$51,4,0),"")</f>
        <v>8</v>
      </c>
      <c r="M19" s="48">
        <f t="shared" ref="M19:M51" si="9">IFERROR(VLOOKUP($I19,$T$13:$X$51,5,0),"")</f>
        <v>15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f t="shared" ref="T19" si="10">T17+2</f>
        <v>8</v>
      </c>
      <c r="U19" s="217">
        <v>3</v>
      </c>
      <c r="V19" s="217">
        <v>4</v>
      </c>
      <c r="W19" s="217">
        <v>6</v>
      </c>
      <c r="X19" s="218">
        <f t="shared" ref="X19" si="11">SUM(V19:W19)</f>
        <v>10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2">A16+1</f>
        <v>3</v>
      </c>
      <c r="B20" s="190"/>
      <c r="C20" s="251"/>
      <c r="D20" s="123"/>
      <c r="E20" s="124"/>
      <c r="F20" s="124"/>
      <c r="G20" s="36"/>
      <c r="H20" s="46"/>
      <c r="I20" s="96">
        <f>I19+0.45</f>
        <v>2.4500000000000002</v>
      </c>
      <c r="J20" s="48" t="str">
        <f t="shared" si="6"/>
        <v/>
      </c>
      <c r="K20" s="48" t="str">
        <f t="shared" si="7"/>
        <v/>
      </c>
      <c r="L20" s="48" t="str">
        <f t="shared" si="8"/>
        <v/>
      </c>
      <c r="M20" s="48" t="str">
        <f t="shared" si="9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28"/>
      <c r="D21" s="123"/>
      <c r="E21" s="124"/>
      <c r="F21" s="124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f t="shared" ref="T21" si="13">T19+2</f>
        <v>10</v>
      </c>
      <c r="U21" s="217">
        <v>3</v>
      </c>
      <c r="V21" s="217">
        <v>5</v>
      </c>
      <c r="W21" s="217">
        <v>6</v>
      </c>
      <c r="X21" s="218">
        <f t="shared" ref="X21" si="14">SUM(V21:W21)</f>
        <v>11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23"/>
      <c r="E22" s="124"/>
      <c r="F22" s="124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3"/>
      <c r="E23" s="124"/>
      <c r="F23" s="124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5">A20+1</f>
        <v>4</v>
      </c>
      <c r="B24" s="190"/>
      <c r="C24" s="128"/>
      <c r="D24" s="123"/>
      <c r="E24" s="124"/>
      <c r="F24" s="124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28"/>
      <c r="D27" s="125"/>
      <c r="E27" s="126"/>
      <c r="F27" s="126"/>
      <c r="G27" s="36"/>
      <c r="H27" s="46"/>
      <c r="I27" s="47">
        <f>I19+2</f>
        <v>4</v>
      </c>
      <c r="J27" s="48">
        <f t="shared" si="6"/>
        <v>5</v>
      </c>
      <c r="K27" s="48">
        <f t="shared" si="7"/>
        <v>7</v>
      </c>
      <c r="L27" s="48">
        <f t="shared" si="8"/>
        <v>10</v>
      </c>
      <c r="M27" s="48">
        <f t="shared" si="9"/>
        <v>17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6">A24+1</f>
        <v>5</v>
      </c>
      <c r="B28" s="190"/>
      <c r="C28" s="128"/>
      <c r="D28" s="123"/>
      <c r="E28" s="124"/>
      <c r="F28" s="124"/>
      <c r="G28" s="36"/>
      <c r="H28" s="46"/>
      <c r="I28" s="96">
        <f>I27+0.45</f>
        <v>4.45</v>
      </c>
      <c r="J28" s="48" t="str">
        <f t="shared" si="6"/>
        <v/>
      </c>
      <c r="K28" s="48" t="str">
        <f t="shared" si="7"/>
        <v/>
      </c>
      <c r="L28" s="48" t="str">
        <f t="shared" si="8"/>
        <v/>
      </c>
      <c r="M28" s="48" t="str">
        <f t="shared" si="9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28"/>
      <c r="D29" s="123"/>
      <c r="E29" s="124"/>
      <c r="F29" s="124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28"/>
      <c r="D30" s="123"/>
      <c r="E30" s="124"/>
      <c r="F30" s="124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28"/>
      <c r="D31" s="125"/>
      <c r="E31" s="126"/>
      <c r="F31" s="126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7">A28+1</f>
        <v>6</v>
      </c>
      <c r="B32" s="190"/>
      <c r="C32" s="128"/>
      <c r="D32" s="123"/>
      <c r="E32" s="124"/>
      <c r="F32" s="124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28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28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28"/>
      <c r="D35" s="123"/>
      <c r="E35" s="124"/>
      <c r="F35" s="124"/>
      <c r="G35" s="36"/>
      <c r="H35" s="46"/>
      <c r="I35" s="47">
        <f>I27+2</f>
        <v>6</v>
      </c>
      <c r="J35" s="48">
        <f t="shared" si="6"/>
        <v>5</v>
      </c>
      <c r="K35" s="48">
        <f t="shared" si="7"/>
        <v>7</v>
      </c>
      <c r="L35" s="48">
        <f t="shared" si="8"/>
        <v>9</v>
      </c>
      <c r="M35" s="48">
        <f t="shared" si="9"/>
        <v>16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8">A32+1</f>
        <v>7</v>
      </c>
      <c r="B36" s="190"/>
      <c r="C36" s="128"/>
      <c r="D36" s="78"/>
      <c r="E36" s="126"/>
      <c r="F36" s="126"/>
      <c r="G36" s="36"/>
      <c r="H36" s="46"/>
      <c r="I36" s="96">
        <f>I35+0.45</f>
        <v>6.45</v>
      </c>
      <c r="J36" s="48" t="str">
        <f t="shared" si="6"/>
        <v/>
      </c>
      <c r="K36" s="48" t="str">
        <f t="shared" si="7"/>
        <v/>
      </c>
      <c r="L36" s="56" t="str">
        <f t="shared" si="8"/>
        <v/>
      </c>
      <c r="M36" s="48" t="str">
        <f t="shared" si="9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3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28"/>
      <c r="D37" s="123"/>
      <c r="E37" s="124"/>
      <c r="F37" s="124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28"/>
      <c r="D38" s="214"/>
      <c r="E38" s="215"/>
      <c r="F38" s="215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28"/>
      <c r="D39" s="214"/>
      <c r="E39" s="215"/>
      <c r="F39" s="21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19">A36+1</f>
        <v>8</v>
      </c>
      <c r="B40" s="190"/>
      <c r="C40" s="128"/>
      <c r="D40" s="123"/>
      <c r="E40" s="124"/>
      <c r="F40" s="124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28"/>
      <c r="D41" s="78"/>
      <c r="E41" s="126" t="str">
        <f>IF(D41=0,"",$G$7-D41)</f>
        <v/>
      </c>
      <c r="F41" s="126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>
        <v>2</v>
      </c>
      <c r="C42" s="128"/>
      <c r="D42" s="125">
        <v>7.8</v>
      </c>
      <c r="E42" s="126">
        <f>IF(D42=0,"",$G$7-D42)</f>
        <v>17.7</v>
      </c>
      <c r="F42" s="126">
        <f>IF(D42=0,"",D42-MAX(D$9:$D41))</f>
        <v>7.3</v>
      </c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28"/>
      <c r="D43" s="123"/>
      <c r="E43" s="124"/>
      <c r="F43" s="124"/>
      <c r="G43" s="36"/>
      <c r="H43" s="46"/>
      <c r="I43" s="47">
        <f>I35+2</f>
        <v>8</v>
      </c>
      <c r="J43" s="48">
        <f t="shared" si="6"/>
        <v>3</v>
      </c>
      <c r="K43" s="48">
        <f t="shared" si="7"/>
        <v>4</v>
      </c>
      <c r="L43" s="48">
        <f t="shared" si="8"/>
        <v>6</v>
      </c>
      <c r="M43" s="48">
        <f t="shared" si="9"/>
        <v>10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0">A40+1</f>
        <v>9</v>
      </c>
      <c r="B44" s="190"/>
      <c r="C44" s="128"/>
      <c r="D44" s="123"/>
      <c r="E44" s="124"/>
      <c r="F44" s="124"/>
      <c r="G44" s="36"/>
      <c r="H44" s="46"/>
      <c r="I44" s="96">
        <f>I43+0.45</f>
        <v>8.4499999999999993</v>
      </c>
      <c r="J44" s="48" t="str">
        <f t="shared" si="6"/>
        <v/>
      </c>
      <c r="K44" s="48" t="str">
        <f t="shared" si="7"/>
        <v/>
      </c>
      <c r="L44" s="56" t="str">
        <f t="shared" si="8"/>
        <v/>
      </c>
      <c r="M44" s="48" t="str">
        <f t="shared" si="9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28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41"/>
      <c r="O45" s="26"/>
      <c r="P45" s="34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28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28">
        <v>3</v>
      </c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1">A44+1</f>
        <v>10</v>
      </c>
      <c r="B48" s="190"/>
      <c r="C48" s="128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28"/>
      <c r="D49" s="78"/>
      <c r="E49" s="126" t="str">
        <f>IF(D49=0,"",$G$7-D49)</f>
        <v/>
      </c>
      <c r="F49" s="126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28"/>
      <c r="D50" s="78"/>
      <c r="E50" s="126"/>
      <c r="F50" s="126"/>
      <c r="G50" s="36"/>
      <c r="H50" s="46"/>
      <c r="I50" s="47">
        <f>I43+2</f>
        <v>10</v>
      </c>
      <c r="J50" s="48">
        <f t="shared" si="6"/>
        <v>3</v>
      </c>
      <c r="K50" s="48">
        <f t="shared" si="7"/>
        <v>5</v>
      </c>
      <c r="L50" s="48">
        <f t="shared" si="8"/>
        <v>6</v>
      </c>
      <c r="M50" s="48">
        <f t="shared" si="9"/>
        <v>11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28"/>
      <c r="D51" s="125">
        <v>10</v>
      </c>
      <c r="E51" s="126">
        <f>IF(D51=0,"",$G$7-D51)</f>
        <v>15.5</v>
      </c>
      <c r="F51" s="126">
        <f>IF(D51=0,"",D51-MAX(D$9:$D50))</f>
        <v>2.2000000000000002</v>
      </c>
      <c r="G51" s="36"/>
      <c r="H51" s="46"/>
      <c r="I51" s="96">
        <f>I50+0.45</f>
        <v>10.45</v>
      </c>
      <c r="J51" s="48" t="str">
        <f t="shared" si="6"/>
        <v/>
      </c>
      <c r="K51" s="48" t="str">
        <f t="shared" si="7"/>
        <v/>
      </c>
      <c r="L51" s="56" t="str">
        <f t="shared" si="8"/>
        <v/>
      </c>
      <c r="M51" s="48" t="str">
        <f t="shared" si="9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8"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  <mergeCell ref="W13:W14"/>
    <mergeCell ref="X13:X14"/>
    <mergeCell ref="K10:K11"/>
    <mergeCell ref="L10:L11"/>
    <mergeCell ref="M10:M11"/>
    <mergeCell ref="C10:C11"/>
    <mergeCell ref="D10:D11"/>
    <mergeCell ref="E10:E11"/>
    <mergeCell ref="F10:F11"/>
    <mergeCell ref="I10:I11"/>
    <mergeCell ref="J10:J11"/>
    <mergeCell ref="X15:X16"/>
    <mergeCell ref="A16:A19"/>
    <mergeCell ref="D17:D18"/>
    <mergeCell ref="E17:E18"/>
    <mergeCell ref="F17:F18"/>
    <mergeCell ref="T17:T18"/>
    <mergeCell ref="U17:U18"/>
    <mergeCell ref="V17:V18"/>
    <mergeCell ref="W17:W18"/>
    <mergeCell ref="X17:X18"/>
    <mergeCell ref="F14:F15"/>
    <mergeCell ref="C15:C16"/>
    <mergeCell ref="T15:T16"/>
    <mergeCell ref="U15:U16"/>
    <mergeCell ref="V15:V16"/>
    <mergeCell ref="W15:W16"/>
    <mergeCell ref="A12:A15"/>
    <mergeCell ref="C12:C13"/>
    <mergeCell ref="D14:D15"/>
    <mergeCell ref="E14:E15"/>
    <mergeCell ref="U12:W12"/>
    <mergeCell ref="T13:T14"/>
    <mergeCell ref="U13:U14"/>
    <mergeCell ref="V13:V14"/>
    <mergeCell ref="W21:W22"/>
    <mergeCell ref="X21:X22"/>
    <mergeCell ref="C22:C23"/>
    <mergeCell ref="T23:T24"/>
    <mergeCell ref="U23:U24"/>
    <mergeCell ref="V23:V24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X31:X32"/>
    <mergeCell ref="A32:A35"/>
    <mergeCell ref="D33:D34"/>
    <mergeCell ref="E33:E34"/>
    <mergeCell ref="F33:F34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T35:T36"/>
    <mergeCell ref="U35:U36"/>
    <mergeCell ref="V35:V36"/>
    <mergeCell ref="W35:W36"/>
    <mergeCell ref="X35:X36"/>
    <mergeCell ref="A36:A39"/>
    <mergeCell ref="T37:T38"/>
    <mergeCell ref="U37:U38"/>
    <mergeCell ref="V37:V38"/>
    <mergeCell ref="W37:W38"/>
    <mergeCell ref="X37:X38"/>
    <mergeCell ref="D38:D39"/>
    <mergeCell ref="E38:E39"/>
    <mergeCell ref="F38:F39"/>
    <mergeCell ref="T39:T40"/>
    <mergeCell ref="U39:U40"/>
    <mergeCell ref="V39:V40"/>
    <mergeCell ref="W39:W40"/>
    <mergeCell ref="X39:X40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AB102"/>
  <sheetViews>
    <sheetView topLeftCell="A28"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45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8</v>
      </c>
      <c r="H5" s="11"/>
      <c r="I5" s="12"/>
      <c r="J5" s="9" t="s">
        <v>10</v>
      </c>
      <c r="K5" s="10"/>
      <c r="L5" s="10"/>
      <c r="M5" s="10"/>
      <c r="N5" s="236">
        <v>44904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44904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25.5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91"/>
      <c r="E12" s="193"/>
      <c r="F12" s="193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27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92">
        <v>0.6</v>
      </c>
      <c r="E13" s="194">
        <f>IF(D13=0,"",$G$7-D13)</f>
        <v>24.9</v>
      </c>
      <c r="F13" s="194">
        <f>IF(D13=0,"",D13-MAX(D$9:$D12))</f>
        <v>0.6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5</v>
      </c>
      <c r="V13" s="217">
        <v>7</v>
      </c>
      <c r="W13" s="217">
        <v>7</v>
      </c>
      <c r="X13" s="218">
        <f>SUM(V13:W13)</f>
        <v>14</v>
      </c>
      <c r="Y13" s="52">
        <f>Y12+2</f>
        <v>2</v>
      </c>
      <c r="Z13" s="53">
        <f t="shared" ref="Z13:Z17" si="1">VLOOKUP(Y13,$T$13:$X$51,5,0)</f>
        <v>14</v>
      </c>
      <c r="AA13" s="7">
        <v>4</v>
      </c>
      <c r="AB13" s="7">
        <v>3</v>
      </c>
    </row>
    <row r="14" spans="1:28" ht="14.1" customHeight="1">
      <c r="A14" s="253"/>
      <c r="B14" s="190"/>
      <c r="C14" s="128"/>
      <c r="D14" s="214"/>
      <c r="E14" s="215"/>
      <c r="F14" s="215"/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15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214"/>
      <c r="E15" s="215"/>
      <c r="F15" s="215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5</v>
      </c>
      <c r="V15" s="217">
        <v>7</v>
      </c>
      <c r="W15" s="217">
        <v>8</v>
      </c>
      <c r="X15" s="218">
        <f>SUM(V15:W15)</f>
        <v>15</v>
      </c>
      <c r="Y15" s="52">
        <f t="shared" ref="Y15:Y17" si="2">Y14+2</f>
        <v>6</v>
      </c>
      <c r="Z15" s="53">
        <f t="shared" si="1"/>
        <v>14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25"/>
      <c r="E16" s="126"/>
      <c r="F16" s="126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f t="shared" si="2"/>
        <v>8</v>
      </c>
      <c r="Z16" s="53">
        <f t="shared" si="1"/>
        <v>12</v>
      </c>
      <c r="AA16" s="7">
        <v>10</v>
      </c>
      <c r="AB16" s="7">
        <v>3</v>
      </c>
    </row>
    <row r="17" spans="1:28" ht="14.1" customHeight="1">
      <c r="A17" s="253"/>
      <c r="B17" s="190"/>
      <c r="C17" s="128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f t="shared" ref="T17" si="4">T15+2</f>
        <v>6</v>
      </c>
      <c r="U17" s="217">
        <v>4</v>
      </c>
      <c r="V17" s="217">
        <v>6</v>
      </c>
      <c r="W17" s="217">
        <v>8</v>
      </c>
      <c r="X17" s="218">
        <f t="shared" ref="X17" si="5">SUM(V17:W17)</f>
        <v>14</v>
      </c>
      <c r="Y17" s="52">
        <f t="shared" si="2"/>
        <v>10</v>
      </c>
      <c r="Z17" s="53">
        <f t="shared" si="1"/>
        <v>13</v>
      </c>
      <c r="AA17" s="7">
        <v>12</v>
      </c>
      <c r="AB17" s="7">
        <v>3</v>
      </c>
    </row>
    <row r="18" spans="1:28" ht="14.1" customHeight="1">
      <c r="A18" s="253"/>
      <c r="B18" s="190"/>
      <c r="C18" s="128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23"/>
      <c r="E19" s="124"/>
      <c r="F19" s="124"/>
      <c r="G19" s="36"/>
      <c r="H19" s="46"/>
      <c r="I19" s="47">
        <v>2</v>
      </c>
      <c r="J19" s="48">
        <f t="shared" ref="J19:J51" si="6">IFERROR(VLOOKUP($I19,$T$13:$X$51,2,0),"")</f>
        <v>5</v>
      </c>
      <c r="K19" s="48">
        <f t="shared" ref="K19:K51" si="7">IFERROR(VLOOKUP($I19,$T$13:$X$51,3,0),"")</f>
        <v>7</v>
      </c>
      <c r="L19" s="48">
        <f t="shared" ref="L19:L51" si="8">IFERROR(VLOOKUP($I19,$T$13:$X$51,4,0),"")</f>
        <v>7</v>
      </c>
      <c r="M19" s="48">
        <f t="shared" ref="M19:M51" si="9">IFERROR(VLOOKUP($I19,$T$13:$X$51,5,0),"")</f>
        <v>14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f t="shared" ref="T19" si="10">T17+2</f>
        <v>8</v>
      </c>
      <c r="U19" s="217">
        <v>4</v>
      </c>
      <c r="V19" s="217">
        <v>5</v>
      </c>
      <c r="W19" s="217">
        <v>7</v>
      </c>
      <c r="X19" s="218">
        <f t="shared" ref="X19" si="11">SUM(V19:W19)</f>
        <v>12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2">A16+1</f>
        <v>3</v>
      </c>
      <c r="B20" s="190"/>
      <c r="C20" s="251"/>
      <c r="D20" s="123"/>
      <c r="E20" s="124"/>
      <c r="F20" s="124"/>
      <c r="G20" s="36"/>
      <c r="H20" s="46"/>
      <c r="I20" s="96">
        <f>I19+0.45</f>
        <v>2.4500000000000002</v>
      </c>
      <c r="J20" s="48" t="str">
        <f t="shared" si="6"/>
        <v/>
      </c>
      <c r="K20" s="48" t="str">
        <f t="shared" si="7"/>
        <v/>
      </c>
      <c r="L20" s="48" t="str">
        <f t="shared" si="8"/>
        <v/>
      </c>
      <c r="M20" s="48" t="str">
        <f t="shared" si="9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28"/>
      <c r="D21" s="123"/>
      <c r="E21" s="124"/>
      <c r="F21" s="124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f t="shared" ref="T21" si="13">T19+2</f>
        <v>10</v>
      </c>
      <c r="U21" s="217">
        <v>4</v>
      </c>
      <c r="V21" s="217">
        <v>6</v>
      </c>
      <c r="W21" s="217">
        <v>7</v>
      </c>
      <c r="X21" s="218">
        <f t="shared" ref="X21" si="14">SUM(V21:W21)</f>
        <v>13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23"/>
      <c r="E22" s="124"/>
      <c r="F22" s="124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3"/>
      <c r="E23" s="124"/>
      <c r="F23" s="124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5">A20+1</f>
        <v>4</v>
      </c>
      <c r="B24" s="190"/>
      <c r="C24" s="128"/>
      <c r="D24" s="123"/>
      <c r="E24" s="124"/>
      <c r="F24" s="124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28"/>
      <c r="D27" s="125"/>
      <c r="E27" s="126"/>
      <c r="F27" s="126"/>
      <c r="G27" s="36"/>
      <c r="H27" s="46"/>
      <c r="I27" s="47">
        <f>I19+2</f>
        <v>4</v>
      </c>
      <c r="J27" s="48">
        <f t="shared" si="6"/>
        <v>5</v>
      </c>
      <c r="K27" s="48">
        <f t="shared" si="7"/>
        <v>7</v>
      </c>
      <c r="L27" s="48">
        <f t="shared" si="8"/>
        <v>8</v>
      </c>
      <c r="M27" s="48">
        <f t="shared" si="9"/>
        <v>15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6">A24+1</f>
        <v>5</v>
      </c>
      <c r="B28" s="190"/>
      <c r="C28" s="128"/>
      <c r="D28" s="123"/>
      <c r="E28" s="124"/>
      <c r="F28" s="124"/>
      <c r="G28" s="36"/>
      <c r="H28" s="46"/>
      <c r="I28" s="96">
        <f>I27+0.45</f>
        <v>4.45</v>
      </c>
      <c r="J28" s="48" t="str">
        <f t="shared" si="6"/>
        <v/>
      </c>
      <c r="K28" s="48" t="str">
        <f t="shared" si="7"/>
        <v/>
      </c>
      <c r="L28" s="48" t="str">
        <f t="shared" si="8"/>
        <v/>
      </c>
      <c r="M28" s="48" t="str">
        <f t="shared" si="9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28"/>
      <c r="D29" s="123"/>
      <c r="E29" s="124"/>
      <c r="F29" s="124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28"/>
      <c r="D30" s="123"/>
      <c r="E30" s="124"/>
      <c r="F30" s="124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28"/>
      <c r="D31" s="125"/>
      <c r="E31" s="126"/>
      <c r="F31" s="126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7">A28+1</f>
        <v>6</v>
      </c>
      <c r="B32" s="190"/>
      <c r="C32" s="128"/>
      <c r="D32" s="123"/>
      <c r="E32" s="124"/>
      <c r="F32" s="124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28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28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28"/>
      <c r="D35" s="123"/>
      <c r="E35" s="124"/>
      <c r="F35" s="124"/>
      <c r="G35" s="36"/>
      <c r="H35" s="46"/>
      <c r="I35" s="47">
        <f>I27+2</f>
        <v>6</v>
      </c>
      <c r="J35" s="48">
        <f t="shared" si="6"/>
        <v>4</v>
      </c>
      <c r="K35" s="48">
        <f t="shared" si="7"/>
        <v>6</v>
      </c>
      <c r="L35" s="48">
        <f t="shared" si="8"/>
        <v>8</v>
      </c>
      <c r="M35" s="48">
        <f t="shared" si="9"/>
        <v>14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8">A32+1</f>
        <v>7</v>
      </c>
      <c r="B36" s="190"/>
      <c r="C36" s="128"/>
      <c r="D36" s="78"/>
      <c r="E36" s="126"/>
      <c r="F36" s="126"/>
      <c r="G36" s="36"/>
      <c r="H36" s="46"/>
      <c r="I36" s="96">
        <f>I35+0.45</f>
        <v>6.45</v>
      </c>
      <c r="J36" s="48" t="str">
        <f t="shared" si="6"/>
        <v/>
      </c>
      <c r="K36" s="48" t="str">
        <f t="shared" si="7"/>
        <v/>
      </c>
      <c r="L36" s="56" t="str">
        <f t="shared" si="8"/>
        <v/>
      </c>
      <c r="M36" s="48" t="str">
        <f t="shared" si="9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3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28"/>
      <c r="D37" s="123"/>
      <c r="E37" s="124"/>
      <c r="F37" s="124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28"/>
      <c r="D38" s="125"/>
      <c r="E38" s="126"/>
      <c r="F38" s="126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>
        <v>2</v>
      </c>
      <c r="C39" s="128"/>
      <c r="D39" s="125">
        <v>7</v>
      </c>
      <c r="E39" s="126">
        <f t="shared" ref="E39" si="19">IF(D39=0,"",$G$7-D39)</f>
        <v>18.5</v>
      </c>
      <c r="F39" s="126">
        <f>IF(D39=0,"",D39-MAX(D$9:$D38))</f>
        <v>6.4</v>
      </c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28"/>
      <c r="D40" s="123"/>
      <c r="E40" s="124"/>
      <c r="F40" s="124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28"/>
      <c r="D41" s="78"/>
      <c r="E41" s="126" t="str">
        <f>IF(D41=0,"",$G$7-D41)</f>
        <v/>
      </c>
      <c r="F41" s="126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28"/>
      <c r="D42" s="125"/>
      <c r="E42" s="126"/>
      <c r="F42" s="126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28"/>
      <c r="D43" s="123"/>
      <c r="E43" s="124"/>
      <c r="F43" s="124"/>
      <c r="G43" s="36"/>
      <c r="H43" s="46"/>
      <c r="I43" s="47">
        <f>I35+2</f>
        <v>8</v>
      </c>
      <c r="J43" s="48">
        <f t="shared" si="6"/>
        <v>4</v>
      </c>
      <c r="K43" s="48">
        <f t="shared" si="7"/>
        <v>5</v>
      </c>
      <c r="L43" s="48">
        <f t="shared" si="8"/>
        <v>7</v>
      </c>
      <c r="M43" s="48">
        <f t="shared" si="9"/>
        <v>12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28">
        <v>3</v>
      </c>
      <c r="D44" s="123"/>
      <c r="E44" s="124"/>
      <c r="F44" s="124"/>
      <c r="G44" s="36"/>
      <c r="H44" s="46"/>
      <c r="I44" s="96">
        <f>I43+0.45</f>
        <v>8.4499999999999993</v>
      </c>
      <c r="J44" s="48" t="str">
        <f t="shared" si="6"/>
        <v/>
      </c>
      <c r="K44" s="48" t="str">
        <f t="shared" si="7"/>
        <v/>
      </c>
      <c r="L44" s="56" t="str">
        <f t="shared" si="8"/>
        <v/>
      </c>
      <c r="M44" s="48" t="str">
        <f t="shared" si="9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28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41"/>
      <c r="O45" s="26"/>
      <c r="P45" s="34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28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28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128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28"/>
      <c r="D49" s="78"/>
      <c r="E49" s="126" t="str">
        <f>IF(D49=0,"",$G$7-D49)</f>
        <v/>
      </c>
      <c r="F49" s="126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28"/>
      <c r="D50" s="78"/>
      <c r="E50" s="126"/>
      <c r="F50" s="126"/>
      <c r="G50" s="36"/>
      <c r="H50" s="46"/>
      <c r="I50" s="47">
        <f>I43+2</f>
        <v>10</v>
      </c>
      <c r="J50" s="48">
        <f t="shared" si="6"/>
        <v>4</v>
      </c>
      <c r="K50" s="48">
        <f t="shared" si="7"/>
        <v>6</v>
      </c>
      <c r="L50" s="48">
        <f t="shared" si="8"/>
        <v>7</v>
      </c>
      <c r="M50" s="48">
        <f t="shared" si="9"/>
        <v>13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28"/>
      <c r="D51" s="125">
        <v>10</v>
      </c>
      <c r="E51" s="126">
        <f>IF(D51=0,"",$G$7-D51)</f>
        <v>15.5</v>
      </c>
      <c r="F51" s="126">
        <f>IF(D51=0,"",D51-MAX(D$9:$D50))</f>
        <v>3</v>
      </c>
      <c r="G51" s="36"/>
      <c r="H51" s="46"/>
      <c r="I51" s="96">
        <f>I50+0.45</f>
        <v>10.45</v>
      </c>
      <c r="J51" s="48" t="str">
        <f t="shared" si="6"/>
        <v/>
      </c>
      <c r="K51" s="48" t="str">
        <f t="shared" si="7"/>
        <v/>
      </c>
      <c r="L51" s="56" t="str">
        <f t="shared" si="8"/>
        <v/>
      </c>
      <c r="M51" s="48" t="str">
        <f t="shared" si="9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5"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  <mergeCell ref="W13:W14"/>
    <mergeCell ref="X13:X14"/>
    <mergeCell ref="K10:K11"/>
    <mergeCell ref="L10:L11"/>
    <mergeCell ref="M10:M11"/>
    <mergeCell ref="C10:C11"/>
    <mergeCell ref="D10:D11"/>
    <mergeCell ref="E10:E11"/>
    <mergeCell ref="F10:F11"/>
    <mergeCell ref="I10:I11"/>
    <mergeCell ref="J10:J11"/>
    <mergeCell ref="X15:X16"/>
    <mergeCell ref="A16:A19"/>
    <mergeCell ref="D17:D18"/>
    <mergeCell ref="E17:E18"/>
    <mergeCell ref="F17:F18"/>
    <mergeCell ref="T17:T18"/>
    <mergeCell ref="U17:U18"/>
    <mergeCell ref="V17:V18"/>
    <mergeCell ref="W17:W18"/>
    <mergeCell ref="X17:X18"/>
    <mergeCell ref="F14:F15"/>
    <mergeCell ref="C15:C16"/>
    <mergeCell ref="T15:T16"/>
    <mergeCell ref="U15:U16"/>
    <mergeCell ref="V15:V16"/>
    <mergeCell ref="W15:W16"/>
    <mergeCell ref="A12:A15"/>
    <mergeCell ref="C12:C13"/>
    <mergeCell ref="D14:D15"/>
    <mergeCell ref="E14:E15"/>
    <mergeCell ref="U12:W12"/>
    <mergeCell ref="T13:T14"/>
    <mergeCell ref="U13:U14"/>
    <mergeCell ref="V13:V14"/>
    <mergeCell ref="W21:W22"/>
    <mergeCell ref="X21:X22"/>
    <mergeCell ref="C22:C23"/>
    <mergeCell ref="T23:T24"/>
    <mergeCell ref="U23:U24"/>
    <mergeCell ref="V23:V24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36:A39"/>
    <mergeCell ref="T37:T38"/>
    <mergeCell ref="U37:U38"/>
    <mergeCell ref="V37:V38"/>
    <mergeCell ref="W37:W38"/>
    <mergeCell ref="X31:X32"/>
    <mergeCell ref="A32:A35"/>
    <mergeCell ref="D33:D34"/>
    <mergeCell ref="E33:E34"/>
    <mergeCell ref="F33:F34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X37:X38"/>
    <mergeCell ref="T39:T40"/>
    <mergeCell ref="U39:U40"/>
    <mergeCell ref="V39:V40"/>
    <mergeCell ref="W39:W40"/>
    <mergeCell ref="X39:X40"/>
    <mergeCell ref="T35:T36"/>
    <mergeCell ref="U35:U36"/>
    <mergeCell ref="V35:V36"/>
    <mergeCell ref="W35:W36"/>
    <mergeCell ref="X35:X36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AB102"/>
  <sheetViews>
    <sheetView topLeftCell="A37"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46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10</v>
      </c>
      <c r="H5" s="11"/>
      <c r="I5" s="12"/>
      <c r="J5" s="9" t="s">
        <v>10</v>
      </c>
      <c r="K5" s="10"/>
      <c r="L5" s="10"/>
      <c r="M5" s="10"/>
      <c r="N5" s="236">
        <v>44905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44905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25"/>
      <c r="E12" s="126"/>
      <c r="F12" s="126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27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251"/>
      <c r="D13" s="125"/>
      <c r="E13" s="126"/>
      <c r="F13" s="126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4</v>
      </c>
      <c r="W13" s="217">
        <v>6</v>
      </c>
      <c r="X13" s="218">
        <f>SUM(V13:W13)</f>
        <v>10</v>
      </c>
      <c r="Y13" s="52">
        <f>Y12+2</f>
        <v>2</v>
      </c>
      <c r="Z13" s="53">
        <f t="shared" ref="Z13:Z17" si="1">VLOOKUP(Y13,$T$13:$X$51,5,0)</f>
        <v>10</v>
      </c>
      <c r="AA13" s="7">
        <v>4</v>
      </c>
      <c r="AB13" s="7">
        <v>3</v>
      </c>
    </row>
    <row r="14" spans="1:28" ht="14.1" customHeight="1">
      <c r="A14" s="253"/>
      <c r="B14" s="190">
        <v>1</v>
      </c>
      <c r="C14" s="128"/>
      <c r="D14" s="85">
        <v>0.7</v>
      </c>
      <c r="E14" s="96">
        <f t="shared" ref="E14" si="2">IF(D14=0,"",$G$7-D14)</f>
        <v>24.3</v>
      </c>
      <c r="F14" s="96">
        <f>IF(D14=0,"",D14-MAX(D$9:$D13))</f>
        <v>0.7</v>
      </c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11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25"/>
      <c r="E15" s="126"/>
      <c r="F15" s="126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5</v>
      </c>
      <c r="W15" s="217">
        <v>6</v>
      </c>
      <c r="X15" s="218">
        <f>SUM(V15:W15)</f>
        <v>11</v>
      </c>
      <c r="Y15" s="52">
        <f t="shared" ref="Y15:Y17" si="3">Y14+2</f>
        <v>6</v>
      </c>
      <c r="Z15" s="53">
        <f t="shared" si="1"/>
        <v>12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25"/>
      <c r="E16" s="126"/>
      <c r="F16" s="126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1"/>
        <v>8</v>
      </c>
      <c r="AA16" s="7">
        <v>10</v>
      </c>
      <c r="AB16" s="7">
        <v>3</v>
      </c>
    </row>
    <row r="17" spans="1:28" ht="14.1" customHeight="1">
      <c r="A17" s="253"/>
      <c r="B17" s="190"/>
      <c r="C17" s="128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5</v>
      </c>
      <c r="W17" s="217">
        <v>7</v>
      </c>
      <c r="X17" s="218">
        <f t="shared" ref="X17" si="6">SUM(V17:W17)</f>
        <v>12</v>
      </c>
      <c r="Y17" s="52">
        <f t="shared" si="3"/>
        <v>10</v>
      </c>
      <c r="Z17" s="53">
        <f t="shared" si="1"/>
        <v>9</v>
      </c>
      <c r="AA17" s="7">
        <v>12</v>
      </c>
      <c r="AB17" s="7">
        <v>3</v>
      </c>
    </row>
    <row r="18" spans="1:28" ht="14.1" customHeight="1">
      <c r="A18" s="253"/>
      <c r="B18" s="190"/>
      <c r="C18" s="128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23"/>
      <c r="E19" s="124"/>
      <c r="F19" s="124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4</v>
      </c>
      <c r="L19" s="48">
        <f t="shared" ref="L19:L51" si="9">IFERROR(VLOOKUP($I19,$T$13:$X$51,4,0),"")</f>
        <v>6</v>
      </c>
      <c r="M19" s="48">
        <f t="shared" ref="M19:M51" si="10">IFERROR(VLOOKUP($I19,$T$13:$X$51,5,0),"")</f>
        <v>10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4</v>
      </c>
      <c r="W19" s="217">
        <v>4</v>
      </c>
      <c r="X19" s="218">
        <f t="shared" ref="X19" si="12">SUM(V19:W19)</f>
        <v>8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23"/>
      <c r="E20" s="124"/>
      <c r="F20" s="124"/>
      <c r="G20" s="36"/>
      <c r="H20" s="46"/>
      <c r="I20" s="96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28"/>
      <c r="D21" s="123"/>
      <c r="E21" s="124"/>
      <c r="F21" s="124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3</v>
      </c>
      <c r="V21" s="217">
        <v>4</v>
      </c>
      <c r="W21" s="217">
        <v>5</v>
      </c>
      <c r="X21" s="218">
        <f t="shared" ref="X21" si="15">SUM(V21:W21)</f>
        <v>9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23"/>
      <c r="E22" s="124"/>
      <c r="F22" s="124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3"/>
      <c r="E23" s="124"/>
      <c r="F23" s="124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28"/>
      <c r="D24" s="123"/>
      <c r="E24" s="124"/>
      <c r="F24" s="124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28"/>
      <c r="D27" s="125"/>
      <c r="E27" s="126"/>
      <c r="F27" s="126"/>
      <c r="G27" s="36"/>
      <c r="H27" s="46"/>
      <c r="I27" s="47">
        <f>I19+2</f>
        <v>4</v>
      </c>
      <c r="J27" s="48">
        <f t="shared" si="7"/>
        <v>3</v>
      </c>
      <c r="K27" s="48">
        <f t="shared" si="8"/>
        <v>5</v>
      </c>
      <c r="L27" s="48">
        <f t="shared" si="9"/>
        <v>6</v>
      </c>
      <c r="M27" s="48">
        <f t="shared" si="10"/>
        <v>11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28"/>
      <c r="D28" s="123"/>
      <c r="E28" s="124"/>
      <c r="F28" s="124"/>
      <c r="G28" s="36"/>
      <c r="H28" s="46"/>
      <c r="I28" s="96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28"/>
      <c r="D29" s="123"/>
      <c r="E29" s="124"/>
      <c r="F29" s="124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28"/>
      <c r="D30" s="123"/>
      <c r="E30" s="124"/>
      <c r="F30" s="124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28"/>
      <c r="D31" s="125"/>
      <c r="E31" s="126"/>
      <c r="F31" s="126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28"/>
      <c r="D32" s="123"/>
      <c r="E32" s="124"/>
      <c r="F32" s="124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28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28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28"/>
      <c r="D35" s="123"/>
      <c r="E35" s="124"/>
      <c r="F35" s="124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5</v>
      </c>
      <c r="L35" s="48">
        <f t="shared" si="9"/>
        <v>7</v>
      </c>
      <c r="M35" s="48">
        <f t="shared" si="10"/>
        <v>12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28"/>
      <c r="D36" s="78"/>
      <c r="E36" s="126"/>
      <c r="F36" s="126"/>
      <c r="G36" s="36"/>
      <c r="H36" s="46"/>
      <c r="I36" s="96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>
        <v>2</v>
      </c>
      <c r="C37" s="128"/>
      <c r="D37" s="125">
        <v>6.5</v>
      </c>
      <c r="E37" s="126">
        <f t="shared" ref="E37" si="20">IF(D37=0,"",$G$7-D37)</f>
        <v>18.5</v>
      </c>
      <c r="F37" s="126">
        <f>IF(D37=0,"",D37-MAX(D$9:$D36))</f>
        <v>5.8</v>
      </c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28"/>
      <c r="D38" s="125"/>
      <c r="E38" s="126"/>
      <c r="F38" s="126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28"/>
      <c r="D39" s="125"/>
      <c r="E39" s="126"/>
      <c r="F39" s="126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28"/>
      <c r="D40" s="123"/>
      <c r="E40" s="124"/>
      <c r="F40" s="124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28"/>
      <c r="D41" s="78"/>
      <c r="E41" s="126" t="str">
        <f>IF(D41=0,"",$G$7-D41)</f>
        <v/>
      </c>
      <c r="F41" s="126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28"/>
      <c r="D42" s="125"/>
      <c r="E42" s="126"/>
      <c r="F42" s="126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28"/>
      <c r="D43" s="123"/>
      <c r="E43" s="124"/>
      <c r="F43" s="124"/>
      <c r="G43" s="36"/>
      <c r="H43" s="46"/>
      <c r="I43" s="47">
        <f>I35+2</f>
        <v>8</v>
      </c>
      <c r="J43" s="48">
        <f t="shared" si="7"/>
        <v>3</v>
      </c>
      <c r="K43" s="48">
        <f t="shared" si="8"/>
        <v>4</v>
      </c>
      <c r="L43" s="48">
        <f t="shared" si="9"/>
        <v>4</v>
      </c>
      <c r="M43" s="48">
        <f t="shared" si="10"/>
        <v>8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28">
        <v>3</v>
      </c>
      <c r="D44" s="123"/>
      <c r="E44" s="124"/>
      <c r="F44" s="124"/>
      <c r="G44" s="36"/>
      <c r="H44" s="46"/>
      <c r="I44" s="96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28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28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28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28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28"/>
      <c r="D49" s="78"/>
      <c r="E49" s="126" t="str">
        <f>IF(D49=0,"",$G$7-D49)</f>
        <v/>
      </c>
      <c r="F49" s="126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28"/>
      <c r="D50" s="78"/>
      <c r="E50" s="126"/>
      <c r="F50" s="126"/>
      <c r="G50" s="36"/>
      <c r="H50" s="46"/>
      <c r="I50" s="47">
        <f>I43+2</f>
        <v>10</v>
      </c>
      <c r="J50" s="48">
        <f t="shared" si="7"/>
        <v>3</v>
      </c>
      <c r="K50" s="48">
        <f t="shared" si="8"/>
        <v>4</v>
      </c>
      <c r="L50" s="48">
        <f t="shared" si="9"/>
        <v>5</v>
      </c>
      <c r="M50" s="48">
        <f t="shared" si="10"/>
        <v>9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28"/>
      <c r="D51" s="125">
        <v>10</v>
      </c>
      <c r="E51" s="126">
        <f>IF(D51=0,"",$G$7-D51)</f>
        <v>15</v>
      </c>
      <c r="F51" s="126">
        <f>IF(D51=0,"",D51-MAX(D$9:$D50))</f>
        <v>3.5</v>
      </c>
      <c r="G51" s="36"/>
      <c r="H51" s="46"/>
      <c r="I51" s="96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2"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10:C11"/>
    <mergeCell ref="D10:D11"/>
    <mergeCell ref="E10:E11"/>
    <mergeCell ref="F10:F11"/>
    <mergeCell ref="I10:I11"/>
    <mergeCell ref="J10:J11"/>
    <mergeCell ref="C3:Q3"/>
    <mergeCell ref="X15:X16"/>
    <mergeCell ref="A16:A19"/>
    <mergeCell ref="D17:D18"/>
    <mergeCell ref="E17:E18"/>
    <mergeCell ref="F17:F18"/>
    <mergeCell ref="T17:T18"/>
    <mergeCell ref="U17:U18"/>
    <mergeCell ref="V17:V18"/>
    <mergeCell ref="W17:W18"/>
    <mergeCell ref="X17:X18"/>
    <mergeCell ref="C15:C16"/>
    <mergeCell ref="T15:T16"/>
    <mergeCell ref="U15:U16"/>
    <mergeCell ref="V15:V16"/>
    <mergeCell ref="W15:W16"/>
    <mergeCell ref="A12:A15"/>
    <mergeCell ref="C12:C13"/>
    <mergeCell ref="U12:W12"/>
    <mergeCell ref="T13:T14"/>
    <mergeCell ref="U13:U14"/>
    <mergeCell ref="V13:V14"/>
    <mergeCell ref="W13:W14"/>
    <mergeCell ref="X13:X14"/>
    <mergeCell ref="W21:W22"/>
    <mergeCell ref="X21:X22"/>
    <mergeCell ref="C22:C23"/>
    <mergeCell ref="T23:T24"/>
    <mergeCell ref="U23:U24"/>
    <mergeCell ref="V23:V24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36:A39"/>
    <mergeCell ref="T37:T38"/>
    <mergeCell ref="U37:U38"/>
    <mergeCell ref="V37:V38"/>
    <mergeCell ref="W37:W38"/>
    <mergeCell ref="X31:X32"/>
    <mergeCell ref="A32:A35"/>
    <mergeCell ref="D33:D34"/>
    <mergeCell ref="E33:E34"/>
    <mergeCell ref="F33:F34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X37:X38"/>
    <mergeCell ref="T39:T40"/>
    <mergeCell ref="U39:U40"/>
    <mergeCell ref="V39:V40"/>
    <mergeCell ref="W39:W40"/>
    <mergeCell ref="X39:X40"/>
    <mergeCell ref="T35:T36"/>
    <mergeCell ref="U35:U36"/>
    <mergeCell ref="V35:V36"/>
    <mergeCell ref="W35:W36"/>
    <mergeCell ref="X35:X36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AB102"/>
  <sheetViews>
    <sheetView topLeftCell="A28"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47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27</v>
      </c>
      <c r="H5" s="11"/>
      <c r="I5" s="12"/>
      <c r="J5" s="9" t="s">
        <v>10</v>
      </c>
      <c r="K5" s="10"/>
      <c r="L5" s="10"/>
      <c r="M5" s="10"/>
      <c r="N5" s="236">
        <v>44905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44905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24.5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25"/>
      <c r="E12" s="126"/>
      <c r="F12" s="126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27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25">
        <v>0.6</v>
      </c>
      <c r="E13" s="126">
        <f t="shared" ref="E13" si="1">IF(D13=0,"",$G$7-D13)</f>
        <v>23.9</v>
      </c>
      <c r="F13" s="126">
        <f>IF(D13=0,"",D13-MAX(D$9:$D12))</f>
        <v>0.6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2</v>
      </c>
      <c r="V13" s="217">
        <v>4</v>
      </c>
      <c r="W13" s="217">
        <v>4</v>
      </c>
      <c r="X13" s="218">
        <f>SUM(V13:W13)</f>
        <v>8</v>
      </c>
      <c r="Y13" s="52">
        <f>Y12+2</f>
        <v>2</v>
      </c>
      <c r="Z13" s="53">
        <f t="shared" ref="Z13:Z17" si="2">VLOOKUP(Y13,$T$13:$X$51,5,0)</f>
        <v>8</v>
      </c>
      <c r="AA13" s="7">
        <v>4</v>
      </c>
      <c r="AB13" s="7">
        <v>3</v>
      </c>
    </row>
    <row r="14" spans="1:28" ht="14.1" customHeight="1">
      <c r="A14" s="253"/>
      <c r="B14" s="190"/>
      <c r="C14" s="128"/>
      <c r="D14" s="85"/>
      <c r="E14" s="96"/>
      <c r="F14" s="96" t="str">
        <f>IF(D14=0,"",D14-MAX(D$9:$D13))</f>
        <v/>
      </c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22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25"/>
      <c r="E15" s="126"/>
      <c r="F15" s="126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6</v>
      </c>
      <c r="V15" s="217">
        <v>10</v>
      </c>
      <c r="W15" s="217">
        <v>12</v>
      </c>
      <c r="X15" s="218">
        <f>SUM(V15:W15)</f>
        <v>22</v>
      </c>
      <c r="Y15" s="52">
        <f t="shared" ref="Y15:Y17" si="3">Y14+2</f>
        <v>6</v>
      </c>
      <c r="Z15" s="53">
        <f t="shared" si="2"/>
        <v>20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25"/>
      <c r="E16" s="126"/>
      <c r="F16" s="126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21</v>
      </c>
      <c r="AA16" s="7">
        <v>10</v>
      </c>
      <c r="AB16" s="7">
        <v>3</v>
      </c>
    </row>
    <row r="17" spans="1:28" ht="14.1" customHeight="1">
      <c r="A17" s="253"/>
      <c r="B17" s="190"/>
      <c r="C17" s="128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6</v>
      </c>
      <c r="V17" s="217">
        <v>8</v>
      </c>
      <c r="W17" s="217">
        <v>12</v>
      </c>
      <c r="X17" s="218">
        <f t="shared" ref="X17" si="6">SUM(V17:W17)</f>
        <v>20</v>
      </c>
      <c r="Y17" s="52">
        <f t="shared" si="3"/>
        <v>10</v>
      </c>
      <c r="Z17" s="53">
        <f t="shared" si="2"/>
        <v>23</v>
      </c>
      <c r="AA17" s="7">
        <v>12</v>
      </c>
      <c r="AB17" s="7">
        <v>3</v>
      </c>
    </row>
    <row r="18" spans="1:28" ht="14.1" customHeight="1">
      <c r="A18" s="253"/>
      <c r="B18" s="190"/>
      <c r="C18" s="128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>
        <v>2</v>
      </c>
      <c r="D19" s="123"/>
      <c r="E19" s="124"/>
      <c r="F19" s="124"/>
      <c r="G19" s="36"/>
      <c r="H19" s="46"/>
      <c r="I19" s="47">
        <v>2</v>
      </c>
      <c r="J19" s="48">
        <f t="shared" ref="J19:J51" si="7">IFERROR(VLOOKUP($I19,$T$13:$X$51,2,0),"")</f>
        <v>2</v>
      </c>
      <c r="K19" s="48">
        <f t="shared" ref="K19:K51" si="8">IFERROR(VLOOKUP($I19,$T$13:$X$51,3,0),"")</f>
        <v>4</v>
      </c>
      <c r="L19" s="48">
        <f t="shared" ref="L19:L51" si="9">IFERROR(VLOOKUP($I19,$T$13:$X$51,4,0),"")</f>
        <v>4</v>
      </c>
      <c r="M19" s="48">
        <f t="shared" ref="M19:M51" si="10">IFERROR(VLOOKUP($I19,$T$13:$X$51,5,0),"")</f>
        <v>8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7</v>
      </c>
      <c r="V19" s="217">
        <v>9</v>
      </c>
      <c r="W19" s="217">
        <v>12</v>
      </c>
      <c r="X19" s="218">
        <f t="shared" ref="X19" si="12">SUM(V19:W19)</f>
        <v>21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23"/>
      <c r="E20" s="124"/>
      <c r="F20" s="124"/>
      <c r="G20" s="36"/>
      <c r="H20" s="46"/>
      <c r="I20" s="96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28"/>
      <c r="D21" s="123"/>
      <c r="E21" s="124"/>
      <c r="F21" s="124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7</v>
      </c>
      <c r="V21" s="217">
        <v>10</v>
      </c>
      <c r="W21" s="217">
        <v>13</v>
      </c>
      <c r="X21" s="218">
        <f t="shared" ref="X21" si="15">SUM(V21:W21)</f>
        <v>23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23"/>
      <c r="E22" s="124"/>
      <c r="F22" s="124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3"/>
      <c r="E23" s="124"/>
      <c r="F23" s="124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28"/>
      <c r="D24" s="123"/>
      <c r="E24" s="124"/>
      <c r="F24" s="124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>
        <v>2</v>
      </c>
      <c r="C27" s="128"/>
      <c r="D27" s="125">
        <v>4</v>
      </c>
      <c r="E27" s="126">
        <f t="shared" ref="E27" si="17">IF(D27=0,"",$G$7-D27)</f>
        <v>20.5</v>
      </c>
      <c r="F27" s="126">
        <f>IF(D27=0,"",D27-MAX(D$9:$D26))</f>
        <v>3.4</v>
      </c>
      <c r="G27" s="36"/>
      <c r="H27" s="46"/>
      <c r="I27" s="47">
        <f>I19+2</f>
        <v>4</v>
      </c>
      <c r="J27" s="48">
        <f t="shared" si="7"/>
        <v>6</v>
      </c>
      <c r="K27" s="48">
        <f t="shared" si="8"/>
        <v>10</v>
      </c>
      <c r="L27" s="48">
        <f t="shared" si="9"/>
        <v>12</v>
      </c>
      <c r="M27" s="48">
        <f t="shared" si="10"/>
        <v>22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8">A24+1</f>
        <v>5</v>
      </c>
      <c r="B28" s="190"/>
      <c r="C28" s="128"/>
      <c r="D28" s="123"/>
      <c r="E28" s="124"/>
      <c r="F28" s="124"/>
      <c r="G28" s="36"/>
      <c r="H28" s="46"/>
      <c r="I28" s="96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28"/>
      <c r="D29" s="123"/>
      <c r="E29" s="124"/>
      <c r="F29" s="124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28"/>
      <c r="D30" s="123"/>
      <c r="E30" s="124"/>
      <c r="F30" s="124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28"/>
      <c r="D31" s="125"/>
      <c r="E31" s="126"/>
      <c r="F31" s="126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9">A28+1</f>
        <v>6</v>
      </c>
      <c r="B32" s="190"/>
      <c r="C32" s="128"/>
      <c r="D32" s="123"/>
      <c r="E32" s="124"/>
      <c r="F32" s="124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28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28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28"/>
      <c r="D35" s="123"/>
      <c r="E35" s="124"/>
      <c r="F35" s="124"/>
      <c r="G35" s="36"/>
      <c r="H35" s="46"/>
      <c r="I35" s="47">
        <f>I27+2</f>
        <v>6</v>
      </c>
      <c r="J35" s="48">
        <f t="shared" si="7"/>
        <v>6</v>
      </c>
      <c r="K35" s="48">
        <f t="shared" si="8"/>
        <v>8</v>
      </c>
      <c r="L35" s="48">
        <f t="shared" si="9"/>
        <v>12</v>
      </c>
      <c r="M35" s="48">
        <f t="shared" si="10"/>
        <v>20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28"/>
      <c r="D36" s="78"/>
      <c r="E36" s="126"/>
      <c r="F36" s="126"/>
      <c r="G36" s="36"/>
      <c r="H36" s="46"/>
      <c r="I36" s="96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28"/>
      <c r="D37" s="125"/>
      <c r="E37" s="126"/>
      <c r="F37" s="126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28"/>
      <c r="D38" s="125"/>
      <c r="E38" s="126"/>
      <c r="F38" s="126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28">
        <v>3</v>
      </c>
      <c r="D39" s="125"/>
      <c r="E39" s="126"/>
      <c r="F39" s="126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28"/>
      <c r="D40" s="123"/>
      <c r="E40" s="124"/>
      <c r="F40" s="124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28"/>
      <c r="D41" s="78"/>
      <c r="E41" s="126" t="str">
        <f>IF(D41=0,"",$G$7-D41)</f>
        <v/>
      </c>
      <c r="F41" s="126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28"/>
      <c r="D42" s="125"/>
      <c r="E42" s="126"/>
      <c r="F42" s="126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28"/>
      <c r="D43" s="123"/>
      <c r="E43" s="124"/>
      <c r="F43" s="124"/>
      <c r="G43" s="36"/>
      <c r="H43" s="46"/>
      <c r="I43" s="47">
        <f>I35+2</f>
        <v>8</v>
      </c>
      <c r="J43" s="48">
        <f t="shared" si="7"/>
        <v>7</v>
      </c>
      <c r="K43" s="48">
        <f t="shared" si="8"/>
        <v>9</v>
      </c>
      <c r="L43" s="48">
        <f t="shared" si="9"/>
        <v>12</v>
      </c>
      <c r="M43" s="48">
        <f t="shared" si="10"/>
        <v>21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28"/>
      <c r="D44" s="123"/>
      <c r="E44" s="124"/>
      <c r="F44" s="124"/>
      <c r="G44" s="36"/>
      <c r="H44" s="46"/>
      <c r="I44" s="96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28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28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28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28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28"/>
      <c r="D49" s="78"/>
      <c r="E49" s="126" t="str">
        <f>IF(D49=0,"",$G$7-D49)</f>
        <v/>
      </c>
      <c r="F49" s="126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28"/>
      <c r="D50" s="78"/>
      <c r="E50" s="126"/>
      <c r="F50" s="126"/>
      <c r="G50" s="36"/>
      <c r="H50" s="46"/>
      <c r="I50" s="47">
        <f>I43+2</f>
        <v>10</v>
      </c>
      <c r="J50" s="48">
        <f t="shared" si="7"/>
        <v>7</v>
      </c>
      <c r="K50" s="48">
        <f t="shared" si="8"/>
        <v>10</v>
      </c>
      <c r="L50" s="48">
        <f t="shared" si="9"/>
        <v>13</v>
      </c>
      <c r="M50" s="48">
        <f t="shared" si="10"/>
        <v>23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28"/>
      <c r="D51" s="125">
        <v>10</v>
      </c>
      <c r="E51" s="126">
        <f>IF(D51=0,"",$G$7-D51)</f>
        <v>14.5</v>
      </c>
      <c r="F51" s="126">
        <f>IF(D51=0,"",D51-MAX(D$9:$D50))</f>
        <v>6</v>
      </c>
      <c r="G51" s="36"/>
      <c r="H51" s="46"/>
      <c r="I51" s="96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2"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36:A39"/>
    <mergeCell ref="T37:T38"/>
    <mergeCell ref="U37:U38"/>
    <mergeCell ref="V37:V38"/>
    <mergeCell ref="W37:W38"/>
    <mergeCell ref="X31:X32"/>
    <mergeCell ref="A32:A35"/>
    <mergeCell ref="D33:D34"/>
    <mergeCell ref="E33:E34"/>
    <mergeCell ref="F33:F34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X37:X38"/>
    <mergeCell ref="T39:T40"/>
    <mergeCell ref="U39:U40"/>
    <mergeCell ref="V39:V40"/>
    <mergeCell ref="W39:W40"/>
    <mergeCell ref="X39:X40"/>
    <mergeCell ref="T35:T36"/>
    <mergeCell ref="U35:U36"/>
    <mergeCell ref="V35:V36"/>
    <mergeCell ref="W35:W36"/>
    <mergeCell ref="X35:X36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AB102"/>
  <sheetViews>
    <sheetView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48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28</v>
      </c>
      <c r="H5" s="11"/>
      <c r="I5" s="12"/>
      <c r="J5" s="9" t="s">
        <v>10</v>
      </c>
      <c r="K5" s="10"/>
      <c r="L5" s="10"/>
      <c r="M5" s="10"/>
      <c r="N5" s="236">
        <v>44905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44905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23.9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25"/>
      <c r="E12" s="126"/>
      <c r="F12" s="126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27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25">
        <v>0.6</v>
      </c>
      <c r="E13" s="126">
        <f t="shared" ref="E13" si="1">IF(D13=0,"",$G$7-D13)</f>
        <v>23.299999999999997</v>
      </c>
      <c r="F13" s="126">
        <f>IF(D13=0,"",D13-MAX(D$9:$D12))</f>
        <v>0.6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5</v>
      </c>
      <c r="W13" s="217">
        <v>6</v>
      </c>
      <c r="X13" s="218">
        <f>SUM(V13:W13)</f>
        <v>11</v>
      </c>
      <c r="Y13" s="52">
        <f>Y12+2</f>
        <v>2</v>
      </c>
      <c r="Z13" s="53">
        <f t="shared" ref="Z13:Z17" si="2">VLOOKUP(Y13,$T$13:$X$51,5,0)</f>
        <v>11</v>
      </c>
      <c r="AA13" s="7">
        <v>4</v>
      </c>
      <c r="AB13" s="7">
        <v>3</v>
      </c>
    </row>
    <row r="14" spans="1:28" ht="14.1" customHeight="1">
      <c r="A14" s="253"/>
      <c r="B14" s="190"/>
      <c r="C14" s="128"/>
      <c r="D14" s="85"/>
      <c r="E14" s="96"/>
      <c r="F14" s="96" t="str">
        <f>IF(D14=0,"",D14-MAX(D$9:$D13))</f>
        <v/>
      </c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25"/>
      <c r="E15" s="126"/>
      <c r="F15" s="126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4</v>
      </c>
      <c r="V15" s="217">
        <v>5</v>
      </c>
      <c r="W15" s="217">
        <v>7</v>
      </c>
      <c r="X15" s="218">
        <f>SUM(V15:W15)</f>
        <v>12</v>
      </c>
      <c r="Y15" s="52">
        <f t="shared" ref="Y15:Y17" si="3">Y14+2</f>
        <v>6</v>
      </c>
      <c r="Z15" s="53">
        <f t="shared" si="2"/>
        <v>22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25"/>
      <c r="E16" s="126"/>
      <c r="F16" s="126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20</v>
      </c>
      <c r="AA16" s="7">
        <v>10</v>
      </c>
      <c r="AB16" s="7">
        <v>3</v>
      </c>
    </row>
    <row r="17" spans="1:28" ht="14.1" customHeight="1">
      <c r="A17" s="253"/>
      <c r="B17" s="190"/>
      <c r="C17" s="128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8</v>
      </c>
      <c r="V17" s="217">
        <v>10</v>
      </c>
      <c r="W17" s="217">
        <v>12</v>
      </c>
      <c r="X17" s="218">
        <f t="shared" ref="X17" si="6">SUM(V17:W17)</f>
        <v>22</v>
      </c>
      <c r="Y17" s="52">
        <f t="shared" si="3"/>
        <v>10</v>
      </c>
      <c r="Z17" s="53">
        <f t="shared" si="2"/>
        <v>19</v>
      </c>
      <c r="AA17" s="7">
        <v>12</v>
      </c>
      <c r="AB17" s="7">
        <v>3</v>
      </c>
    </row>
    <row r="18" spans="1:28" ht="14.1" customHeight="1">
      <c r="A18" s="253"/>
      <c r="B18" s="190"/>
      <c r="C18" s="128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>
        <v>2</v>
      </c>
      <c r="D19" s="123"/>
      <c r="E19" s="124"/>
      <c r="F19" s="124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5</v>
      </c>
      <c r="L19" s="48">
        <f t="shared" ref="L19:L51" si="9">IFERROR(VLOOKUP($I19,$T$13:$X$51,4,0),"")</f>
        <v>6</v>
      </c>
      <c r="M19" s="48">
        <f t="shared" ref="M19:M51" si="10">IFERROR(VLOOKUP($I19,$T$13:$X$51,5,0),"")</f>
        <v>11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6</v>
      </c>
      <c r="V19" s="217">
        <v>8</v>
      </c>
      <c r="W19" s="217">
        <v>12</v>
      </c>
      <c r="X19" s="218">
        <f t="shared" ref="X19" si="12">SUM(V19:W19)</f>
        <v>20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23"/>
      <c r="E20" s="124"/>
      <c r="F20" s="124"/>
      <c r="G20" s="36"/>
      <c r="H20" s="46"/>
      <c r="I20" s="96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28"/>
      <c r="D21" s="123"/>
      <c r="E21" s="124"/>
      <c r="F21" s="124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7</v>
      </c>
      <c r="V21" s="217">
        <v>9</v>
      </c>
      <c r="W21" s="217">
        <v>10</v>
      </c>
      <c r="X21" s="218">
        <f t="shared" ref="X21" si="15">SUM(V21:W21)</f>
        <v>19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23"/>
      <c r="E22" s="124"/>
      <c r="F22" s="124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3"/>
      <c r="E23" s="124"/>
      <c r="F23" s="124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28"/>
      <c r="D24" s="123"/>
      <c r="E24" s="124"/>
      <c r="F24" s="124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28"/>
      <c r="D27" s="125"/>
      <c r="E27" s="126"/>
      <c r="F27" s="126"/>
      <c r="G27" s="36"/>
      <c r="H27" s="46"/>
      <c r="I27" s="47">
        <f>I19+2</f>
        <v>4</v>
      </c>
      <c r="J27" s="48">
        <f t="shared" si="7"/>
        <v>4</v>
      </c>
      <c r="K27" s="48">
        <f t="shared" si="8"/>
        <v>5</v>
      </c>
      <c r="L27" s="48">
        <f t="shared" si="9"/>
        <v>7</v>
      </c>
      <c r="M27" s="48">
        <f t="shared" si="10"/>
        <v>12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28"/>
      <c r="D28" s="123"/>
      <c r="E28" s="124"/>
      <c r="F28" s="124"/>
      <c r="G28" s="36"/>
      <c r="H28" s="46"/>
      <c r="I28" s="96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>
        <v>2</v>
      </c>
      <c r="C29" s="128"/>
      <c r="D29" s="125">
        <v>4.5</v>
      </c>
      <c r="E29" s="126">
        <f t="shared" ref="E29" si="18">IF(D29=0,"",$G$7-D29)</f>
        <v>19.399999999999999</v>
      </c>
      <c r="F29" s="126">
        <f>IF(D29=0,"",D29-MAX(D$9:$D28))</f>
        <v>3.9</v>
      </c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28"/>
      <c r="D30" s="123"/>
      <c r="E30" s="124"/>
      <c r="F30" s="124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28"/>
      <c r="D31" s="125"/>
      <c r="E31" s="126"/>
      <c r="F31" s="126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9">A28+1</f>
        <v>6</v>
      </c>
      <c r="B32" s="190"/>
      <c r="C32" s="128"/>
      <c r="D32" s="123"/>
      <c r="E32" s="124"/>
      <c r="F32" s="124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28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28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28"/>
      <c r="D35" s="123"/>
      <c r="E35" s="124"/>
      <c r="F35" s="124"/>
      <c r="G35" s="36"/>
      <c r="H35" s="46"/>
      <c r="I35" s="47">
        <f>I27+2</f>
        <v>6</v>
      </c>
      <c r="J35" s="48">
        <f t="shared" si="7"/>
        <v>8</v>
      </c>
      <c r="K35" s="48">
        <f t="shared" si="8"/>
        <v>10</v>
      </c>
      <c r="L35" s="48">
        <f t="shared" si="9"/>
        <v>12</v>
      </c>
      <c r="M35" s="48">
        <f t="shared" si="10"/>
        <v>22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28"/>
      <c r="D36" s="78"/>
      <c r="E36" s="126"/>
      <c r="F36" s="126"/>
      <c r="G36" s="36"/>
      <c r="H36" s="46"/>
      <c r="I36" s="96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28"/>
      <c r="D37" s="125"/>
      <c r="E37" s="126"/>
      <c r="F37" s="126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28"/>
      <c r="D38" s="125"/>
      <c r="E38" s="126"/>
      <c r="F38" s="126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28">
        <v>3</v>
      </c>
      <c r="D39" s="125"/>
      <c r="E39" s="126"/>
      <c r="F39" s="126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28"/>
      <c r="D40" s="123"/>
      <c r="E40" s="124"/>
      <c r="F40" s="124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28"/>
      <c r="D41" s="78"/>
      <c r="E41" s="126" t="str">
        <f>IF(D41=0,"",$G$7-D41)</f>
        <v/>
      </c>
      <c r="F41" s="126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28"/>
      <c r="D42" s="125"/>
      <c r="E42" s="126"/>
      <c r="F42" s="126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28"/>
      <c r="D43" s="123"/>
      <c r="E43" s="124"/>
      <c r="F43" s="124"/>
      <c r="G43" s="36"/>
      <c r="H43" s="46"/>
      <c r="I43" s="47">
        <f>I35+2</f>
        <v>8</v>
      </c>
      <c r="J43" s="48">
        <f t="shared" si="7"/>
        <v>6</v>
      </c>
      <c r="K43" s="48">
        <f t="shared" si="8"/>
        <v>8</v>
      </c>
      <c r="L43" s="48">
        <f t="shared" si="9"/>
        <v>12</v>
      </c>
      <c r="M43" s="48">
        <f t="shared" si="10"/>
        <v>20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28"/>
      <c r="D44" s="123"/>
      <c r="E44" s="124"/>
      <c r="F44" s="124"/>
      <c r="G44" s="36"/>
      <c r="H44" s="46"/>
      <c r="I44" s="96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28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28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28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28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28"/>
      <c r="D49" s="78"/>
      <c r="E49" s="126" t="str">
        <f>IF(D49=0,"",$G$7-D49)</f>
        <v/>
      </c>
      <c r="F49" s="126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28"/>
      <c r="D50" s="78"/>
      <c r="E50" s="126"/>
      <c r="F50" s="126"/>
      <c r="G50" s="36"/>
      <c r="H50" s="46"/>
      <c r="I50" s="47">
        <f>I43+2</f>
        <v>10</v>
      </c>
      <c r="J50" s="48">
        <f t="shared" si="7"/>
        <v>7</v>
      </c>
      <c r="K50" s="48">
        <f t="shared" si="8"/>
        <v>9</v>
      </c>
      <c r="L50" s="48">
        <f t="shared" si="9"/>
        <v>10</v>
      </c>
      <c r="M50" s="48">
        <f t="shared" si="10"/>
        <v>19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28"/>
      <c r="D51" s="125">
        <v>10</v>
      </c>
      <c r="E51" s="126">
        <f>IF(D51=0,"",$G$7-D51)</f>
        <v>13.899999999999999</v>
      </c>
      <c r="F51" s="126">
        <f>IF(D51=0,"",D51-MAX(D$9:$D50))</f>
        <v>5.5</v>
      </c>
      <c r="G51" s="36"/>
      <c r="H51" s="46"/>
      <c r="I51" s="96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2"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36:A39"/>
    <mergeCell ref="T37:T38"/>
    <mergeCell ref="U37:U38"/>
    <mergeCell ref="V37:V38"/>
    <mergeCell ref="W37:W38"/>
    <mergeCell ref="X31:X32"/>
    <mergeCell ref="A32:A35"/>
    <mergeCell ref="D33:D34"/>
    <mergeCell ref="E33:E34"/>
    <mergeCell ref="F33:F34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X37:X38"/>
    <mergeCell ref="T39:T40"/>
    <mergeCell ref="U39:U40"/>
    <mergeCell ref="V39:V40"/>
    <mergeCell ref="W39:W40"/>
    <mergeCell ref="X39:X40"/>
    <mergeCell ref="T35:T36"/>
    <mergeCell ref="U35:U36"/>
    <mergeCell ref="V35:V36"/>
    <mergeCell ref="W35:W36"/>
    <mergeCell ref="X35:X36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7030A0"/>
  </sheetPr>
  <dimension ref="A1:AB102"/>
  <sheetViews>
    <sheetView topLeftCell="A40" zoomScale="115" zoomScaleNormal="11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49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18</v>
      </c>
      <c r="H5" s="11"/>
      <c r="I5" s="12"/>
      <c r="J5" s="9" t="s">
        <v>10</v>
      </c>
      <c r="K5" s="10"/>
      <c r="L5" s="10"/>
      <c r="M5" s="10"/>
      <c r="N5" s="236">
        <v>44905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44905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25"/>
      <c r="E12" s="126"/>
      <c r="F12" s="126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27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25">
        <v>0.7</v>
      </c>
      <c r="E13" s="126">
        <f t="shared" ref="E13" si="1">IF(D13=0,"",$G$7-D13)</f>
        <v>25.3</v>
      </c>
      <c r="F13" s="126">
        <f>IF(D13=0,"",D13-MAX(D$9:$D12))</f>
        <v>0.7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4</v>
      </c>
      <c r="W13" s="217">
        <v>6</v>
      </c>
      <c r="X13" s="218">
        <f>SUM(V13:W13)</f>
        <v>10</v>
      </c>
      <c r="Y13" s="52">
        <f>Y12+2</f>
        <v>2</v>
      </c>
      <c r="Z13" s="53">
        <f t="shared" ref="Z13:Z17" si="2">VLOOKUP(Y13,$T$13:$X$51,5,0)</f>
        <v>10</v>
      </c>
      <c r="AA13" s="7">
        <v>4</v>
      </c>
      <c r="AB13" s="7">
        <v>3</v>
      </c>
    </row>
    <row r="14" spans="1:28" ht="14.1" customHeight="1">
      <c r="A14" s="253"/>
      <c r="B14" s="190"/>
      <c r="C14" s="128"/>
      <c r="D14" s="85"/>
      <c r="E14" s="96"/>
      <c r="F14" s="96" t="str">
        <f>IF(D14=0,"",D14-MAX(D$9:$D13))</f>
        <v/>
      </c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25"/>
      <c r="E15" s="126"/>
      <c r="F15" s="126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5</v>
      </c>
      <c r="W15" s="217">
        <v>7</v>
      </c>
      <c r="X15" s="218">
        <f>SUM(V15:W15)</f>
        <v>12</v>
      </c>
      <c r="Y15" s="52">
        <f t="shared" ref="Y15:Y17" si="3">Y14+2</f>
        <v>6</v>
      </c>
      <c r="Z15" s="53">
        <f t="shared" si="2"/>
        <v>13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25"/>
      <c r="E16" s="126"/>
      <c r="F16" s="126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11</v>
      </c>
      <c r="AA16" s="7">
        <v>10</v>
      </c>
      <c r="AB16" s="7">
        <v>3</v>
      </c>
    </row>
    <row r="17" spans="1:28" ht="14.1" customHeight="1">
      <c r="A17" s="253"/>
      <c r="B17" s="190"/>
      <c r="C17" s="128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6</v>
      </c>
      <c r="W17" s="217">
        <v>7</v>
      </c>
      <c r="X17" s="218">
        <f t="shared" ref="X17" si="6">SUM(V17:W17)</f>
        <v>13</v>
      </c>
      <c r="Y17" s="52">
        <f t="shared" si="3"/>
        <v>10</v>
      </c>
      <c r="Z17" s="53">
        <f t="shared" si="2"/>
        <v>12</v>
      </c>
      <c r="AA17" s="7">
        <v>12</v>
      </c>
      <c r="AB17" s="7">
        <v>3</v>
      </c>
    </row>
    <row r="18" spans="1:28" ht="14.1" customHeight="1">
      <c r="A18" s="253"/>
      <c r="B18" s="190"/>
      <c r="C18" s="128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23"/>
      <c r="E19" s="124"/>
      <c r="F19" s="124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4</v>
      </c>
      <c r="L19" s="48">
        <f t="shared" ref="L19:L51" si="9">IFERROR(VLOOKUP($I19,$T$13:$X$51,4,0),"")</f>
        <v>6</v>
      </c>
      <c r="M19" s="48">
        <f t="shared" ref="M19:M51" si="10">IFERROR(VLOOKUP($I19,$T$13:$X$51,5,0),"")</f>
        <v>10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5</v>
      </c>
      <c r="W19" s="217">
        <v>6</v>
      </c>
      <c r="X19" s="218">
        <f t="shared" ref="X19" si="12">SUM(V19:W19)</f>
        <v>11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23"/>
      <c r="E20" s="124"/>
      <c r="F20" s="124"/>
      <c r="G20" s="36"/>
      <c r="H20" s="46"/>
      <c r="I20" s="96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28"/>
      <c r="D21" s="123"/>
      <c r="E21" s="124"/>
      <c r="F21" s="124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3</v>
      </c>
      <c r="V21" s="217">
        <v>5</v>
      </c>
      <c r="W21" s="217">
        <v>7</v>
      </c>
      <c r="X21" s="218">
        <f t="shared" ref="X21" si="15">SUM(V21:W21)</f>
        <v>12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23"/>
      <c r="E22" s="124"/>
      <c r="F22" s="124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3"/>
      <c r="E23" s="124"/>
      <c r="F23" s="124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28"/>
      <c r="D24" s="123"/>
      <c r="E24" s="124"/>
      <c r="F24" s="124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28"/>
      <c r="D27" s="125"/>
      <c r="E27" s="126"/>
      <c r="F27" s="126"/>
      <c r="G27" s="36"/>
      <c r="H27" s="46"/>
      <c r="I27" s="47">
        <f>I19+2</f>
        <v>4</v>
      </c>
      <c r="J27" s="48">
        <f t="shared" si="7"/>
        <v>3</v>
      </c>
      <c r="K27" s="48">
        <f t="shared" si="8"/>
        <v>5</v>
      </c>
      <c r="L27" s="48">
        <f t="shared" si="9"/>
        <v>7</v>
      </c>
      <c r="M27" s="48">
        <f t="shared" si="10"/>
        <v>12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28">
        <v>2</v>
      </c>
      <c r="D28" s="123"/>
      <c r="E28" s="124"/>
      <c r="F28" s="124"/>
      <c r="G28" s="36"/>
      <c r="H28" s="46"/>
      <c r="I28" s="96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28"/>
      <c r="D29" s="125"/>
      <c r="E29" s="126"/>
      <c r="F29" s="126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28"/>
      <c r="D30" s="123"/>
      <c r="E30" s="124"/>
      <c r="F30" s="124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28"/>
      <c r="D31" s="125"/>
      <c r="E31" s="126"/>
      <c r="F31" s="126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28"/>
      <c r="D32" s="123"/>
      <c r="E32" s="124"/>
      <c r="F32" s="124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28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28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28"/>
      <c r="D35" s="123"/>
      <c r="E35" s="124"/>
      <c r="F35" s="124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6</v>
      </c>
      <c r="L35" s="48">
        <f t="shared" si="9"/>
        <v>7</v>
      </c>
      <c r="M35" s="48">
        <f t="shared" si="10"/>
        <v>13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28"/>
      <c r="D36" s="78"/>
      <c r="E36" s="126"/>
      <c r="F36" s="126"/>
      <c r="G36" s="36"/>
      <c r="H36" s="46"/>
      <c r="I36" s="96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28"/>
      <c r="D37" s="125"/>
      <c r="E37" s="126"/>
      <c r="F37" s="126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28"/>
      <c r="D38" s="125"/>
      <c r="E38" s="126"/>
      <c r="F38" s="126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28"/>
      <c r="D39" s="125"/>
      <c r="E39" s="126"/>
      <c r="F39" s="126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28"/>
      <c r="D40" s="123"/>
      <c r="E40" s="124"/>
      <c r="F40" s="124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28"/>
      <c r="D41" s="78"/>
      <c r="E41" s="126" t="str">
        <f>IF(D41=0,"",$G$7-D41)</f>
        <v/>
      </c>
      <c r="F41" s="126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28"/>
      <c r="D42" s="125"/>
      <c r="E42" s="126"/>
      <c r="F42" s="126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28"/>
      <c r="D43" s="123"/>
      <c r="E43" s="124"/>
      <c r="F43" s="124"/>
      <c r="G43" s="36"/>
      <c r="H43" s="46"/>
      <c r="I43" s="47">
        <f>I35+2</f>
        <v>8</v>
      </c>
      <c r="J43" s="48">
        <f t="shared" si="7"/>
        <v>3</v>
      </c>
      <c r="K43" s="48">
        <f t="shared" si="8"/>
        <v>5</v>
      </c>
      <c r="L43" s="48">
        <f t="shared" si="9"/>
        <v>6</v>
      </c>
      <c r="M43" s="48">
        <f t="shared" si="10"/>
        <v>11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28"/>
      <c r="D44" s="123"/>
      <c r="E44" s="124"/>
      <c r="F44" s="124"/>
      <c r="G44" s="36"/>
      <c r="H44" s="46"/>
      <c r="I44" s="96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28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28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28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128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28"/>
      <c r="D49" s="78"/>
      <c r="E49" s="126" t="str">
        <f>IF(D49=0,"",$G$7-D49)</f>
        <v/>
      </c>
      <c r="F49" s="126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28"/>
      <c r="D50" s="78"/>
      <c r="E50" s="126"/>
      <c r="F50" s="126"/>
      <c r="G50" s="36"/>
      <c r="H50" s="46"/>
      <c r="I50" s="47">
        <f>I43+2</f>
        <v>10</v>
      </c>
      <c r="J50" s="48">
        <f t="shared" si="7"/>
        <v>3</v>
      </c>
      <c r="K50" s="48">
        <f t="shared" si="8"/>
        <v>5</v>
      </c>
      <c r="L50" s="48">
        <f t="shared" si="9"/>
        <v>7</v>
      </c>
      <c r="M50" s="48">
        <f t="shared" si="10"/>
        <v>12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2</v>
      </c>
      <c r="C51" s="128"/>
      <c r="D51" s="125">
        <v>10</v>
      </c>
      <c r="E51" s="126">
        <f>IF(D51=0,"",$G$7-D51)</f>
        <v>16</v>
      </c>
      <c r="F51" s="126">
        <f>IF(D51=0,"",D51-MAX(D$9:$D50))</f>
        <v>9.3000000000000007</v>
      </c>
      <c r="G51" s="36"/>
      <c r="H51" s="46"/>
      <c r="I51" s="96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2"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36:A39"/>
    <mergeCell ref="T37:T38"/>
    <mergeCell ref="U37:U38"/>
    <mergeCell ref="V37:V38"/>
    <mergeCell ref="W37:W38"/>
    <mergeCell ref="X31:X32"/>
    <mergeCell ref="A32:A35"/>
    <mergeCell ref="D33:D34"/>
    <mergeCell ref="E33:E34"/>
    <mergeCell ref="F33:F34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X37:X38"/>
    <mergeCell ref="T39:T40"/>
    <mergeCell ref="U39:U40"/>
    <mergeCell ref="V39:V40"/>
    <mergeCell ref="W39:W40"/>
    <mergeCell ref="X39:X40"/>
    <mergeCell ref="T35:T36"/>
    <mergeCell ref="U35:U36"/>
    <mergeCell ref="V35:V36"/>
    <mergeCell ref="W35:W36"/>
    <mergeCell ref="X35:X36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7030A0"/>
  </sheetPr>
  <dimension ref="A1:AB102"/>
  <sheetViews>
    <sheetView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50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19</v>
      </c>
      <c r="H5" s="11"/>
      <c r="I5" s="12"/>
      <c r="J5" s="9" t="s">
        <v>10</v>
      </c>
      <c r="K5" s="10"/>
      <c r="L5" s="10"/>
      <c r="M5" s="10"/>
      <c r="N5" s="236">
        <v>44905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44905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26.7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25"/>
      <c r="E12" s="126"/>
      <c r="F12" s="126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27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251"/>
      <c r="D13" s="196"/>
      <c r="E13" s="198"/>
      <c r="F13" s="198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4</v>
      </c>
      <c r="V13" s="217">
        <v>5</v>
      </c>
      <c r="W13" s="217">
        <v>6</v>
      </c>
      <c r="X13" s="218">
        <f>SUM(V13:W13)</f>
        <v>11</v>
      </c>
      <c r="Y13" s="52">
        <f>Y12+2</f>
        <v>2</v>
      </c>
      <c r="Z13" s="53">
        <f t="shared" ref="Z13:Z17" si="1">VLOOKUP(Y13,$T$13:$X$51,5,0)</f>
        <v>11</v>
      </c>
      <c r="AA13" s="7">
        <v>4</v>
      </c>
      <c r="AB13" s="7">
        <v>3</v>
      </c>
    </row>
    <row r="14" spans="1:28" ht="14.1" customHeight="1">
      <c r="A14" s="253"/>
      <c r="B14" s="190">
        <v>1</v>
      </c>
      <c r="C14" s="128"/>
      <c r="D14" s="199">
        <v>0.8</v>
      </c>
      <c r="E14" s="200">
        <f t="shared" ref="E14" si="2">IF(D14=0,"",$G$7-D14)</f>
        <v>25.9</v>
      </c>
      <c r="F14" s="200">
        <f>IF(D14=0,"",D14-MAX(D$9:$D13))</f>
        <v>0.8</v>
      </c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12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25"/>
      <c r="E15" s="126"/>
      <c r="F15" s="126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5</v>
      </c>
      <c r="W15" s="217">
        <v>7</v>
      </c>
      <c r="X15" s="218">
        <f>SUM(V15:W15)</f>
        <v>12</v>
      </c>
      <c r="Y15" s="52">
        <f t="shared" ref="Y15:Y17" si="3">Y14+2</f>
        <v>6</v>
      </c>
      <c r="Z15" s="53">
        <f t="shared" si="1"/>
        <v>11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25"/>
      <c r="E16" s="126"/>
      <c r="F16" s="126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1"/>
        <v>13</v>
      </c>
      <c r="AA16" s="7">
        <v>10</v>
      </c>
      <c r="AB16" s="7">
        <v>3</v>
      </c>
    </row>
    <row r="17" spans="1:28" ht="14.1" customHeight="1">
      <c r="A17" s="253"/>
      <c r="B17" s="190"/>
      <c r="C17" s="128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3</v>
      </c>
      <c r="V17" s="217">
        <v>5</v>
      </c>
      <c r="W17" s="217">
        <v>6</v>
      </c>
      <c r="X17" s="218">
        <f t="shared" ref="X17" si="6">SUM(V17:W17)</f>
        <v>11</v>
      </c>
      <c r="Y17" s="52">
        <f t="shared" si="3"/>
        <v>10</v>
      </c>
      <c r="Z17" s="53">
        <f t="shared" si="1"/>
        <v>11</v>
      </c>
      <c r="AA17" s="7">
        <v>12</v>
      </c>
      <c r="AB17" s="7">
        <v>3</v>
      </c>
    </row>
    <row r="18" spans="1:28" ht="14.1" customHeight="1">
      <c r="A18" s="253"/>
      <c r="B18" s="190"/>
      <c r="C18" s="128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23"/>
      <c r="E19" s="124"/>
      <c r="F19" s="124"/>
      <c r="G19" s="36"/>
      <c r="H19" s="46"/>
      <c r="I19" s="47">
        <v>2</v>
      </c>
      <c r="J19" s="48">
        <f t="shared" ref="J19:J51" si="7">IFERROR(VLOOKUP($I19,$T$13:$X$51,2,0),"")</f>
        <v>4</v>
      </c>
      <c r="K19" s="48">
        <f t="shared" ref="K19:K51" si="8">IFERROR(VLOOKUP($I19,$T$13:$X$51,3,0),"")</f>
        <v>5</v>
      </c>
      <c r="L19" s="48">
        <f t="shared" ref="L19:L51" si="9">IFERROR(VLOOKUP($I19,$T$13:$X$51,4,0),"")</f>
        <v>6</v>
      </c>
      <c r="M19" s="48">
        <f t="shared" ref="M19:M51" si="10">IFERROR(VLOOKUP($I19,$T$13:$X$51,5,0),"")</f>
        <v>11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5</v>
      </c>
      <c r="V19" s="217">
        <v>6</v>
      </c>
      <c r="W19" s="217">
        <v>7</v>
      </c>
      <c r="X19" s="218">
        <f t="shared" ref="X19" si="12">SUM(V19:W19)</f>
        <v>13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23"/>
      <c r="E20" s="124"/>
      <c r="F20" s="124"/>
      <c r="G20" s="36"/>
      <c r="H20" s="46"/>
      <c r="I20" s="96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28"/>
      <c r="D21" s="123"/>
      <c r="E21" s="124"/>
      <c r="F21" s="124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3</v>
      </c>
      <c r="V21" s="217">
        <v>5</v>
      </c>
      <c r="W21" s="217">
        <v>6</v>
      </c>
      <c r="X21" s="218">
        <f t="shared" ref="X21" si="15">SUM(V21:W21)</f>
        <v>11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23"/>
      <c r="E22" s="124"/>
      <c r="F22" s="124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3"/>
      <c r="E23" s="124"/>
      <c r="F23" s="124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28"/>
      <c r="D24" s="123"/>
      <c r="E24" s="124"/>
      <c r="F24" s="124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28"/>
      <c r="D27" s="125"/>
      <c r="E27" s="126"/>
      <c r="F27" s="126"/>
      <c r="G27" s="36"/>
      <c r="H27" s="46"/>
      <c r="I27" s="47">
        <f>I19+2</f>
        <v>4</v>
      </c>
      <c r="J27" s="48">
        <f t="shared" si="7"/>
        <v>3</v>
      </c>
      <c r="K27" s="48">
        <f t="shared" si="8"/>
        <v>5</v>
      </c>
      <c r="L27" s="48">
        <f t="shared" si="9"/>
        <v>7</v>
      </c>
      <c r="M27" s="48">
        <f t="shared" si="10"/>
        <v>12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28">
        <v>2</v>
      </c>
      <c r="D28" s="123"/>
      <c r="E28" s="124"/>
      <c r="F28" s="124"/>
      <c r="G28" s="36"/>
      <c r="H28" s="46"/>
      <c r="I28" s="96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28"/>
      <c r="D29" s="125"/>
      <c r="E29" s="126"/>
      <c r="F29" s="126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28"/>
      <c r="D30" s="123"/>
      <c r="E30" s="124"/>
      <c r="F30" s="124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28"/>
      <c r="D31" s="125"/>
      <c r="E31" s="126"/>
      <c r="F31" s="126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28"/>
      <c r="D32" s="123"/>
      <c r="E32" s="124"/>
      <c r="F32" s="124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28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28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28"/>
      <c r="D35" s="123"/>
      <c r="E35" s="124"/>
      <c r="F35" s="124"/>
      <c r="G35" s="36"/>
      <c r="H35" s="46"/>
      <c r="I35" s="47">
        <f>I27+2</f>
        <v>6</v>
      </c>
      <c r="J35" s="48">
        <f t="shared" si="7"/>
        <v>3</v>
      </c>
      <c r="K35" s="48">
        <f t="shared" si="8"/>
        <v>5</v>
      </c>
      <c r="L35" s="48">
        <f t="shared" si="9"/>
        <v>6</v>
      </c>
      <c r="M35" s="48">
        <f t="shared" si="10"/>
        <v>11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28"/>
      <c r="D36" s="78"/>
      <c r="E36" s="126"/>
      <c r="F36" s="126"/>
      <c r="G36" s="36"/>
      <c r="H36" s="46"/>
      <c r="I36" s="96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28"/>
      <c r="D37" s="125"/>
      <c r="E37" s="126"/>
      <c r="F37" s="126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28"/>
      <c r="D38" s="125"/>
      <c r="E38" s="126"/>
      <c r="F38" s="126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28"/>
      <c r="D39" s="125"/>
      <c r="E39" s="126"/>
      <c r="F39" s="126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28"/>
      <c r="D40" s="123"/>
      <c r="E40" s="124"/>
      <c r="F40" s="124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28"/>
      <c r="D41" s="78"/>
      <c r="E41" s="126" t="str">
        <f>IF(D41=0,"",$G$7-D41)</f>
        <v/>
      </c>
      <c r="F41" s="126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28"/>
      <c r="D42" s="125"/>
      <c r="E42" s="126"/>
      <c r="F42" s="126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28"/>
      <c r="D43" s="123"/>
      <c r="E43" s="124"/>
      <c r="F43" s="124"/>
      <c r="G43" s="36"/>
      <c r="H43" s="46"/>
      <c r="I43" s="47">
        <f>I35+2</f>
        <v>8</v>
      </c>
      <c r="J43" s="48">
        <f t="shared" si="7"/>
        <v>5</v>
      </c>
      <c r="K43" s="48">
        <f t="shared" si="8"/>
        <v>6</v>
      </c>
      <c r="L43" s="48">
        <f t="shared" si="9"/>
        <v>7</v>
      </c>
      <c r="M43" s="48">
        <f t="shared" si="10"/>
        <v>13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28"/>
      <c r="D44" s="123"/>
      <c r="E44" s="124"/>
      <c r="F44" s="124"/>
      <c r="G44" s="36"/>
      <c r="H44" s="46"/>
      <c r="I44" s="96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28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28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28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128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28"/>
      <c r="D49" s="78"/>
      <c r="E49" s="126" t="str">
        <f>IF(D49=0,"",$G$7-D49)</f>
        <v/>
      </c>
      <c r="F49" s="126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28"/>
      <c r="D50" s="78"/>
      <c r="E50" s="126"/>
      <c r="F50" s="126"/>
      <c r="G50" s="36"/>
      <c r="H50" s="46"/>
      <c r="I50" s="47">
        <f>I43+2</f>
        <v>10</v>
      </c>
      <c r="J50" s="48">
        <f t="shared" si="7"/>
        <v>3</v>
      </c>
      <c r="K50" s="48">
        <f t="shared" si="8"/>
        <v>5</v>
      </c>
      <c r="L50" s="48">
        <f t="shared" si="9"/>
        <v>6</v>
      </c>
      <c r="M50" s="48">
        <f t="shared" si="10"/>
        <v>11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2</v>
      </c>
      <c r="C51" s="128"/>
      <c r="D51" s="125">
        <v>10</v>
      </c>
      <c r="E51" s="126">
        <f>IF(D51=0,"",$G$7-D51)</f>
        <v>16.7</v>
      </c>
      <c r="F51" s="126">
        <f>IF(D51=0,"",D51-MAX(D$9:$D50))</f>
        <v>9.1999999999999993</v>
      </c>
      <c r="G51" s="36"/>
      <c r="H51" s="46"/>
      <c r="I51" s="96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2"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  <mergeCell ref="A12:A15"/>
    <mergeCell ref="C12:C13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X13:X14"/>
    <mergeCell ref="C15:C16"/>
    <mergeCell ref="T15:T16"/>
    <mergeCell ref="U15:U16"/>
    <mergeCell ref="V15:V16"/>
    <mergeCell ref="W15:W16"/>
    <mergeCell ref="X15:X16"/>
    <mergeCell ref="K10:K11"/>
    <mergeCell ref="L10:L11"/>
    <mergeCell ref="M10:M11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7:X18"/>
    <mergeCell ref="V17:V18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T27:T28"/>
    <mergeCell ref="U27:U28"/>
    <mergeCell ref="V27:V28"/>
    <mergeCell ref="W27:W28"/>
    <mergeCell ref="X27:X28"/>
    <mergeCell ref="A24:A27"/>
    <mergeCell ref="C25:C26"/>
    <mergeCell ref="D25:D26"/>
    <mergeCell ref="E25:E26"/>
    <mergeCell ref="F25:F26"/>
    <mergeCell ref="T25:T26"/>
    <mergeCell ref="U25:U26"/>
    <mergeCell ref="V25:V26"/>
    <mergeCell ref="A32:A35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T39:T40"/>
    <mergeCell ref="U39:U40"/>
    <mergeCell ref="V39:V40"/>
    <mergeCell ref="W39:W40"/>
    <mergeCell ref="X39:X40"/>
    <mergeCell ref="A36:A39"/>
    <mergeCell ref="V35:V36"/>
    <mergeCell ref="W35:W36"/>
    <mergeCell ref="X35:X36"/>
    <mergeCell ref="A48:A51"/>
    <mergeCell ref="T49:T50"/>
    <mergeCell ref="U49:U50"/>
    <mergeCell ref="V49:V50"/>
    <mergeCell ref="W49:W50"/>
    <mergeCell ref="A44:A47"/>
    <mergeCell ref="D45:D46"/>
    <mergeCell ref="E45:E46"/>
    <mergeCell ref="F45:F46"/>
    <mergeCell ref="T45:T46"/>
    <mergeCell ref="U45:U46"/>
    <mergeCell ref="V45:V46"/>
    <mergeCell ref="W45:W46"/>
    <mergeCell ref="W17:W18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T37:T38"/>
    <mergeCell ref="U37:U38"/>
    <mergeCell ref="V37:V38"/>
    <mergeCell ref="W37:W38"/>
    <mergeCell ref="D33:D34"/>
    <mergeCell ref="E33:E34"/>
    <mergeCell ref="F33:F34"/>
    <mergeCell ref="T33:T34"/>
    <mergeCell ref="U33:U34"/>
    <mergeCell ref="V33:V34"/>
    <mergeCell ref="W33:W34"/>
    <mergeCell ref="X33:X34"/>
    <mergeCell ref="T35:T36"/>
    <mergeCell ref="U35:U36"/>
    <mergeCell ref="P57:Q57"/>
    <mergeCell ref="W47:W48"/>
    <mergeCell ref="X47:X48"/>
    <mergeCell ref="X43:X44"/>
    <mergeCell ref="X37:X38"/>
    <mergeCell ref="X31:X32"/>
    <mergeCell ref="W25:W26"/>
    <mergeCell ref="X25:X26"/>
    <mergeCell ref="W23:W24"/>
    <mergeCell ref="X23:X24"/>
    <mergeCell ref="X45:X46"/>
    <mergeCell ref="V51:V52"/>
    <mergeCell ref="W51:W52"/>
    <mergeCell ref="X51:X52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AB102"/>
  <sheetViews>
    <sheetView topLeftCell="A43" zoomScale="115" zoomScaleNormal="11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51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20</v>
      </c>
      <c r="H5" s="11"/>
      <c r="I5" s="12"/>
      <c r="J5" s="9" t="s">
        <v>10</v>
      </c>
      <c r="K5" s="10"/>
      <c r="L5" s="10"/>
      <c r="M5" s="10"/>
      <c r="N5" s="236">
        <v>44906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44906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27.5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34"/>
      <c r="E12" s="135"/>
      <c r="F12" s="135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36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92">
        <v>0.6</v>
      </c>
      <c r="E13" s="194">
        <f t="shared" ref="E13" si="1">IF(D13=0,"",$G$7-D13)</f>
        <v>26.9</v>
      </c>
      <c r="F13" s="194">
        <f>IF(D13=0,"",D13-MAX(D$9:$D12))</f>
        <v>0.6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5</v>
      </c>
      <c r="W13" s="217">
        <v>7</v>
      </c>
      <c r="X13" s="218">
        <f>SUM(V13:W13)</f>
        <v>12</v>
      </c>
      <c r="Y13" s="52">
        <f>Y12+2</f>
        <v>2</v>
      </c>
      <c r="Z13" s="53">
        <f t="shared" ref="Z13:Z17" si="2">VLOOKUP(Y13,$T$13:$X$51,5,0)</f>
        <v>12</v>
      </c>
      <c r="AA13" s="7">
        <v>4</v>
      </c>
      <c r="AB13" s="7">
        <v>3</v>
      </c>
    </row>
    <row r="14" spans="1:28" ht="14.1" customHeight="1">
      <c r="A14" s="253"/>
      <c r="B14" s="190"/>
      <c r="C14" s="132"/>
      <c r="D14" s="199"/>
      <c r="E14" s="200"/>
      <c r="F14" s="200"/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13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34"/>
      <c r="E15" s="135"/>
      <c r="F15" s="135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6</v>
      </c>
      <c r="W15" s="217">
        <v>7</v>
      </c>
      <c r="X15" s="218">
        <f>SUM(V15:W15)</f>
        <v>13</v>
      </c>
      <c r="Y15" s="52">
        <f t="shared" ref="Y15:Y17" si="3">Y14+2</f>
        <v>6</v>
      </c>
      <c r="Z15" s="53">
        <f t="shared" si="2"/>
        <v>11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34"/>
      <c r="E16" s="135"/>
      <c r="F16" s="135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10</v>
      </c>
      <c r="AA16" s="7">
        <v>10</v>
      </c>
      <c r="AB16" s="7">
        <v>3</v>
      </c>
    </row>
    <row r="17" spans="1:28" ht="14.1" customHeight="1">
      <c r="A17" s="253"/>
      <c r="B17" s="190"/>
      <c r="C17" s="132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3</v>
      </c>
      <c r="V17" s="217">
        <v>5</v>
      </c>
      <c r="W17" s="217">
        <v>6</v>
      </c>
      <c r="X17" s="218">
        <f t="shared" ref="X17" si="6">SUM(V17:W17)</f>
        <v>11</v>
      </c>
      <c r="Y17" s="52">
        <f t="shared" si="3"/>
        <v>10</v>
      </c>
      <c r="Z17" s="53">
        <f t="shared" si="2"/>
        <v>12</v>
      </c>
      <c r="AA17" s="7">
        <v>12</v>
      </c>
      <c r="AB17" s="7">
        <v>3</v>
      </c>
    </row>
    <row r="18" spans="1:28" ht="14.1" customHeight="1">
      <c r="A18" s="253"/>
      <c r="B18" s="190"/>
      <c r="C18" s="132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29"/>
      <c r="E19" s="130"/>
      <c r="F19" s="130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5</v>
      </c>
      <c r="L19" s="48">
        <f t="shared" ref="L19:L51" si="9">IFERROR(VLOOKUP($I19,$T$13:$X$51,4,0),"")</f>
        <v>7</v>
      </c>
      <c r="M19" s="48">
        <f t="shared" ref="M19:M51" si="10">IFERROR(VLOOKUP($I19,$T$13:$X$51,5,0),"")</f>
        <v>12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4</v>
      </c>
      <c r="W19" s="217">
        <v>6</v>
      </c>
      <c r="X19" s="218">
        <f t="shared" ref="X19" si="12">SUM(V19:W19)</f>
        <v>10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29"/>
      <c r="E20" s="130"/>
      <c r="F20" s="130"/>
      <c r="G20" s="36"/>
      <c r="H20" s="46"/>
      <c r="I20" s="96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32"/>
      <c r="D21" s="129"/>
      <c r="E21" s="130"/>
      <c r="F21" s="130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3</v>
      </c>
      <c r="V21" s="217">
        <v>5</v>
      </c>
      <c r="W21" s="217">
        <v>7</v>
      </c>
      <c r="X21" s="218">
        <f t="shared" ref="X21" si="15">SUM(V21:W21)</f>
        <v>12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29"/>
      <c r="E22" s="130"/>
      <c r="F22" s="130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9"/>
      <c r="E23" s="130"/>
      <c r="F23" s="130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32"/>
      <c r="D24" s="129"/>
      <c r="E24" s="130"/>
      <c r="F24" s="130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32"/>
      <c r="D27" s="134"/>
      <c r="E27" s="135"/>
      <c r="F27" s="135"/>
      <c r="G27" s="36"/>
      <c r="H27" s="46"/>
      <c r="I27" s="47">
        <f>I19+2</f>
        <v>4</v>
      </c>
      <c r="J27" s="48">
        <f t="shared" si="7"/>
        <v>3</v>
      </c>
      <c r="K27" s="48">
        <f t="shared" si="8"/>
        <v>6</v>
      </c>
      <c r="L27" s="48">
        <f t="shared" si="9"/>
        <v>7</v>
      </c>
      <c r="M27" s="48">
        <f t="shared" si="10"/>
        <v>13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32">
        <v>2</v>
      </c>
      <c r="D28" s="129"/>
      <c r="E28" s="130"/>
      <c r="F28" s="130"/>
      <c r="G28" s="36"/>
      <c r="H28" s="46"/>
      <c r="I28" s="96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32"/>
      <c r="D29" s="134"/>
      <c r="E29" s="135"/>
      <c r="F29" s="135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32"/>
      <c r="D30" s="129"/>
      <c r="E30" s="130"/>
      <c r="F30" s="130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32"/>
      <c r="D31" s="134"/>
      <c r="E31" s="135"/>
      <c r="F31" s="135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32"/>
      <c r="D32" s="129"/>
      <c r="E32" s="130"/>
      <c r="F32" s="130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32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32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32"/>
      <c r="D35" s="129"/>
      <c r="E35" s="130"/>
      <c r="F35" s="130"/>
      <c r="G35" s="36"/>
      <c r="H35" s="46"/>
      <c r="I35" s="47">
        <f>I27+2</f>
        <v>6</v>
      </c>
      <c r="J35" s="48">
        <f t="shared" si="7"/>
        <v>3</v>
      </c>
      <c r="K35" s="48">
        <f t="shared" si="8"/>
        <v>5</v>
      </c>
      <c r="L35" s="48">
        <f t="shared" si="9"/>
        <v>6</v>
      </c>
      <c r="M35" s="48">
        <f t="shared" si="10"/>
        <v>11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32"/>
      <c r="D36" s="78"/>
      <c r="E36" s="135"/>
      <c r="F36" s="135"/>
      <c r="G36" s="36"/>
      <c r="H36" s="46"/>
      <c r="I36" s="96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32"/>
      <c r="D37" s="134"/>
      <c r="E37" s="135"/>
      <c r="F37" s="135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32"/>
      <c r="D38" s="134"/>
      <c r="E38" s="135"/>
      <c r="F38" s="135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32"/>
      <c r="D39" s="134"/>
      <c r="E39" s="135"/>
      <c r="F39" s="13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32"/>
      <c r="D40" s="129"/>
      <c r="E40" s="130"/>
      <c r="F40" s="130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32"/>
      <c r="D41" s="78"/>
      <c r="E41" s="135" t="str">
        <f>IF(D41=0,"",$G$7-D41)</f>
        <v/>
      </c>
      <c r="F41" s="135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32"/>
      <c r="D42" s="134"/>
      <c r="E42" s="135"/>
      <c r="F42" s="135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32"/>
      <c r="D43" s="129"/>
      <c r="E43" s="130"/>
      <c r="F43" s="130"/>
      <c r="G43" s="36"/>
      <c r="H43" s="46"/>
      <c r="I43" s="47">
        <f>I35+2</f>
        <v>8</v>
      </c>
      <c r="J43" s="48">
        <f t="shared" si="7"/>
        <v>3</v>
      </c>
      <c r="K43" s="48">
        <f t="shared" si="8"/>
        <v>4</v>
      </c>
      <c r="L43" s="48">
        <f t="shared" si="9"/>
        <v>6</v>
      </c>
      <c r="M43" s="48">
        <f t="shared" si="10"/>
        <v>10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32"/>
      <c r="D44" s="129"/>
      <c r="E44" s="130"/>
      <c r="F44" s="130"/>
      <c r="G44" s="36"/>
      <c r="H44" s="46"/>
      <c r="I44" s="96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32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32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32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132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32"/>
      <c r="D49" s="78"/>
      <c r="E49" s="135" t="str">
        <f>IF(D49=0,"",$G$7-D49)</f>
        <v/>
      </c>
      <c r="F49" s="135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32"/>
      <c r="D50" s="78"/>
      <c r="E50" s="135"/>
      <c r="F50" s="135"/>
      <c r="G50" s="36"/>
      <c r="H50" s="46"/>
      <c r="I50" s="47">
        <f>I43+2</f>
        <v>10</v>
      </c>
      <c r="J50" s="48">
        <f t="shared" si="7"/>
        <v>3</v>
      </c>
      <c r="K50" s="48">
        <f t="shared" si="8"/>
        <v>5</v>
      </c>
      <c r="L50" s="48">
        <f t="shared" si="9"/>
        <v>7</v>
      </c>
      <c r="M50" s="48">
        <f t="shared" si="10"/>
        <v>12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2</v>
      </c>
      <c r="C51" s="132"/>
      <c r="D51" s="134">
        <v>10</v>
      </c>
      <c r="E51" s="135">
        <f>IF(D51=0,"",$G$7-D51)</f>
        <v>17.5</v>
      </c>
      <c r="F51" s="135">
        <f>IF(D51=0,"",D51-MAX(D$9:$D50))</f>
        <v>9.4</v>
      </c>
      <c r="G51" s="36"/>
      <c r="H51" s="46"/>
      <c r="I51" s="96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2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37:X38"/>
    <mergeCell ref="T39:T40"/>
    <mergeCell ref="U39:U40"/>
    <mergeCell ref="V39:V40"/>
    <mergeCell ref="W39:W40"/>
    <mergeCell ref="X39:X40"/>
    <mergeCell ref="T35:T36"/>
    <mergeCell ref="U35:U36"/>
    <mergeCell ref="V35:V36"/>
    <mergeCell ref="W35:W36"/>
    <mergeCell ref="X35:X36"/>
    <mergeCell ref="A36:A39"/>
    <mergeCell ref="T37:T38"/>
    <mergeCell ref="U37:U38"/>
    <mergeCell ref="V37:V38"/>
    <mergeCell ref="W37:W38"/>
    <mergeCell ref="X31:X32"/>
    <mergeCell ref="A32:A35"/>
    <mergeCell ref="D33:D34"/>
    <mergeCell ref="E33:E34"/>
    <mergeCell ref="F33:F34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U13:U14"/>
    <mergeCell ref="V13:V14"/>
    <mergeCell ref="W13:W14"/>
    <mergeCell ref="A12:A15"/>
    <mergeCell ref="X13:X14"/>
    <mergeCell ref="C15:C16"/>
    <mergeCell ref="T15:T16"/>
    <mergeCell ref="U15:U16"/>
    <mergeCell ref="V15:V16"/>
    <mergeCell ref="W15:W16"/>
    <mergeCell ref="X15:X16"/>
    <mergeCell ref="K10:K11"/>
    <mergeCell ref="L10:L11"/>
    <mergeCell ref="M10:M11"/>
    <mergeCell ref="C12:C13"/>
    <mergeCell ref="U12:W12"/>
    <mergeCell ref="T13:T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F0"/>
  </sheetPr>
  <dimension ref="A1:AB102"/>
  <sheetViews>
    <sheetView topLeftCell="A40"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51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21</v>
      </c>
      <c r="H5" s="11"/>
      <c r="I5" s="12"/>
      <c r="J5" s="9" t="s">
        <v>10</v>
      </c>
      <c r="K5" s="10"/>
      <c r="L5" s="10"/>
      <c r="M5" s="10"/>
      <c r="N5" s="236">
        <v>44906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44906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25.8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34"/>
      <c r="E12" s="135"/>
      <c r="F12" s="135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36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214">
        <v>0.7</v>
      </c>
      <c r="E13" s="215">
        <f t="shared" ref="E13" si="1">IF(D13=0,"",$G$7-D13)</f>
        <v>25.1</v>
      </c>
      <c r="F13" s="215">
        <f>IF(D13=0,"",D13-MAX(D$9:$D12))</f>
        <v>0.7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6</v>
      </c>
      <c r="V13" s="217">
        <v>8</v>
      </c>
      <c r="W13" s="217">
        <v>10</v>
      </c>
      <c r="X13" s="218">
        <f>SUM(V13:W13)</f>
        <v>18</v>
      </c>
      <c r="Y13" s="52">
        <f>Y12+2</f>
        <v>2</v>
      </c>
      <c r="Z13" s="53">
        <f t="shared" ref="Z13:Z17" si="2">VLOOKUP(Y13,$T$13:$X$51,5,0)</f>
        <v>18</v>
      </c>
      <c r="AA13" s="7">
        <v>4</v>
      </c>
      <c r="AB13" s="7">
        <v>3</v>
      </c>
    </row>
    <row r="14" spans="1:28" ht="14.1" customHeight="1">
      <c r="A14" s="253"/>
      <c r="B14" s="190"/>
      <c r="C14" s="132"/>
      <c r="D14" s="214"/>
      <c r="E14" s="215"/>
      <c r="F14" s="215"/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15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34"/>
      <c r="E15" s="135"/>
      <c r="F15" s="135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5</v>
      </c>
      <c r="V15" s="217">
        <v>7</v>
      </c>
      <c r="W15" s="217">
        <v>8</v>
      </c>
      <c r="X15" s="218">
        <f>SUM(V15:W15)</f>
        <v>15</v>
      </c>
      <c r="Y15" s="52">
        <f t="shared" ref="Y15:Y17" si="3">Y14+2</f>
        <v>6</v>
      </c>
      <c r="Z15" s="53">
        <f t="shared" si="2"/>
        <v>14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34"/>
      <c r="E16" s="135"/>
      <c r="F16" s="135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12</v>
      </c>
      <c r="AA16" s="7">
        <v>10</v>
      </c>
      <c r="AB16" s="7">
        <v>3</v>
      </c>
    </row>
    <row r="17" spans="1:28" ht="14.1" customHeight="1">
      <c r="A17" s="253"/>
      <c r="B17" s="190"/>
      <c r="C17" s="132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6</v>
      </c>
      <c r="W17" s="217">
        <v>8</v>
      </c>
      <c r="X17" s="218">
        <f t="shared" ref="X17" si="6">SUM(V17:W17)</f>
        <v>14</v>
      </c>
      <c r="Y17" s="52">
        <f t="shared" si="3"/>
        <v>10</v>
      </c>
      <c r="Z17" s="53">
        <f t="shared" si="2"/>
        <v>13</v>
      </c>
      <c r="AA17" s="7">
        <v>12</v>
      </c>
      <c r="AB17" s="7">
        <v>3</v>
      </c>
    </row>
    <row r="18" spans="1:28" ht="14.1" customHeight="1">
      <c r="A18" s="253"/>
      <c r="B18" s="190"/>
      <c r="C18" s="132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29"/>
      <c r="E19" s="130"/>
      <c r="F19" s="130"/>
      <c r="G19" s="36"/>
      <c r="H19" s="46"/>
      <c r="I19" s="47">
        <v>2</v>
      </c>
      <c r="J19" s="48">
        <f t="shared" ref="J19:J51" si="7">IFERROR(VLOOKUP($I19,$T$13:$X$51,2,0),"")</f>
        <v>6</v>
      </c>
      <c r="K19" s="48">
        <f t="shared" ref="K19:K51" si="8">IFERROR(VLOOKUP($I19,$T$13:$X$51,3,0),"")</f>
        <v>8</v>
      </c>
      <c r="L19" s="48">
        <f t="shared" ref="L19:L51" si="9">IFERROR(VLOOKUP($I19,$T$13:$X$51,4,0),"")</f>
        <v>10</v>
      </c>
      <c r="M19" s="48">
        <f t="shared" ref="M19:M51" si="10">IFERROR(VLOOKUP($I19,$T$13:$X$51,5,0),"")</f>
        <v>18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4</v>
      </c>
      <c r="V19" s="217">
        <v>5</v>
      </c>
      <c r="W19" s="217">
        <v>7</v>
      </c>
      <c r="X19" s="218">
        <f t="shared" ref="X19" si="12">SUM(V19:W19)</f>
        <v>12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29"/>
      <c r="E20" s="130"/>
      <c r="F20" s="130"/>
      <c r="G20" s="36"/>
      <c r="H20" s="46"/>
      <c r="I20" s="96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32"/>
      <c r="D21" s="129"/>
      <c r="E21" s="130"/>
      <c r="F21" s="130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4</v>
      </c>
      <c r="V21" s="217">
        <v>6</v>
      </c>
      <c r="W21" s="217">
        <v>7</v>
      </c>
      <c r="X21" s="218">
        <f t="shared" ref="X21" si="15">SUM(V21:W21)</f>
        <v>13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29"/>
      <c r="E22" s="130"/>
      <c r="F22" s="130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9"/>
      <c r="E23" s="130"/>
      <c r="F23" s="130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32"/>
      <c r="D24" s="129"/>
      <c r="E24" s="130"/>
      <c r="F24" s="130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32"/>
      <c r="D27" s="134"/>
      <c r="E27" s="135"/>
      <c r="F27" s="135"/>
      <c r="G27" s="36"/>
      <c r="H27" s="46"/>
      <c r="I27" s="47">
        <f>I19+2</f>
        <v>4</v>
      </c>
      <c r="J27" s="48">
        <f t="shared" si="7"/>
        <v>5</v>
      </c>
      <c r="K27" s="48">
        <f t="shared" si="8"/>
        <v>7</v>
      </c>
      <c r="L27" s="48">
        <f t="shared" si="9"/>
        <v>8</v>
      </c>
      <c r="M27" s="48">
        <f t="shared" si="10"/>
        <v>15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32">
        <v>2</v>
      </c>
      <c r="D28" s="129"/>
      <c r="E28" s="130"/>
      <c r="F28" s="130"/>
      <c r="G28" s="36"/>
      <c r="H28" s="46"/>
      <c r="I28" s="96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32"/>
      <c r="D29" s="134"/>
      <c r="E29" s="135"/>
      <c r="F29" s="135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32"/>
      <c r="D30" s="129"/>
      <c r="E30" s="130"/>
      <c r="F30" s="130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32"/>
      <c r="D31" s="134"/>
      <c r="E31" s="135"/>
      <c r="F31" s="135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32"/>
      <c r="D32" s="129"/>
      <c r="E32" s="130"/>
      <c r="F32" s="130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32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32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32"/>
      <c r="D35" s="129"/>
      <c r="E35" s="130"/>
      <c r="F35" s="130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6</v>
      </c>
      <c r="L35" s="48">
        <f t="shared" si="9"/>
        <v>8</v>
      </c>
      <c r="M35" s="48">
        <f t="shared" si="10"/>
        <v>14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32"/>
      <c r="D36" s="78"/>
      <c r="E36" s="135"/>
      <c r="F36" s="135"/>
      <c r="G36" s="36"/>
      <c r="H36" s="46"/>
      <c r="I36" s="96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32"/>
      <c r="D37" s="134"/>
      <c r="E37" s="135"/>
      <c r="F37" s="135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32"/>
      <c r="D38" s="134"/>
      <c r="E38" s="135"/>
      <c r="F38" s="135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32"/>
      <c r="D39" s="134"/>
      <c r="E39" s="135"/>
      <c r="F39" s="13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32"/>
      <c r="D40" s="129"/>
      <c r="E40" s="130"/>
      <c r="F40" s="130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32"/>
      <c r="D41" s="78"/>
      <c r="E41" s="135" t="str">
        <f>IF(D41=0,"",$G$7-D41)</f>
        <v/>
      </c>
      <c r="F41" s="135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32"/>
      <c r="D42" s="134"/>
      <c r="E42" s="135"/>
      <c r="F42" s="135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32"/>
      <c r="D43" s="129"/>
      <c r="E43" s="130"/>
      <c r="F43" s="130"/>
      <c r="G43" s="36"/>
      <c r="H43" s="46"/>
      <c r="I43" s="47">
        <f>I35+2</f>
        <v>8</v>
      </c>
      <c r="J43" s="48">
        <f t="shared" si="7"/>
        <v>4</v>
      </c>
      <c r="K43" s="48">
        <f t="shared" si="8"/>
        <v>5</v>
      </c>
      <c r="L43" s="48">
        <f t="shared" si="9"/>
        <v>7</v>
      </c>
      <c r="M43" s="48">
        <f t="shared" si="10"/>
        <v>12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32"/>
      <c r="D44" s="129"/>
      <c r="E44" s="130"/>
      <c r="F44" s="130"/>
      <c r="G44" s="36"/>
      <c r="H44" s="46"/>
      <c r="I44" s="96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32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41"/>
      <c r="O45" s="26"/>
      <c r="P45" s="34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32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32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132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32"/>
      <c r="D49" s="78"/>
      <c r="E49" s="135" t="str">
        <f>IF(D49=0,"",$G$7-D49)</f>
        <v/>
      </c>
      <c r="F49" s="135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32"/>
      <c r="D50" s="78"/>
      <c r="E50" s="135"/>
      <c r="F50" s="135"/>
      <c r="G50" s="36"/>
      <c r="H50" s="46"/>
      <c r="I50" s="47">
        <f>I43+2</f>
        <v>10</v>
      </c>
      <c r="J50" s="48">
        <f t="shared" si="7"/>
        <v>4</v>
      </c>
      <c r="K50" s="48">
        <f t="shared" si="8"/>
        <v>6</v>
      </c>
      <c r="L50" s="48">
        <f t="shared" si="9"/>
        <v>7</v>
      </c>
      <c r="M50" s="48">
        <f t="shared" si="10"/>
        <v>13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2</v>
      </c>
      <c r="C51" s="132"/>
      <c r="D51" s="134">
        <v>10</v>
      </c>
      <c r="E51" s="135">
        <f>IF(D51=0,"",$G$7-D51)</f>
        <v>15.8</v>
      </c>
      <c r="F51" s="135">
        <f>IF(D51=0,"",D51-MAX(D$9:$D50))</f>
        <v>9.3000000000000007</v>
      </c>
      <c r="G51" s="36"/>
      <c r="H51" s="46"/>
      <c r="I51" s="96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5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37:X38"/>
    <mergeCell ref="T39:T40"/>
    <mergeCell ref="U39:U40"/>
    <mergeCell ref="V39:V40"/>
    <mergeCell ref="W39:W40"/>
    <mergeCell ref="X39:X40"/>
    <mergeCell ref="T35:T36"/>
    <mergeCell ref="U35:U36"/>
    <mergeCell ref="V35:V36"/>
    <mergeCell ref="W35:W36"/>
    <mergeCell ref="X35:X36"/>
    <mergeCell ref="A36:A39"/>
    <mergeCell ref="T37:T38"/>
    <mergeCell ref="U37:U38"/>
    <mergeCell ref="V37:V38"/>
    <mergeCell ref="W37:W38"/>
    <mergeCell ref="X31:X32"/>
    <mergeCell ref="A32:A35"/>
    <mergeCell ref="D33:D34"/>
    <mergeCell ref="E33:E34"/>
    <mergeCell ref="F33:F34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U13:U14"/>
    <mergeCell ref="V13:V14"/>
    <mergeCell ref="W13:W14"/>
    <mergeCell ref="A12:A15"/>
    <mergeCell ref="X13:X14"/>
    <mergeCell ref="C15:C16"/>
    <mergeCell ref="T15:T16"/>
    <mergeCell ref="U15:U16"/>
    <mergeCell ref="V15:V16"/>
    <mergeCell ref="W15:W16"/>
    <mergeCell ref="X15:X16"/>
    <mergeCell ref="K10:K11"/>
    <mergeCell ref="L10:L11"/>
    <mergeCell ref="M10:M11"/>
    <mergeCell ref="C12:C13"/>
    <mergeCell ref="U12:W12"/>
    <mergeCell ref="D13:D14"/>
    <mergeCell ref="E13:E14"/>
    <mergeCell ref="F13:F14"/>
    <mergeCell ref="T13:T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F0"/>
  </sheetPr>
  <dimension ref="A1:AB102"/>
  <sheetViews>
    <sheetView topLeftCell="A37" zoomScale="136" zoomScaleNormal="136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52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11</v>
      </c>
      <c r="H5" s="11"/>
      <c r="I5" s="12"/>
      <c r="J5" s="9" t="s">
        <v>10</v>
      </c>
      <c r="K5" s="10"/>
      <c r="L5" s="10"/>
      <c r="M5" s="10"/>
      <c r="N5" s="236">
        <v>44906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44906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26.1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221"/>
      <c r="E12" s="222"/>
      <c r="F12" s="222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36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251"/>
      <c r="D13" s="221"/>
      <c r="E13" s="222"/>
      <c r="F13" s="222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5</v>
      </c>
      <c r="V13" s="217">
        <v>6</v>
      </c>
      <c r="W13" s="217">
        <v>8</v>
      </c>
      <c r="X13" s="218">
        <f>SUM(V13:W13)</f>
        <v>14</v>
      </c>
      <c r="Y13" s="52">
        <f>Y12+2</f>
        <v>2</v>
      </c>
      <c r="Z13" s="53">
        <f t="shared" ref="Z13:Z17" si="1">VLOOKUP(Y13,$T$13:$X$51,5,0)</f>
        <v>14</v>
      </c>
      <c r="AA13" s="7">
        <v>4</v>
      </c>
      <c r="AB13" s="7">
        <v>3</v>
      </c>
    </row>
    <row r="14" spans="1:28" ht="14.1" customHeight="1">
      <c r="A14" s="253"/>
      <c r="B14" s="190">
        <v>1</v>
      </c>
      <c r="C14" s="132"/>
      <c r="D14" s="255">
        <v>0.7</v>
      </c>
      <c r="E14" s="254">
        <f>IF(D14=0,"",$G$7-D14)</f>
        <v>25.400000000000002</v>
      </c>
      <c r="F14" s="254">
        <f>IF(D14=0,"",D14-MAX(D$9:$D13))</f>
        <v>0.7</v>
      </c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13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255"/>
      <c r="E15" s="254"/>
      <c r="F15" s="254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5</v>
      </c>
      <c r="V15" s="217">
        <v>6</v>
      </c>
      <c r="W15" s="217">
        <v>7</v>
      </c>
      <c r="X15" s="218">
        <f>SUM(V15:W15)</f>
        <v>13</v>
      </c>
      <c r="Y15" s="52">
        <f t="shared" ref="Y15:Y17" si="2">Y14+2</f>
        <v>6</v>
      </c>
      <c r="Z15" s="53">
        <f t="shared" si="1"/>
        <v>22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34"/>
      <c r="E16" s="135"/>
      <c r="F16" s="135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f t="shared" si="2"/>
        <v>8</v>
      </c>
      <c r="Z16" s="53">
        <f t="shared" si="1"/>
        <v>23</v>
      </c>
      <c r="AA16" s="7">
        <v>10</v>
      </c>
      <c r="AB16" s="7">
        <v>3</v>
      </c>
    </row>
    <row r="17" spans="1:28" ht="14.1" customHeight="1">
      <c r="A17" s="253"/>
      <c r="B17" s="190"/>
      <c r="C17" s="132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f t="shared" ref="T17" si="4">T15+2</f>
        <v>6</v>
      </c>
      <c r="U17" s="217">
        <v>6</v>
      </c>
      <c r="V17" s="217">
        <v>10</v>
      </c>
      <c r="W17" s="217">
        <v>12</v>
      </c>
      <c r="X17" s="218">
        <f t="shared" ref="X17" si="5">SUM(V17:W17)</f>
        <v>22</v>
      </c>
      <c r="Y17" s="52">
        <f t="shared" si="2"/>
        <v>10</v>
      </c>
      <c r="Z17" s="53">
        <f t="shared" si="1"/>
        <v>20</v>
      </c>
      <c r="AA17" s="7">
        <v>12</v>
      </c>
      <c r="AB17" s="7">
        <v>3</v>
      </c>
    </row>
    <row r="18" spans="1:28" ht="14.1" customHeight="1">
      <c r="A18" s="253"/>
      <c r="B18" s="190"/>
      <c r="C18" s="132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29"/>
      <c r="E19" s="130"/>
      <c r="F19" s="130"/>
      <c r="G19" s="36"/>
      <c r="H19" s="46"/>
      <c r="I19" s="47">
        <v>2</v>
      </c>
      <c r="J19" s="48">
        <f t="shared" ref="J19:J51" si="6">IFERROR(VLOOKUP($I19,$T$13:$X$51,2,0),"")</f>
        <v>5</v>
      </c>
      <c r="K19" s="48">
        <f t="shared" ref="K19:K51" si="7">IFERROR(VLOOKUP($I19,$T$13:$X$51,3,0),"")</f>
        <v>6</v>
      </c>
      <c r="L19" s="48">
        <f t="shared" ref="L19:L51" si="8">IFERROR(VLOOKUP($I19,$T$13:$X$51,4,0),"")</f>
        <v>8</v>
      </c>
      <c r="M19" s="48">
        <f t="shared" ref="M19:M51" si="9">IFERROR(VLOOKUP($I19,$T$13:$X$51,5,0),"")</f>
        <v>14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f t="shared" ref="T19" si="10">T17+2</f>
        <v>8</v>
      </c>
      <c r="U19" s="217">
        <v>7</v>
      </c>
      <c r="V19" s="217">
        <v>10</v>
      </c>
      <c r="W19" s="217">
        <v>13</v>
      </c>
      <c r="X19" s="218">
        <f t="shared" ref="X19" si="11">SUM(V19:W19)</f>
        <v>23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2">A16+1</f>
        <v>3</v>
      </c>
      <c r="B20" s="190"/>
      <c r="C20" s="251"/>
      <c r="D20" s="129"/>
      <c r="E20" s="130"/>
      <c r="F20" s="130"/>
      <c r="G20" s="36"/>
      <c r="H20" s="46"/>
      <c r="I20" s="96">
        <f>I19+0.45</f>
        <v>2.4500000000000002</v>
      </c>
      <c r="J20" s="48" t="str">
        <f t="shared" si="6"/>
        <v/>
      </c>
      <c r="K20" s="48" t="str">
        <f t="shared" si="7"/>
        <v/>
      </c>
      <c r="L20" s="48" t="str">
        <f t="shared" si="8"/>
        <v/>
      </c>
      <c r="M20" s="48" t="str">
        <f t="shared" si="9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32"/>
      <c r="D21" s="129"/>
      <c r="E21" s="130"/>
      <c r="F21" s="130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f t="shared" ref="T21" si="13">T19+2</f>
        <v>10</v>
      </c>
      <c r="U21" s="217">
        <v>7</v>
      </c>
      <c r="V21" s="217">
        <v>9</v>
      </c>
      <c r="W21" s="217">
        <v>11</v>
      </c>
      <c r="X21" s="218">
        <f t="shared" ref="X21" si="14">SUM(V21:W21)</f>
        <v>20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29"/>
      <c r="E22" s="130"/>
      <c r="F22" s="130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9"/>
      <c r="E23" s="130"/>
      <c r="F23" s="130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5">A20+1</f>
        <v>4</v>
      </c>
      <c r="B24" s="190"/>
      <c r="C24" s="132"/>
      <c r="D24" s="129"/>
      <c r="E24" s="130"/>
      <c r="F24" s="130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32"/>
      <c r="D27" s="134"/>
      <c r="E27" s="135"/>
      <c r="F27" s="135"/>
      <c r="G27" s="36"/>
      <c r="H27" s="46"/>
      <c r="I27" s="47">
        <f>I19+2</f>
        <v>4</v>
      </c>
      <c r="J27" s="48">
        <f t="shared" si="6"/>
        <v>5</v>
      </c>
      <c r="K27" s="48">
        <f t="shared" si="7"/>
        <v>6</v>
      </c>
      <c r="L27" s="48">
        <f t="shared" si="8"/>
        <v>7</v>
      </c>
      <c r="M27" s="48">
        <f t="shared" si="9"/>
        <v>13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6">A24+1</f>
        <v>5</v>
      </c>
      <c r="B28" s="190"/>
      <c r="C28" s="132"/>
      <c r="D28" s="129"/>
      <c r="E28" s="130"/>
      <c r="F28" s="130"/>
      <c r="G28" s="36"/>
      <c r="H28" s="46"/>
      <c r="I28" s="96">
        <f>I27+0.45</f>
        <v>4.45</v>
      </c>
      <c r="J28" s="48" t="str">
        <f t="shared" si="6"/>
        <v/>
      </c>
      <c r="K28" s="48" t="str">
        <f t="shared" si="7"/>
        <v/>
      </c>
      <c r="L28" s="48" t="str">
        <f t="shared" si="8"/>
        <v/>
      </c>
      <c r="M28" s="48" t="str">
        <f t="shared" si="9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32"/>
      <c r="D29" s="129"/>
      <c r="E29" s="130"/>
      <c r="F29" s="130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32"/>
      <c r="D30" s="129"/>
      <c r="E30" s="130"/>
      <c r="F30" s="130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32"/>
      <c r="D31" s="134"/>
      <c r="E31" s="135"/>
      <c r="F31" s="135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7">A28+1</f>
        <v>6</v>
      </c>
      <c r="B32" s="190">
        <v>2</v>
      </c>
      <c r="C32" s="132"/>
      <c r="D32" s="134">
        <v>5.3</v>
      </c>
      <c r="E32" s="135">
        <f t="shared" ref="E32" si="18">IF(D32=0,"",$G$7-D32)</f>
        <v>20.8</v>
      </c>
      <c r="F32" s="135">
        <f>IF(D32=0,"",D32-MAX(D$9:$D31))</f>
        <v>4.5999999999999996</v>
      </c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32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32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32"/>
      <c r="D35" s="129"/>
      <c r="E35" s="130"/>
      <c r="F35" s="130"/>
      <c r="G35" s="36"/>
      <c r="H35" s="46"/>
      <c r="I35" s="47">
        <f>I27+2</f>
        <v>6</v>
      </c>
      <c r="J35" s="48">
        <f t="shared" si="6"/>
        <v>6</v>
      </c>
      <c r="K35" s="48">
        <f t="shared" si="7"/>
        <v>10</v>
      </c>
      <c r="L35" s="48">
        <f t="shared" si="8"/>
        <v>12</v>
      </c>
      <c r="M35" s="48">
        <f t="shared" si="9"/>
        <v>22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32"/>
      <c r="D36" s="78"/>
      <c r="E36" s="135"/>
      <c r="F36" s="135"/>
      <c r="G36" s="36"/>
      <c r="H36" s="46"/>
      <c r="I36" s="96">
        <f>I35+0.45</f>
        <v>6.45</v>
      </c>
      <c r="J36" s="48" t="str">
        <f t="shared" si="6"/>
        <v/>
      </c>
      <c r="K36" s="48" t="str">
        <f t="shared" si="7"/>
        <v/>
      </c>
      <c r="L36" s="56" t="str">
        <f t="shared" si="8"/>
        <v/>
      </c>
      <c r="M36" s="48" t="str">
        <f t="shared" si="9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3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32"/>
      <c r="D37" s="129"/>
      <c r="E37" s="130"/>
      <c r="F37" s="130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32"/>
      <c r="D38" s="134"/>
      <c r="E38" s="135"/>
      <c r="F38" s="135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32"/>
      <c r="D39" s="134"/>
      <c r="E39" s="135"/>
      <c r="F39" s="13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32"/>
      <c r="D40" s="129"/>
      <c r="E40" s="130"/>
      <c r="F40" s="130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32">
        <v>3</v>
      </c>
      <c r="D41" s="78"/>
      <c r="E41" s="135" t="str">
        <f>IF(D41=0,"",$G$7-D41)</f>
        <v/>
      </c>
      <c r="F41" s="135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32"/>
      <c r="D42" s="134"/>
      <c r="E42" s="135"/>
      <c r="F42" s="135"/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32"/>
      <c r="D43" s="129"/>
      <c r="E43" s="130"/>
      <c r="F43" s="130"/>
      <c r="G43" s="36"/>
      <c r="H43" s="46"/>
      <c r="I43" s="47">
        <f>I35+2</f>
        <v>8</v>
      </c>
      <c r="J43" s="48">
        <f t="shared" si="6"/>
        <v>7</v>
      </c>
      <c r="K43" s="48">
        <f t="shared" si="7"/>
        <v>10</v>
      </c>
      <c r="L43" s="48">
        <f t="shared" si="8"/>
        <v>13</v>
      </c>
      <c r="M43" s="48">
        <f t="shared" si="9"/>
        <v>23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32"/>
      <c r="D44" s="129"/>
      <c r="E44" s="130"/>
      <c r="F44" s="130"/>
      <c r="G44" s="36"/>
      <c r="H44" s="46"/>
      <c r="I44" s="96">
        <f>I43+0.45</f>
        <v>8.4499999999999993</v>
      </c>
      <c r="J44" s="48" t="str">
        <f t="shared" si="6"/>
        <v/>
      </c>
      <c r="K44" s="48" t="str">
        <f t="shared" si="7"/>
        <v/>
      </c>
      <c r="L44" s="56" t="str">
        <f t="shared" si="8"/>
        <v/>
      </c>
      <c r="M44" s="48" t="str">
        <f t="shared" si="9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32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32"/>
      <c r="D46" s="214"/>
      <c r="E46" s="215"/>
      <c r="F46" s="21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32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132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32"/>
      <c r="D49" s="78"/>
      <c r="E49" s="135" t="str">
        <f>IF(D49=0,"",$G$7-D49)</f>
        <v/>
      </c>
      <c r="F49" s="135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32"/>
      <c r="D50" s="78"/>
      <c r="E50" s="135"/>
      <c r="F50" s="135"/>
      <c r="G50" s="36"/>
      <c r="H50" s="46"/>
      <c r="I50" s="47">
        <f>I43+2</f>
        <v>10</v>
      </c>
      <c r="J50" s="48">
        <f t="shared" si="6"/>
        <v>7</v>
      </c>
      <c r="K50" s="48">
        <f t="shared" si="7"/>
        <v>9</v>
      </c>
      <c r="L50" s="48">
        <f t="shared" si="8"/>
        <v>11</v>
      </c>
      <c r="M50" s="48">
        <f t="shared" si="9"/>
        <v>20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32"/>
      <c r="D51" s="134">
        <v>10</v>
      </c>
      <c r="E51" s="135">
        <f>IF(D51=0,"",$G$7-D51)</f>
        <v>16.100000000000001</v>
      </c>
      <c r="F51" s="135">
        <f>IF(D51=0,"",D51-MAX(D$9:$D50))</f>
        <v>4.7</v>
      </c>
      <c r="G51" s="36"/>
      <c r="H51" s="46"/>
      <c r="I51" s="96">
        <f>I50+0.45</f>
        <v>10.45</v>
      </c>
      <c r="J51" s="48" t="str">
        <f t="shared" si="6"/>
        <v/>
      </c>
      <c r="K51" s="48" t="str">
        <f t="shared" si="7"/>
        <v/>
      </c>
      <c r="L51" s="56" t="str">
        <f t="shared" si="8"/>
        <v/>
      </c>
      <c r="M51" s="48" t="str">
        <f t="shared" si="9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8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X43:X44"/>
    <mergeCell ref="A44:A47"/>
    <mergeCell ref="D45:D46"/>
    <mergeCell ref="E45:E46"/>
    <mergeCell ref="F45:F46"/>
    <mergeCell ref="T45:T46"/>
    <mergeCell ref="U45:U46"/>
    <mergeCell ref="V45:V46"/>
    <mergeCell ref="W45:W46"/>
    <mergeCell ref="X45:X46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37:X38"/>
    <mergeCell ref="T39:T40"/>
    <mergeCell ref="U39:U40"/>
    <mergeCell ref="V39:V40"/>
    <mergeCell ref="W39:W40"/>
    <mergeCell ref="X39:X40"/>
    <mergeCell ref="T35:T36"/>
    <mergeCell ref="U35:U36"/>
    <mergeCell ref="V35:V36"/>
    <mergeCell ref="W35:W36"/>
    <mergeCell ref="X35:X36"/>
    <mergeCell ref="A36:A39"/>
    <mergeCell ref="T37:T38"/>
    <mergeCell ref="U37:U38"/>
    <mergeCell ref="V37:V38"/>
    <mergeCell ref="W37:W38"/>
    <mergeCell ref="X31:X32"/>
    <mergeCell ref="A32:A35"/>
    <mergeCell ref="D33:D34"/>
    <mergeCell ref="E33:E34"/>
    <mergeCell ref="F33:F34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C19:C20"/>
    <mergeCell ref="T19:T20"/>
    <mergeCell ref="U19:U20"/>
    <mergeCell ref="V19:V20"/>
    <mergeCell ref="W19:W20"/>
    <mergeCell ref="X19:X20"/>
    <mergeCell ref="X15:X16"/>
    <mergeCell ref="A16:A19"/>
    <mergeCell ref="D17:D18"/>
    <mergeCell ref="E17:E18"/>
    <mergeCell ref="F17:F18"/>
    <mergeCell ref="T17:T18"/>
    <mergeCell ref="U17:U18"/>
    <mergeCell ref="V17:V18"/>
    <mergeCell ref="W17:W18"/>
    <mergeCell ref="X17:X18"/>
    <mergeCell ref="F14:F15"/>
    <mergeCell ref="C15:C16"/>
    <mergeCell ref="T15:T16"/>
    <mergeCell ref="U15:U16"/>
    <mergeCell ref="V15:V16"/>
    <mergeCell ref="W15:W16"/>
    <mergeCell ref="A12:A15"/>
    <mergeCell ref="C12:C13"/>
    <mergeCell ref="D12:D13"/>
    <mergeCell ref="E12:E13"/>
    <mergeCell ref="F12:F13"/>
    <mergeCell ref="D14:D15"/>
    <mergeCell ref="E14:E15"/>
    <mergeCell ref="U12:W12"/>
    <mergeCell ref="T13:T14"/>
    <mergeCell ref="U13:U14"/>
    <mergeCell ref="V13:V14"/>
    <mergeCell ref="W13:W14"/>
    <mergeCell ref="X13:X14"/>
    <mergeCell ref="K10:K11"/>
    <mergeCell ref="L10:L11"/>
    <mergeCell ref="M10:M11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F0"/>
  </sheetPr>
  <dimension ref="A1:AB102"/>
  <sheetViews>
    <sheetView topLeftCell="A40" zoomScale="130" zoomScaleNormal="13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54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17</v>
      </c>
      <c r="H5" s="11"/>
      <c r="I5" s="12"/>
      <c r="J5" s="9" t="s">
        <v>10</v>
      </c>
      <c r="K5" s="10"/>
      <c r="L5" s="10"/>
      <c r="M5" s="10"/>
      <c r="N5" s="236">
        <v>44906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44906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25.9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133"/>
      <c r="D12" s="134"/>
      <c r="E12" s="135"/>
      <c r="F12" s="135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36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131">
        <v>1</v>
      </c>
      <c r="D13" s="134"/>
      <c r="E13" s="135"/>
      <c r="F13" s="135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4</v>
      </c>
      <c r="V13" s="217">
        <v>6</v>
      </c>
      <c r="W13" s="217">
        <v>7</v>
      </c>
      <c r="X13" s="218">
        <f>SUM(V13:W13)</f>
        <v>13</v>
      </c>
      <c r="Y13" s="52">
        <f>Y12+2</f>
        <v>2</v>
      </c>
      <c r="Z13" s="53">
        <f t="shared" ref="Z13:Z17" si="1">VLOOKUP(Y13,$T$13:$X$51,5,0)</f>
        <v>13</v>
      </c>
      <c r="AA13" s="7">
        <v>4</v>
      </c>
      <c r="AB13" s="7">
        <v>3</v>
      </c>
    </row>
    <row r="14" spans="1:28" ht="14.1" customHeight="1">
      <c r="A14" s="253"/>
      <c r="B14" s="190">
        <v>1</v>
      </c>
      <c r="C14" s="132"/>
      <c r="D14" s="85">
        <v>0.7</v>
      </c>
      <c r="E14" s="96">
        <f t="shared" ref="E14" si="2">IF(D14=0,"",$G$7-D14)</f>
        <v>25.2</v>
      </c>
      <c r="F14" s="96">
        <f>IF(D14=0,"",D14-MAX(D$9:$D13))</f>
        <v>0.7</v>
      </c>
      <c r="G14" s="36"/>
      <c r="H14" s="46"/>
      <c r="I14" s="9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12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34"/>
      <c r="E15" s="135"/>
      <c r="F15" s="135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4</v>
      </c>
      <c r="V15" s="217">
        <v>5</v>
      </c>
      <c r="W15" s="217">
        <v>7</v>
      </c>
      <c r="X15" s="218">
        <f>SUM(V15:W15)</f>
        <v>12</v>
      </c>
      <c r="Y15" s="52">
        <f t="shared" ref="Y15:Y17" si="3">Y14+2</f>
        <v>6</v>
      </c>
      <c r="Z15" s="53">
        <f t="shared" si="1"/>
        <v>12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34"/>
      <c r="E16" s="135"/>
      <c r="F16" s="135"/>
      <c r="G16" s="36"/>
      <c r="H16" s="46"/>
      <c r="I16" s="9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1"/>
        <v>21</v>
      </c>
      <c r="AA16" s="7">
        <v>10</v>
      </c>
      <c r="AB16" s="7">
        <v>3</v>
      </c>
    </row>
    <row r="17" spans="1:28" ht="14.1" customHeight="1">
      <c r="A17" s="253"/>
      <c r="B17" s="190"/>
      <c r="C17" s="132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5</v>
      </c>
      <c r="W17" s="217">
        <v>7</v>
      </c>
      <c r="X17" s="218">
        <f t="shared" ref="X17" si="6">SUM(V17:W17)</f>
        <v>12</v>
      </c>
      <c r="Y17" s="52">
        <f t="shared" si="3"/>
        <v>10</v>
      </c>
      <c r="Z17" s="53">
        <f t="shared" si="1"/>
        <v>22</v>
      </c>
      <c r="AA17" s="7">
        <v>12</v>
      </c>
      <c r="AB17" s="7">
        <v>3</v>
      </c>
    </row>
    <row r="18" spans="1:28" ht="14.1" customHeight="1">
      <c r="A18" s="253"/>
      <c r="B18" s="190"/>
      <c r="C18" s="132"/>
      <c r="D18" s="221"/>
      <c r="E18" s="222"/>
      <c r="F18" s="222"/>
      <c r="G18" s="36"/>
      <c r="H18" s="46"/>
      <c r="I18" s="9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29"/>
      <c r="E19" s="130"/>
      <c r="F19" s="130"/>
      <c r="G19" s="36"/>
      <c r="H19" s="46"/>
      <c r="I19" s="47">
        <v>2</v>
      </c>
      <c r="J19" s="48">
        <f t="shared" ref="J19:J51" si="7">IFERROR(VLOOKUP($I19,$T$13:$X$51,2,0),"")</f>
        <v>4</v>
      </c>
      <c r="K19" s="48">
        <f t="shared" ref="K19:K51" si="8">IFERROR(VLOOKUP($I19,$T$13:$X$51,3,0),"")</f>
        <v>6</v>
      </c>
      <c r="L19" s="48">
        <f t="shared" ref="L19:L51" si="9">IFERROR(VLOOKUP($I19,$T$13:$X$51,4,0),"")</f>
        <v>7</v>
      </c>
      <c r="M19" s="48">
        <f t="shared" ref="M19:M51" si="10">IFERROR(VLOOKUP($I19,$T$13:$X$51,5,0),"")</f>
        <v>13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7</v>
      </c>
      <c r="V19" s="217">
        <v>9</v>
      </c>
      <c r="W19" s="217">
        <v>12</v>
      </c>
      <c r="X19" s="218">
        <f t="shared" ref="X19" si="12">SUM(V19:W19)</f>
        <v>21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29"/>
      <c r="E20" s="130"/>
      <c r="F20" s="130"/>
      <c r="G20" s="36"/>
      <c r="H20" s="46"/>
      <c r="I20" s="96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32"/>
      <c r="D21" s="129"/>
      <c r="E21" s="130"/>
      <c r="F21" s="130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7</v>
      </c>
      <c r="V21" s="217">
        <v>10</v>
      </c>
      <c r="W21" s="217">
        <v>12</v>
      </c>
      <c r="X21" s="218">
        <f t="shared" ref="X21" si="15">SUM(V21:W21)</f>
        <v>22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29"/>
      <c r="E22" s="130"/>
      <c r="F22" s="130"/>
      <c r="G22" s="36"/>
      <c r="H22" s="46"/>
      <c r="I22" s="9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29"/>
      <c r="E23" s="130"/>
      <c r="F23" s="130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32"/>
      <c r="D24" s="129"/>
      <c r="E24" s="130"/>
      <c r="F24" s="130"/>
      <c r="G24" s="36"/>
      <c r="H24" s="46"/>
      <c r="I24" s="9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9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32">
        <v>2</v>
      </c>
      <c r="D27" s="134"/>
      <c r="E27" s="135"/>
      <c r="F27" s="135"/>
      <c r="G27" s="36"/>
      <c r="H27" s="46"/>
      <c r="I27" s="47">
        <f>I19+2</f>
        <v>4</v>
      </c>
      <c r="J27" s="48">
        <f t="shared" si="7"/>
        <v>4</v>
      </c>
      <c r="K27" s="48">
        <f t="shared" si="8"/>
        <v>5</v>
      </c>
      <c r="L27" s="48">
        <f t="shared" si="9"/>
        <v>7</v>
      </c>
      <c r="M27" s="48">
        <f t="shared" si="10"/>
        <v>12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32"/>
      <c r="D28" s="129"/>
      <c r="E28" s="130"/>
      <c r="F28" s="130"/>
      <c r="G28" s="36"/>
      <c r="H28" s="46"/>
      <c r="I28" s="96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32"/>
      <c r="D29" s="129"/>
      <c r="E29" s="130"/>
      <c r="F29" s="130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32"/>
      <c r="D30" s="129"/>
      <c r="E30" s="130"/>
      <c r="F30" s="130"/>
      <c r="G30" s="36"/>
      <c r="H30" s="46"/>
      <c r="I30" s="9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32"/>
      <c r="D31" s="134"/>
      <c r="E31" s="135"/>
      <c r="F31" s="135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32"/>
      <c r="D32" s="134"/>
      <c r="E32" s="135"/>
      <c r="F32" s="135"/>
      <c r="G32" s="36"/>
      <c r="H32" s="46"/>
      <c r="I32" s="9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32"/>
      <c r="D33" s="214"/>
      <c r="E33" s="215"/>
      <c r="F33" s="215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32"/>
      <c r="D34" s="214"/>
      <c r="E34" s="215"/>
      <c r="F34" s="215"/>
      <c r="G34" s="36"/>
      <c r="H34" s="46"/>
      <c r="I34" s="9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32"/>
      <c r="D35" s="129"/>
      <c r="E35" s="130"/>
      <c r="F35" s="130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5</v>
      </c>
      <c r="L35" s="48">
        <f t="shared" si="9"/>
        <v>7</v>
      </c>
      <c r="M35" s="48">
        <f t="shared" si="10"/>
        <v>12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32"/>
      <c r="D36" s="78"/>
      <c r="E36" s="135"/>
      <c r="F36" s="135"/>
      <c r="G36" s="36"/>
      <c r="H36" s="46"/>
      <c r="I36" s="96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32"/>
      <c r="D37" s="129"/>
      <c r="E37" s="130"/>
      <c r="F37" s="130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32"/>
      <c r="D38" s="134"/>
      <c r="E38" s="135"/>
      <c r="F38" s="135"/>
      <c r="G38" s="36"/>
      <c r="H38" s="46"/>
      <c r="I38" s="9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32"/>
      <c r="D39" s="134"/>
      <c r="E39" s="135"/>
      <c r="F39" s="13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32"/>
      <c r="D40" s="129"/>
      <c r="E40" s="130"/>
      <c r="F40" s="130"/>
      <c r="G40" s="36"/>
      <c r="H40" s="46"/>
      <c r="I40" s="9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32"/>
      <c r="D41" s="78"/>
      <c r="E41" s="135" t="str">
        <f>IF(D41=0,"",$G$7-D41)</f>
        <v/>
      </c>
      <c r="F41" s="135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>
        <v>2</v>
      </c>
      <c r="C42" s="132"/>
      <c r="D42" s="134">
        <v>7.8</v>
      </c>
      <c r="E42" s="135">
        <f t="shared" ref="E42" si="21">IF(D42=0,"",$G$7-D42)</f>
        <v>18.099999999999998</v>
      </c>
      <c r="F42" s="135">
        <f>IF(D42=0,"",D42-MAX(D$9:$D41))</f>
        <v>7.1</v>
      </c>
      <c r="G42" s="36"/>
      <c r="H42" s="46"/>
      <c r="I42" s="9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32"/>
      <c r="D43" s="129"/>
      <c r="E43" s="130"/>
      <c r="F43" s="130"/>
      <c r="G43" s="36"/>
      <c r="H43" s="46"/>
      <c r="I43" s="47">
        <f>I35+2</f>
        <v>8</v>
      </c>
      <c r="J43" s="48">
        <f t="shared" si="7"/>
        <v>7</v>
      </c>
      <c r="K43" s="48">
        <f t="shared" si="8"/>
        <v>9</v>
      </c>
      <c r="L43" s="48">
        <f t="shared" si="9"/>
        <v>12</v>
      </c>
      <c r="M43" s="48">
        <f t="shared" si="10"/>
        <v>21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32"/>
      <c r="D44" s="129"/>
      <c r="E44" s="130"/>
      <c r="F44" s="130"/>
      <c r="G44" s="36"/>
      <c r="H44" s="46"/>
      <c r="I44" s="96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32"/>
      <c r="D45" s="134"/>
      <c r="E45" s="135"/>
      <c r="F45" s="13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32"/>
      <c r="D46" s="134"/>
      <c r="E46" s="135"/>
      <c r="F46" s="135"/>
      <c r="G46" s="36"/>
      <c r="H46" s="46"/>
      <c r="I46" s="9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32">
        <v>3</v>
      </c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32"/>
      <c r="D48" s="214"/>
      <c r="E48" s="215"/>
      <c r="F48" s="215"/>
      <c r="G48" s="36"/>
      <c r="H48" s="46"/>
      <c r="I48" s="9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32"/>
      <c r="D49" s="78"/>
      <c r="E49" s="135" t="str">
        <f>IF(D49=0,"",$G$7-D49)</f>
        <v/>
      </c>
      <c r="F49" s="135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32"/>
      <c r="D50" s="78"/>
      <c r="E50" s="135"/>
      <c r="F50" s="135"/>
      <c r="G50" s="36"/>
      <c r="H50" s="46"/>
      <c r="I50" s="47">
        <f>I43+2</f>
        <v>10</v>
      </c>
      <c r="J50" s="48">
        <f t="shared" si="7"/>
        <v>7</v>
      </c>
      <c r="K50" s="48">
        <f t="shared" si="8"/>
        <v>10</v>
      </c>
      <c r="L50" s="48">
        <f t="shared" si="9"/>
        <v>12</v>
      </c>
      <c r="M50" s="48">
        <f t="shared" si="10"/>
        <v>22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32"/>
      <c r="D51" s="134">
        <v>10</v>
      </c>
      <c r="E51" s="135">
        <f>IF(D51=0,"",$G$7-D51)</f>
        <v>15.899999999999999</v>
      </c>
      <c r="F51" s="135">
        <f>IF(D51=0,"",D51-MAX(D$9:$D50))</f>
        <v>2.2000000000000002</v>
      </c>
      <c r="G51" s="36"/>
      <c r="H51" s="46"/>
      <c r="I51" s="96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8">
    <mergeCell ref="P57:Q57"/>
    <mergeCell ref="X49:X50"/>
    <mergeCell ref="T51:T52"/>
    <mergeCell ref="U51:U52"/>
    <mergeCell ref="V51:V52"/>
    <mergeCell ref="W51:W52"/>
    <mergeCell ref="X51:X52"/>
    <mergeCell ref="T47:T48"/>
    <mergeCell ref="U47:U48"/>
    <mergeCell ref="V47:V48"/>
    <mergeCell ref="W47:W48"/>
    <mergeCell ref="X47:X48"/>
    <mergeCell ref="A48:A51"/>
    <mergeCell ref="T49:T50"/>
    <mergeCell ref="U49:U50"/>
    <mergeCell ref="V49:V50"/>
    <mergeCell ref="W49:W50"/>
    <mergeCell ref="X43:X44"/>
    <mergeCell ref="A44:A47"/>
    <mergeCell ref="T45:T46"/>
    <mergeCell ref="U45:U46"/>
    <mergeCell ref="V45:V46"/>
    <mergeCell ref="W45:W46"/>
    <mergeCell ref="X45:X46"/>
    <mergeCell ref="D47:D48"/>
    <mergeCell ref="E47:E48"/>
    <mergeCell ref="F47:F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37:X38"/>
    <mergeCell ref="T39:T40"/>
    <mergeCell ref="U39:U40"/>
    <mergeCell ref="V39:V40"/>
    <mergeCell ref="W39:W40"/>
    <mergeCell ref="X39:X40"/>
    <mergeCell ref="T35:T36"/>
    <mergeCell ref="U35:U36"/>
    <mergeCell ref="V35:V36"/>
    <mergeCell ref="W35:W36"/>
    <mergeCell ref="X35:X36"/>
    <mergeCell ref="A36:A39"/>
    <mergeCell ref="T37:T38"/>
    <mergeCell ref="U37:U38"/>
    <mergeCell ref="V37:V38"/>
    <mergeCell ref="W37:W38"/>
    <mergeCell ref="X31:X32"/>
    <mergeCell ref="A32:A35"/>
    <mergeCell ref="D33:D34"/>
    <mergeCell ref="E33:E34"/>
    <mergeCell ref="F33:F34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F0"/>
  </sheetPr>
  <dimension ref="A1:AB102"/>
  <sheetViews>
    <sheetView topLeftCell="A43" zoomScale="130" zoomScaleNormal="13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56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12</v>
      </c>
      <c r="H5" s="11"/>
      <c r="I5" s="12"/>
      <c r="J5" s="9" t="s">
        <v>10</v>
      </c>
      <c r="K5" s="10"/>
      <c r="L5" s="10"/>
      <c r="M5" s="10"/>
      <c r="N5" s="236">
        <v>44906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44906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26.3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39"/>
      <c r="E12" s="140"/>
      <c r="F12" s="140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41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39">
        <v>0.7</v>
      </c>
      <c r="E13" s="140">
        <f t="shared" ref="E13" si="1">IF(D13=0,"",$G$7-D13)</f>
        <v>25.6</v>
      </c>
      <c r="F13" s="140">
        <f>IF(D13=0,"",D13-MAX(D$9:$D12))</f>
        <v>0.7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5</v>
      </c>
      <c r="V13" s="217">
        <v>6</v>
      </c>
      <c r="W13" s="217">
        <v>7</v>
      </c>
      <c r="X13" s="218">
        <f>SUM(V13:W13)</f>
        <v>13</v>
      </c>
      <c r="Y13" s="52">
        <f>Y12+2</f>
        <v>2</v>
      </c>
      <c r="Z13" s="53">
        <f t="shared" ref="Z13:Z17" si="2">VLOOKUP(Y13,$T$13:$X$51,5,0)</f>
        <v>13</v>
      </c>
      <c r="AA13" s="7">
        <v>4</v>
      </c>
      <c r="AB13" s="7">
        <v>3</v>
      </c>
    </row>
    <row r="14" spans="1:28" ht="14.1" customHeight="1">
      <c r="A14" s="253"/>
      <c r="B14" s="190"/>
      <c r="C14" s="142"/>
      <c r="D14" s="145"/>
      <c r="E14" s="146"/>
      <c r="F14" s="146"/>
      <c r="G14" s="36"/>
      <c r="H14" s="46"/>
      <c r="I14" s="14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14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39"/>
      <c r="E15" s="140"/>
      <c r="F15" s="140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5</v>
      </c>
      <c r="V15" s="217">
        <v>6</v>
      </c>
      <c r="W15" s="217">
        <v>8</v>
      </c>
      <c r="X15" s="218">
        <f>SUM(V15:W15)</f>
        <v>14</v>
      </c>
      <c r="Y15" s="52">
        <f t="shared" ref="Y15:Y17" si="3">Y14+2</f>
        <v>6</v>
      </c>
      <c r="Z15" s="53">
        <f t="shared" si="2"/>
        <v>12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39"/>
      <c r="E16" s="140"/>
      <c r="F16" s="140"/>
      <c r="G16" s="36"/>
      <c r="H16" s="46"/>
      <c r="I16" s="14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11</v>
      </c>
      <c r="AA16" s="7">
        <v>10</v>
      </c>
      <c r="AB16" s="7">
        <v>3</v>
      </c>
    </row>
    <row r="17" spans="1:28" ht="14.1" customHeight="1">
      <c r="A17" s="253"/>
      <c r="B17" s="190"/>
      <c r="C17" s="142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5</v>
      </c>
      <c r="W17" s="217">
        <v>7</v>
      </c>
      <c r="X17" s="218">
        <f t="shared" ref="X17" si="6">SUM(V17:W17)</f>
        <v>12</v>
      </c>
      <c r="Y17" s="52">
        <f t="shared" si="3"/>
        <v>10</v>
      </c>
      <c r="Z17" s="53">
        <f t="shared" si="2"/>
        <v>11</v>
      </c>
      <c r="AA17" s="7">
        <v>12</v>
      </c>
      <c r="AB17" s="7">
        <v>3</v>
      </c>
    </row>
    <row r="18" spans="1:28" ht="14.1" customHeight="1">
      <c r="A18" s="253"/>
      <c r="B18" s="190"/>
      <c r="C18" s="142"/>
      <c r="D18" s="221"/>
      <c r="E18" s="222"/>
      <c r="F18" s="222"/>
      <c r="G18" s="36"/>
      <c r="H18" s="46"/>
      <c r="I18" s="14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37"/>
      <c r="E19" s="138"/>
      <c r="F19" s="138"/>
      <c r="G19" s="36"/>
      <c r="H19" s="46"/>
      <c r="I19" s="47">
        <v>2</v>
      </c>
      <c r="J19" s="48">
        <f t="shared" ref="J19:J51" si="7">IFERROR(VLOOKUP($I19,$T$13:$X$51,2,0),"")</f>
        <v>5</v>
      </c>
      <c r="K19" s="48">
        <f t="shared" ref="K19:K51" si="8">IFERROR(VLOOKUP($I19,$T$13:$X$51,3,0),"")</f>
        <v>6</v>
      </c>
      <c r="L19" s="48">
        <f t="shared" ref="L19:L51" si="9">IFERROR(VLOOKUP($I19,$T$13:$X$51,4,0),"")</f>
        <v>7</v>
      </c>
      <c r="M19" s="48">
        <f t="shared" ref="M19:M51" si="10">IFERROR(VLOOKUP($I19,$T$13:$X$51,5,0),"")</f>
        <v>13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4</v>
      </c>
      <c r="V19" s="217">
        <v>5</v>
      </c>
      <c r="W19" s="217">
        <v>6</v>
      </c>
      <c r="X19" s="218">
        <f t="shared" ref="X19" si="12">SUM(V19:W19)</f>
        <v>11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37"/>
      <c r="E20" s="138"/>
      <c r="F20" s="138"/>
      <c r="G20" s="36"/>
      <c r="H20" s="46"/>
      <c r="I20" s="146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42"/>
      <c r="D21" s="137"/>
      <c r="E21" s="138"/>
      <c r="F21" s="138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4</v>
      </c>
      <c r="V21" s="217">
        <v>5</v>
      </c>
      <c r="W21" s="217">
        <v>6</v>
      </c>
      <c r="X21" s="218">
        <f t="shared" ref="X21" si="15">SUM(V21:W21)</f>
        <v>11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37"/>
      <c r="E22" s="138"/>
      <c r="F22" s="138"/>
      <c r="G22" s="36"/>
      <c r="H22" s="46"/>
      <c r="I22" s="14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37"/>
      <c r="E23" s="138"/>
      <c r="F23" s="138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42"/>
      <c r="D24" s="137"/>
      <c r="E24" s="138"/>
      <c r="F24" s="138"/>
      <c r="G24" s="36"/>
      <c r="H24" s="46"/>
      <c r="I24" s="14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4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42"/>
      <c r="D27" s="139"/>
      <c r="E27" s="140"/>
      <c r="F27" s="140"/>
      <c r="G27" s="36"/>
      <c r="H27" s="46"/>
      <c r="I27" s="47">
        <f>I19+2</f>
        <v>4</v>
      </c>
      <c r="J27" s="48">
        <f t="shared" si="7"/>
        <v>5</v>
      </c>
      <c r="K27" s="48">
        <f t="shared" si="8"/>
        <v>6</v>
      </c>
      <c r="L27" s="48">
        <f t="shared" si="9"/>
        <v>8</v>
      </c>
      <c r="M27" s="48">
        <f t="shared" si="10"/>
        <v>14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42"/>
      <c r="D28" s="137"/>
      <c r="E28" s="138"/>
      <c r="F28" s="138"/>
      <c r="G28" s="36"/>
      <c r="H28" s="46"/>
      <c r="I28" s="146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42"/>
      <c r="D29" s="137"/>
      <c r="E29" s="138"/>
      <c r="F29" s="138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42"/>
      <c r="D30" s="137"/>
      <c r="E30" s="138"/>
      <c r="F30" s="138"/>
      <c r="G30" s="36"/>
      <c r="H30" s="46"/>
      <c r="I30" s="14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42"/>
      <c r="D31" s="139"/>
      <c r="E31" s="140"/>
      <c r="F31" s="140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42"/>
      <c r="D32" s="139"/>
      <c r="E32" s="140"/>
      <c r="F32" s="140"/>
      <c r="G32" s="36"/>
      <c r="H32" s="46"/>
      <c r="I32" s="14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>
        <v>2</v>
      </c>
      <c r="C33" s="142"/>
      <c r="D33" s="139">
        <v>5.5</v>
      </c>
      <c r="E33" s="140">
        <f t="shared" ref="E33" si="19">IF(D33=0,"",$G$7-D33)</f>
        <v>20.8</v>
      </c>
      <c r="F33" s="140">
        <f>IF(D33=0,"",D33-MAX(D$9:$D32))</f>
        <v>4.8</v>
      </c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42"/>
      <c r="D34" s="139"/>
      <c r="E34" s="140"/>
      <c r="F34" s="140"/>
      <c r="G34" s="36"/>
      <c r="H34" s="46"/>
      <c r="I34" s="14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42"/>
      <c r="D35" s="137"/>
      <c r="E35" s="138"/>
      <c r="F35" s="138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5</v>
      </c>
      <c r="L35" s="48">
        <f t="shared" si="9"/>
        <v>7</v>
      </c>
      <c r="M35" s="48">
        <f t="shared" si="10"/>
        <v>12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42"/>
      <c r="D36" s="78"/>
      <c r="E36" s="140"/>
      <c r="F36" s="140"/>
      <c r="G36" s="36"/>
      <c r="H36" s="46"/>
      <c r="I36" s="146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42"/>
      <c r="D37" s="139"/>
      <c r="E37" s="140"/>
      <c r="F37" s="140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42"/>
      <c r="D38" s="139"/>
      <c r="E38" s="140"/>
      <c r="F38" s="140"/>
      <c r="G38" s="36"/>
      <c r="H38" s="46"/>
      <c r="I38" s="14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42"/>
      <c r="D39" s="139"/>
      <c r="E39" s="140"/>
      <c r="F39" s="140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42"/>
      <c r="D40" s="137"/>
      <c r="E40" s="138"/>
      <c r="F40" s="138"/>
      <c r="G40" s="36"/>
      <c r="H40" s="46"/>
      <c r="I40" s="14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42"/>
      <c r="D41" s="78"/>
      <c r="E41" s="140" t="str">
        <f>IF(D41=0,"",$G$7-D41)</f>
        <v/>
      </c>
      <c r="F41" s="140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42">
        <v>3</v>
      </c>
      <c r="D42" s="139"/>
      <c r="E42" s="140"/>
      <c r="F42" s="140"/>
      <c r="G42" s="36"/>
      <c r="H42" s="46"/>
      <c r="I42" s="14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42"/>
      <c r="D43" s="137"/>
      <c r="E43" s="138"/>
      <c r="F43" s="138"/>
      <c r="G43" s="36"/>
      <c r="H43" s="46"/>
      <c r="I43" s="47">
        <f>I35+2</f>
        <v>8</v>
      </c>
      <c r="J43" s="48">
        <f t="shared" si="7"/>
        <v>4</v>
      </c>
      <c r="K43" s="48">
        <f t="shared" si="8"/>
        <v>5</v>
      </c>
      <c r="L43" s="48">
        <f t="shared" si="9"/>
        <v>6</v>
      </c>
      <c r="M43" s="48">
        <f t="shared" si="10"/>
        <v>11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42"/>
      <c r="D44" s="137"/>
      <c r="E44" s="138"/>
      <c r="F44" s="138"/>
      <c r="G44" s="36"/>
      <c r="H44" s="46"/>
      <c r="I44" s="146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42"/>
      <c r="D45" s="139"/>
      <c r="E45" s="140"/>
      <c r="F45" s="140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42"/>
      <c r="D46" s="139"/>
      <c r="E46" s="140"/>
      <c r="F46" s="140"/>
      <c r="G46" s="36"/>
      <c r="H46" s="46"/>
      <c r="I46" s="14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42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42"/>
      <c r="D48" s="214"/>
      <c r="E48" s="215"/>
      <c r="F48" s="215"/>
      <c r="G48" s="36"/>
      <c r="H48" s="46"/>
      <c r="I48" s="14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42"/>
      <c r="D49" s="78"/>
      <c r="E49" s="140" t="str">
        <f>IF(D49=0,"",$G$7-D49)</f>
        <v/>
      </c>
      <c r="F49" s="140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42"/>
      <c r="D50" s="78"/>
      <c r="E50" s="140"/>
      <c r="F50" s="140"/>
      <c r="G50" s="36"/>
      <c r="H50" s="46"/>
      <c r="I50" s="47">
        <f>I43+2</f>
        <v>10</v>
      </c>
      <c r="J50" s="48">
        <f t="shared" si="7"/>
        <v>4</v>
      </c>
      <c r="K50" s="48">
        <f t="shared" si="8"/>
        <v>5</v>
      </c>
      <c r="L50" s="48">
        <f t="shared" si="9"/>
        <v>6</v>
      </c>
      <c r="M50" s="48">
        <f t="shared" si="10"/>
        <v>11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42"/>
      <c r="D51" s="139">
        <v>10</v>
      </c>
      <c r="E51" s="140">
        <f>IF(D51=0,"",$G$7-D51)</f>
        <v>16.3</v>
      </c>
      <c r="F51" s="140">
        <f>IF(D51=0,"",D51-MAX(D$9:$D50))</f>
        <v>4.5</v>
      </c>
      <c r="G51" s="36"/>
      <c r="H51" s="46"/>
      <c r="I51" s="146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U12:W12"/>
    <mergeCell ref="T13:T14"/>
    <mergeCell ref="U13:U14"/>
    <mergeCell ref="V13:V14"/>
    <mergeCell ref="W13:W14"/>
    <mergeCell ref="C12:C13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36:A39"/>
    <mergeCell ref="T37:T38"/>
    <mergeCell ref="U37:U38"/>
    <mergeCell ref="V37:V38"/>
    <mergeCell ref="W37:W38"/>
    <mergeCell ref="X31:X32"/>
    <mergeCell ref="A32:A35"/>
    <mergeCell ref="T33:T34"/>
    <mergeCell ref="U33:U34"/>
    <mergeCell ref="V33:V34"/>
    <mergeCell ref="W33:W34"/>
    <mergeCell ref="X33:X34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43:W44"/>
    <mergeCell ref="X37:X38"/>
    <mergeCell ref="T39:T40"/>
    <mergeCell ref="U39:U40"/>
    <mergeCell ref="V39:V40"/>
    <mergeCell ref="W39:W40"/>
    <mergeCell ref="X39:X40"/>
    <mergeCell ref="T35:T36"/>
    <mergeCell ref="U35:U36"/>
    <mergeCell ref="V35:V36"/>
    <mergeCell ref="W35:W36"/>
    <mergeCell ref="X35:X36"/>
    <mergeCell ref="A48:A51"/>
    <mergeCell ref="T49:T50"/>
    <mergeCell ref="U49:U50"/>
    <mergeCell ref="V49:V50"/>
    <mergeCell ref="W49:W50"/>
    <mergeCell ref="X43:X44"/>
    <mergeCell ref="A44:A47"/>
    <mergeCell ref="T45:T46"/>
    <mergeCell ref="U45:U46"/>
    <mergeCell ref="V45:V46"/>
    <mergeCell ref="W45:W46"/>
    <mergeCell ref="X45:X46"/>
    <mergeCell ref="D47:D48"/>
    <mergeCell ref="E47:E48"/>
    <mergeCell ref="F47:F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P57:Q57"/>
    <mergeCell ref="X49:X50"/>
    <mergeCell ref="T51:T52"/>
    <mergeCell ref="U51:U52"/>
    <mergeCell ref="V51:V52"/>
    <mergeCell ref="W51:W52"/>
    <mergeCell ref="X51:X52"/>
    <mergeCell ref="T47:T48"/>
    <mergeCell ref="U47:U48"/>
    <mergeCell ref="V47:V48"/>
    <mergeCell ref="W47:W48"/>
    <mergeCell ref="X47:X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C000"/>
  </sheetPr>
  <dimension ref="A1:AB102"/>
  <sheetViews>
    <sheetView topLeftCell="A19" zoomScaleNormal="10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58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</v>
      </c>
      <c r="H5" s="11"/>
      <c r="I5" s="12"/>
      <c r="J5" s="9" t="s">
        <v>10</v>
      </c>
      <c r="K5" s="10"/>
      <c r="L5" s="10"/>
      <c r="M5" s="10"/>
      <c r="N5" s="236">
        <v>44907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44907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22.4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>
        <v>1</v>
      </c>
      <c r="C12" s="250">
        <v>1</v>
      </c>
      <c r="D12" s="221">
        <v>0.5</v>
      </c>
      <c r="E12" s="222">
        <f>IF(D12=0,"",$G$7-D12)</f>
        <v>21.9</v>
      </c>
      <c r="F12" s="222">
        <f>IF(D12=0,"",D12-MAX(D$9:$D11))</f>
        <v>0.5</v>
      </c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41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251"/>
      <c r="D13" s="221"/>
      <c r="E13" s="222"/>
      <c r="F13" s="222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4</v>
      </c>
      <c r="V13" s="217">
        <v>5</v>
      </c>
      <c r="W13" s="217">
        <v>6</v>
      </c>
      <c r="X13" s="218">
        <f>SUM(V13:W13)</f>
        <v>11</v>
      </c>
      <c r="Y13" s="52">
        <f>Y12+2</f>
        <v>2</v>
      </c>
      <c r="Z13" s="53">
        <f t="shared" ref="Z13:Z17" si="1">VLOOKUP(Y13,$T$13:$X$51,5,0)</f>
        <v>11</v>
      </c>
      <c r="AA13" s="7">
        <v>4</v>
      </c>
      <c r="AB13" s="7">
        <v>3</v>
      </c>
    </row>
    <row r="14" spans="1:28" ht="14.1" customHeight="1">
      <c r="A14" s="253"/>
      <c r="B14" s="190"/>
      <c r="C14" s="144"/>
      <c r="D14" s="221"/>
      <c r="E14" s="222"/>
      <c r="F14" s="222"/>
      <c r="G14" s="36"/>
      <c r="H14" s="46"/>
      <c r="I14" s="14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1"/>
        <v>8</v>
      </c>
      <c r="AA14" s="7">
        <v>6</v>
      </c>
      <c r="AB14" s="7">
        <v>3</v>
      </c>
    </row>
    <row r="15" spans="1:28" ht="14.1" customHeight="1">
      <c r="A15" s="253"/>
      <c r="B15" s="190"/>
      <c r="C15" s="144"/>
      <c r="D15" s="221"/>
      <c r="E15" s="222"/>
      <c r="F15" s="22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4</v>
      </c>
      <c r="W15" s="217">
        <v>4</v>
      </c>
      <c r="X15" s="218">
        <f>SUM(V15:W15)</f>
        <v>8</v>
      </c>
      <c r="Y15" s="52">
        <f t="shared" ref="Y15:Y17" si="2">Y14+2</f>
        <v>6</v>
      </c>
      <c r="Z15" s="53">
        <f t="shared" si="1"/>
        <v>9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142"/>
      <c r="D16" s="139"/>
      <c r="E16" s="140"/>
      <c r="F16" s="140"/>
      <c r="G16" s="36"/>
      <c r="H16" s="46"/>
      <c r="I16" s="14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f t="shared" si="2"/>
        <v>8</v>
      </c>
      <c r="Z16" s="53">
        <f t="shared" si="1"/>
        <v>9</v>
      </c>
      <c r="AA16" s="7">
        <v>10</v>
      </c>
      <c r="AB16" s="7">
        <v>3</v>
      </c>
    </row>
    <row r="17" spans="1:28" ht="14.1" customHeight="1">
      <c r="A17" s="253"/>
      <c r="B17" s="190"/>
      <c r="C17" s="142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f t="shared" ref="T17" si="4">T15+2</f>
        <v>6</v>
      </c>
      <c r="U17" s="217">
        <v>3</v>
      </c>
      <c r="V17" s="217">
        <v>4</v>
      </c>
      <c r="W17" s="217">
        <v>5</v>
      </c>
      <c r="X17" s="218">
        <f t="shared" ref="X17" si="5">SUM(V17:W17)</f>
        <v>9</v>
      </c>
      <c r="Y17" s="52">
        <f t="shared" si="2"/>
        <v>10</v>
      </c>
      <c r="Z17" s="53">
        <f t="shared" si="1"/>
        <v>25</v>
      </c>
      <c r="AA17" s="7">
        <v>12</v>
      </c>
      <c r="AB17" s="7">
        <v>3</v>
      </c>
    </row>
    <row r="18" spans="1:28" ht="14.1" customHeight="1">
      <c r="A18" s="253"/>
      <c r="B18" s="190"/>
      <c r="C18" s="142"/>
      <c r="D18" s="221"/>
      <c r="E18" s="222"/>
      <c r="F18" s="222"/>
      <c r="G18" s="36"/>
      <c r="H18" s="46"/>
      <c r="I18" s="14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142">
        <v>2</v>
      </c>
      <c r="D19" s="137"/>
      <c r="E19" s="138"/>
      <c r="F19" s="138"/>
      <c r="G19" s="36"/>
      <c r="H19" s="46"/>
      <c r="I19" s="47">
        <v>2</v>
      </c>
      <c r="J19" s="48">
        <f t="shared" ref="J19:J51" si="6">IFERROR(VLOOKUP($I19,$T$13:$X$51,2,0),"")</f>
        <v>4</v>
      </c>
      <c r="K19" s="48">
        <f t="shared" ref="K19:K51" si="7">IFERROR(VLOOKUP($I19,$T$13:$X$51,3,0),"")</f>
        <v>5</v>
      </c>
      <c r="L19" s="48">
        <f t="shared" ref="L19:L51" si="8">IFERROR(VLOOKUP($I19,$T$13:$X$51,4,0),"")</f>
        <v>6</v>
      </c>
      <c r="M19" s="48">
        <f t="shared" ref="M19:M51" si="9">IFERROR(VLOOKUP($I19,$T$13:$X$51,5,0),"")</f>
        <v>11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f t="shared" ref="T19" si="10">T17+2</f>
        <v>8</v>
      </c>
      <c r="U19" s="217">
        <v>3</v>
      </c>
      <c r="V19" s="217">
        <v>4</v>
      </c>
      <c r="W19" s="217">
        <v>5</v>
      </c>
      <c r="X19" s="218">
        <f t="shared" ref="X19" si="11">SUM(V19:W19)</f>
        <v>9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2">A16+1</f>
        <v>3</v>
      </c>
      <c r="B20" s="190"/>
      <c r="C20" s="251"/>
      <c r="D20" s="137"/>
      <c r="E20" s="138"/>
      <c r="F20" s="138"/>
      <c r="G20" s="36"/>
      <c r="H20" s="46"/>
      <c r="I20" s="146">
        <f>I19+0.45</f>
        <v>2.4500000000000002</v>
      </c>
      <c r="J20" s="48" t="str">
        <f t="shared" si="6"/>
        <v/>
      </c>
      <c r="K20" s="48" t="str">
        <f t="shared" si="7"/>
        <v/>
      </c>
      <c r="L20" s="48" t="str">
        <f t="shared" si="8"/>
        <v/>
      </c>
      <c r="M20" s="48" t="str">
        <f t="shared" si="9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251"/>
      <c r="D21" s="137"/>
      <c r="E21" s="138"/>
      <c r="F21" s="138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f t="shared" ref="T21" si="13">T19+2</f>
        <v>10</v>
      </c>
      <c r="U21" s="217">
        <v>8</v>
      </c>
      <c r="V21" s="217">
        <v>11</v>
      </c>
      <c r="W21" s="217">
        <v>14</v>
      </c>
      <c r="X21" s="218">
        <f t="shared" ref="X21" si="14">SUM(V21:W21)</f>
        <v>25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142"/>
      <c r="D22" s="137"/>
      <c r="E22" s="138"/>
      <c r="F22" s="138"/>
      <c r="G22" s="36"/>
      <c r="H22" s="46"/>
      <c r="I22" s="14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142"/>
      <c r="D23" s="137"/>
      <c r="E23" s="138"/>
      <c r="F23" s="138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5">A20+1</f>
        <v>4</v>
      </c>
      <c r="B24" s="190"/>
      <c r="C24" s="142"/>
      <c r="D24" s="137"/>
      <c r="E24" s="138"/>
      <c r="F24" s="138"/>
      <c r="G24" s="36"/>
      <c r="H24" s="46"/>
      <c r="I24" s="14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>
        <v>2</v>
      </c>
      <c r="C25" s="251"/>
      <c r="D25" s="139">
        <v>3.5</v>
      </c>
      <c r="E25" s="140">
        <f t="shared" ref="E25" si="16">IF(D25=0,"",$G$7-D25)</f>
        <v>18.899999999999999</v>
      </c>
      <c r="F25" s="140">
        <f>IF(D25=0,"",D25-MAX(D$9:$D24))</f>
        <v>3</v>
      </c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139"/>
      <c r="E26" s="140"/>
      <c r="F26" s="140"/>
      <c r="G26" s="36"/>
      <c r="H26" s="46"/>
      <c r="I26" s="14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42"/>
      <c r="D27" s="139"/>
      <c r="E27" s="140"/>
      <c r="F27" s="140"/>
      <c r="G27" s="36"/>
      <c r="H27" s="46"/>
      <c r="I27" s="47">
        <f>I19+2</f>
        <v>4</v>
      </c>
      <c r="J27" s="48">
        <f t="shared" si="6"/>
        <v>3</v>
      </c>
      <c r="K27" s="48">
        <f t="shared" si="7"/>
        <v>4</v>
      </c>
      <c r="L27" s="48">
        <f t="shared" si="8"/>
        <v>4</v>
      </c>
      <c r="M27" s="48">
        <f t="shared" si="9"/>
        <v>8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42"/>
      <c r="D28" s="137"/>
      <c r="E28" s="138"/>
      <c r="F28" s="138"/>
      <c r="G28" s="36"/>
      <c r="H28" s="46"/>
      <c r="I28" s="146">
        <f>I27+0.45</f>
        <v>4.45</v>
      </c>
      <c r="J28" s="48" t="str">
        <f t="shared" si="6"/>
        <v/>
      </c>
      <c r="K28" s="48" t="str">
        <f t="shared" si="7"/>
        <v/>
      </c>
      <c r="L28" s="48" t="str">
        <f t="shared" si="8"/>
        <v/>
      </c>
      <c r="M28" s="48" t="str">
        <f t="shared" si="9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42"/>
      <c r="D29" s="137"/>
      <c r="E29" s="138"/>
      <c r="F29" s="138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42"/>
      <c r="D30" s="137"/>
      <c r="E30" s="138"/>
      <c r="F30" s="138"/>
      <c r="G30" s="36"/>
      <c r="H30" s="46"/>
      <c r="I30" s="14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42"/>
      <c r="D31" s="137"/>
      <c r="E31" s="138"/>
      <c r="F31" s="138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42"/>
      <c r="D32" s="137"/>
      <c r="E32" s="138"/>
      <c r="F32" s="138"/>
      <c r="G32" s="36"/>
      <c r="H32" s="46"/>
      <c r="I32" s="14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42"/>
      <c r="D33" s="137"/>
      <c r="E33" s="138"/>
      <c r="F33" s="138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251"/>
      <c r="D34" s="139"/>
      <c r="E34" s="140"/>
      <c r="F34" s="140"/>
      <c r="G34" s="36"/>
      <c r="H34" s="46"/>
      <c r="I34" s="14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251"/>
      <c r="D35" s="137"/>
      <c r="E35" s="138"/>
      <c r="F35" s="138"/>
      <c r="G35" s="36"/>
      <c r="H35" s="46"/>
      <c r="I35" s="47">
        <f>I27+2</f>
        <v>6</v>
      </c>
      <c r="J35" s="48">
        <f t="shared" si="6"/>
        <v>3</v>
      </c>
      <c r="K35" s="48">
        <f t="shared" si="7"/>
        <v>4</v>
      </c>
      <c r="L35" s="48">
        <f t="shared" si="8"/>
        <v>5</v>
      </c>
      <c r="M35" s="48">
        <f t="shared" si="9"/>
        <v>9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42"/>
      <c r="D36" s="78"/>
      <c r="E36" s="140"/>
      <c r="F36" s="140"/>
      <c r="G36" s="36"/>
      <c r="H36" s="46"/>
      <c r="I36" s="146">
        <f>I35+0.45</f>
        <v>6.45</v>
      </c>
      <c r="J36" s="48" t="str">
        <f t="shared" si="6"/>
        <v/>
      </c>
      <c r="K36" s="48" t="str">
        <f t="shared" si="7"/>
        <v/>
      </c>
      <c r="L36" s="56" t="str">
        <f t="shared" si="8"/>
        <v/>
      </c>
      <c r="M36" s="48" t="str">
        <f t="shared" si="9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3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42"/>
      <c r="D37" s="137"/>
      <c r="E37" s="138"/>
      <c r="F37" s="138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42">
        <v>3</v>
      </c>
      <c r="D38" s="214"/>
      <c r="E38" s="215"/>
      <c r="F38" s="215"/>
      <c r="G38" s="36"/>
      <c r="H38" s="46"/>
      <c r="I38" s="14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42"/>
      <c r="D39" s="214"/>
      <c r="E39" s="215"/>
      <c r="F39" s="215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42"/>
      <c r="D40" s="78"/>
      <c r="E40" s="140"/>
      <c r="F40" s="140"/>
      <c r="G40" s="36"/>
      <c r="H40" s="46"/>
      <c r="I40" s="14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42"/>
      <c r="D41" s="78"/>
      <c r="E41" s="140" t="str">
        <f>IF(D41=0,"",$G$7-D41)</f>
        <v/>
      </c>
      <c r="F41" s="140" t="str">
        <f>IF(D41=0,"",D41-MAX(D$9:$D18))</f>
        <v/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42"/>
      <c r="D42" s="137"/>
      <c r="E42" s="138"/>
      <c r="F42" s="138"/>
      <c r="G42" s="36"/>
      <c r="H42" s="46"/>
      <c r="I42" s="14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42"/>
      <c r="D43" s="139"/>
      <c r="E43" s="140"/>
      <c r="F43" s="140"/>
      <c r="G43" s="36"/>
      <c r="H43" s="46"/>
      <c r="I43" s="47">
        <f>I35+2</f>
        <v>8</v>
      </c>
      <c r="J43" s="48">
        <f t="shared" si="6"/>
        <v>3</v>
      </c>
      <c r="K43" s="48">
        <f t="shared" si="7"/>
        <v>4</v>
      </c>
      <c r="L43" s="48">
        <f t="shared" si="8"/>
        <v>5</v>
      </c>
      <c r="M43" s="48">
        <f t="shared" si="9"/>
        <v>9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42"/>
      <c r="D44" s="137"/>
      <c r="E44" s="138"/>
      <c r="F44" s="138"/>
      <c r="G44" s="36"/>
      <c r="H44" s="46"/>
      <c r="I44" s="146">
        <f>I43+0.45</f>
        <v>8.4499999999999993</v>
      </c>
      <c r="J44" s="48" t="str">
        <f t="shared" si="6"/>
        <v/>
      </c>
      <c r="K44" s="48" t="str">
        <f t="shared" si="7"/>
        <v/>
      </c>
      <c r="L44" s="56" t="str">
        <f t="shared" si="8"/>
        <v/>
      </c>
      <c r="M44" s="48" t="str">
        <f t="shared" si="9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42"/>
      <c r="D45" s="214"/>
      <c r="E45" s="215"/>
      <c r="F45" s="215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251"/>
      <c r="D46" s="214"/>
      <c r="E46" s="215"/>
      <c r="F46" s="215"/>
      <c r="G46" s="36"/>
      <c r="H46" s="46"/>
      <c r="I46" s="14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251"/>
      <c r="D47" s="185"/>
      <c r="E47" s="186"/>
      <c r="F47" s="186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251"/>
      <c r="D48" s="185"/>
      <c r="E48" s="186"/>
      <c r="F48" s="186"/>
      <c r="G48" s="36"/>
      <c r="H48" s="46"/>
      <c r="I48" s="14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251"/>
      <c r="D49" s="78"/>
      <c r="E49" s="140" t="str">
        <f>IF(D49=0,"",$G$7-D49)</f>
        <v/>
      </c>
      <c r="F49" s="140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251"/>
      <c r="D50" s="78"/>
      <c r="E50" s="140"/>
      <c r="F50" s="140"/>
      <c r="G50" s="36"/>
      <c r="H50" s="46"/>
      <c r="I50" s="47">
        <f>I43+2</f>
        <v>10</v>
      </c>
      <c r="J50" s="48">
        <f t="shared" si="6"/>
        <v>8</v>
      </c>
      <c r="K50" s="48">
        <f t="shared" si="7"/>
        <v>11</v>
      </c>
      <c r="L50" s="48">
        <f t="shared" si="8"/>
        <v>14</v>
      </c>
      <c r="M50" s="48">
        <f t="shared" si="9"/>
        <v>25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42"/>
      <c r="D51" s="139">
        <v>10</v>
      </c>
      <c r="E51" s="140">
        <f>IF(D51=0,"",$G$7-D51)</f>
        <v>12.399999999999999</v>
      </c>
      <c r="F51" s="140">
        <f>IF(D51=0,"",D51-MAX(D$9:$D50))</f>
        <v>6.5</v>
      </c>
      <c r="G51" s="36"/>
      <c r="H51" s="46"/>
      <c r="I51" s="146">
        <f>I50+0.45</f>
        <v>10.45</v>
      </c>
      <c r="J51" s="48" t="str">
        <f t="shared" si="6"/>
        <v/>
      </c>
      <c r="K51" s="48" t="str">
        <f t="shared" si="7"/>
        <v/>
      </c>
      <c r="L51" s="56" t="str">
        <f t="shared" si="8"/>
        <v/>
      </c>
      <c r="M51" s="48" t="str">
        <f t="shared" si="9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53">
    <mergeCell ref="C10:C11"/>
    <mergeCell ref="D10:D11"/>
    <mergeCell ref="E10:E11"/>
    <mergeCell ref="F10:F11"/>
    <mergeCell ref="F14:F15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I10:I11"/>
    <mergeCell ref="J10:J11"/>
    <mergeCell ref="C3:Q3"/>
    <mergeCell ref="U12:W12"/>
    <mergeCell ref="T13:T14"/>
    <mergeCell ref="U13:U14"/>
    <mergeCell ref="V13:V14"/>
    <mergeCell ref="W13:W14"/>
    <mergeCell ref="X13:X14"/>
    <mergeCell ref="A12:A15"/>
    <mergeCell ref="D12:D13"/>
    <mergeCell ref="E12:E13"/>
    <mergeCell ref="F12:F13"/>
    <mergeCell ref="D14:D15"/>
    <mergeCell ref="E14:E15"/>
    <mergeCell ref="V17:V18"/>
    <mergeCell ref="W17:W18"/>
    <mergeCell ref="X17:X18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T15:T16"/>
    <mergeCell ref="U15:U16"/>
    <mergeCell ref="V15:V16"/>
    <mergeCell ref="W15:W16"/>
    <mergeCell ref="X15:X16"/>
    <mergeCell ref="A24:A27"/>
    <mergeCell ref="C25:C26"/>
    <mergeCell ref="T25:T26"/>
    <mergeCell ref="X21:X22"/>
    <mergeCell ref="T23:T24"/>
    <mergeCell ref="U23:U24"/>
    <mergeCell ref="V23:V24"/>
    <mergeCell ref="W23:W24"/>
    <mergeCell ref="X23:X24"/>
    <mergeCell ref="A20:A23"/>
    <mergeCell ref="C20:C21"/>
    <mergeCell ref="T21:T22"/>
    <mergeCell ref="U21:U22"/>
    <mergeCell ref="V21:V22"/>
    <mergeCell ref="W21:W22"/>
    <mergeCell ref="U25:U26"/>
    <mergeCell ref="V25:V26"/>
    <mergeCell ref="W25:W26"/>
    <mergeCell ref="X25:X26"/>
    <mergeCell ref="T27:T28"/>
    <mergeCell ref="U27:U28"/>
    <mergeCell ref="V27:V28"/>
    <mergeCell ref="W27:W28"/>
    <mergeCell ref="X27:X28"/>
    <mergeCell ref="X31:X32"/>
    <mergeCell ref="A32:A35"/>
    <mergeCell ref="T33:T34"/>
    <mergeCell ref="U33:U34"/>
    <mergeCell ref="V33:V34"/>
    <mergeCell ref="W33:W34"/>
    <mergeCell ref="X33:X34"/>
    <mergeCell ref="C34:C35"/>
    <mergeCell ref="T35:T36"/>
    <mergeCell ref="U35:U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V35:V36"/>
    <mergeCell ref="W35:W36"/>
    <mergeCell ref="X35:X36"/>
    <mergeCell ref="A36:A39"/>
    <mergeCell ref="D38:D39"/>
    <mergeCell ref="X39:X40"/>
    <mergeCell ref="E38:E39"/>
    <mergeCell ref="F38:F39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T39:T40"/>
    <mergeCell ref="U39:U40"/>
    <mergeCell ref="V39:V40"/>
    <mergeCell ref="W39:W40"/>
    <mergeCell ref="W43:W44"/>
    <mergeCell ref="X43:X44"/>
    <mergeCell ref="T45:T46"/>
    <mergeCell ref="U45:U46"/>
    <mergeCell ref="V45:V46"/>
    <mergeCell ref="W45:W46"/>
    <mergeCell ref="X51:X52"/>
    <mergeCell ref="T37:T38"/>
    <mergeCell ref="U37:U38"/>
    <mergeCell ref="V37:V38"/>
    <mergeCell ref="W37:W38"/>
    <mergeCell ref="X37:X38"/>
    <mergeCell ref="P57:Q57"/>
    <mergeCell ref="C12:C13"/>
    <mergeCell ref="C49:C50"/>
    <mergeCell ref="A48:A51"/>
    <mergeCell ref="T49:T50"/>
    <mergeCell ref="U49:U50"/>
    <mergeCell ref="V49:V50"/>
    <mergeCell ref="W49:W50"/>
    <mergeCell ref="X49:X50"/>
    <mergeCell ref="T51:T52"/>
    <mergeCell ref="U51:U52"/>
    <mergeCell ref="V51:V52"/>
    <mergeCell ref="W51:W52"/>
    <mergeCell ref="X45:X46"/>
    <mergeCell ref="C46:C48"/>
    <mergeCell ref="T47:T48"/>
    <mergeCell ref="U47:U48"/>
    <mergeCell ref="V47:V48"/>
    <mergeCell ref="W47:W48"/>
    <mergeCell ref="X47:X48"/>
    <mergeCell ref="A44:A47"/>
    <mergeCell ref="D45:D46"/>
    <mergeCell ref="E45:E46"/>
    <mergeCell ref="F45:F46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C000"/>
  </sheetPr>
  <dimension ref="A1:AB102"/>
  <sheetViews>
    <sheetView topLeftCell="A34" zoomScale="115" zoomScaleNormal="11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60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16</v>
      </c>
      <c r="H5" s="11"/>
      <c r="I5" s="12"/>
      <c r="J5" s="9" t="s">
        <v>10</v>
      </c>
      <c r="K5" s="10"/>
      <c r="L5" s="10"/>
      <c r="M5" s="10"/>
      <c r="N5" s="236">
        <v>44907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44907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39"/>
      <c r="E12" s="140"/>
      <c r="F12" s="140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41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39">
        <v>0.7</v>
      </c>
      <c r="E13" s="140">
        <f t="shared" ref="E13" si="1">IF(D13=0,"",$G$7-D13)</f>
        <v>25.8</v>
      </c>
      <c r="F13" s="140">
        <f>IF(D13=0,"",D13-MAX(D$9:$D12))</f>
        <v>0.7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6</v>
      </c>
      <c r="V13" s="217">
        <v>9</v>
      </c>
      <c r="W13" s="217">
        <v>11</v>
      </c>
      <c r="X13" s="218">
        <f>SUM(V13:W13)</f>
        <v>20</v>
      </c>
      <c r="Y13" s="52">
        <f>Y12+2</f>
        <v>2</v>
      </c>
      <c r="Z13" s="53">
        <f t="shared" ref="Z13:Z17" si="2">VLOOKUP(Y13,$T$13:$X$51,5,0)</f>
        <v>20</v>
      </c>
      <c r="AA13" s="7">
        <v>4</v>
      </c>
      <c r="AB13" s="7">
        <v>3</v>
      </c>
    </row>
    <row r="14" spans="1:28" ht="14.1" customHeight="1">
      <c r="A14" s="253"/>
      <c r="B14" s="190"/>
      <c r="C14" s="142"/>
      <c r="D14" s="145"/>
      <c r="E14" s="146"/>
      <c r="F14" s="146"/>
      <c r="G14" s="36"/>
      <c r="H14" s="46"/>
      <c r="I14" s="14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22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39"/>
      <c r="E15" s="140"/>
      <c r="F15" s="140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7</v>
      </c>
      <c r="V15" s="217">
        <v>10</v>
      </c>
      <c r="W15" s="217">
        <v>12</v>
      </c>
      <c r="X15" s="218">
        <f>SUM(V15:W15)</f>
        <v>22</v>
      </c>
      <c r="Y15" s="52">
        <v>6.3</v>
      </c>
      <c r="Z15" s="53">
        <f t="shared" si="2"/>
        <v>23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39"/>
      <c r="E16" s="140"/>
      <c r="F16" s="140"/>
      <c r="G16" s="36"/>
      <c r="H16" s="46"/>
      <c r="I16" s="14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v>8</v>
      </c>
      <c r="Z16" s="53">
        <f t="shared" si="2"/>
        <v>11</v>
      </c>
      <c r="AA16" s="7">
        <v>10</v>
      </c>
      <c r="AB16" s="7">
        <v>3</v>
      </c>
    </row>
    <row r="17" spans="1:28" ht="14.1" customHeight="1">
      <c r="A17" s="253"/>
      <c r="B17" s="190"/>
      <c r="C17" s="142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v>6.3</v>
      </c>
      <c r="U17" s="217">
        <v>7</v>
      </c>
      <c r="V17" s="217">
        <v>10</v>
      </c>
      <c r="W17" s="217">
        <v>13</v>
      </c>
      <c r="X17" s="218">
        <f t="shared" ref="X17" si="4">SUM(V17:W17)</f>
        <v>23</v>
      </c>
      <c r="Y17" s="52">
        <v>10</v>
      </c>
      <c r="Z17" s="53">
        <f t="shared" si="2"/>
        <v>12</v>
      </c>
      <c r="AA17" s="7">
        <v>12</v>
      </c>
      <c r="AB17" s="7">
        <v>3</v>
      </c>
    </row>
    <row r="18" spans="1:28" ht="14.1" customHeight="1">
      <c r="A18" s="253"/>
      <c r="B18" s="190"/>
      <c r="C18" s="142"/>
      <c r="D18" s="221"/>
      <c r="E18" s="222"/>
      <c r="F18" s="222"/>
      <c r="G18" s="36"/>
      <c r="H18" s="46"/>
      <c r="I18" s="14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37"/>
      <c r="E19" s="138"/>
      <c r="F19" s="138"/>
      <c r="G19" s="36"/>
      <c r="H19" s="46"/>
      <c r="I19" s="47">
        <v>2</v>
      </c>
      <c r="J19" s="48">
        <f t="shared" ref="J19:J51" si="5">IFERROR(VLOOKUP($I19,$T$13:$X$51,2,0),"")</f>
        <v>6</v>
      </c>
      <c r="K19" s="48">
        <f t="shared" ref="K19:K51" si="6">IFERROR(VLOOKUP($I19,$T$13:$X$51,3,0),"")</f>
        <v>9</v>
      </c>
      <c r="L19" s="48">
        <f t="shared" ref="L19:L51" si="7">IFERROR(VLOOKUP($I19,$T$13:$X$51,4,0),"")</f>
        <v>11</v>
      </c>
      <c r="M19" s="48">
        <f t="shared" ref="M19:M51" si="8">IFERROR(VLOOKUP($I19,$T$13:$X$51,5,0),"")</f>
        <v>20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v>8</v>
      </c>
      <c r="U19" s="217">
        <v>4</v>
      </c>
      <c r="V19" s="217">
        <v>5</v>
      </c>
      <c r="W19" s="217">
        <v>6</v>
      </c>
      <c r="X19" s="218">
        <f t="shared" ref="X19" si="9">SUM(V19:W19)</f>
        <v>11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0">A16+1</f>
        <v>3</v>
      </c>
      <c r="B20" s="190"/>
      <c r="C20" s="251"/>
      <c r="D20" s="137"/>
      <c r="E20" s="138"/>
      <c r="F20" s="138"/>
      <c r="G20" s="36"/>
      <c r="H20" s="46"/>
      <c r="I20" s="146">
        <f>I19+0.45</f>
        <v>2.4500000000000002</v>
      </c>
      <c r="J20" s="48" t="str">
        <f t="shared" si="5"/>
        <v/>
      </c>
      <c r="K20" s="48" t="str">
        <f t="shared" si="6"/>
        <v/>
      </c>
      <c r="L20" s="48" t="str">
        <f t="shared" si="7"/>
        <v/>
      </c>
      <c r="M20" s="48" t="str">
        <f t="shared" si="8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42"/>
      <c r="D21" s="137"/>
      <c r="E21" s="138"/>
      <c r="F21" s="138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v>10</v>
      </c>
      <c r="U21" s="217">
        <v>3</v>
      </c>
      <c r="V21" s="217">
        <v>5</v>
      </c>
      <c r="W21" s="217">
        <v>7</v>
      </c>
      <c r="X21" s="218">
        <f t="shared" ref="X21" si="11">SUM(V21:W21)</f>
        <v>12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37"/>
      <c r="E22" s="138"/>
      <c r="F22" s="138"/>
      <c r="G22" s="36"/>
      <c r="H22" s="46"/>
      <c r="I22" s="14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37"/>
      <c r="E23" s="138"/>
      <c r="F23" s="138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2">A20+1</f>
        <v>4</v>
      </c>
      <c r="B24" s="190"/>
      <c r="C24" s="142"/>
      <c r="D24" s="137"/>
      <c r="E24" s="138"/>
      <c r="F24" s="138"/>
      <c r="G24" s="36"/>
      <c r="H24" s="46"/>
      <c r="I24" s="14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4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42">
        <v>2</v>
      </c>
      <c r="D27" s="139"/>
      <c r="E27" s="140"/>
      <c r="F27" s="140"/>
      <c r="G27" s="36"/>
      <c r="H27" s="46"/>
      <c r="I27" s="47">
        <f>I19+2</f>
        <v>4</v>
      </c>
      <c r="J27" s="48">
        <f t="shared" si="5"/>
        <v>7</v>
      </c>
      <c r="K27" s="48">
        <f t="shared" si="6"/>
        <v>10</v>
      </c>
      <c r="L27" s="48">
        <f t="shared" si="7"/>
        <v>12</v>
      </c>
      <c r="M27" s="48">
        <f t="shared" si="8"/>
        <v>22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3">A24+1</f>
        <v>5</v>
      </c>
      <c r="B28" s="190"/>
      <c r="C28" s="142"/>
      <c r="D28" s="137"/>
      <c r="E28" s="138"/>
      <c r="F28" s="138"/>
      <c r="G28" s="36"/>
      <c r="H28" s="46"/>
      <c r="I28" s="146">
        <f>I27+0.45</f>
        <v>4.45</v>
      </c>
      <c r="J28" s="48" t="str">
        <f t="shared" si="5"/>
        <v/>
      </c>
      <c r="K28" s="48" t="str">
        <f t="shared" si="6"/>
        <v/>
      </c>
      <c r="L28" s="48" t="str">
        <f t="shared" si="7"/>
        <v/>
      </c>
      <c r="M28" s="48" t="str">
        <f t="shared" si="8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42"/>
      <c r="D29" s="137"/>
      <c r="E29" s="138"/>
      <c r="F29" s="138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42"/>
      <c r="D30" s="137"/>
      <c r="E30" s="138"/>
      <c r="F30" s="138"/>
      <c r="G30" s="36"/>
      <c r="H30" s="46"/>
      <c r="I30" s="14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42"/>
      <c r="D31" s="139"/>
      <c r="E31" s="140"/>
      <c r="F31" s="140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4">A28+1</f>
        <v>6</v>
      </c>
      <c r="B32" s="190"/>
      <c r="C32" s="142"/>
      <c r="D32" s="139"/>
      <c r="E32" s="140"/>
      <c r="F32" s="140"/>
      <c r="G32" s="36"/>
      <c r="H32" s="46"/>
      <c r="I32" s="14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42"/>
      <c r="D33" s="139"/>
      <c r="E33" s="140"/>
      <c r="F33" s="140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42"/>
      <c r="D34" s="139"/>
      <c r="E34" s="140"/>
      <c r="F34" s="140"/>
      <c r="G34" s="36"/>
      <c r="H34" s="46"/>
      <c r="I34" s="14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42"/>
      <c r="D35" s="137"/>
      <c r="E35" s="138"/>
      <c r="F35" s="138"/>
      <c r="G35" s="36"/>
      <c r="H35" s="46"/>
      <c r="I35" s="47">
        <v>6.3</v>
      </c>
      <c r="J35" s="48">
        <f t="shared" si="5"/>
        <v>7</v>
      </c>
      <c r="K35" s="48">
        <f t="shared" si="6"/>
        <v>10</v>
      </c>
      <c r="L35" s="48">
        <f t="shared" si="7"/>
        <v>13</v>
      </c>
      <c r="M35" s="48">
        <f t="shared" si="8"/>
        <v>23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5">A32+1</f>
        <v>7</v>
      </c>
      <c r="B36" s="190"/>
      <c r="C36" s="142"/>
      <c r="D36" s="78"/>
      <c r="E36" s="140"/>
      <c r="F36" s="140"/>
      <c r="G36" s="36"/>
      <c r="H36" s="46"/>
      <c r="I36" s="146">
        <f>I35+0.45</f>
        <v>6.75</v>
      </c>
      <c r="J36" s="48" t="str">
        <f t="shared" si="5"/>
        <v/>
      </c>
      <c r="K36" s="48" t="str">
        <f t="shared" si="6"/>
        <v/>
      </c>
      <c r="L36" s="56" t="str">
        <f t="shared" si="7"/>
        <v/>
      </c>
      <c r="M36" s="48" t="str">
        <f t="shared" si="8"/>
        <v/>
      </c>
      <c r="N36" s="41"/>
      <c r="O36" s="26"/>
      <c r="P36" s="34"/>
      <c r="Q36" s="54" t="str">
        <f>TEXT(S36,"0.0")&amp;"-"&amp;TEXT(S36+0.2,"0.0")</f>
        <v>6.1-6.3</v>
      </c>
      <c r="R36" s="50">
        <v>6.3</v>
      </c>
      <c r="S36" s="51">
        <f>R36-0.2</f>
        <v>6.1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42"/>
      <c r="D37" s="139"/>
      <c r="E37" s="140"/>
      <c r="F37" s="140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42"/>
      <c r="D38" s="139"/>
      <c r="E38" s="140"/>
      <c r="F38" s="140"/>
      <c r="G38" s="36"/>
      <c r="H38" s="46"/>
      <c r="I38" s="14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>
        <v>2</v>
      </c>
      <c r="C39" s="142"/>
      <c r="D39" s="139">
        <v>7</v>
      </c>
      <c r="E39" s="140">
        <f t="shared" ref="E39" si="16">IF(D39=0,"",$G$7-D39)</f>
        <v>19.5</v>
      </c>
      <c r="F39" s="140">
        <f>IF(D39=0,"",D39-MAX(D$9:$D38))</f>
        <v>6.3</v>
      </c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17">A36+1</f>
        <v>8</v>
      </c>
      <c r="B40" s="190"/>
      <c r="C40" s="142"/>
      <c r="D40" s="137"/>
      <c r="E40" s="138"/>
      <c r="F40" s="138"/>
      <c r="G40" s="36"/>
      <c r="H40" s="46"/>
      <c r="I40" s="14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42"/>
      <c r="D41" s="139"/>
      <c r="E41" s="140"/>
      <c r="F41" s="140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42"/>
      <c r="D42" s="139"/>
      <c r="E42" s="140"/>
      <c r="F42" s="140"/>
      <c r="G42" s="36"/>
      <c r="H42" s="46"/>
      <c r="I42" s="14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42"/>
      <c r="D43" s="137"/>
      <c r="E43" s="138"/>
      <c r="F43" s="138"/>
      <c r="G43" s="36"/>
      <c r="H43" s="46"/>
      <c r="I43" s="47">
        <v>8</v>
      </c>
      <c r="J43" s="48">
        <f t="shared" si="5"/>
        <v>4</v>
      </c>
      <c r="K43" s="48">
        <f t="shared" si="6"/>
        <v>5</v>
      </c>
      <c r="L43" s="48">
        <f t="shared" si="7"/>
        <v>6</v>
      </c>
      <c r="M43" s="48">
        <f t="shared" si="8"/>
        <v>11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18">A40+1</f>
        <v>9</v>
      </c>
      <c r="B44" s="190"/>
      <c r="C44" s="142"/>
      <c r="D44" s="137"/>
      <c r="E44" s="138"/>
      <c r="F44" s="138"/>
      <c r="G44" s="36"/>
      <c r="H44" s="46"/>
      <c r="I44" s="146">
        <f>I43+0.45</f>
        <v>8.4499999999999993</v>
      </c>
      <c r="J44" s="48" t="str">
        <f t="shared" si="5"/>
        <v/>
      </c>
      <c r="K44" s="48" t="str">
        <f t="shared" si="6"/>
        <v/>
      </c>
      <c r="L44" s="56" t="str">
        <f t="shared" si="7"/>
        <v/>
      </c>
      <c r="M44" s="48" t="str">
        <f t="shared" si="8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42">
        <v>3</v>
      </c>
      <c r="D45" s="139"/>
      <c r="E45" s="140"/>
      <c r="F45" s="140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42"/>
      <c r="D46" s="139"/>
      <c r="E46" s="140"/>
      <c r="F46" s="140"/>
      <c r="G46" s="36"/>
      <c r="H46" s="46"/>
      <c r="I46" s="14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42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19">A44+1</f>
        <v>10</v>
      </c>
      <c r="B48" s="190"/>
      <c r="C48" s="142"/>
      <c r="D48" s="214"/>
      <c r="E48" s="215"/>
      <c r="F48" s="215"/>
      <c r="G48" s="36"/>
      <c r="H48" s="46"/>
      <c r="I48" s="14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42"/>
      <c r="D49" s="78"/>
      <c r="E49" s="140" t="str">
        <f>IF(D49=0,"",$G$7-D49)</f>
        <v/>
      </c>
      <c r="F49" s="140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42"/>
      <c r="D50" s="78"/>
      <c r="E50" s="140"/>
      <c r="F50" s="140"/>
      <c r="G50" s="36"/>
      <c r="H50" s="46"/>
      <c r="I50" s="47">
        <f>I43+2</f>
        <v>10</v>
      </c>
      <c r="J50" s="48">
        <f t="shared" si="5"/>
        <v>3</v>
      </c>
      <c r="K50" s="48">
        <f t="shared" si="6"/>
        <v>5</v>
      </c>
      <c r="L50" s="48">
        <f t="shared" si="7"/>
        <v>7</v>
      </c>
      <c r="M50" s="48">
        <f t="shared" si="8"/>
        <v>12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42"/>
      <c r="D51" s="139">
        <v>10</v>
      </c>
      <c r="E51" s="140">
        <f>IF(D51=0,"",$G$7-D51)</f>
        <v>16.5</v>
      </c>
      <c r="F51" s="140">
        <f>IF(D51=0,"",D51-MAX(D$9:$D50))</f>
        <v>3</v>
      </c>
      <c r="G51" s="36"/>
      <c r="H51" s="46"/>
      <c r="I51" s="146">
        <f>I50+0.45</f>
        <v>10.45</v>
      </c>
      <c r="J51" s="48" t="str">
        <f t="shared" si="5"/>
        <v/>
      </c>
      <c r="K51" s="48" t="str">
        <f t="shared" si="6"/>
        <v/>
      </c>
      <c r="L51" s="56" t="str">
        <f t="shared" si="7"/>
        <v/>
      </c>
      <c r="M51" s="48" t="str">
        <f t="shared" si="8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U12:W12"/>
    <mergeCell ref="T13:T14"/>
    <mergeCell ref="U13:U14"/>
    <mergeCell ref="V13:V14"/>
    <mergeCell ref="W13:W14"/>
    <mergeCell ref="C12:C13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C000"/>
  </sheetPr>
  <dimension ref="A1:AB102"/>
  <sheetViews>
    <sheetView topLeftCell="A31" zoomScale="130" zoomScaleNormal="130" zoomScaleSheetLayoutView="145" workbookViewId="0">
      <selection activeCell="T21" sqref="T21:T22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61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35</v>
      </c>
      <c r="H5" s="11"/>
      <c r="I5" s="12"/>
      <c r="J5" s="9" t="s">
        <v>10</v>
      </c>
      <c r="K5" s="10"/>
      <c r="L5" s="10"/>
      <c r="M5" s="10"/>
      <c r="N5" s="236">
        <v>44907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44907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39"/>
      <c r="E12" s="140"/>
      <c r="F12" s="140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41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39">
        <v>0.5</v>
      </c>
      <c r="E13" s="140">
        <f t="shared" ref="E13" si="1">IF(D13=0,"",$G$7-D13)</f>
        <v>26</v>
      </c>
      <c r="F13" s="140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7</v>
      </c>
      <c r="V13" s="217">
        <v>10</v>
      </c>
      <c r="W13" s="217">
        <v>15</v>
      </c>
      <c r="X13" s="218">
        <f>SUM(V13:W13)</f>
        <v>25</v>
      </c>
      <c r="Y13" s="52">
        <f>Y12+2</f>
        <v>2</v>
      </c>
      <c r="Z13" s="53">
        <f t="shared" ref="Z13:Z17" si="2">VLOOKUP(Y13,$T$13:$X$51,5,0)</f>
        <v>25</v>
      </c>
      <c r="AA13" s="7">
        <v>4</v>
      </c>
      <c r="AB13" s="7">
        <v>3</v>
      </c>
    </row>
    <row r="14" spans="1:28" ht="14.1" customHeight="1">
      <c r="A14" s="253"/>
      <c r="B14" s="190"/>
      <c r="C14" s="142"/>
      <c r="D14" s="145"/>
      <c r="E14" s="146"/>
      <c r="F14" s="146"/>
      <c r="G14" s="36"/>
      <c r="H14" s="46"/>
      <c r="I14" s="14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24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39"/>
      <c r="E15" s="140"/>
      <c r="F15" s="140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9</v>
      </c>
      <c r="V15" s="217">
        <v>11</v>
      </c>
      <c r="W15" s="217">
        <v>13</v>
      </c>
      <c r="X15" s="218">
        <f>SUM(V15:W15)</f>
        <v>24</v>
      </c>
      <c r="Y15" s="52">
        <v>6.2</v>
      </c>
      <c r="Z15" s="53">
        <f t="shared" si="2"/>
        <v>9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39"/>
      <c r="E16" s="140"/>
      <c r="F16" s="140"/>
      <c r="G16" s="36"/>
      <c r="H16" s="46"/>
      <c r="I16" s="14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3">R16-0.2</f>
        <v>3.8</v>
      </c>
      <c r="T16" s="216"/>
      <c r="U16" s="217"/>
      <c r="V16" s="217"/>
      <c r="W16" s="217"/>
      <c r="X16" s="218"/>
      <c r="Y16" s="52">
        <v>8</v>
      </c>
      <c r="Z16" s="53">
        <f t="shared" si="2"/>
        <v>10</v>
      </c>
      <c r="AA16" s="7">
        <v>10</v>
      </c>
      <c r="AB16" s="7">
        <v>3</v>
      </c>
    </row>
    <row r="17" spans="1:28" ht="14.1" customHeight="1">
      <c r="A17" s="253"/>
      <c r="B17" s="190"/>
      <c r="C17" s="142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v>6.2</v>
      </c>
      <c r="U17" s="217">
        <v>3</v>
      </c>
      <c r="V17" s="217">
        <v>4</v>
      </c>
      <c r="W17" s="217">
        <v>5</v>
      </c>
      <c r="X17" s="218">
        <f t="shared" ref="X17" si="4">SUM(V17:W17)</f>
        <v>9</v>
      </c>
      <c r="Y17" s="52">
        <f t="shared" ref="Y17" si="5">Y16+2</f>
        <v>10</v>
      </c>
      <c r="Z17" s="53">
        <f t="shared" si="2"/>
        <v>9</v>
      </c>
      <c r="AA17" s="7">
        <v>12</v>
      </c>
      <c r="AB17" s="7">
        <v>3</v>
      </c>
    </row>
    <row r="18" spans="1:28" ht="14.1" customHeight="1">
      <c r="A18" s="253"/>
      <c r="B18" s="190"/>
      <c r="C18" s="142"/>
      <c r="D18" s="221"/>
      <c r="E18" s="222"/>
      <c r="F18" s="222"/>
      <c r="G18" s="36"/>
      <c r="H18" s="46"/>
      <c r="I18" s="14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37"/>
      <c r="E19" s="138"/>
      <c r="F19" s="138"/>
      <c r="G19" s="36"/>
      <c r="H19" s="46"/>
      <c r="I19" s="47">
        <v>2</v>
      </c>
      <c r="J19" s="48">
        <f t="shared" ref="J19:J51" si="6">IFERROR(VLOOKUP($I19,$T$13:$X$51,2,0),"")</f>
        <v>7</v>
      </c>
      <c r="K19" s="48">
        <f t="shared" ref="K19:K51" si="7">IFERROR(VLOOKUP($I19,$T$13:$X$51,3,0),"")</f>
        <v>10</v>
      </c>
      <c r="L19" s="48">
        <f t="shared" ref="L19:L51" si="8">IFERROR(VLOOKUP($I19,$T$13:$X$51,4,0),"")</f>
        <v>15</v>
      </c>
      <c r="M19" s="48">
        <f t="shared" ref="M19:M51" si="9">IFERROR(VLOOKUP($I19,$T$13:$X$51,5,0),"")</f>
        <v>25</v>
      </c>
      <c r="N19" s="41"/>
      <c r="O19" s="26"/>
      <c r="P19" s="34"/>
      <c r="Q19" s="49">
        <v>1</v>
      </c>
      <c r="R19" s="50">
        <v>1</v>
      </c>
      <c r="S19" s="51">
        <f t="shared" si="3"/>
        <v>0.8</v>
      </c>
      <c r="T19" s="216">
        <v>8</v>
      </c>
      <c r="U19" s="217">
        <v>3</v>
      </c>
      <c r="V19" s="217">
        <v>4</v>
      </c>
      <c r="W19" s="217">
        <v>6</v>
      </c>
      <c r="X19" s="218">
        <f t="shared" ref="X19" si="10">SUM(V19:W19)</f>
        <v>10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1">A16+1</f>
        <v>3</v>
      </c>
      <c r="B20" s="190"/>
      <c r="C20" s="251"/>
      <c r="D20" s="137"/>
      <c r="E20" s="138"/>
      <c r="F20" s="138"/>
      <c r="G20" s="36"/>
      <c r="H20" s="46"/>
      <c r="I20" s="146">
        <f>I19+0.45</f>
        <v>2.4500000000000002</v>
      </c>
      <c r="J20" s="48" t="str">
        <f t="shared" si="6"/>
        <v/>
      </c>
      <c r="K20" s="48" t="str">
        <f t="shared" si="7"/>
        <v/>
      </c>
      <c r="L20" s="48" t="str">
        <f t="shared" si="8"/>
        <v/>
      </c>
      <c r="M20" s="48" t="str">
        <f t="shared" si="9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42"/>
      <c r="D21" s="137"/>
      <c r="E21" s="138"/>
      <c r="F21" s="138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f t="shared" ref="T21" si="12">T19+2</f>
        <v>10</v>
      </c>
      <c r="U21" s="217">
        <v>3</v>
      </c>
      <c r="V21" s="217">
        <v>4</v>
      </c>
      <c r="W21" s="217">
        <v>5</v>
      </c>
      <c r="X21" s="218">
        <f t="shared" ref="X21" si="13">SUM(V21:W21)</f>
        <v>9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37"/>
      <c r="E22" s="138"/>
      <c r="F22" s="138"/>
      <c r="G22" s="36"/>
      <c r="H22" s="46"/>
      <c r="I22" s="14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37"/>
      <c r="E23" s="138"/>
      <c r="F23" s="138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4">A20+1</f>
        <v>4</v>
      </c>
      <c r="B24" s="190"/>
      <c r="C24" s="142">
        <v>2</v>
      </c>
      <c r="D24" s="137"/>
      <c r="E24" s="138"/>
      <c r="F24" s="138"/>
      <c r="G24" s="36"/>
      <c r="H24" s="46"/>
      <c r="I24" s="14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4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42"/>
      <c r="D27" s="139"/>
      <c r="E27" s="140"/>
      <c r="F27" s="140"/>
      <c r="G27" s="36"/>
      <c r="H27" s="46"/>
      <c r="I27" s="47">
        <f>I19+2</f>
        <v>4</v>
      </c>
      <c r="J27" s="48">
        <f t="shared" si="6"/>
        <v>9</v>
      </c>
      <c r="K27" s="48">
        <f t="shared" si="7"/>
        <v>11</v>
      </c>
      <c r="L27" s="48">
        <f t="shared" si="8"/>
        <v>13</v>
      </c>
      <c r="M27" s="48">
        <f t="shared" si="9"/>
        <v>24</v>
      </c>
      <c r="N27" s="41"/>
      <c r="O27" s="26"/>
      <c r="P27" s="34"/>
      <c r="Q27" s="49">
        <f>Q19+1</f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5">A24+1</f>
        <v>5</v>
      </c>
      <c r="B28" s="190"/>
      <c r="C28" s="142"/>
      <c r="D28" s="137"/>
      <c r="E28" s="138"/>
      <c r="F28" s="138"/>
      <c r="G28" s="36"/>
      <c r="H28" s="46"/>
      <c r="I28" s="146">
        <f>I27+0.45</f>
        <v>4.45</v>
      </c>
      <c r="J28" s="48" t="str">
        <f t="shared" si="6"/>
        <v/>
      </c>
      <c r="K28" s="48" t="str">
        <f t="shared" si="7"/>
        <v/>
      </c>
      <c r="L28" s="48" t="str">
        <f t="shared" si="8"/>
        <v/>
      </c>
      <c r="M28" s="48" t="str">
        <f t="shared" si="9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42"/>
      <c r="D29" s="137"/>
      <c r="E29" s="138"/>
      <c r="F29" s="138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42"/>
      <c r="D30" s="137"/>
      <c r="E30" s="138"/>
      <c r="F30" s="138"/>
      <c r="G30" s="36"/>
      <c r="H30" s="46"/>
      <c r="I30" s="14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42"/>
      <c r="D31" s="139"/>
      <c r="E31" s="140"/>
      <c r="F31" s="140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6">A28+1</f>
        <v>6</v>
      </c>
      <c r="B32" s="190"/>
      <c r="C32" s="142"/>
      <c r="D32" s="139"/>
      <c r="E32" s="140"/>
      <c r="F32" s="140"/>
      <c r="G32" s="36"/>
      <c r="H32" s="46"/>
      <c r="I32" s="14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42"/>
      <c r="D33" s="139"/>
      <c r="E33" s="140"/>
      <c r="F33" s="140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42"/>
      <c r="D34" s="139"/>
      <c r="E34" s="140"/>
      <c r="F34" s="140"/>
      <c r="G34" s="36"/>
      <c r="H34" s="46"/>
      <c r="I34" s="14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>
        <v>2</v>
      </c>
      <c r="C35" s="142"/>
      <c r="D35" s="139">
        <v>6</v>
      </c>
      <c r="E35" s="140">
        <f t="shared" ref="E35" si="17">IF(D35=0,"",$G$7-D35)</f>
        <v>20.5</v>
      </c>
      <c r="F35" s="140">
        <f>IF(D35=0,"",D35-MAX(D$9:$D34))</f>
        <v>5.5</v>
      </c>
      <c r="G35" s="36"/>
      <c r="H35" s="46"/>
      <c r="I35" s="47">
        <v>6.2</v>
      </c>
      <c r="J35" s="48">
        <f t="shared" si="6"/>
        <v>3</v>
      </c>
      <c r="K35" s="48">
        <f t="shared" si="7"/>
        <v>4</v>
      </c>
      <c r="L35" s="48">
        <f t="shared" si="8"/>
        <v>5</v>
      </c>
      <c r="M35" s="48">
        <f t="shared" si="9"/>
        <v>9</v>
      </c>
      <c r="N35" s="41"/>
      <c r="O35" s="26"/>
      <c r="P35" s="34"/>
      <c r="Q35" s="49">
        <f>Q27+1</f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8">A32+1</f>
        <v>7</v>
      </c>
      <c r="B36" s="190"/>
      <c r="C36" s="142"/>
      <c r="D36" s="78"/>
      <c r="E36" s="140"/>
      <c r="F36" s="140"/>
      <c r="G36" s="36"/>
      <c r="H36" s="46"/>
      <c r="I36" s="146">
        <f>I35+0.45</f>
        <v>6.65</v>
      </c>
      <c r="J36" s="48" t="str">
        <f t="shared" si="6"/>
        <v/>
      </c>
      <c r="K36" s="48" t="str">
        <f t="shared" si="7"/>
        <v/>
      </c>
      <c r="L36" s="56" t="str">
        <f t="shared" si="8"/>
        <v/>
      </c>
      <c r="M36" s="48" t="str">
        <f t="shared" si="9"/>
        <v/>
      </c>
      <c r="N36" s="41"/>
      <c r="O36" s="26"/>
      <c r="P36" s="34"/>
      <c r="Q36" s="54" t="str">
        <f>TEXT(S36,"0.0")&amp;"-"&amp;TEXT(S36+0.2,"0.0")</f>
        <v>6.0-6.2</v>
      </c>
      <c r="R36" s="50">
        <v>6</v>
      </c>
      <c r="S36" s="51">
        <v>6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42"/>
      <c r="D37" s="139"/>
      <c r="E37" s="140"/>
      <c r="F37" s="140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42"/>
      <c r="D38" s="139"/>
      <c r="E38" s="140"/>
      <c r="F38" s="140"/>
      <c r="G38" s="36"/>
      <c r="H38" s="46"/>
      <c r="I38" s="14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42"/>
      <c r="D39" s="139"/>
      <c r="E39" s="140"/>
      <c r="F39" s="140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3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19">A36+1</f>
        <v>8</v>
      </c>
      <c r="B40" s="190"/>
      <c r="C40" s="142"/>
      <c r="D40" s="137"/>
      <c r="E40" s="138"/>
      <c r="F40" s="138"/>
      <c r="G40" s="36"/>
      <c r="H40" s="46"/>
      <c r="I40" s="14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3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42"/>
      <c r="D41" s="139"/>
      <c r="E41" s="140"/>
      <c r="F41" s="140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3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42"/>
      <c r="D42" s="139"/>
      <c r="E42" s="140"/>
      <c r="F42" s="140"/>
      <c r="G42" s="36"/>
      <c r="H42" s="46"/>
      <c r="I42" s="14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3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42"/>
      <c r="D43" s="137"/>
      <c r="E43" s="138"/>
      <c r="F43" s="138"/>
      <c r="G43" s="36"/>
      <c r="H43" s="46"/>
      <c r="I43" s="47">
        <v>8</v>
      </c>
      <c r="J43" s="48">
        <f t="shared" si="6"/>
        <v>3</v>
      </c>
      <c r="K43" s="48">
        <f t="shared" si="7"/>
        <v>4</v>
      </c>
      <c r="L43" s="48">
        <f t="shared" si="8"/>
        <v>6</v>
      </c>
      <c r="M43" s="48">
        <f t="shared" si="9"/>
        <v>10</v>
      </c>
      <c r="N43" s="41"/>
      <c r="O43" s="26"/>
      <c r="P43" s="34"/>
      <c r="Q43" s="49">
        <f>Q35+1</f>
        <v>4</v>
      </c>
      <c r="R43" s="50"/>
      <c r="S43" s="51">
        <f t="shared" si="3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0">A40+1</f>
        <v>9</v>
      </c>
      <c r="B44" s="190"/>
      <c r="C44" s="142"/>
      <c r="D44" s="137"/>
      <c r="E44" s="138"/>
      <c r="F44" s="138"/>
      <c r="G44" s="36"/>
      <c r="H44" s="46"/>
      <c r="I44" s="146">
        <f>I43+0.45</f>
        <v>8.4499999999999993</v>
      </c>
      <c r="J44" s="48" t="str">
        <f t="shared" si="6"/>
        <v/>
      </c>
      <c r="K44" s="48" t="str">
        <f t="shared" si="7"/>
        <v/>
      </c>
      <c r="L44" s="56" t="str">
        <f t="shared" si="8"/>
        <v/>
      </c>
      <c r="M44" s="48" t="str">
        <f t="shared" si="9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3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42">
        <v>3</v>
      </c>
      <c r="D45" s="139"/>
      <c r="E45" s="140"/>
      <c r="F45" s="140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3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42"/>
      <c r="D46" s="139"/>
      <c r="E46" s="140"/>
      <c r="F46" s="140"/>
      <c r="G46" s="36"/>
      <c r="H46" s="46"/>
      <c r="I46" s="14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3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42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3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1">A44+1</f>
        <v>10</v>
      </c>
      <c r="B48" s="190"/>
      <c r="C48" s="142"/>
      <c r="D48" s="214"/>
      <c r="E48" s="215"/>
      <c r="F48" s="215"/>
      <c r="G48" s="36"/>
      <c r="H48" s="46"/>
      <c r="I48" s="14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42"/>
      <c r="D49" s="78"/>
      <c r="E49" s="140" t="str">
        <f>IF(D49=0,"",$G$7-D49)</f>
        <v/>
      </c>
      <c r="F49" s="140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42"/>
      <c r="D50" s="78"/>
      <c r="E50" s="140"/>
      <c r="F50" s="140"/>
      <c r="G50" s="36"/>
      <c r="H50" s="46"/>
      <c r="I50" s="47">
        <f>I43+2</f>
        <v>10</v>
      </c>
      <c r="J50" s="48">
        <f t="shared" si="6"/>
        <v>3</v>
      </c>
      <c r="K50" s="48">
        <f t="shared" si="7"/>
        <v>4</v>
      </c>
      <c r="L50" s="48">
        <f t="shared" si="8"/>
        <v>5</v>
      </c>
      <c r="M50" s="48">
        <f t="shared" si="9"/>
        <v>9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42"/>
      <c r="D51" s="139">
        <v>10</v>
      </c>
      <c r="E51" s="140">
        <f>IF(D51=0,"",$G$7-D51)</f>
        <v>16.5</v>
      </c>
      <c r="F51" s="140">
        <f>IF(D51=0,"",D51-MAX(D$9:$D50))</f>
        <v>4</v>
      </c>
      <c r="G51" s="36"/>
      <c r="H51" s="46"/>
      <c r="I51" s="146">
        <f>I50+0.45</f>
        <v>10.45</v>
      </c>
      <c r="J51" s="48" t="str">
        <f t="shared" si="6"/>
        <v/>
      </c>
      <c r="K51" s="48" t="str">
        <f t="shared" si="7"/>
        <v/>
      </c>
      <c r="L51" s="56" t="str">
        <f t="shared" si="8"/>
        <v/>
      </c>
      <c r="M51" s="48" t="str">
        <f t="shared" si="9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U12:W12"/>
    <mergeCell ref="T13:T14"/>
    <mergeCell ref="U13:U14"/>
    <mergeCell ref="V13:V14"/>
    <mergeCell ref="W13:W14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U37:U38"/>
    <mergeCell ref="V37:V38"/>
    <mergeCell ref="W37:W38"/>
    <mergeCell ref="X37:X38"/>
    <mergeCell ref="T39:T40"/>
    <mergeCell ref="U39:U40"/>
    <mergeCell ref="X43:X44"/>
    <mergeCell ref="A44:A47"/>
    <mergeCell ref="T45:T46"/>
    <mergeCell ref="U45:U46"/>
    <mergeCell ref="V45:V46"/>
    <mergeCell ref="W45:W46"/>
    <mergeCell ref="X45:X46"/>
    <mergeCell ref="V39:V40"/>
    <mergeCell ref="W39:W40"/>
    <mergeCell ref="X39:X40"/>
    <mergeCell ref="A40:A43"/>
    <mergeCell ref="T41:T42"/>
    <mergeCell ref="U41:U42"/>
    <mergeCell ref="V41:V42"/>
    <mergeCell ref="W41:W42"/>
    <mergeCell ref="X41:X42"/>
    <mergeCell ref="T43:T44"/>
    <mergeCell ref="V51:V52"/>
    <mergeCell ref="W51:W52"/>
    <mergeCell ref="X51:X52"/>
    <mergeCell ref="P57:Q57"/>
    <mergeCell ref="C12:C13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U43:U44"/>
    <mergeCell ref="V43:V44"/>
    <mergeCell ref="W43:W44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C000"/>
  </sheetPr>
  <dimension ref="A1:AB102"/>
  <sheetViews>
    <sheetView topLeftCell="A43" zoomScale="130" zoomScaleNormal="13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63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</v>
      </c>
      <c r="H5" s="11"/>
      <c r="I5" s="12"/>
      <c r="J5" s="9" t="s">
        <v>10</v>
      </c>
      <c r="K5" s="10"/>
      <c r="L5" s="10"/>
      <c r="M5" s="10"/>
      <c r="N5" s="236">
        <v>44907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44907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24.3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39"/>
      <c r="E12" s="140"/>
      <c r="F12" s="140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41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214">
        <v>0.7</v>
      </c>
      <c r="E13" s="215">
        <f t="shared" ref="E13" si="1">IF(D13=0,"",$G$7-D13)</f>
        <v>23.6</v>
      </c>
      <c r="F13" s="215">
        <f>IF(D13=0,"",D13-MAX(D$9:$D12))</f>
        <v>0.7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6</v>
      </c>
      <c r="V13" s="217">
        <v>8</v>
      </c>
      <c r="W13" s="217">
        <v>10</v>
      </c>
      <c r="X13" s="218">
        <f>SUM(V13:W13)</f>
        <v>18</v>
      </c>
      <c r="Y13" s="52">
        <f>Y12+2</f>
        <v>2</v>
      </c>
      <c r="Z13" s="53">
        <f t="shared" ref="Z13:Z17" si="2">VLOOKUP(Y13,$T$13:$X$51,5,0)</f>
        <v>18</v>
      </c>
      <c r="AA13" s="7">
        <v>4</v>
      </c>
      <c r="AB13" s="7">
        <v>3</v>
      </c>
    </row>
    <row r="14" spans="1:28" ht="14.1" customHeight="1">
      <c r="A14" s="253"/>
      <c r="B14" s="190"/>
      <c r="C14" s="142"/>
      <c r="D14" s="214"/>
      <c r="E14" s="215"/>
      <c r="F14" s="215"/>
      <c r="G14" s="36"/>
      <c r="H14" s="46"/>
      <c r="I14" s="146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20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39"/>
      <c r="E15" s="140"/>
      <c r="F15" s="140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7</v>
      </c>
      <c r="V15" s="217">
        <v>9</v>
      </c>
      <c r="W15" s="217">
        <v>11</v>
      </c>
      <c r="X15" s="218">
        <f>SUM(V15:W15)</f>
        <v>20</v>
      </c>
      <c r="Y15" s="52">
        <f t="shared" ref="Y15:Y17" si="3">Y14+2</f>
        <v>6</v>
      </c>
      <c r="Z15" s="53">
        <f t="shared" si="2"/>
        <v>23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39"/>
      <c r="E16" s="140"/>
      <c r="F16" s="140"/>
      <c r="G16" s="36"/>
      <c r="H16" s="46"/>
      <c r="I16" s="146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25</v>
      </c>
      <c r="AA16" s="7">
        <v>10</v>
      </c>
      <c r="AB16" s="7">
        <v>3</v>
      </c>
    </row>
    <row r="17" spans="1:28" ht="14.1" customHeight="1">
      <c r="A17" s="253"/>
      <c r="B17" s="190"/>
      <c r="C17" s="142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8</v>
      </c>
      <c r="V17" s="217">
        <v>10</v>
      </c>
      <c r="W17" s="217">
        <v>13</v>
      </c>
      <c r="X17" s="218">
        <f t="shared" ref="X17" si="6">SUM(V17:W17)</f>
        <v>23</v>
      </c>
      <c r="Y17" s="52">
        <f t="shared" si="3"/>
        <v>10</v>
      </c>
      <c r="Z17" s="53">
        <f t="shared" si="2"/>
        <v>24</v>
      </c>
      <c r="AA17" s="7">
        <v>12</v>
      </c>
      <c r="AB17" s="7">
        <v>3</v>
      </c>
    </row>
    <row r="18" spans="1:28" ht="14.1" customHeight="1">
      <c r="A18" s="253"/>
      <c r="B18" s="190"/>
      <c r="C18" s="142"/>
      <c r="D18" s="221"/>
      <c r="E18" s="222"/>
      <c r="F18" s="222"/>
      <c r="G18" s="36"/>
      <c r="H18" s="46"/>
      <c r="I18" s="146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37"/>
      <c r="E19" s="138"/>
      <c r="F19" s="138"/>
      <c r="G19" s="36"/>
      <c r="H19" s="46"/>
      <c r="I19" s="47">
        <v>2</v>
      </c>
      <c r="J19" s="48">
        <f t="shared" ref="J19:J51" si="7">IFERROR(VLOOKUP($I19,$T$13:$X$51,2,0),"")</f>
        <v>6</v>
      </c>
      <c r="K19" s="48">
        <f t="shared" ref="K19:K51" si="8">IFERROR(VLOOKUP($I19,$T$13:$X$51,3,0),"")</f>
        <v>8</v>
      </c>
      <c r="L19" s="48">
        <f t="shared" ref="L19:L51" si="9">IFERROR(VLOOKUP($I19,$T$13:$X$51,4,0),"")</f>
        <v>10</v>
      </c>
      <c r="M19" s="48">
        <f t="shared" ref="M19:M51" si="10">IFERROR(VLOOKUP($I19,$T$13:$X$51,5,0),"")</f>
        <v>18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7</v>
      </c>
      <c r="V19" s="217">
        <v>11</v>
      </c>
      <c r="W19" s="217">
        <v>14</v>
      </c>
      <c r="X19" s="218">
        <f t="shared" ref="X19" si="12">SUM(V19:W19)</f>
        <v>25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37"/>
      <c r="E20" s="138"/>
      <c r="F20" s="138"/>
      <c r="G20" s="36"/>
      <c r="H20" s="46"/>
      <c r="I20" s="146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42"/>
      <c r="D21" s="137"/>
      <c r="E21" s="138"/>
      <c r="F21" s="138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8</v>
      </c>
      <c r="V21" s="217">
        <v>11</v>
      </c>
      <c r="W21" s="217">
        <v>13</v>
      </c>
      <c r="X21" s="218">
        <f t="shared" ref="X21" si="15">SUM(V21:W21)</f>
        <v>24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37"/>
      <c r="E22" s="138"/>
      <c r="F22" s="138"/>
      <c r="G22" s="36"/>
      <c r="H22" s="46"/>
      <c r="I22" s="146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37"/>
      <c r="E23" s="138"/>
      <c r="F23" s="138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42"/>
      <c r="D24" s="137"/>
      <c r="E24" s="138"/>
      <c r="F24" s="138"/>
      <c r="G24" s="36"/>
      <c r="H24" s="46"/>
      <c r="I24" s="146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46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42"/>
      <c r="D27" s="139"/>
      <c r="E27" s="140"/>
      <c r="F27" s="140"/>
      <c r="G27" s="36"/>
      <c r="H27" s="46"/>
      <c r="I27" s="47">
        <f>I19+2</f>
        <v>4</v>
      </c>
      <c r="J27" s="48">
        <f t="shared" si="7"/>
        <v>7</v>
      </c>
      <c r="K27" s="48">
        <f t="shared" si="8"/>
        <v>9</v>
      </c>
      <c r="L27" s="48">
        <f t="shared" si="9"/>
        <v>11</v>
      </c>
      <c r="M27" s="48">
        <f t="shared" si="10"/>
        <v>20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42"/>
      <c r="D28" s="137"/>
      <c r="E28" s="138"/>
      <c r="F28" s="138"/>
      <c r="G28" s="36"/>
      <c r="H28" s="46"/>
      <c r="I28" s="146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42"/>
      <c r="D29" s="137"/>
      <c r="E29" s="138"/>
      <c r="F29" s="138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42"/>
      <c r="D30" s="137"/>
      <c r="E30" s="138"/>
      <c r="F30" s="138"/>
      <c r="G30" s="36"/>
      <c r="H30" s="46"/>
      <c r="I30" s="146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42"/>
      <c r="D31" s="139"/>
      <c r="E31" s="140"/>
      <c r="F31" s="140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>
        <v>2</v>
      </c>
      <c r="C32" s="142"/>
      <c r="D32" s="139">
        <v>5.2</v>
      </c>
      <c r="E32" s="140">
        <f t="shared" ref="E32" si="19">IF(D32=0,"",$G$7-D32)</f>
        <v>19.100000000000001</v>
      </c>
      <c r="F32" s="140">
        <f>IF(D32=0,"",D32-MAX(D$9:$D31))</f>
        <v>4.5</v>
      </c>
      <c r="G32" s="36"/>
      <c r="H32" s="46"/>
      <c r="I32" s="146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42"/>
      <c r="D33" s="139"/>
      <c r="E33" s="140"/>
      <c r="F33" s="140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42"/>
      <c r="D34" s="139"/>
      <c r="E34" s="140"/>
      <c r="F34" s="140"/>
      <c r="G34" s="36"/>
      <c r="H34" s="46"/>
      <c r="I34" s="146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42"/>
      <c r="D35" s="139"/>
      <c r="E35" s="140"/>
      <c r="F35" s="140"/>
      <c r="G35" s="36"/>
      <c r="H35" s="46"/>
      <c r="I35" s="47">
        <f>I27+2</f>
        <v>6</v>
      </c>
      <c r="J35" s="48">
        <f t="shared" si="7"/>
        <v>8</v>
      </c>
      <c r="K35" s="48">
        <f t="shared" si="8"/>
        <v>10</v>
      </c>
      <c r="L35" s="48">
        <f t="shared" si="9"/>
        <v>13</v>
      </c>
      <c r="M35" s="48">
        <f t="shared" si="10"/>
        <v>23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42"/>
      <c r="D36" s="78"/>
      <c r="E36" s="140"/>
      <c r="F36" s="140"/>
      <c r="G36" s="36"/>
      <c r="H36" s="46"/>
      <c r="I36" s="146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42"/>
      <c r="D37" s="139"/>
      <c r="E37" s="140"/>
      <c r="F37" s="140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42"/>
      <c r="D38" s="139"/>
      <c r="E38" s="140"/>
      <c r="F38" s="140"/>
      <c r="G38" s="36"/>
      <c r="H38" s="46"/>
      <c r="I38" s="146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42"/>
      <c r="D39" s="139"/>
      <c r="E39" s="140"/>
      <c r="F39" s="140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42"/>
      <c r="D40" s="137"/>
      <c r="E40" s="138"/>
      <c r="F40" s="138"/>
      <c r="G40" s="36"/>
      <c r="H40" s="46"/>
      <c r="I40" s="146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42">
        <v>3</v>
      </c>
      <c r="D41" s="139"/>
      <c r="E41" s="140"/>
      <c r="F41" s="140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42"/>
      <c r="D42" s="139"/>
      <c r="E42" s="140"/>
      <c r="F42" s="140"/>
      <c r="G42" s="36"/>
      <c r="H42" s="46"/>
      <c r="I42" s="146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42"/>
      <c r="D43" s="137"/>
      <c r="E43" s="138"/>
      <c r="F43" s="138"/>
      <c r="G43" s="36"/>
      <c r="H43" s="46"/>
      <c r="I43" s="47">
        <f>I35+2</f>
        <v>8</v>
      </c>
      <c r="J43" s="48">
        <f t="shared" si="7"/>
        <v>7</v>
      </c>
      <c r="K43" s="48">
        <f t="shared" si="8"/>
        <v>11</v>
      </c>
      <c r="L43" s="48">
        <f t="shared" si="9"/>
        <v>14</v>
      </c>
      <c r="M43" s="48">
        <f t="shared" si="10"/>
        <v>25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42"/>
      <c r="D44" s="137"/>
      <c r="E44" s="138"/>
      <c r="F44" s="138"/>
      <c r="G44" s="36"/>
      <c r="H44" s="46"/>
      <c r="I44" s="146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42"/>
      <c r="D45" s="139"/>
      <c r="E45" s="140"/>
      <c r="F45" s="140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42"/>
      <c r="D46" s="139"/>
      <c r="E46" s="140"/>
      <c r="F46" s="140"/>
      <c r="G46" s="36"/>
      <c r="H46" s="46"/>
      <c r="I46" s="146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42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42"/>
      <c r="D48" s="214"/>
      <c r="E48" s="215"/>
      <c r="F48" s="215"/>
      <c r="G48" s="36"/>
      <c r="H48" s="46"/>
      <c r="I48" s="146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42"/>
      <c r="D49" s="78"/>
      <c r="E49" s="140" t="str">
        <f>IF(D49=0,"",$G$7-D49)</f>
        <v/>
      </c>
      <c r="F49" s="140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42"/>
      <c r="D50" s="78"/>
      <c r="E50" s="140"/>
      <c r="F50" s="140"/>
      <c r="G50" s="36"/>
      <c r="H50" s="46"/>
      <c r="I50" s="47">
        <f>I43+2</f>
        <v>10</v>
      </c>
      <c r="J50" s="48">
        <f t="shared" si="7"/>
        <v>8</v>
      </c>
      <c r="K50" s="48">
        <f t="shared" si="8"/>
        <v>11</v>
      </c>
      <c r="L50" s="48">
        <f t="shared" si="9"/>
        <v>13</v>
      </c>
      <c r="M50" s="48">
        <f t="shared" si="10"/>
        <v>24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42"/>
      <c r="D51" s="139">
        <v>10</v>
      </c>
      <c r="E51" s="140">
        <f>IF(D51=0,"",$G$7-D51)</f>
        <v>14.3</v>
      </c>
      <c r="F51" s="140">
        <f>IF(D51=0,"",D51-MAX(D$9:$D50))</f>
        <v>4.8</v>
      </c>
      <c r="G51" s="36"/>
      <c r="H51" s="46"/>
      <c r="I51" s="146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9"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  <mergeCell ref="U15:U16"/>
    <mergeCell ref="V15:V16"/>
    <mergeCell ref="W15:W16"/>
    <mergeCell ref="X15:X16"/>
    <mergeCell ref="K10:K11"/>
    <mergeCell ref="L10:L11"/>
    <mergeCell ref="M10:M11"/>
    <mergeCell ref="A12:A15"/>
    <mergeCell ref="C12:C13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C15:C16"/>
    <mergeCell ref="T15:T1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T27:T28"/>
    <mergeCell ref="U27:U28"/>
    <mergeCell ref="V27:V28"/>
    <mergeCell ref="W27:W28"/>
    <mergeCell ref="X27:X28"/>
    <mergeCell ref="A24:A27"/>
    <mergeCell ref="C25:C26"/>
    <mergeCell ref="D25:D26"/>
    <mergeCell ref="E25:E26"/>
    <mergeCell ref="F25:F26"/>
    <mergeCell ref="T25:T26"/>
    <mergeCell ref="U25:U26"/>
    <mergeCell ref="V25:V26"/>
    <mergeCell ref="A40:A43"/>
    <mergeCell ref="T41:T42"/>
    <mergeCell ref="U41:U42"/>
    <mergeCell ref="V41:V42"/>
    <mergeCell ref="W41:W42"/>
    <mergeCell ref="X41:X42"/>
    <mergeCell ref="T43:T44"/>
    <mergeCell ref="W35:W36"/>
    <mergeCell ref="X35:X36"/>
    <mergeCell ref="A36:A39"/>
    <mergeCell ref="T37:T38"/>
    <mergeCell ref="U37:U38"/>
    <mergeCell ref="V37:V38"/>
    <mergeCell ref="W37:W38"/>
    <mergeCell ref="X37:X38"/>
    <mergeCell ref="T39:T40"/>
    <mergeCell ref="U39:U40"/>
    <mergeCell ref="A32:A35"/>
    <mergeCell ref="T33:T34"/>
    <mergeCell ref="U33:U34"/>
    <mergeCell ref="V33:V34"/>
    <mergeCell ref="W33:W34"/>
    <mergeCell ref="X33:X34"/>
    <mergeCell ref="T35:T36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4:A47"/>
    <mergeCell ref="T45:T46"/>
    <mergeCell ref="U45:U46"/>
    <mergeCell ref="V45:V46"/>
    <mergeCell ref="W45:W46"/>
    <mergeCell ref="X45:X46"/>
    <mergeCell ref="V51:V52"/>
    <mergeCell ref="W51:W52"/>
    <mergeCell ref="X51:X52"/>
    <mergeCell ref="P57:Q57"/>
    <mergeCell ref="D13:D14"/>
    <mergeCell ref="E13:E14"/>
    <mergeCell ref="F13:F14"/>
    <mergeCell ref="W47:W48"/>
    <mergeCell ref="X47:X48"/>
    <mergeCell ref="U43:U44"/>
    <mergeCell ref="V43:V44"/>
    <mergeCell ref="W43:W44"/>
    <mergeCell ref="X43:X44"/>
    <mergeCell ref="V39:V40"/>
    <mergeCell ref="W39:W40"/>
    <mergeCell ref="X39:X40"/>
    <mergeCell ref="X31:X32"/>
    <mergeCell ref="U35:U36"/>
    <mergeCell ref="V35:V36"/>
    <mergeCell ref="W25:W26"/>
    <mergeCell ref="X25:X26"/>
    <mergeCell ref="W23:W24"/>
    <mergeCell ref="X23:X24"/>
    <mergeCell ref="V17:V18"/>
    <mergeCell ref="W17:W18"/>
    <mergeCell ref="X17:X18"/>
    <mergeCell ref="X13:X14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C000"/>
  </sheetPr>
  <dimension ref="A1:AB102"/>
  <sheetViews>
    <sheetView topLeftCell="A40" zoomScale="130" zoomScaleNormal="13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65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4</v>
      </c>
      <c r="H5" s="11"/>
      <c r="I5" s="12"/>
      <c r="J5" s="9" t="s">
        <v>10</v>
      </c>
      <c r="K5" s="10"/>
      <c r="L5" s="10"/>
      <c r="M5" s="10"/>
      <c r="N5" s="236">
        <v>44907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44907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25.2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50"/>
      <c r="E12" s="151"/>
      <c r="F12" s="151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52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214">
        <v>0.7</v>
      </c>
      <c r="E13" s="215">
        <f t="shared" ref="E13" si="1">IF(D13=0,"",$G$7-D13)</f>
        <v>24.5</v>
      </c>
      <c r="F13" s="215">
        <f>IF(D13=0,"",D13-MAX(D$9:$D12))</f>
        <v>0.7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5</v>
      </c>
      <c r="V13" s="217">
        <v>7</v>
      </c>
      <c r="W13" s="217">
        <v>9</v>
      </c>
      <c r="X13" s="218">
        <f>SUM(V13:W13)</f>
        <v>16</v>
      </c>
      <c r="Y13" s="52">
        <f>Y12+2</f>
        <v>2</v>
      </c>
      <c r="Z13" s="53">
        <f t="shared" ref="Z13:Z17" si="2">VLOOKUP(Y13,$T$13:$X$51,5,0)</f>
        <v>16</v>
      </c>
      <c r="AA13" s="7">
        <v>4</v>
      </c>
      <c r="AB13" s="7">
        <v>3</v>
      </c>
    </row>
    <row r="14" spans="1:28" ht="14.1" customHeight="1">
      <c r="A14" s="253"/>
      <c r="B14" s="190"/>
      <c r="C14" s="149"/>
      <c r="D14" s="214"/>
      <c r="E14" s="215"/>
      <c r="F14" s="215"/>
      <c r="G14" s="36"/>
      <c r="H14" s="46"/>
      <c r="I14" s="154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18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50"/>
      <c r="E15" s="151"/>
      <c r="F15" s="151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6</v>
      </c>
      <c r="V15" s="217">
        <v>8</v>
      </c>
      <c r="W15" s="217">
        <v>10</v>
      </c>
      <c r="X15" s="218">
        <f>SUM(V15:W15)</f>
        <v>18</v>
      </c>
      <c r="Y15" s="52">
        <f t="shared" ref="Y15:Y17" si="3">Y14+2</f>
        <v>6</v>
      </c>
      <c r="Z15" s="53">
        <f t="shared" si="2"/>
        <v>20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50"/>
      <c r="E16" s="151"/>
      <c r="F16" s="151"/>
      <c r="G16" s="36"/>
      <c r="H16" s="46"/>
      <c r="I16" s="154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21</v>
      </c>
      <c r="AA16" s="7">
        <v>10</v>
      </c>
      <c r="AB16" s="7">
        <v>3</v>
      </c>
    </row>
    <row r="17" spans="1:28" ht="14.1" customHeight="1">
      <c r="A17" s="253"/>
      <c r="B17" s="190"/>
      <c r="C17" s="14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7</v>
      </c>
      <c r="V17" s="217">
        <v>9</v>
      </c>
      <c r="W17" s="217">
        <v>11</v>
      </c>
      <c r="X17" s="218">
        <f t="shared" ref="X17" si="6">SUM(V17:W17)</f>
        <v>20</v>
      </c>
      <c r="Y17" s="52">
        <f t="shared" si="3"/>
        <v>10</v>
      </c>
      <c r="Z17" s="53">
        <f t="shared" si="2"/>
        <v>23</v>
      </c>
      <c r="AA17" s="7">
        <v>12</v>
      </c>
      <c r="AB17" s="7">
        <v>3</v>
      </c>
    </row>
    <row r="18" spans="1:28" ht="14.1" customHeight="1">
      <c r="A18" s="253"/>
      <c r="B18" s="190"/>
      <c r="C18" s="149"/>
      <c r="D18" s="221"/>
      <c r="E18" s="222"/>
      <c r="F18" s="222"/>
      <c r="G18" s="36"/>
      <c r="H18" s="46"/>
      <c r="I18" s="154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47"/>
      <c r="E19" s="148"/>
      <c r="F19" s="148"/>
      <c r="G19" s="36"/>
      <c r="H19" s="46"/>
      <c r="I19" s="47">
        <v>2</v>
      </c>
      <c r="J19" s="48">
        <f t="shared" ref="J19:J51" si="7">IFERROR(VLOOKUP($I19,$T$13:$X$51,2,0),"")</f>
        <v>5</v>
      </c>
      <c r="K19" s="48">
        <f t="shared" ref="K19:K51" si="8">IFERROR(VLOOKUP($I19,$T$13:$X$51,3,0),"")</f>
        <v>7</v>
      </c>
      <c r="L19" s="48">
        <f t="shared" ref="L19:L51" si="9">IFERROR(VLOOKUP($I19,$T$13:$X$51,4,0),"")</f>
        <v>9</v>
      </c>
      <c r="M19" s="48">
        <f t="shared" ref="M19:M51" si="10">IFERROR(VLOOKUP($I19,$T$13:$X$51,5,0),"")</f>
        <v>16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7</v>
      </c>
      <c r="V19" s="217">
        <v>9</v>
      </c>
      <c r="W19" s="217">
        <v>12</v>
      </c>
      <c r="X19" s="218">
        <f t="shared" ref="X19" si="12">SUM(V19:W19)</f>
        <v>21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47"/>
      <c r="E20" s="148"/>
      <c r="F20" s="148"/>
      <c r="G20" s="36"/>
      <c r="H20" s="46"/>
      <c r="I20" s="154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49">
        <v>2</v>
      </c>
      <c r="D21" s="147"/>
      <c r="E21" s="148"/>
      <c r="F21" s="148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7</v>
      </c>
      <c r="V21" s="217">
        <v>10</v>
      </c>
      <c r="W21" s="217">
        <v>13</v>
      </c>
      <c r="X21" s="218">
        <f t="shared" ref="X21" si="15">SUM(V21:W21)</f>
        <v>23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47"/>
      <c r="E22" s="148"/>
      <c r="F22" s="148"/>
      <c r="G22" s="36"/>
      <c r="H22" s="46"/>
      <c r="I22" s="154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47"/>
      <c r="E23" s="148"/>
      <c r="F23" s="148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49"/>
      <c r="D24" s="147"/>
      <c r="E24" s="148"/>
      <c r="F24" s="148"/>
      <c r="G24" s="36"/>
      <c r="H24" s="46"/>
      <c r="I24" s="154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54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49"/>
      <c r="D27" s="150"/>
      <c r="E27" s="151"/>
      <c r="F27" s="151"/>
      <c r="G27" s="36"/>
      <c r="H27" s="46"/>
      <c r="I27" s="47">
        <f>I19+2</f>
        <v>4</v>
      </c>
      <c r="J27" s="48">
        <f t="shared" si="7"/>
        <v>6</v>
      </c>
      <c r="K27" s="48">
        <f t="shared" si="8"/>
        <v>8</v>
      </c>
      <c r="L27" s="48">
        <f t="shared" si="9"/>
        <v>10</v>
      </c>
      <c r="M27" s="48">
        <f t="shared" si="10"/>
        <v>18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49"/>
      <c r="D28" s="147"/>
      <c r="E28" s="148"/>
      <c r="F28" s="148"/>
      <c r="G28" s="36"/>
      <c r="H28" s="46"/>
      <c r="I28" s="154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>
        <v>2</v>
      </c>
      <c r="C29" s="149"/>
      <c r="D29" s="150">
        <v>4.5</v>
      </c>
      <c r="E29" s="151">
        <f t="shared" ref="E29" si="18">IF(D29=0,"",$G$7-D29)</f>
        <v>20.7</v>
      </c>
      <c r="F29" s="151">
        <f>IF(D29=0,"",D29-MAX(D$9:$D28))</f>
        <v>3.8</v>
      </c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49"/>
      <c r="D30" s="147"/>
      <c r="E30" s="148"/>
      <c r="F30" s="148"/>
      <c r="G30" s="36"/>
      <c r="H30" s="46"/>
      <c r="I30" s="154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49"/>
      <c r="D31" s="150"/>
      <c r="E31" s="151"/>
      <c r="F31" s="151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9">A28+1</f>
        <v>6</v>
      </c>
      <c r="B32" s="190"/>
      <c r="C32" s="149"/>
      <c r="D32" s="150"/>
      <c r="E32" s="151"/>
      <c r="F32" s="151"/>
      <c r="G32" s="36"/>
      <c r="H32" s="46"/>
      <c r="I32" s="154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49"/>
      <c r="D33" s="150"/>
      <c r="E33" s="151"/>
      <c r="F33" s="151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49"/>
      <c r="D34" s="150"/>
      <c r="E34" s="151"/>
      <c r="F34" s="151"/>
      <c r="G34" s="36"/>
      <c r="H34" s="46"/>
      <c r="I34" s="154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49"/>
      <c r="D35" s="150"/>
      <c r="E35" s="151"/>
      <c r="F35" s="151"/>
      <c r="G35" s="36"/>
      <c r="H35" s="46"/>
      <c r="I35" s="47">
        <f>I27+2</f>
        <v>6</v>
      </c>
      <c r="J35" s="48">
        <f t="shared" si="7"/>
        <v>7</v>
      </c>
      <c r="K35" s="48">
        <f t="shared" si="8"/>
        <v>9</v>
      </c>
      <c r="L35" s="48">
        <f t="shared" si="9"/>
        <v>11</v>
      </c>
      <c r="M35" s="48">
        <f t="shared" si="10"/>
        <v>20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49"/>
      <c r="D36" s="78"/>
      <c r="E36" s="151"/>
      <c r="F36" s="151"/>
      <c r="G36" s="36"/>
      <c r="H36" s="46"/>
      <c r="I36" s="154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49"/>
      <c r="D37" s="150"/>
      <c r="E37" s="151"/>
      <c r="F37" s="151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49"/>
      <c r="D38" s="150"/>
      <c r="E38" s="151"/>
      <c r="F38" s="151"/>
      <c r="G38" s="36"/>
      <c r="H38" s="46"/>
      <c r="I38" s="154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49"/>
      <c r="D39" s="150"/>
      <c r="E39" s="151"/>
      <c r="F39" s="151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49"/>
      <c r="D40" s="147"/>
      <c r="E40" s="148"/>
      <c r="F40" s="148"/>
      <c r="G40" s="36"/>
      <c r="H40" s="46"/>
      <c r="I40" s="154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49">
        <v>3</v>
      </c>
      <c r="D41" s="150"/>
      <c r="E41" s="151"/>
      <c r="F41" s="151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49"/>
      <c r="D42" s="150"/>
      <c r="E42" s="151"/>
      <c r="F42" s="151"/>
      <c r="G42" s="36"/>
      <c r="H42" s="46"/>
      <c r="I42" s="154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49"/>
      <c r="D43" s="147"/>
      <c r="E43" s="148"/>
      <c r="F43" s="148"/>
      <c r="G43" s="36"/>
      <c r="H43" s="46"/>
      <c r="I43" s="47">
        <f>I35+2</f>
        <v>8</v>
      </c>
      <c r="J43" s="48">
        <f t="shared" si="7"/>
        <v>7</v>
      </c>
      <c r="K43" s="48">
        <f t="shared" si="8"/>
        <v>9</v>
      </c>
      <c r="L43" s="48">
        <f t="shared" si="9"/>
        <v>12</v>
      </c>
      <c r="M43" s="48">
        <f t="shared" si="10"/>
        <v>21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49"/>
      <c r="D44" s="147"/>
      <c r="E44" s="148"/>
      <c r="F44" s="148"/>
      <c r="G44" s="36"/>
      <c r="H44" s="46"/>
      <c r="I44" s="154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49"/>
      <c r="D45" s="150"/>
      <c r="E45" s="151"/>
      <c r="F45" s="151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49"/>
      <c r="D46" s="150"/>
      <c r="E46" s="151"/>
      <c r="F46" s="151"/>
      <c r="G46" s="36"/>
      <c r="H46" s="46"/>
      <c r="I46" s="154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4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49"/>
      <c r="D48" s="214"/>
      <c r="E48" s="215"/>
      <c r="F48" s="215"/>
      <c r="G48" s="36"/>
      <c r="H48" s="46"/>
      <c r="I48" s="154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49"/>
      <c r="D49" s="78"/>
      <c r="E49" s="151" t="str">
        <f>IF(D49=0,"",$G$7-D49)</f>
        <v/>
      </c>
      <c r="F49" s="151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49"/>
      <c r="D50" s="78"/>
      <c r="E50" s="151"/>
      <c r="F50" s="151"/>
      <c r="G50" s="36"/>
      <c r="H50" s="46"/>
      <c r="I50" s="47">
        <f>I43+2</f>
        <v>10</v>
      </c>
      <c r="J50" s="48">
        <f t="shared" si="7"/>
        <v>7</v>
      </c>
      <c r="K50" s="48">
        <f t="shared" si="8"/>
        <v>10</v>
      </c>
      <c r="L50" s="48">
        <f t="shared" si="9"/>
        <v>13</v>
      </c>
      <c r="M50" s="48">
        <f t="shared" si="10"/>
        <v>23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49"/>
      <c r="D51" s="150">
        <v>10</v>
      </c>
      <c r="E51" s="151">
        <f>IF(D51=0,"",$G$7-D51)</f>
        <v>15.2</v>
      </c>
      <c r="F51" s="151">
        <f>IF(D51=0,"",D51-MAX(D$9:$D50))</f>
        <v>5.5</v>
      </c>
      <c r="G51" s="36"/>
      <c r="H51" s="46"/>
      <c r="I51" s="154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9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U13:U14"/>
    <mergeCell ref="V13:V14"/>
    <mergeCell ref="W13:W14"/>
    <mergeCell ref="A12:A15"/>
    <mergeCell ref="X13:X14"/>
    <mergeCell ref="C15:C16"/>
    <mergeCell ref="T15:T16"/>
    <mergeCell ref="U15:U16"/>
    <mergeCell ref="V15:V16"/>
    <mergeCell ref="W15:W16"/>
    <mergeCell ref="X15:X16"/>
    <mergeCell ref="K10:K11"/>
    <mergeCell ref="L10:L11"/>
    <mergeCell ref="M10:M11"/>
    <mergeCell ref="C12:C13"/>
    <mergeCell ref="U12:W12"/>
    <mergeCell ref="D13:D14"/>
    <mergeCell ref="E13:E14"/>
    <mergeCell ref="F13:F14"/>
    <mergeCell ref="T13:T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92D050"/>
  </sheetPr>
  <dimension ref="A1:AB102"/>
  <sheetViews>
    <sheetView topLeftCell="A40" zoomScale="130" zoomScaleNormal="13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67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34</v>
      </c>
      <c r="H5" s="11"/>
      <c r="I5" s="12"/>
      <c r="J5" s="9" t="s">
        <v>10</v>
      </c>
      <c r="K5" s="10"/>
      <c r="L5" s="10"/>
      <c r="M5" s="10"/>
      <c r="N5" s="236">
        <v>44908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44908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27.5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50"/>
      <c r="E12" s="151"/>
      <c r="F12" s="151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52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214">
        <v>0.7</v>
      </c>
      <c r="E13" s="215">
        <f t="shared" ref="E13" si="1">IF(D13=0,"",$G$7-D13)</f>
        <v>26.8</v>
      </c>
      <c r="F13" s="215">
        <f>IF(D13=0,"",D13-MAX(D$9:$D12))</f>
        <v>0.7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4</v>
      </c>
      <c r="W13" s="217">
        <v>6</v>
      </c>
      <c r="X13" s="218">
        <f>SUM(V13:W13)</f>
        <v>10</v>
      </c>
      <c r="Y13" s="52">
        <f>Y12+2</f>
        <v>2</v>
      </c>
      <c r="Z13" s="53">
        <f t="shared" ref="Z13:Z17" si="2">VLOOKUP(Y13,$T$13:$X$51,5,0)</f>
        <v>10</v>
      </c>
      <c r="AA13" s="7">
        <v>4</v>
      </c>
      <c r="AB13" s="7">
        <v>3</v>
      </c>
    </row>
    <row r="14" spans="1:28" ht="14.1" customHeight="1">
      <c r="A14" s="253"/>
      <c r="B14" s="190"/>
      <c r="C14" s="149"/>
      <c r="D14" s="214"/>
      <c r="E14" s="215"/>
      <c r="F14" s="215"/>
      <c r="G14" s="36"/>
      <c r="H14" s="46"/>
      <c r="I14" s="154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8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50"/>
      <c r="E15" s="151"/>
      <c r="F15" s="151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4</v>
      </c>
      <c r="W15" s="217">
        <v>4</v>
      </c>
      <c r="X15" s="218">
        <f>SUM(V15:W15)</f>
        <v>8</v>
      </c>
      <c r="Y15" s="52">
        <f t="shared" ref="Y15:Y17" si="3">Y14+2</f>
        <v>6</v>
      </c>
      <c r="Z15" s="53">
        <f t="shared" si="2"/>
        <v>9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50"/>
      <c r="E16" s="151"/>
      <c r="F16" s="151"/>
      <c r="G16" s="36"/>
      <c r="H16" s="46"/>
      <c r="I16" s="154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9</v>
      </c>
      <c r="AA16" s="7">
        <v>10</v>
      </c>
      <c r="AB16" s="7">
        <v>3</v>
      </c>
    </row>
    <row r="17" spans="1:28" ht="14.1" customHeight="1">
      <c r="A17" s="253"/>
      <c r="B17" s="190"/>
      <c r="C17" s="14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3</v>
      </c>
      <c r="V17" s="217">
        <v>4</v>
      </c>
      <c r="W17" s="217">
        <v>5</v>
      </c>
      <c r="X17" s="218">
        <f t="shared" ref="X17" si="6">SUM(V17:W17)</f>
        <v>9</v>
      </c>
      <c r="Y17" s="52">
        <f t="shared" si="3"/>
        <v>10</v>
      </c>
      <c r="Z17" s="53">
        <f t="shared" si="2"/>
        <v>8</v>
      </c>
      <c r="AA17" s="7">
        <v>12</v>
      </c>
      <c r="AB17" s="7">
        <v>3</v>
      </c>
    </row>
    <row r="18" spans="1:28" ht="14.1" customHeight="1">
      <c r="A18" s="253"/>
      <c r="B18" s="190"/>
      <c r="C18" s="149"/>
      <c r="D18" s="221"/>
      <c r="E18" s="222"/>
      <c r="F18" s="222"/>
      <c r="G18" s="36"/>
      <c r="H18" s="46"/>
      <c r="I18" s="154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47"/>
      <c r="E19" s="148"/>
      <c r="F19" s="148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4</v>
      </c>
      <c r="L19" s="48">
        <f t="shared" ref="L19:L51" si="9">IFERROR(VLOOKUP($I19,$T$13:$X$51,4,0),"")</f>
        <v>6</v>
      </c>
      <c r="M19" s="48">
        <f t="shared" ref="M19:M51" si="10">IFERROR(VLOOKUP($I19,$T$13:$X$51,5,0),"")</f>
        <v>10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4</v>
      </c>
      <c r="W19" s="217">
        <v>5</v>
      </c>
      <c r="X19" s="218">
        <f t="shared" ref="X19" si="12">SUM(V19:W19)</f>
        <v>9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47"/>
      <c r="E20" s="148"/>
      <c r="F20" s="148"/>
      <c r="G20" s="36"/>
      <c r="H20" s="46"/>
      <c r="I20" s="154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49">
        <v>2</v>
      </c>
      <c r="D21" s="147"/>
      <c r="E21" s="148"/>
      <c r="F21" s="148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3</v>
      </c>
      <c r="V21" s="217">
        <v>4</v>
      </c>
      <c r="W21" s="217">
        <v>4</v>
      </c>
      <c r="X21" s="218">
        <f t="shared" ref="X21" si="15">SUM(V21:W21)</f>
        <v>8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47"/>
      <c r="E22" s="148"/>
      <c r="F22" s="148"/>
      <c r="G22" s="36"/>
      <c r="H22" s="46"/>
      <c r="I22" s="154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47"/>
      <c r="E23" s="148"/>
      <c r="F23" s="148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49"/>
      <c r="D24" s="147"/>
      <c r="E24" s="148"/>
      <c r="F24" s="148"/>
      <c r="G24" s="36"/>
      <c r="H24" s="46"/>
      <c r="I24" s="154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>
        <v>2</v>
      </c>
      <c r="C25" s="251"/>
      <c r="D25" s="187">
        <v>3.5</v>
      </c>
      <c r="E25" s="188">
        <f t="shared" ref="E25" si="17">IF(D25=0,"",$G$7-D25)</f>
        <v>24</v>
      </c>
      <c r="F25" s="188">
        <f>IF(D25=0,"",D25-MAX(D$9:$D24))</f>
        <v>2.8</v>
      </c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187"/>
      <c r="E26" s="188"/>
      <c r="F26" s="188"/>
      <c r="G26" s="36"/>
      <c r="H26" s="46"/>
      <c r="I26" s="154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49"/>
      <c r="D27" s="150"/>
      <c r="E27" s="151"/>
      <c r="F27" s="151"/>
      <c r="G27" s="36"/>
      <c r="H27" s="46"/>
      <c r="I27" s="47">
        <f>I19+2</f>
        <v>4</v>
      </c>
      <c r="J27" s="48">
        <f t="shared" si="7"/>
        <v>3</v>
      </c>
      <c r="K27" s="48">
        <f t="shared" si="8"/>
        <v>4</v>
      </c>
      <c r="L27" s="48">
        <f t="shared" si="9"/>
        <v>4</v>
      </c>
      <c r="M27" s="48">
        <f t="shared" si="10"/>
        <v>8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8">A24+1</f>
        <v>5</v>
      </c>
      <c r="B28" s="190"/>
      <c r="C28" s="149"/>
      <c r="D28" s="147"/>
      <c r="E28" s="148"/>
      <c r="F28" s="148"/>
      <c r="G28" s="36"/>
      <c r="H28" s="46"/>
      <c r="I28" s="154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49"/>
      <c r="D29" s="150"/>
      <c r="E29" s="151"/>
      <c r="F29" s="151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49"/>
      <c r="D30" s="147"/>
      <c r="E30" s="148"/>
      <c r="F30" s="148"/>
      <c r="G30" s="36"/>
      <c r="H30" s="46"/>
      <c r="I30" s="154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49"/>
      <c r="D31" s="150"/>
      <c r="E31" s="151"/>
      <c r="F31" s="151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9">A28+1</f>
        <v>6</v>
      </c>
      <c r="B32" s="190"/>
      <c r="C32" s="149"/>
      <c r="D32" s="150"/>
      <c r="E32" s="151"/>
      <c r="F32" s="151"/>
      <c r="G32" s="36"/>
      <c r="H32" s="46"/>
      <c r="I32" s="154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49"/>
      <c r="D33" s="150"/>
      <c r="E33" s="151"/>
      <c r="F33" s="151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49"/>
      <c r="D34" s="153"/>
      <c r="E34" s="154"/>
      <c r="F34" s="154"/>
      <c r="G34" s="36"/>
      <c r="H34" s="46"/>
      <c r="I34" s="154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49"/>
      <c r="D35" s="150"/>
      <c r="E35" s="151"/>
      <c r="F35" s="151"/>
      <c r="G35" s="36"/>
      <c r="H35" s="46"/>
      <c r="I35" s="47">
        <f>I27+2</f>
        <v>6</v>
      </c>
      <c r="J35" s="48">
        <f t="shared" si="7"/>
        <v>3</v>
      </c>
      <c r="K35" s="48">
        <f t="shared" si="8"/>
        <v>4</v>
      </c>
      <c r="L35" s="48">
        <f t="shared" si="9"/>
        <v>5</v>
      </c>
      <c r="M35" s="48">
        <f t="shared" si="10"/>
        <v>9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49"/>
      <c r="D36" s="78"/>
      <c r="E36" s="151"/>
      <c r="F36" s="151"/>
      <c r="G36" s="36"/>
      <c r="H36" s="46"/>
      <c r="I36" s="154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49"/>
      <c r="D37" s="150"/>
      <c r="E37" s="151"/>
      <c r="F37" s="151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49">
        <v>3</v>
      </c>
      <c r="D38" s="150"/>
      <c r="E38" s="151"/>
      <c r="F38" s="151"/>
      <c r="G38" s="36"/>
      <c r="H38" s="46"/>
      <c r="I38" s="154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49"/>
      <c r="D39" s="150"/>
      <c r="E39" s="151"/>
      <c r="F39" s="151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49"/>
      <c r="D40" s="147"/>
      <c r="E40" s="148"/>
      <c r="F40" s="148"/>
      <c r="G40" s="36"/>
      <c r="H40" s="46"/>
      <c r="I40" s="154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49"/>
      <c r="D41" s="150"/>
      <c r="E41" s="151"/>
      <c r="F41" s="151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49"/>
      <c r="D42" s="150"/>
      <c r="E42" s="151"/>
      <c r="F42" s="151"/>
      <c r="G42" s="36"/>
      <c r="H42" s="46"/>
      <c r="I42" s="154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49"/>
      <c r="D43" s="147"/>
      <c r="E43" s="148"/>
      <c r="F43" s="148"/>
      <c r="G43" s="36"/>
      <c r="H43" s="46"/>
      <c r="I43" s="47">
        <f>I35+2</f>
        <v>8</v>
      </c>
      <c r="J43" s="48">
        <f t="shared" si="7"/>
        <v>3</v>
      </c>
      <c r="K43" s="48">
        <f t="shared" si="8"/>
        <v>4</v>
      </c>
      <c r="L43" s="48">
        <f t="shared" si="9"/>
        <v>5</v>
      </c>
      <c r="M43" s="48">
        <f t="shared" si="10"/>
        <v>9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49"/>
      <c r="D44" s="147"/>
      <c r="E44" s="148"/>
      <c r="F44" s="148"/>
      <c r="G44" s="36"/>
      <c r="H44" s="46"/>
      <c r="I44" s="154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49"/>
      <c r="D45" s="150"/>
      <c r="E45" s="151"/>
      <c r="F45" s="151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49"/>
      <c r="D46" s="150"/>
      <c r="E46" s="151"/>
      <c r="F46" s="151"/>
      <c r="G46" s="36"/>
      <c r="H46" s="46"/>
      <c r="I46" s="154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4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49"/>
      <c r="D48" s="214"/>
      <c r="E48" s="215"/>
      <c r="F48" s="215"/>
      <c r="G48" s="36"/>
      <c r="H48" s="46"/>
      <c r="I48" s="154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49"/>
      <c r="D49" s="78"/>
      <c r="E49" s="151" t="str">
        <f>IF(D49=0,"",$G$7-D49)</f>
        <v/>
      </c>
      <c r="F49" s="151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49"/>
      <c r="D50" s="78"/>
      <c r="E50" s="151"/>
      <c r="F50" s="151"/>
      <c r="G50" s="36"/>
      <c r="H50" s="46"/>
      <c r="I50" s="47">
        <f>I43+2</f>
        <v>10</v>
      </c>
      <c r="J50" s="48">
        <f t="shared" si="7"/>
        <v>3</v>
      </c>
      <c r="K50" s="48">
        <f t="shared" si="8"/>
        <v>4</v>
      </c>
      <c r="L50" s="48">
        <f t="shared" si="9"/>
        <v>4</v>
      </c>
      <c r="M50" s="48">
        <f t="shared" si="10"/>
        <v>8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49"/>
      <c r="D51" s="150">
        <v>10</v>
      </c>
      <c r="E51" s="151">
        <f>IF(D51=0,"",$G$7-D51)</f>
        <v>17.5</v>
      </c>
      <c r="F51" s="151">
        <f>IF(D51=0,"",D51-MAX(D$9:$D50))</f>
        <v>6.5</v>
      </c>
      <c r="G51" s="36"/>
      <c r="H51" s="46"/>
      <c r="I51" s="154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U13:U14"/>
    <mergeCell ref="V13:V14"/>
    <mergeCell ref="W13:W14"/>
    <mergeCell ref="A12:A15"/>
    <mergeCell ref="X13:X14"/>
    <mergeCell ref="C15:C16"/>
    <mergeCell ref="T15:T16"/>
    <mergeCell ref="U15:U16"/>
    <mergeCell ref="V15:V16"/>
    <mergeCell ref="W15:W16"/>
    <mergeCell ref="X15:X16"/>
    <mergeCell ref="K10:K11"/>
    <mergeCell ref="L10:L11"/>
    <mergeCell ref="M10:M11"/>
    <mergeCell ref="C12:C13"/>
    <mergeCell ref="U12:W12"/>
    <mergeCell ref="D13:D14"/>
    <mergeCell ref="E13:E14"/>
    <mergeCell ref="F13:F14"/>
    <mergeCell ref="T13:T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92D050"/>
  </sheetPr>
  <dimension ref="A1:AB102"/>
  <sheetViews>
    <sheetView topLeftCell="A43" zoomScale="145" zoomScaleNormal="145" zoomScaleSheetLayoutView="145" workbookViewId="0">
      <selection activeCell="O54" sqref="O54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70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</v>
      </c>
      <c r="H5" s="11"/>
      <c r="I5" s="12"/>
      <c r="J5" s="9" t="s">
        <v>10</v>
      </c>
      <c r="K5" s="10"/>
      <c r="L5" s="10"/>
      <c r="M5" s="10"/>
      <c r="N5" s="236">
        <v>44908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44908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26.3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61"/>
      <c r="E12" s="162"/>
      <c r="F12" s="162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64">
        <v>0.4</v>
      </c>
      <c r="E13" s="165">
        <f t="shared" ref="E13" si="1">IF(D13=0,"",$G$7-D13)</f>
        <v>25.900000000000002</v>
      </c>
      <c r="F13" s="165">
        <f>IF(D13=0,"",D13-MAX(D$9:$D12))</f>
        <v>0.4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4</v>
      </c>
      <c r="W13" s="217">
        <v>5</v>
      </c>
      <c r="X13" s="218">
        <f>SUM(V13:W13)</f>
        <v>9</v>
      </c>
      <c r="Y13" s="52">
        <f>Y12+2</f>
        <v>2</v>
      </c>
      <c r="Z13" s="53">
        <f t="shared" ref="Z13:Z17" si="2">VLOOKUP(Y13,$T$13:$X$51,5,0)</f>
        <v>9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10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4</v>
      </c>
      <c r="W15" s="217">
        <v>6</v>
      </c>
      <c r="X15" s="218">
        <f>SUM(V15:W15)</f>
        <v>10</v>
      </c>
      <c r="Y15" s="52">
        <f t="shared" ref="Y15:Y17" si="3">Y14+2</f>
        <v>6</v>
      </c>
      <c r="Z15" s="53">
        <f t="shared" si="2"/>
        <v>10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11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3</v>
      </c>
      <c r="V17" s="217">
        <v>4</v>
      </c>
      <c r="W17" s="217">
        <v>6</v>
      </c>
      <c r="X17" s="218">
        <f t="shared" ref="X17" si="6">SUM(V17:W17)</f>
        <v>10</v>
      </c>
      <c r="Y17" s="52">
        <f t="shared" si="3"/>
        <v>10</v>
      </c>
      <c r="Z17" s="53">
        <f t="shared" si="2"/>
        <v>18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4</v>
      </c>
      <c r="L19" s="48">
        <f t="shared" ref="L19:L51" si="9">IFERROR(VLOOKUP($I19,$T$13:$X$51,4,0),"")</f>
        <v>5</v>
      </c>
      <c r="M19" s="48">
        <f t="shared" ref="M19:M51" si="10">IFERROR(VLOOKUP($I19,$T$13:$X$51,5,0),"")</f>
        <v>9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5</v>
      </c>
      <c r="W19" s="217">
        <v>6</v>
      </c>
      <c r="X19" s="218">
        <f t="shared" ref="X19" si="12">SUM(V19:W19)</f>
        <v>11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7</v>
      </c>
      <c r="V21" s="217">
        <v>8</v>
      </c>
      <c r="W21" s="217">
        <v>10</v>
      </c>
      <c r="X21" s="218">
        <f t="shared" ref="X21" si="15">SUM(V21:W21)</f>
        <v>18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>
        <v>2</v>
      </c>
      <c r="D27" s="161"/>
      <c r="E27" s="162"/>
      <c r="F27" s="162"/>
      <c r="G27" s="36"/>
      <c r="H27" s="46"/>
      <c r="I27" s="47">
        <f>I19+2</f>
        <v>4</v>
      </c>
      <c r="J27" s="48">
        <f t="shared" si="7"/>
        <v>3</v>
      </c>
      <c r="K27" s="48">
        <f t="shared" si="8"/>
        <v>4</v>
      </c>
      <c r="L27" s="48">
        <f t="shared" si="9"/>
        <v>6</v>
      </c>
      <c r="M27" s="48">
        <f t="shared" si="10"/>
        <v>10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/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61"/>
      <c r="E33" s="162"/>
      <c r="F33" s="162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3</v>
      </c>
      <c r="K35" s="48">
        <f t="shared" si="8"/>
        <v>4</v>
      </c>
      <c r="L35" s="48">
        <f t="shared" si="9"/>
        <v>6</v>
      </c>
      <c r="M35" s="48">
        <f t="shared" si="10"/>
        <v>10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59"/>
      <c r="D36" s="78"/>
      <c r="E36" s="162"/>
      <c r="F36" s="162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61"/>
      <c r="E39" s="162"/>
      <c r="F39" s="162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>
        <v>2</v>
      </c>
      <c r="C42" s="159"/>
      <c r="D42" s="156">
        <v>7.8</v>
      </c>
      <c r="E42" s="157">
        <f t="shared" ref="E42" si="21">IF(D42=0,"",$G$7-D42)</f>
        <v>18.5</v>
      </c>
      <c r="F42" s="157">
        <f>IF(D42=0,"",D42-MAX(D$9:$D41))</f>
        <v>7.3999999999999995</v>
      </c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3</v>
      </c>
      <c r="K43" s="48">
        <f t="shared" si="8"/>
        <v>5</v>
      </c>
      <c r="L43" s="48">
        <f t="shared" si="9"/>
        <v>6</v>
      </c>
      <c r="M43" s="48">
        <f t="shared" si="10"/>
        <v>11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41"/>
      <c r="O45" s="26"/>
      <c r="P45" s="34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>
        <v>3</v>
      </c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7</v>
      </c>
      <c r="K50" s="48">
        <f t="shared" si="8"/>
        <v>8</v>
      </c>
      <c r="L50" s="48">
        <f t="shared" si="9"/>
        <v>10</v>
      </c>
      <c r="M50" s="48">
        <f t="shared" si="10"/>
        <v>18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16.3</v>
      </c>
      <c r="F51" s="162">
        <f>IF(D51=0,"",D51-MAX(D$9:$D50))</f>
        <v>2.2000000000000002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92D050"/>
  </sheetPr>
  <dimension ref="A1:AB102"/>
  <sheetViews>
    <sheetView topLeftCell="B37" zoomScale="130" zoomScaleNormal="13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71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41</v>
      </c>
      <c r="H5" s="11"/>
      <c r="I5" s="12"/>
      <c r="J5" s="9" t="s">
        <v>10</v>
      </c>
      <c r="K5" s="10"/>
      <c r="L5" s="10"/>
      <c r="M5" s="10"/>
      <c r="N5" s="236">
        <v>44908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44908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28.3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61"/>
      <c r="E12" s="162"/>
      <c r="F12" s="162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56">
        <v>0.5</v>
      </c>
      <c r="E13" s="157">
        <f t="shared" ref="E13" si="1">IF(D13=0,"",$G$7-D13)</f>
        <v>27.8</v>
      </c>
      <c r="F13" s="157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7</v>
      </c>
      <c r="V13" s="217">
        <v>9</v>
      </c>
      <c r="W13" s="217">
        <v>11</v>
      </c>
      <c r="X13" s="218">
        <f>SUM(V13:W13)</f>
        <v>20</v>
      </c>
      <c r="Y13" s="52">
        <f>Y12+2</f>
        <v>2</v>
      </c>
      <c r="Z13" s="53">
        <f t="shared" ref="Z13:Z17" si="2">VLOOKUP(Y13,$T$13:$X$51,5,0)</f>
        <v>20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19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7</v>
      </c>
      <c r="V15" s="217">
        <v>9</v>
      </c>
      <c r="W15" s="217">
        <v>10</v>
      </c>
      <c r="X15" s="218">
        <f>SUM(V15:W15)</f>
        <v>19</v>
      </c>
      <c r="Y15" s="52">
        <f t="shared" ref="Y15:Y17" si="3">Y14+2</f>
        <v>6</v>
      </c>
      <c r="Z15" s="53">
        <f t="shared" si="2"/>
        <v>22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10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8</v>
      </c>
      <c r="V17" s="217">
        <v>10</v>
      </c>
      <c r="W17" s="217">
        <v>12</v>
      </c>
      <c r="X17" s="218">
        <f t="shared" ref="X17" si="6">SUM(V17:W17)</f>
        <v>22</v>
      </c>
      <c r="Y17" s="52">
        <f t="shared" si="3"/>
        <v>10</v>
      </c>
      <c r="Z17" s="53">
        <f t="shared" si="2"/>
        <v>11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7</v>
      </c>
      <c r="K19" s="48">
        <f t="shared" ref="K19:K51" si="8">IFERROR(VLOOKUP($I19,$T$13:$X$51,3,0),"")</f>
        <v>9</v>
      </c>
      <c r="L19" s="48">
        <f t="shared" ref="L19:L51" si="9">IFERROR(VLOOKUP($I19,$T$13:$X$51,4,0),"")</f>
        <v>11</v>
      </c>
      <c r="M19" s="48">
        <f t="shared" ref="M19:M51" si="10">IFERROR(VLOOKUP($I19,$T$13:$X$51,5,0),"")</f>
        <v>20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4</v>
      </c>
      <c r="W19" s="217">
        <v>6</v>
      </c>
      <c r="X19" s="218">
        <f t="shared" ref="X19" si="12">SUM(V19:W19)</f>
        <v>10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4</v>
      </c>
      <c r="V21" s="217">
        <v>5</v>
      </c>
      <c r="W21" s="217">
        <v>6</v>
      </c>
      <c r="X21" s="218">
        <f t="shared" ref="X21" si="15">SUM(V21:W21)</f>
        <v>11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>
        <v>2</v>
      </c>
      <c r="D27" s="161"/>
      <c r="E27" s="162"/>
      <c r="F27" s="162"/>
      <c r="G27" s="36"/>
      <c r="H27" s="46"/>
      <c r="I27" s="47">
        <f>I19+2</f>
        <v>4</v>
      </c>
      <c r="J27" s="48">
        <f t="shared" si="7"/>
        <v>7</v>
      </c>
      <c r="K27" s="48">
        <f t="shared" si="8"/>
        <v>9</v>
      </c>
      <c r="L27" s="48">
        <f t="shared" si="9"/>
        <v>10</v>
      </c>
      <c r="M27" s="48">
        <f t="shared" si="10"/>
        <v>19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/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61"/>
      <c r="E33" s="162"/>
      <c r="F33" s="162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8</v>
      </c>
      <c r="K35" s="48">
        <f t="shared" si="8"/>
        <v>10</v>
      </c>
      <c r="L35" s="48">
        <f t="shared" si="9"/>
        <v>12</v>
      </c>
      <c r="M35" s="48">
        <f t="shared" si="10"/>
        <v>22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59"/>
      <c r="D36" s="78"/>
      <c r="E36" s="162"/>
      <c r="F36" s="162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61"/>
      <c r="E39" s="162"/>
      <c r="F39" s="162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>
        <v>2</v>
      </c>
      <c r="C41" s="159"/>
      <c r="D41" s="156">
        <v>7.4</v>
      </c>
      <c r="E41" s="157">
        <f t="shared" ref="E41" si="21">IF(D41=0,"",$G$7-D41)</f>
        <v>20.9</v>
      </c>
      <c r="F41" s="157">
        <f>IF(D41=0,"",D41-MAX(D$9:$D40))</f>
        <v>6.9</v>
      </c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59"/>
      <c r="D42" s="156"/>
      <c r="E42" s="157"/>
      <c r="F42" s="157"/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3</v>
      </c>
      <c r="K43" s="48">
        <f t="shared" si="8"/>
        <v>4</v>
      </c>
      <c r="L43" s="48">
        <f t="shared" si="9"/>
        <v>6</v>
      </c>
      <c r="M43" s="48">
        <f t="shared" si="10"/>
        <v>10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>
        <v>3</v>
      </c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4</v>
      </c>
      <c r="K50" s="48">
        <f t="shared" si="8"/>
        <v>5</v>
      </c>
      <c r="L50" s="48">
        <f t="shared" si="9"/>
        <v>6</v>
      </c>
      <c r="M50" s="48">
        <f t="shared" si="10"/>
        <v>11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18.3</v>
      </c>
      <c r="F51" s="162">
        <f>IF(D51=0,"",D51-MAX(D$9:$D50))</f>
        <v>2.5999999999999996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92D050"/>
  </sheetPr>
  <dimension ref="A1:AB102"/>
  <sheetViews>
    <sheetView topLeftCell="A37" zoomScale="115" zoomScaleNormal="11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73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5</v>
      </c>
      <c r="H5" s="11"/>
      <c r="I5" s="12"/>
      <c r="J5" s="9" t="s">
        <v>10</v>
      </c>
      <c r="K5" s="10"/>
      <c r="L5" s="10"/>
      <c r="M5" s="10"/>
      <c r="N5" s="236">
        <v>44908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44908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61"/>
      <c r="E12" s="162"/>
      <c r="F12" s="162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61">
        <v>0.5</v>
      </c>
      <c r="E13" s="162">
        <f t="shared" ref="E13" si="1">IF(D13=0,"",$G$7-D13)</f>
        <v>25.5</v>
      </c>
      <c r="F13" s="162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4</v>
      </c>
      <c r="W13" s="217">
        <v>5</v>
      </c>
      <c r="X13" s="218">
        <f>SUM(V13:W13)</f>
        <v>9</v>
      </c>
      <c r="Y13" s="52">
        <f>Y12+2</f>
        <v>2</v>
      </c>
      <c r="Z13" s="53">
        <f t="shared" ref="Z13:Z17" si="2">VLOOKUP(Y13,$T$13:$X$51,5,0)</f>
        <v>9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10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4</v>
      </c>
      <c r="W15" s="217">
        <v>6</v>
      </c>
      <c r="X15" s="218">
        <f>SUM(V15:W15)</f>
        <v>10</v>
      </c>
      <c r="Y15" s="52">
        <f t="shared" ref="Y15:Y17" si="3">Y14+2</f>
        <v>6</v>
      </c>
      <c r="Z15" s="53">
        <f t="shared" si="2"/>
        <v>10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19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3</v>
      </c>
      <c r="V17" s="217">
        <v>4</v>
      </c>
      <c r="W17" s="217">
        <v>6</v>
      </c>
      <c r="X17" s="218">
        <f t="shared" ref="X17" si="6">SUM(V17:W17)</f>
        <v>10</v>
      </c>
      <c r="Y17" s="52">
        <f t="shared" si="3"/>
        <v>10</v>
      </c>
      <c r="Z17" s="53">
        <f t="shared" si="2"/>
        <v>23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4</v>
      </c>
      <c r="L19" s="48">
        <f t="shared" ref="L19:L51" si="9">IFERROR(VLOOKUP($I19,$T$13:$X$51,4,0),"")</f>
        <v>5</v>
      </c>
      <c r="M19" s="48">
        <f t="shared" ref="M19:M51" si="10">IFERROR(VLOOKUP($I19,$T$13:$X$51,5,0),"")</f>
        <v>9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7</v>
      </c>
      <c r="V19" s="217">
        <v>9</v>
      </c>
      <c r="W19" s="217">
        <v>10</v>
      </c>
      <c r="X19" s="218">
        <f t="shared" ref="X19" si="12">SUM(V19:W19)</f>
        <v>19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7</v>
      </c>
      <c r="V21" s="217">
        <v>10</v>
      </c>
      <c r="W21" s="217">
        <v>13</v>
      </c>
      <c r="X21" s="218">
        <f t="shared" ref="X21" si="15">SUM(V21:W21)</f>
        <v>23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>
        <v>2</v>
      </c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f>I19+2</f>
        <v>4</v>
      </c>
      <c r="J27" s="48">
        <f t="shared" si="7"/>
        <v>3</v>
      </c>
      <c r="K27" s="48">
        <f t="shared" si="8"/>
        <v>4</v>
      </c>
      <c r="L27" s="48">
        <f t="shared" si="9"/>
        <v>6</v>
      </c>
      <c r="M27" s="48">
        <f t="shared" si="10"/>
        <v>10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/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61"/>
      <c r="E33" s="162"/>
      <c r="F33" s="162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3</v>
      </c>
      <c r="K35" s="48">
        <f t="shared" si="8"/>
        <v>4</v>
      </c>
      <c r="L35" s="48">
        <f t="shared" si="9"/>
        <v>6</v>
      </c>
      <c r="M35" s="48">
        <f t="shared" si="10"/>
        <v>10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59"/>
      <c r="D36" s="156"/>
      <c r="E36" s="157"/>
      <c r="F36" s="157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61"/>
      <c r="E39" s="162"/>
      <c r="F39" s="162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>
        <v>2</v>
      </c>
      <c r="C42" s="159"/>
      <c r="D42" s="156">
        <v>7.8</v>
      </c>
      <c r="E42" s="157">
        <f t="shared" ref="E42" si="21">IF(D42=0,"",$G$7-D42)</f>
        <v>18.2</v>
      </c>
      <c r="F42" s="157">
        <f>IF(D42=0,"",D42-MAX(D$9:$D41))</f>
        <v>7.3</v>
      </c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7</v>
      </c>
      <c r="K43" s="48">
        <f t="shared" si="8"/>
        <v>9</v>
      </c>
      <c r="L43" s="48">
        <f t="shared" si="9"/>
        <v>10</v>
      </c>
      <c r="M43" s="48">
        <f t="shared" si="10"/>
        <v>19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>
        <v>3</v>
      </c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7</v>
      </c>
      <c r="K50" s="48">
        <f t="shared" si="8"/>
        <v>10</v>
      </c>
      <c r="L50" s="48">
        <f t="shared" si="9"/>
        <v>13</v>
      </c>
      <c r="M50" s="48">
        <f t="shared" si="10"/>
        <v>23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16</v>
      </c>
      <c r="F51" s="162">
        <f>IF(D51=0,"",D51-MAX(D$9:$D50))</f>
        <v>2.2000000000000002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92D050"/>
  </sheetPr>
  <dimension ref="A1:AB102"/>
  <sheetViews>
    <sheetView tabSelected="1" topLeftCell="A15" zoomScale="115" zoomScaleNormal="11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75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30</v>
      </c>
      <c r="H5" s="11"/>
      <c r="I5" s="12"/>
      <c r="J5" s="9" t="s">
        <v>10</v>
      </c>
      <c r="K5" s="10"/>
      <c r="L5" s="10"/>
      <c r="M5" s="10"/>
      <c r="N5" s="236">
        <v>44908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44908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26.3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61"/>
      <c r="E12" s="162"/>
      <c r="F12" s="162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61">
        <v>0.6</v>
      </c>
      <c r="E13" s="162">
        <f t="shared" ref="E13" si="1">IF(D13=0,"",$G$7-D13)</f>
        <v>25.7</v>
      </c>
      <c r="F13" s="162">
        <f>IF(D13=0,"",D13-MAX(D$9:$D12))</f>
        <v>0.6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4</v>
      </c>
      <c r="W13" s="217">
        <v>5</v>
      </c>
      <c r="X13" s="218">
        <f>SUM(V13:W13)</f>
        <v>9</v>
      </c>
      <c r="Y13" s="52">
        <f>Y12+2</f>
        <v>2</v>
      </c>
      <c r="Z13" s="53">
        <f t="shared" ref="Z13:Z17" si="2">VLOOKUP(Y13,$T$13:$X$51,5,0)</f>
        <v>9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4</v>
      </c>
      <c r="V15" s="217">
        <v>5</v>
      </c>
      <c r="W15" s="217">
        <v>7</v>
      </c>
      <c r="X15" s="218">
        <f>SUM(V15:W15)</f>
        <v>12</v>
      </c>
      <c r="Y15" s="52">
        <f t="shared" ref="Y15:Y17" si="3">Y14+2</f>
        <v>6</v>
      </c>
      <c r="Z15" s="53">
        <f t="shared" si="2"/>
        <v>18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21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6</v>
      </c>
      <c r="V17" s="217">
        <v>8</v>
      </c>
      <c r="W17" s="217">
        <v>10</v>
      </c>
      <c r="X17" s="218">
        <f t="shared" ref="X17" si="6">SUM(V17:W17)</f>
        <v>18</v>
      </c>
      <c r="Y17" s="52">
        <f t="shared" si="3"/>
        <v>10</v>
      </c>
      <c r="Z17" s="53">
        <f t="shared" si="2"/>
        <v>19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4</v>
      </c>
      <c r="L19" s="48">
        <f t="shared" ref="L19:L51" si="9">IFERROR(VLOOKUP($I19,$T$13:$X$51,4,0),"")</f>
        <v>5</v>
      </c>
      <c r="M19" s="48">
        <f t="shared" ref="M19:M51" si="10">IFERROR(VLOOKUP($I19,$T$13:$X$51,5,0),"")</f>
        <v>9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7</v>
      </c>
      <c r="V19" s="217">
        <v>9</v>
      </c>
      <c r="W19" s="217">
        <v>12</v>
      </c>
      <c r="X19" s="218">
        <f t="shared" ref="X19" si="12">SUM(V19:W19)</f>
        <v>21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5</v>
      </c>
      <c r="V21" s="217">
        <v>8</v>
      </c>
      <c r="W21" s="217">
        <v>11</v>
      </c>
      <c r="X21" s="218">
        <f t="shared" ref="X21" si="15">SUM(V21:W21)</f>
        <v>19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f>I19+2</f>
        <v>4</v>
      </c>
      <c r="J27" s="48">
        <f t="shared" si="7"/>
        <v>4</v>
      </c>
      <c r="K27" s="48">
        <f t="shared" si="8"/>
        <v>5</v>
      </c>
      <c r="L27" s="48">
        <f t="shared" si="9"/>
        <v>7</v>
      </c>
      <c r="M27" s="48">
        <f t="shared" si="10"/>
        <v>12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/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>
        <v>2</v>
      </c>
      <c r="C33" s="159"/>
      <c r="D33" s="156">
        <v>5.5</v>
      </c>
      <c r="E33" s="157">
        <f t="shared" ref="E33" si="19">IF(D33=0,"",$G$7-D33)</f>
        <v>20.8</v>
      </c>
      <c r="F33" s="157">
        <f>IF(D33=0,"",D33-MAX(D$9:$D32))</f>
        <v>4.9000000000000004</v>
      </c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6</v>
      </c>
      <c r="K35" s="48">
        <f t="shared" si="8"/>
        <v>8</v>
      </c>
      <c r="L35" s="48">
        <f t="shared" si="9"/>
        <v>10</v>
      </c>
      <c r="M35" s="48">
        <f t="shared" si="10"/>
        <v>18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59"/>
      <c r="D36" s="156"/>
      <c r="E36" s="157"/>
      <c r="F36" s="157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61"/>
      <c r="E39" s="162"/>
      <c r="F39" s="162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59">
        <v>3</v>
      </c>
      <c r="D42" s="156"/>
      <c r="E42" s="157"/>
      <c r="F42" s="157"/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7</v>
      </c>
      <c r="K43" s="48">
        <f t="shared" si="8"/>
        <v>9</v>
      </c>
      <c r="L43" s="48">
        <f t="shared" si="9"/>
        <v>12</v>
      </c>
      <c r="M43" s="48">
        <f t="shared" si="10"/>
        <v>21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5</v>
      </c>
      <c r="K50" s="48">
        <f t="shared" si="8"/>
        <v>8</v>
      </c>
      <c r="L50" s="48">
        <f t="shared" si="9"/>
        <v>11</v>
      </c>
      <c r="M50" s="48">
        <f t="shared" si="10"/>
        <v>19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16.3</v>
      </c>
      <c r="F51" s="162">
        <f>IF(D51=0,"",D51-MAX(D$9:$D50))</f>
        <v>4.5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AB102"/>
  <sheetViews>
    <sheetView topLeftCell="A37" zoomScaleNormal="10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76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32</v>
      </c>
      <c r="H5" s="11"/>
      <c r="I5" s="12"/>
      <c r="J5" s="9" t="s">
        <v>10</v>
      </c>
      <c r="K5" s="10"/>
      <c r="L5" s="10"/>
      <c r="M5" s="10"/>
      <c r="N5" s="236">
        <v>44909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44909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26.8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61"/>
      <c r="E12" s="162"/>
      <c r="F12" s="162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61">
        <v>0.5</v>
      </c>
      <c r="E13" s="162">
        <f t="shared" ref="E13" si="1">IF(D13=0,"",$G$7-D13)</f>
        <v>26.3</v>
      </c>
      <c r="F13" s="162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4</v>
      </c>
      <c r="W13" s="217">
        <v>5</v>
      </c>
      <c r="X13" s="218">
        <f>SUM(V13:W13)</f>
        <v>9</v>
      </c>
      <c r="Y13" s="52">
        <f>Y12+2</f>
        <v>2</v>
      </c>
      <c r="Z13" s="53">
        <f t="shared" ref="Z13:Z17" si="2">VLOOKUP(Y13,$T$13:$X$51,5,0)</f>
        <v>9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4</v>
      </c>
      <c r="V15" s="217">
        <v>5</v>
      </c>
      <c r="W15" s="217">
        <v>7</v>
      </c>
      <c r="X15" s="218">
        <f>SUM(V15:W15)</f>
        <v>12</v>
      </c>
      <c r="Y15" s="52">
        <f t="shared" ref="Y15:Y17" si="3">Y14+2</f>
        <v>6</v>
      </c>
      <c r="Z15" s="53">
        <f t="shared" si="2"/>
        <v>11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12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5</v>
      </c>
      <c r="W17" s="217">
        <v>6</v>
      </c>
      <c r="X17" s="218">
        <f t="shared" ref="X17" si="6">SUM(V17:W17)</f>
        <v>11</v>
      </c>
      <c r="Y17" s="52">
        <f t="shared" si="3"/>
        <v>10</v>
      </c>
      <c r="Z17" s="53">
        <f t="shared" si="2"/>
        <v>10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4</v>
      </c>
      <c r="L19" s="48">
        <f t="shared" ref="L19:L51" si="9">IFERROR(VLOOKUP($I19,$T$13:$X$51,4,0),"")</f>
        <v>5</v>
      </c>
      <c r="M19" s="48">
        <f t="shared" ref="M19:M51" si="10">IFERROR(VLOOKUP($I19,$T$13:$X$51,5,0),"")</f>
        <v>9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4</v>
      </c>
      <c r="V19" s="217">
        <v>5</v>
      </c>
      <c r="W19" s="217">
        <v>7</v>
      </c>
      <c r="X19" s="218">
        <f t="shared" ref="X19" si="12">SUM(V19:W19)</f>
        <v>12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3</v>
      </c>
      <c r="V21" s="217">
        <v>4</v>
      </c>
      <c r="W21" s="217">
        <v>6</v>
      </c>
      <c r="X21" s="218">
        <f t="shared" ref="X21" si="15">SUM(V21:W21)</f>
        <v>10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f>I19+2</f>
        <v>4</v>
      </c>
      <c r="J27" s="48">
        <f t="shared" si="7"/>
        <v>4</v>
      </c>
      <c r="K27" s="48">
        <f t="shared" si="8"/>
        <v>5</v>
      </c>
      <c r="L27" s="48">
        <f t="shared" si="9"/>
        <v>7</v>
      </c>
      <c r="M27" s="48">
        <f t="shared" si="10"/>
        <v>12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/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>
        <v>3</v>
      </c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56"/>
      <c r="E33" s="157"/>
      <c r="F33" s="15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5</v>
      </c>
      <c r="L35" s="48">
        <f t="shared" si="9"/>
        <v>6</v>
      </c>
      <c r="M35" s="48">
        <f t="shared" si="10"/>
        <v>11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59"/>
      <c r="D36" s="156"/>
      <c r="E36" s="157"/>
      <c r="F36" s="157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61"/>
      <c r="E39" s="162"/>
      <c r="F39" s="162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59"/>
      <c r="D42" s="156"/>
      <c r="E42" s="157"/>
      <c r="F42" s="157"/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4</v>
      </c>
      <c r="K43" s="48">
        <f t="shared" si="8"/>
        <v>5</v>
      </c>
      <c r="L43" s="48">
        <f t="shared" si="9"/>
        <v>7</v>
      </c>
      <c r="M43" s="48">
        <f t="shared" si="10"/>
        <v>12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41"/>
      <c r="O45" s="26"/>
      <c r="P45" s="34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3</v>
      </c>
      <c r="K50" s="48">
        <f t="shared" si="8"/>
        <v>4</v>
      </c>
      <c r="L50" s="48">
        <f t="shared" si="9"/>
        <v>6</v>
      </c>
      <c r="M50" s="48">
        <f t="shared" si="10"/>
        <v>10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16.8</v>
      </c>
      <c r="F51" s="162">
        <f>IF(D51=0,"",D51-MAX(D$9:$D50))</f>
        <v>9.5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0000"/>
  </sheetPr>
  <dimension ref="A1:AB102"/>
  <sheetViews>
    <sheetView topLeftCell="A40" zoomScale="145" zoomScaleNormal="14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77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36</v>
      </c>
      <c r="H5" s="11"/>
      <c r="I5" s="12"/>
      <c r="J5" s="9" t="s">
        <v>10</v>
      </c>
      <c r="K5" s="10"/>
      <c r="L5" s="10"/>
      <c r="M5" s="10"/>
      <c r="N5" s="236">
        <v>44909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44909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28.4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>
        <v>1</v>
      </c>
      <c r="C12" s="160">
        <v>1</v>
      </c>
      <c r="D12" s="161">
        <v>0.3</v>
      </c>
      <c r="E12" s="162">
        <f t="shared" ref="E12" si="0">IF(D12=0,"",$G$7-D12)</f>
        <v>28.099999999999998</v>
      </c>
      <c r="F12" s="162">
        <f>IF(D12=0,"",D12-MAX(D$9:$D11))</f>
        <v>0.3</v>
      </c>
      <c r="G12" s="36"/>
      <c r="H12" s="37"/>
      <c r="I12" s="38"/>
      <c r="J12" s="39"/>
      <c r="K12" s="39"/>
      <c r="L12" s="39"/>
      <c r="M12" s="40" t="str">
        <f t="shared" ref="M12" si="1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158"/>
      <c r="D13" s="161"/>
      <c r="E13" s="162"/>
      <c r="F13" s="162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4</v>
      </c>
      <c r="V13" s="217">
        <v>5</v>
      </c>
      <c r="W13" s="217">
        <v>6</v>
      </c>
      <c r="X13" s="218">
        <f>SUM(V13:W13)</f>
        <v>11</v>
      </c>
      <c r="Y13" s="52">
        <f>Y12+2</f>
        <v>2</v>
      </c>
      <c r="Z13" s="53">
        <f t="shared" ref="Z13:Z17" si="2">VLOOKUP(Y13,$T$13:$X$51,5,0)</f>
        <v>11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4</v>
      </c>
      <c r="V15" s="217">
        <v>5</v>
      </c>
      <c r="W15" s="217">
        <v>7</v>
      </c>
      <c r="X15" s="218">
        <f>SUM(V15:W15)</f>
        <v>12</v>
      </c>
      <c r="Y15" s="52">
        <f t="shared" ref="Y15:Y17" si="3">Y14+2</f>
        <v>6</v>
      </c>
      <c r="Z15" s="53">
        <f t="shared" si="2"/>
        <v>12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9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5</v>
      </c>
      <c r="W17" s="217">
        <v>7</v>
      </c>
      <c r="X17" s="218">
        <f t="shared" ref="X17" si="6">SUM(V17:W17)</f>
        <v>12</v>
      </c>
      <c r="Y17" s="52">
        <f t="shared" si="3"/>
        <v>10</v>
      </c>
      <c r="Z17" s="53">
        <f t="shared" si="2"/>
        <v>11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4</v>
      </c>
      <c r="K19" s="48">
        <f t="shared" ref="K19:K51" si="8">IFERROR(VLOOKUP($I19,$T$13:$X$51,3,0),"")</f>
        <v>5</v>
      </c>
      <c r="L19" s="48">
        <f t="shared" ref="L19:L51" si="9">IFERROR(VLOOKUP($I19,$T$13:$X$51,4,0),"")</f>
        <v>6</v>
      </c>
      <c r="M19" s="48">
        <f t="shared" ref="M19:M51" si="10">IFERROR(VLOOKUP($I19,$T$13:$X$51,5,0),"")</f>
        <v>11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4</v>
      </c>
      <c r="W19" s="217">
        <v>5</v>
      </c>
      <c r="X19" s="218">
        <f t="shared" ref="X19" si="12">SUM(V19:W19)</f>
        <v>9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4</v>
      </c>
      <c r="V21" s="217">
        <v>5</v>
      </c>
      <c r="W21" s="217">
        <v>6</v>
      </c>
      <c r="X21" s="218">
        <f t="shared" ref="X21" si="15">SUM(V21:W21)</f>
        <v>11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>
        <v>2</v>
      </c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f>I19+2</f>
        <v>4</v>
      </c>
      <c r="J27" s="48">
        <f t="shared" si="7"/>
        <v>4</v>
      </c>
      <c r="K27" s="48">
        <f t="shared" si="8"/>
        <v>5</v>
      </c>
      <c r="L27" s="48">
        <f t="shared" si="9"/>
        <v>7</v>
      </c>
      <c r="M27" s="48">
        <f t="shared" si="10"/>
        <v>12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/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56"/>
      <c r="E33" s="157"/>
      <c r="F33" s="15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5</v>
      </c>
      <c r="L35" s="48">
        <f t="shared" si="9"/>
        <v>7</v>
      </c>
      <c r="M35" s="48">
        <f t="shared" si="10"/>
        <v>12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59"/>
      <c r="D36" s="156"/>
      <c r="E36" s="157"/>
      <c r="F36" s="157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>
        <v>2</v>
      </c>
      <c r="C39" s="159"/>
      <c r="D39" s="156">
        <v>7</v>
      </c>
      <c r="E39" s="157">
        <f t="shared" ref="E39" si="20">IF(D39=0,"",$G$7-D39)</f>
        <v>21.4</v>
      </c>
      <c r="F39" s="157">
        <f>IF(D39=0,"",D39-MAX(D$9:$D38))</f>
        <v>6.7</v>
      </c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59"/>
      <c r="D42" s="156"/>
      <c r="E42" s="157"/>
      <c r="F42" s="157"/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3</v>
      </c>
      <c r="K43" s="48">
        <f t="shared" si="8"/>
        <v>4</v>
      </c>
      <c r="L43" s="48">
        <f t="shared" si="9"/>
        <v>5</v>
      </c>
      <c r="M43" s="48">
        <f t="shared" si="10"/>
        <v>9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>
        <v>3</v>
      </c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4</v>
      </c>
      <c r="K50" s="48">
        <f t="shared" si="8"/>
        <v>5</v>
      </c>
      <c r="L50" s="48">
        <f t="shared" si="9"/>
        <v>6</v>
      </c>
      <c r="M50" s="48">
        <f t="shared" si="10"/>
        <v>11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18.399999999999999</v>
      </c>
      <c r="F51" s="162">
        <f>IF(D51=0,"",D51-MAX(D$9:$D50))</f>
        <v>3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5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AB102"/>
  <sheetViews>
    <sheetView topLeftCell="A30" zoomScale="130" zoomScaleNormal="130" zoomScaleSheetLayoutView="145" workbookViewId="0">
      <selection activeCell="Q28" sqref="Q28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78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31</v>
      </c>
      <c r="H5" s="11"/>
      <c r="I5" s="12"/>
      <c r="J5" s="9" t="s">
        <v>10</v>
      </c>
      <c r="K5" s="10"/>
      <c r="L5" s="10"/>
      <c r="M5" s="10"/>
      <c r="N5" s="236">
        <v>44909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44909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26.4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>
        <v>1</v>
      </c>
      <c r="C12" s="160">
        <v>1</v>
      </c>
      <c r="D12" s="256">
        <v>0.4</v>
      </c>
      <c r="E12" s="257">
        <f t="shared" ref="E12" si="0">IF(D12=0,"",$G$7-D12)</f>
        <v>26</v>
      </c>
      <c r="F12" s="257">
        <f>IF(D12=0,"",D12-MAX(D$9:$D11))</f>
        <v>0.4</v>
      </c>
      <c r="G12" s="36"/>
      <c r="H12" s="37"/>
      <c r="I12" s="38"/>
      <c r="J12" s="39"/>
      <c r="K12" s="39"/>
      <c r="L12" s="39"/>
      <c r="M12" s="40" t="str">
        <f t="shared" ref="M12" si="1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158"/>
      <c r="D13" s="214"/>
      <c r="E13" s="215"/>
      <c r="F13" s="215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1.4</v>
      </c>
      <c r="U13" s="217">
        <v>3</v>
      </c>
      <c r="V13" s="217">
        <v>4</v>
      </c>
      <c r="W13" s="217">
        <v>4</v>
      </c>
      <c r="X13" s="218">
        <f>SUM(V13:W13)</f>
        <v>8</v>
      </c>
      <c r="Y13" s="52">
        <v>1.4</v>
      </c>
      <c r="Z13" s="53">
        <f t="shared" ref="Z13:Z17" si="2">VLOOKUP(Y13,$T$13:$X$51,5,0)</f>
        <v>8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v>4</v>
      </c>
      <c r="Z14" s="53">
        <f t="shared" si="2"/>
        <v>9</v>
      </c>
      <c r="AA14" s="7">
        <v>6</v>
      </c>
      <c r="AB14" s="7">
        <v>3</v>
      </c>
    </row>
    <row r="15" spans="1:28" ht="14.1" customHeight="1">
      <c r="A15" s="253"/>
      <c r="B15" s="190"/>
      <c r="C15" s="249">
        <v>2</v>
      </c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v>4</v>
      </c>
      <c r="U15" s="217">
        <v>3</v>
      </c>
      <c r="V15" s="217">
        <v>4</v>
      </c>
      <c r="W15" s="217">
        <v>5</v>
      </c>
      <c r="X15" s="218">
        <f>SUM(V15:W15)</f>
        <v>9</v>
      </c>
      <c r="Y15" s="52">
        <f t="shared" ref="Y15:Y17" si="3">Y14+2</f>
        <v>6</v>
      </c>
      <c r="Z15" s="53">
        <f t="shared" si="2"/>
        <v>16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213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v>1.2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18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>
        <v>1.4</v>
      </c>
      <c r="J17" s="48">
        <f t="shared" ref="J17:J18" si="4">IFERROR(VLOOKUP($I17,$T$13:$X$51,2,0),"")</f>
        <v>3</v>
      </c>
      <c r="K17" s="48">
        <f t="shared" ref="K17:K18" si="5">IFERROR(VLOOKUP($I17,$T$13:$X$51,3,0),"")</f>
        <v>4</v>
      </c>
      <c r="L17" s="48">
        <f t="shared" ref="L17:L18" si="6">IFERROR(VLOOKUP($I17,$T$13:$X$51,4,0),"")</f>
        <v>4</v>
      </c>
      <c r="M17" s="48">
        <f t="shared" ref="M17:M18" si="7">IFERROR(VLOOKUP($I17,$T$13:$X$51,5,0),"")</f>
        <v>8</v>
      </c>
      <c r="N17" s="41"/>
      <c r="O17" s="26"/>
      <c r="P17" s="34"/>
      <c r="Q17" s="49">
        <v>1</v>
      </c>
      <c r="R17" s="50">
        <v>5</v>
      </c>
      <c r="S17" s="51">
        <f t="shared" ref="S17:S51" si="8">R17-0.2</f>
        <v>4.8</v>
      </c>
      <c r="T17" s="216">
        <f t="shared" ref="T17" si="9">T15+2</f>
        <v>6</v>
      </c>
      <c r="U17" s="217">
        <v>5</v>
      </c>
      <c r="V17" s="217">
        <v>7</v>
      </c>
      <c r="W17" s="217">
        <v>9</v>
      </c>
      <c r="X17" s="218">
        <f t="shared" ref="X17" si="10">SUM(V17:W17)</f>
        <v>16</v>
      </c>
      <c r="Y17" s="52">
        <f t="shared" si="3"/>
        <v>10</v>
      </c>
      <c r="Z17" s="53">
        <f t="shared" si="2"/>
        <v>21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213">
        <f>I17+0.45</f>
        <v>1.8499999999999999</v>
      </c>
      <c r="J18" s="48" t="str">
        <f t="shared" si="4"/>
        <v/>
      </c>
      <c r="K18" s="48" t="str">
        <f t="shared" si="5"/>
        <v/>
      </c>
      <c r="L18" s="48" t="str">
        <f t="shared" si="6"/>
        <v/>
      </c>
      <c r="M18" s="48" t="str">
        <f t="shared" si="7"/>
        <v/>
      </c>
      <c r="N18" s="41"/>
      <c r="O18" s="26"/>
      <c r="P18" s="34"/>
      <c r="Q18" s="54" t="str">
        <f>TEXT(S18,"0.0")&amp;"-"&amp;TEXT(S18+0.2,"0.0")</f>
        <v>1.2-1.4</v>
      </c>
      <c r="R18" s="50">
        <v>6</v>
      </c>
      <c r="S18" s="51">
        <v>1.2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>
        <v>2</v>
      </c>
      <c r="C19" s="251"/>
      <c r="D19" s="156">
        <v>2</v>
      </c>
      <c r="E19" s="157">
        <f t="shared" ref="E19" si="11">IF(D19=0,"",$G$7-D19)</f>
        <v>24.4</v>
      </c>
      <c r="F19" s="157">
        <f>IF(D19=0,"",D19-MAX(D$9:$D18))</f>
        <v>1.6</v>
      </c>
      <c r="G19" s="36"/>
      <c r="H19" s="46"/>
      <c r="I19" s="47"/>
      <c r="J19" s="48" t="str">
        <f t="shared" ref="J19:J51" si="12">IFERROR(VLOOKUP($I19,$T$13:$X$51,2,0),"")</f>
        <v/>
      </c>
      <c r="K19" s="48" t="str">
        <f t="shared" ref="K19:K51" si="13">IFERROR(VLOOKUP($I19,$T$13:$X$51,3,0),"")</f>
        <v/>
      </c>
      <c r="L19" s="48" t="str">
        <f t="shared" ref="L19:L51" si="14">IFERROR(VLOOKUP($I19,$T$13:$X$51,4,0),"")</f>
        <v/>
      </c>
      <c r="M19" s="48" t="str">
        <f t="shared" ref="M19:M51" si="15">IFERROR(VLOOKUP($I19,$T$13:$X$51,5,0),"")</f>
        <v/>
      </c>
      <c r="N19" s="41"/>
      <c r="O19" s="26"/>
      <c r="P19" s="34"/>
      <c r="Q19" s="49"/>
      <c r="R19" s="50">
        <v>1</v>
      </c>
      <c r="S19" s="51">
        <f t="shared" si="8"/>
        <v>0.8</v>
      </c>
      <c r="T19" s="216">
        <f t="shared" ref="T19" si="16">T17+2</f>
        <v>8</v>
      </c>
      <c r="U19" s="217">
        <v>6</v>
      </c>
      <c r="V19" s="217">
        <v>8</v>
      </c>
      <c r="W19" s="217">
        <v>10</v>
      </c>
      <c r="X19" s="218">
        <f t="shared" ref="X19" si="17">SUM(V19:W19)</f>
        <v>18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8">A16+1</f>
        <v>3</v>
      </c>
      <c r="B20" s="190"/>
      <c r="C20" s="251"/>
      <c r="D20" s="156"/>
      <c r="E20" s="157"/>
      <c r="F20" s="157"/>
      <c r="G20" s="36"/>
      <c r="H20" s="46"/>
      <c r="I20" s="165"/>
      <c r="J20" s="48" t="str">
        <f t="shared" si="12"/>
        <v/>
      </c>
      <c r="K20" s="48" t="str">
        <f t="shared" si="13"/>
        <v/>
      </c>
      <c r="L20" s="48" t="str">
        <f t="shared" si="14"/>
        <v/>
      </c>
      <c r="M20" s="48" t="str">
        <f t="shared" si="15"/>
        <v/>
      </c>
      <c r="N20" s="41"/>
      <c r="O20" s="26"/>
      <c r="P20" s="34"/>
      <c r="Q20" s="54"/>
      <c r="R20" s="50">
        <v>2</v>
      </c>
      <c r="S20" s="51">
        <f t="shared" si="8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8"/>
        <v>-0.2</v>
      </c>
      <c r="T21" s="216">
        <f t="shared" ref="T21" si="19">T19+2</f>
        <v>10</v>
      </c>
      <c r="U21" s="217">
        <v>7</v>
      </c>
      <c r="V21" s="217">
        <v>9</v>
      </c>
      <c r="W21" s="217">
        <v>12</v>
      </c>
      <c r="X21" s="218">
        <f t="shared" ref="X21" si="20">SUM(V21:W21)</f>
        <v>21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8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8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21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8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8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8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v>4</v>
      </c>
      <c r="J27" s="48">
        <f t="shared" si="12"/>
        <v>3</v>
      </c>
      <c r="K27" s="48">
        <f t="shared" si="13"/>
        <v>4</v>
      </c>
      <c r="L27" s="48">
        <f t="shared" si="14"/>
        <v>5</v>
      </c>
      <c r="M27" s="48">
        <f t="shared" si="15"/>
        <v>9</v>
      </c>
      <c r="N27" s="41"/>
      <c r="O27" s="26"/>
      <c r="P27" s="34"/>
      <c r="Q27" s="49">
        <f>Q17+1</f>
        <v>2</v>
      </c>
      <c r="R27" s="50"/>
      <c r="S27" s="51">
        <f t="shared" si="8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22">A24+1</f>
        <v>5</v>
      </c>
      <c r="B28" s="190"/>
      <c r="C28" s="159"/>
      <c r="D28" s="156"/>
      <c r="E28" s="157"/>
      <c r="F28" s="157"/>
      <c r="G28" s="36"/>
      <c r="H28" s="46"/>
      <c r="I28" s="165">
        <f>I27+0.45</f>
        <v>4.45</v>
      </c>
      <c r="J28" s="48" t="str">
        <f t="shared" si="12"/>
        <v/>
      </c>
      <c r="K28" s="48" t="str">
        <f t="shared" si="13"/>
        <v/>
      </c>
      <c r="L28" s="48" t="str">
        <f t="shared" si="14"/>
        <v/>
      </c>
      <c r="M28" s="48" t="str">
        <f t="shared" si="15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8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8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8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8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23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8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56"/>
      <c r="E33" s="157"/>
      <c r="F33" s="15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8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8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12"/>
        <v>5</v>
      </c>
      <c r="K35" s="48">
        <f t="shared" si="13"/>
        <v>7</v>
      </c>
      <c r="L35" s="48">
        <f t="shared" si="14"/>
        <v>9</v>
      </c>
      <c r="M35" s="48">
        <f t="shared" si="15"/>
        <v>16</v>
      </c>
      <c r="N35" s="41"/>
      <c r="O35" s="26"/>
      <c r="P35" s="34"/>
      <c r="Q35" s="49">
        <f>Q27+1</f>
        <v>3</v>
      </c>
      <c r="R35" s="50"/>
      <c r="S35" s="51">
        <f t="shared" si="8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4">A32+1</f>
        <v>7</v>
      </c>
      <c r="B36" s="190"/>
      <c r="C36" s="159">
        <v>3</v>
      </c>
      <c r="D36" s="156"/>
      <c r="E36" s="157"/>
      <c r="F36" s="157"/>
      <c r="G36" s="36"/>
      <c r="H36" s="46"/>
      <c r="I36" s="165">
        <f>I35+0.45</f>
        <v>6.45</v>
      </c>
      <c r="J36" s="48" t="str">
        <f t="shared" si="12"/>
        <v/>
      </c>
      <c r="K36" s="48" t="str">
        <f t="shared" si="13"/>
        <v/>
      </c>
      <c r="L36" s="56" t="str">
        <f t="shared" si="14"/>
        <v/>
      </c>
      <c r="M36" s="48" t="str">
        <f t="shared" si="15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8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8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8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56"/>
      <c r="E39" s="157"/>
      <c r="F39" s="157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8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5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8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8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59"/>
      <c r="D42" s="156"/>
      <c r="E42" s="157"/>
      <c r="F42" s="157"/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8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12"/>
        <v>6</v>
      </c>
      <c r="K43" s="48">
        <f t="shared" si="13"/>
        <v>8</v>
      </c>
      <c r="L43" s="48">
        <f t="shared" si="14"/>
        <v>10</v>
      </c>
      <c r="M43" s="48">
        <f t="shared" si="15"/>
        <v>18</v>
      </c>
      <c r="N43" s="41"/>
      <c r="O43" s="26"/>
      <c r="P43" s="34"/>
      <c r="Q43" s="49">
        <f>Q35+1</f>
        <v>4</v>
      </c>
      <c r="R43" s="50"/>
      <c r="S43" s="51">
        <f t="shared" si="8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6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12"/>
        <v/>
      </c>
      <c r="K44" s="48" t="str">
        <f t="shared" si="13"/>
        <v/>
      </c>
      <c r="L44" s="56" t="str">
        <f t="shared" si="14"/>
        <v/>
      </c>
      <c r="M44" s="48" t="str">
        <f t="shared" si="15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8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8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8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8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7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8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12"/>
        <v>7</v>
      </c>
      <c r="K50" s="48">
        <f t="shared" si="13"/>
        <v>9</v>
      </c>
      <c r="L50" s="48">
        <f t="shared" si="14"/>
        <v>12</v>
      </c>
      <c r="M50" s="48">
        <f t="shared" si="15"/>
        <v>21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16.399999999999999</v>
      </c>
      <c r="F51" s="162">
        <f>IF(D51=0,"",D51-MAX(D$9:$D50))</f>
        <v>8</v>
      </c>
      <c r="G51" s="36"/>
      <c r="H51" s="46"/>
      <c r="I51" s="165">
        <f>I50+0.45</f>
        <v>10.45</v>
      </c>
      <c r="J51" s="48" t="str">
        <f t="shared" si="12"/>
        <v/>
      </c>
      <c r="K51" s="48" t="str">
        <f t="shared" si="13"/>
        <v/>
      </c>
      <c r="L51" s="56" t="str">
        <f t="shared" si="14"/>
        <v/>
      </c>
      <c r="M51" s="48" t="str">
        <f t="shared" si="15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8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8">
    <mergeCell ref="P57:Q57"/>
    <mergeCell ref="D12:D13"/>
    <mergeCell ref="E12:E13"/>
    <mergeCell ref="F12:F13"/>
    <mergeCell ref="W47:W48"/>
    <mergeCell ref="X47:X48"/>
    <mergeCell ref="U43:U44"/>
    <mergeCell ref="V43:V44"/>
    <mergeCell ref="W43:W44"/>
    <mergeCell ref="X43:X44"/>
    <mergeCell ref="V39:V40"/>
    <mergeCell ref="W39:W40"/>
    <mergeCell ref="X39:X40"/>
    <mergeCell ref="X31:X32"/>
    <mergeCell ref="U35:U36"/>
    <mergeCell ref="V35:V36"/>
    <mergeCell ref="W25:W26"/>
    <mergeCell ref="X25:X26"/>
    <mergeCell ref="W23:W24"/>
    <mergeCell ref="X23:X24"/>
    <mergeCell ref="V17:V18"/>
    <mergeCell ref="W17:W18"/>
    <mergeCell ref="X17:X18"/>
    <mergeCell ref="X13:X14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4:A47"/>
    <mergeCell ref="T45:T46"/>
    <mergeCell ref="U45:U46"/>
    <mergeCell ref="V45:V46"/>
    <mergeCell ref="W45:W46"/>
    <mergeCell ref="X45:X46"/>
    <mergeCell ref="V51:V52"/>
    <mergeCell ref="W51:W52"/>
    <mergeCell ref="X51:X52"/>
    <mergeCell ref="A40:A43"/>
    <mergeCell ref="T41:T42"/>
    <mergeCell ref="U41:U42"/>
    <mergeCell ref="V41:V42"/>
    <mergeCell ref="W41:W42"/>
    <mergeCell ref="X41:X42"/>
    <mergeCell ref="T43:T44"/>
    <mergeCell ref="W35:W36"/>
    <mergeCell ref="X35:X36"/>
    <mergeCell ref="A36:A39"/>
    <mergeCell ref="T37:T38"/>
    <mergeCell ref="U37:U38"/>
    <mergeCell ref="V37:V38"/>
    <mergeCell ref="W37:W38"/>
    <mergeCell ref="X37:X38"/>
    <mergeCell ref="T39:T40"/>
    <mergeCell ref="U39:U40"/>
    <mergeCell ref="A32:A35"/>
    <mergeCell ref="T33:T34"/>
    <mergeCell ref="U33:U34"/>
    <mergeCell ref="V33:V34"/>
    <mergeCell ref="W33:W34"/>
    <mergeCell ref="X33:X34"/>
    <mergeCell ref="T35:T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T27:T28"/>
    <mergeCell ref="U27:U28"/>
    <mergeCell ref="V27:V28"/>
    <mergeCell ref="W27:W28"/>
    <mergeCell ref="X27:X28"/>
    <mergeCell ref="A24:A27"/>
    <mergeCell ref="C25:C26"/>
    <mergeCell ref="D25:D26"/>
    <mergeCell ref="E25:E26"/>
    <mergeCell ref="F25:F26"/>
    <mergeCell ref="T25:T26"/>
    <mergeCell ref="U25:U26"/>
    <mergeCell ref="V25:V26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C15:C16"/>
    <mergeCell ref="T15:T16"/>
    <mergeCell ref="U15:U16"/>
    <mergeCell ref="V15:V16"/>
    <mergeCell ref="W15:W16"/>
    <mergeCell ref="X15:X16"/>
    <mergeCell ref="K10:K11"/>
    <mergeCell ref="L10:L11"/>
    <mergeCell ref="M10:M11"/>
    <mergeCell ref="A12:A15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0000"/>
  </sheetPr>
  <dimension ref="A1:AB102"/>
  <sheetViews>
    <sheetView topLeftCell="A37" zoomScale="130" zoomScaleNormal="13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79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42</v>
      </c>
      <c r="H5" s="11"/>
      <c r="I5" s="12"/>
      <c r="J5" s="9" t="s">
        <v>10</v>
      </c>
      <c r="K5" s="10"/>
      <c r="L5" s="10"/>
      <c r="M5" s="10"/>
      <c r="N5" s="236">
        <v>44909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44909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28.2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>
        <v>1</v>
      </c>
      <c r="C12" s="160">
        <v>1</v>
      </c>
      <c r="D12" s="176">
        <v>0.2</v>
      </c>
      <c r="E12" s="177">
        <f t="shared" ref="E12" si="0">IF(D12=0,"",$G$7-D12)</f>
        <v>28</v>
      </c>
      <c r="F12" s="177">
        <f>IF(D12=0,"",D12-MAX(D$9:$D11))</f>
        <v>0.2</v>
      </c>
      <c r="G12" s="36"/>
      <c r="H12" s="37"/>
      <c r="I12" s="38"/>
      <c r="J12" s="39"/>
      <c r="K12" s="39"/>
      <c r="L12" s="39"/>
      <c r="M12" s="40" t="str">
        <f t="shared" ref="M12" si="1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158"/>
      <c r="D13" s="156"/>
      <c r="E13" s="157"/>
      <c r="F13" s="157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1</v>
      </c>
      <c r="V13" s="217">
        <v>2</v>
      </c>
      <c r="W13" s="217">
        <v>2</v>
      </c>
      <c r="X13" s="218">
        <f>SUM(V13:W13)</f>
        <v>4</v>
      </c>
      <c r="Y13" s="52">
        <f>Y12+2</f>
        <v>2</v>
      </c>
      <c r="Z13" s="53">
        <f t="shared" ref="Z13:Z17" si="2">VLOOKUP(Y13,$T$13:$X$51,5,0)</f>
        <v>4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5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1</v>
      </c>
      <c r="V15" s="217">
        <v>2</v>
      </c>
      <c r="W15" s="217">
        <v>3</v>
      </c>
      <c r="X15" s="218">
        <f>SUM(V15:W15)</f>
        <v>5</v>
      </c>
      <c r="Y15" s="52">
        <f t="shared" ref="Y15:Y17" si="3">Y14+2</f>
        <v>6</v>
      </c>
      <c r="Z15" s="53">
        <f t="shared" si="2"/>
        <v>5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20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1</v>
      </c>
      <c r="V17" s="217">
        <v>2</v>
      </c>
      <c r="W17" s="217">
        <v>3</v>
      </c>
      <c r="X17" s="218">
        <f t="shared" ref="X17" si="6">SUM(V17:W17)</f>
        <v>5</v>
      </c>
      <c r="Y17" s="52">
        <f t="shared" si="3"/>
        <v>10</v>
      </c>
      <c r="Z17" s="53">
        <f t="shared" si="2"/>
        <v>18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1</v>
      </c>
      <c r="K19" s="48">
        <f t="shared" ref="K19:K51" si="8">IFERROR(VLOOKUP($I19,$T$13:$X$51,3,0),"")</f>
        <v>2</v>
      </c>
      <c r="L19" s="48">
        <f t="shared" ref="L19:L51" si="9">IFERROR(VLOOKUP($I19,$T$13:$X$51,4,0),"")</f>
        <v>2</v>
      </c>
      <c r="M19" s="48">
        <f t="shared" ref="M19:M51" si="10">IFERROR(VLOOKUP($I19,$T$13:$X$51,5,0),"")</f>
        <v>4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7</v>
      </c>
      <c r="V19" s="217">
        <v>9</v>
      </c>
      <c r="W19" s="217">
        <v>11</v>
      </c>
      <c r="X19" s="218">
        <f t="shared" ref="X19" si="12">SUM(V19:W19)</f>
        <v>20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6</v>
      </c>
      <c r="V21" s="217">
        <v>8</v>
      </c>
      <c r="W21" s="217">
        <v>10</v>
      </c>
      <c r="X21" s="218">
        <f t="shared" ref="X21" si="15">SUM(V21:W21)</f>
        <v>18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f>I19+2</f>
        <v>4</v>
      </c>
      <c r="J27" s="48">
        <f t="shared" si="7"/>
        <v>1</v>
      </c>
      <c r="K27" s="48">
        <f t="shared" si="8"/>
        <v>2</v>
      </c>
      <c r="L27" s="48">
        <f t="shared" si="9"/>
        <v>3</v>
      </c>
      <c r="M27" s="48">
        <f t="shared" si="10"/>
        <v>5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>
        <v>2</v>
      </c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56"/>
      <c r="E33" s="157"/>
      <c r="F33" s="15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1</v>
      </c>
      <c r="K35" s="48">
        <f t="shared" si="8"/>
        <v>2</v>
      </c>
      <c r="L35" s="48">
        <f t="shared" si="9"/>
        <v>3</v>
      </c>
      <c r="M35" s="48">
        <f t="shared" si="10"/>
        <v>5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59"/>
      <c r="D36" s="156"/>
      <c r="E36" s="157"/>
      <c r="F36" s="157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56"/>
      <c r="E39" s="157"/>
      <c r="F39" s="157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>
        <v>2</v>
      </c>
      <c r="C42" s="159"/>
      <c r="D42" s="156">
        <v>7.8</v>
      </c>
      <c r="E42" s="157">
        <f t="shared" ref="E42" si="21">IF(D42=0,"",$G$7-D42)</f>
        <v>20.399999999999999</v>
      </c>
      <c r="F42" s="157">
        <f>IF(D42=0,"",D42-MAX(D$9:$D41))</f>
        <v>7.6</v>
      </c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7</v>
      </c>
      <c r="K43" s="48">
        <f t="shared" si="8"/>
        <v>9</v>
      </c>
      <c r="L43" s="48">
        <f t="shared" si="9"/>
        <v>11</v>
      </c>
      <c r="M43" s="48">
        <f t="shared" si="10"/>
        <v>20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>
        <v>3</v>
      </c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6</v>
      </c>
      <c r="K50" s="48">
        <f t="shared" si="8"/>
        <v>8</v>
      </c>
      <c r="L50" s="48">
        <f t="shared" si="9"/>
        <v>10</v>
      </c>
      <c r="M50" s="48">
        <f t="shared" si="10"/>
        <v>18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18.2</v>
      </c>
      <c r="F51" s="162">
        <f>IF(D51=0,"",D51-MAX(D$9:$D50))</f>
        <v>2.2000000000000002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5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U17:U18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T15:T16"/>
    <mergeCell ref="U15:U16"/>
    <mergeCell ref="V15:V16"/>
    <mergeCell ref="W15:W16"/>
    <mergeCell ref="X15:X16"/>
    <mergeCell ref="A16:A19"/>
    <mergeCell ref="D17:D18"/>
    <mergeCell ref="E17:E18"/>
    <mergeCell ref="F17:F18"/>
    <mergeCell ref="T17:T18"/>
    <mergeCell ref="A12:A15"/>
    <mergeCell ref="C15:C16"/>
    <mergeCell ref="U12:W12"/>
    <mergeCell ref="T13:T14"/>
    <mergeCell ref="U13:U14"/>
    <mergeCell ref="V13:V14"/>
    <mergeCell ref="W13:W14"/>
    <mergeCell ref="X13:X14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10:C11"/>
    <mergeCell ref="D10:D11"/>
    <mergeCell ref="E10:E11"/>
    <mergeCell ref="F10:F11"/>
    <mergeCell ref="I10:I11"/>
    <mergeCell ref="J10:J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0000"/>
  </sheetPr>
  <dimension ref="A1:AB102"/>
  <sheetViews>
    <sheetView topLeftCell="A40" zoomScale="145" zoomScaleNormal="14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80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29</v>
      </c>
      <c r="H5" s="11"/>
      <c r="I5" s="12"/>
      <c r="J5" s="9" t="s">
        <v>10</v>
      </c>
      <c r="K5" s="10"/>
      <c r="L5" s="10"/>
      <c r="M5" s="10"/>
      <c r="N5" s="236">
        <v>44909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44909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26.6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76"/>
      <c r="E12" s="177"/>
      <c r="F12" s="177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56">
        <v>0.5</v>
      </c>
      <c r="E13" s="157">
        <f t="shared" ref="E13" si="1">IF(D13=0,"",$G$7-D13)</f>
        <v>26.1</v>
      </c>
      <c r="F13" s="157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4</v>
      </c>
      <c r="V13" s="217">
        <v>5</v>
      </c>
      <c r="W13" s="217">
        <v>6</v>
      </c>
      <c r="X13" s="218">
        <f>SUM(V13:W13)</f>
        <v>11</v>
      </c>
      <c r="Y13" s="52">
        <f>Y12+2</f>
        <v>2</v>
      </c>
      <c r="Z13" s="53">
        <f t="shared" ref="Z13:Z17" si="2">VLOOKUP(Y13,$T$13:$X$51,5,0)</f>
        <v>11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4</v>
      </c>
      <c r="V15" s="217">
        <v>5</v>
      </c>
      <c r="W15" s="217">
        <v>7</v>
      </c>
      <c r="X15" s="218">
        <f>SUM(V15:W15)</f>
        <v>12</v>
      </c>
      <c r="Y15" s="52">
        <f t="shared" ref="Y15:Y17" si="3">Y14+2</f>
        <v>6</v>
      </c>
      <c r="Z15" s="53">
        <f t="shared" si="2"/>
        <v>13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18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6</v>
      </c>
      <c r="W17" s="217">
        <v>7</v>
      </c>
      <c r="X17" s="218">
        <f t="shared" ref="X17" si="6">SUM(V17:W17)</f>
        <v>13</v>
      </c>
      <c r="Y17" s="52">
        <f t="shared" si="3"/>
        <v>10</v>
      </c>
      <c r="Z17" s="53">
        <f t="shared" si="2"/>
        <v>20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4</v>
      </c>
      <c r="K19" s="48">
        <f t="shared" ref="K19:K51" si="8">IFERROR(VLOOKUP($I19,$T$13:$X$51,3,0),"")</f>
        <v>5</v>
      </c>
      <c r="L19" s="48">
        <f t="shared" ref="L19:L51" si="9">IFERROR(VLOOKUP($I19,$T$13:$X$51,4,0),"")</f>
        <v>6</v>
      </c>
      <c r="M19" s="48">
        <f t="shared" ref="M19:M51" si="10">IFERROR(VLOOKUP($I19,$T$13:$X$51,5,0),"")</f>
        <v>11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6</v>
      </c>
      <c r="V19" s="217">
        <v>8</v>
      </c>
      <c r="W19" s="217">
        <v>10</v>
      </c>
      <c r="X19" s="218">
        <f t="shared" ref="X19" si="12">SUM(V19:W19)</f>
        <v>18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6</v>
      </c>
      <c r="V21" s="217">
        <v>9</v>
      </c>
      <c r="W21" s="217">
        <v>11</v>
      </c>
      <c r="X21" s="218">
        <f t="shared" ref="X21" si="15">SUM(V21:W21)</f>
        <v>20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f>I19+2</f>
        <v>4</v>
      </c>
      <c r="J27" s="48">
        <f t="shared" si="7"/>
        <v>4</v>
      </c>
      <c r="K27" s="48">
        <f t="shared" si="8"/>
        <v>5</v>
      </c>
      <c r="L27" s="48">
        <f t="shared" si="9"/>
        <v>7</v>
      </c>
      <c r="M27" s="48">
        <f t="shared" si="10"/>
        <v>12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>
        <v>2</v>
      </c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56"/>
      <c r="E33" s="157"/>
      <c r="F33" s="15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6</v>
      </c>
      <c r="L35" s="48">
        <f t="shared" si="9"/>
        <v>7</v>
      </c>
      <c r="M35" s="48">
        <f t="shared" si="10"/>
        <v>13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59"/>
      <c r="D36" s="156"/>
      <c r="E36" s="157"/>
      <c r="F36" s="157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56"/>
      <c r="E39" s="157"/>
      <c r="F39" s="157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>
        <v>2</v>
      </c>
      <c r="C42" s="159"/>
      <c r="D42" s="156">
        <v>7.8</v>
      </c>
      <c r="E42" s="157">
        <f t="shared" ref="E42" si="21">IF(D42=0,"",$G$7-D42)</f>
        <v>18.8</v>
      </c>
      <c r="F42" s="157">
        <f>IF(D42=0,"",D42-MAX(D$9:$D41))</f>
        <v>7.3</v>
      </c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6</v>
      </c>
      <c r="K43" s="48">
        <f t="shared" si="8"/>
        <v>8</v>
      </c>
      <c r="L43" s="48">
        <f t="shared" si="9"/>
        <v>10</v>
      </c>
      <c r="M43" s="48">
        <f t="shared" si="10"/>
        <v>18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>
        <v>3</v>
      </c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6</v>
      </c>
      <c r="K50" s="48">
        <f t="shared" si="8"/>
        <v>9</v>
      </c>
      <c r="L50" s="48">
        <f t="shared" si="9"/>
        <v>11</v>
      </c>
      <c r="M50" s="48">
        <f t="shared" si="10"/>
        <v>20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16.600000000000001</v>
      </c>
      <c r="F51" s="162">
        <f>IF(D51=0,"",D51-MAX(D$9:$D50))</f>
        <v>2.2000000000000002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V51:V52"/>
    <mergeCell ref="W51:W52"/>
    <mergeCell ref="X51:X52"/>
    <mergeCell ref="P57:Q57"/>
    <mergeCell ref="C12:C13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U43:U44"/>
    <mergeCell ref="V43:V44"/>
    <mergeCell ref="W43:W44"/>
    <mergeCell ref="U37:U38"/>
    <mergeCell ref="V37:V38"/>
    <mergeCell ref="W37:W38"/>
    <mergeCell ref="X37:X38"/>
    <mergeCell ref="T39:T40"/>
    <mergeCell ref="U39:U40"/>
    <mergeCell ref="X43:X44"/>
    <mergeCell ref="A44:A47"/>
    <mergeCell ref="T45:T46"/>
    <mergeCell ref="U45:U46"/>
    <mergeCell ref="V45:V46"/>
    <mergeCell ref="W45:W46"/>
    <mergeCell ref="X45:X46"/>
    <mergeCell ref="V39:V40"/>
    <mergeCell ref="W39:W40"/>
    <mergeCell ref="X39:X40"/>
    <mergeCell ref="A40:A43"/>
    <mergeCell ref="T41:T42"/>
    <mergeCell ref="U41:U42"/>
    <mergeCell ref="V41:V42"/>
    <mergeCell ref="W41:W42"/>
    <mergeCell ref="X41:X42"/>
    <mergeCell ref="T43:T44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00B0F0"/>
  </sheetPr>
  <dimension ref="A1:AB102"/>
  <sheetViews>
    <sheetView topLeftCell="A29" zoomScale="70" zoomScaleNormal="7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81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6</v>
      </c>
      <c r="H5" s="11"/>
      <c r="I5" s="12"/>
      <c r="J5" s="9" t="s">
        <v>10</v>
      </c>
      <c r="K5" s="10"/>
      <c r="L5" s="10"/>
      <c r="M5" s="10"/>
      <c r="N5" s="236">
        <v>44910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44910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28.7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76"/>
      <c r="E12" s="177"/>
      <c r="F12" s="177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56">
        <v>0.5</v>
      </c>
      <c r="E13" s="157">
        <f t="shared" ref="E13" si="1">IF(D13=0,"",$G$7-D13)</f>
        <v>28.2</v>
      </c>
      <c r="F13" s="157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4</v>
      </c>
      <c r="V13" s="217">
        <v>5</v>
      </c>
      <c r="W13" s="217">
        <v>8</v>
      </c>
      <c r="X13" s="218">
        <f>SUM(V13:W13)</f>
        <v>13</v>
      </c>
      <c r="Y13" s="52">
        <f>Y12+2</f>
        <v>2</v>
      </c>
      <c r="Z13" s="53">
        <f t="shared" ref="Z13:Z17" si="2">VLOOKUP(Y13,$T$13:$X$51,5,0)</f>
        <v>13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14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4</v>
      </c>
      <c r="V15" s="217">
        <v>6</v>
      </c>
      <c r="W15" s="217">
        <v>8</v>
      </c>
      <c r="X15" s="218">
        <f>SUM(V15:W15)</f>
        <v>14</v>
      </c>
      <c r="Y15" s="52">
        <f t="shared" ref="Y15:Y17" si="3">Y14+2</f>
        <v>6</v>
      </c>
      <c r="Z15" s="53">
        <f t="shared" si="2"/>
        <v>12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13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5</v>
      </c>
      <c r="W17" s="217">
        <v>7</v>
      </c>
      <c r="X17" s="218">
        <f t="shared" ref="X17" si="6">SUM(V17:W17)</f>
        <v>12</v>
      </c>
      <c r="Y17" s="52">
        <f t="shared" si="3"/>
        <v>10</v>
      </c>
      <c r="Z17" s="53">
        <f t="shared" si="2"/>
        <v>11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4</v>
      </c>
      <c r="K19" s="48">
        <f t="shared" ref="K19:K51" si="8">IFERROR(VLOOKUP($I19,$T$13:$X$51,3,0),"")</f>
        <v>5</v>
      </c>
      <c r="L19" s="48">
        <f t="shared" ref="L19:L51" si="9">IFERROR(VLOOKUP($I19,$T$13:$X$51,4,0),"")</f>
        <v>8</v>
      </c>
      <c r="M19" s="48">
        <f t="shared" ref="M19:M51" si="10">IFERROR(VLOOKUP($I19,$T$13:$X$51,5,0),"")</f>
        <v>13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4</v>
      </c>
      <c r="V19" s="217">
        <v>6</v>
      </c>
      <c r="W19" s="217">
        <v>7</v>
      </c>
      <c r="X19" s="218">
        <f t="shared" ref="X19" si="12">SUM(V19:W19)</f>
        <v>13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4</v>
      </c>
      <c r="V21" s="217">
        <v>5</v>
      </c>
      <c r="W21" s="217">
        <v>6</v>
      </c>
      <c r="X21" s="218">
        <f t="shared" ref="X21" si="15">SUM(V21:W21)</f>
        <v>11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>
        <v>2</v>
      </c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f>I19+2</f>
        <v>4</v>
      </c>
      <c r="J27" s="48">
        <f t="shared" si="7"/>
        <v>4</v>
      </c>
      <c r="K27" s="48">
        <f t="shared" si="8"/>
        <v>6</v>
      </c>
      <c r="L27" s="48">
        <f t="shared" si="9"/>
        <v>8</v>
      </c>
      <c r="M27" s="48">
        <f t="shared" si="10"/>
        <v>14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/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56"/>
      <c r="E33" s="157"/>
      <c r="F33" s="15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5</v>
      </c>
      <c r="L35" s="48">
        <f t="shared" si="9"/>
        <v>7</v>
      </c>
      <c r="M35" s="48">
        <f t="shared" si="10"/>
        <v>12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59"/>
      <c r="D36" s="156"/>
      <c r="E36" s="157"/>
      <c r="F36" s="157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>
        <v>2</v>
      </c>
      <c r="C37" s="159"/>
      <c r="D37" s="156">
        <v>6.5</v>
      </c>
      <c r="E37" s="157">
        <f t="shared" ref="E37" si="20">IF(D37=0,"",$G$7-D37)</f>
        <v>22.2</v>
      </c>
      <c r="F37" s="157">
        <f>IF(D37=0,"",D37-MAX(D$9:$D36))</f>
        <v>6</v>
      </c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56"/>
      <c r="E39" s="157"/>
      <c r="F39" s="157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59"/>
      <c r="D42" s="156"/>
      <c r="E42" s="157"/>
      <c r="F42" s="157"/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4</v>
      </c>
      <c r="K43" s="48">
        <f t="shared" si="8"/>
        <v>6</v>
      </c>
      <c r="L43" s="48">
        <f t="shared" si="9"/>
        <v>7</v>
      </c>
      <c r="M43" s="48">
        <f t="shared" si="10"/>
        <v>13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>
        <v>3</v>
      </c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4</v>
      </c>
      <c r="K50" s="48">
        <f t="shared" si="8"/>
        <v>5</v>
      </c>
      <c r="L50" s="48">
        <f t="shared" si="9"/>
        <v>6</v>
      </c>
      <c r="M50" s="48">
        <f t="shared" si="10"/>
        <v>11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18.7</v>
      </c>
      <c r="F51" s="162">
        <f>IF(D51=0,"",D51-MAX(D$9:$D50))</f>
        <v>3.5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00B0F0"/>
  </sheetPr>
  <dimension ref="A1:AB102"/>
  <sheetViews>
    <sheetView topLeftCell="A11" zoomScale="115" zoomScaleNormal="11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82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13</v>
      </c>
      <c r="H5" s="11"/>
      <c r="I5" s="12"/>
      <c r="J5" s="9" t="s">
        <v>10</v>
      </c>
      <c r="K5" s="10"/>
      <c r="L5" s="10"/>
      <c r="M5" s="10"/>
      <c r="N5" s="236">
        <v>44910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44910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26.8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>
        <v>1</v>
      </c>
      <c r="C12" s="160">
        <v>1</v>
      </c>
      <c r="D12" s="161">
        <v>0.3</v>
      </c>
      <c r="E12" s="162">
        <f t="shared" ref="E12" si="0">IF(D12=0,"",$G$7-D12)</f>
        <v>26.5</v>
      </c>
      <c r="F12" s="162">
        <f>IF(D12=0,"",D12-MAX(D$9:$D11))</f>
        <v>0.3</v>
      </c>
      <c r="G12" s="36"/>
      <c r="H12" s="37"/>
      <c r="I12" s="38"/>
      <c r="J12" s="39"/>
      <c r="K12" s="39"/>
      <c r="L12" s="39"/>
      <c r="M12" s="40" t="str">
        <f t="shared" ref="M12" si="1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158"/>
      <c r="D13" s="161"/>
      <c r="E13" s="162"/>
      <c r="F13" s="162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4</v>
      </c>
      <c r="V13" s="217">
        <v>5</v>
      </c>
      <c r="W13" s="217">
        <v>6</v>
      </c>
      <c r="X13" s="218">
        <f>SUM(V13:W13)</f>
        <v>11</v>
      </c>
      <c r="Y13" s="52">
        <f>Y12+2</f>
        <v>2</v>
      </c>
      <c r="Z13" s="53">
        <f t="shared" ref="Z13:Z17" si="2">VLOOKUP(Y13,$T$13:$X$51,5,0)</f>
        <v>11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4</v>
      </c>
      <c r="V15" s="217">
        <v>5</v>
      </c>
      <c r="W15" s="217">
        <v>7</v>
      </c>
      <c r="X15" s="218">
        <f>SUM(V15:W15)</f>
        <v>12</v>
      </c>
      <c r="Y15" s="52">
        <f t="shared" ref="Y15:Y17" si="3">Y14+2</f>
        <v>6</v>
      </c>
      <c r="Z15" s="53">
        <f t="shared" si="2"/>
        <v>14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12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6</v>
      </c>
      <c r="W17" s="217">
        <v>8</v>
      </c>
      <c r="X17" s="218">
        <f t="shared" ref="X17" si="6">SUM(V17:W17)</f>
        <v>14</v>
      </c>
      <c r="Y17" s="52">
        <f t="shared" si="3"/>
        <v>10</v>
      </c>
      <c r="Z17" s="53">
        <f t="shared" si="2"/>
        <v>11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4</v>
      </c>
      <c r="K19" s="48">
        <f t="shared" ref="K19:K51" si="8">IFERROR(VLOOKUP($I19,$T$13:$X$51,3,0),"")</f>
        <v>5</v>
      </c>
      <c r="L19" s="48">
        <f t="shared" ref="L19:L51" si="9">IFERROR(VLOOKUP($I19,$T$13:$X$51,4,0),"")</f>
        <v>6</v>
      </c>
      <c r="M19" s="48">
        <f t="shared" ref="M19:M51" si="10">IFERROR(VLOOKUP($I19,$T$13:$X$51,5,0),"")</f>
        <v>11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4</v>
      </c>
      <c r="V19" s="217">
        <v>5</v>
      </c>
      <c r="W19" s="217">
        <v>7</v>
      </c>
      <c r="X19" s="218">
        <f t="shared" ref="X19" si="12">SUM(V19:W19)</f>
        <v>12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3</v>
      </c>
      <c r="V21" s="217">
        <v>5</v>
      </c>
      <c r="W21" s="217">
        <v>6</v>
      </c>
      <c r="X21" s="218">
        <f t="shared" ref="X21" si="15">SUM(V21:W21)</f>
        <v>11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f>I19+2</f>
        <v>4</v>
      </c>
      <c r="J27" s="48">
        <f t="shared" si="7"/>
        <v>4</v>
      </c>
      <c r="K27" s="48">
        <f t="shared" si="8"/>
        <v>5</v>
      </c>
      <c r="L27" s="48">
        <f t="shared" si="9"/>
        <v>7</v>
      </c>
      <c r="M27" s="48">
        <f t="shared" si="10"/>
        <v>12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>
        <v>3</v>
      </c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56"/>
      <c r="E33" s="157"/>
      <c r="F33" s="15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6</v>
      </c>
      <c r="L35" s="48">
        <f t="shared" si="9"/>
        <v>8</v>
      </c>
      <c r="M35" s="48">
        <f t="shared" si="10"/>
        <v>14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59"/>
      <c r="D36" s="156"/>
      <c r="E36" s="157"/>
      <c r="F36" s="157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56"/>
      <c r="E39" s="157"/>
      <c r="F39" s="157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59"/>
      <c r="D42" s="156"/>
      <c r="E42" s="157"/>
      <c r="F42" s="157"/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4</v>
      </c>
      <c r="K43" s="48">
        <f t="shared" si="8"/>
        <v>5</v>
      </c>
      <c r="L43" s="48">
        <f t="shared" si="9"/>
        <v>7</v>
      </c>
      <c r="M43" s="48">
        <f t="shared" si="10"/>
        <v>12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3</v>
      </c>
      <c r="K50" s="48">
        <f t="shared" si="8"/>
        <v>5</v>
      </c>
      <c r="L50" s="48">
        <f t="shared" si="9"/>
        <v>6</v>
      </c>
      <c r="M50" s="48">
        <f t="shared" si="10"/>
        <v>11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16.8</v>
      </c>
      <c r="F51" s="162">
        <f>IF(D51=0,"",D51-MAX(D$9:$D50))</f>
        <v>9.6999999999999993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5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00B0F0"/>
  </sheetPr>
  <dimension ref="A1:AB102"/>
  <sheetViews>
    <sheetView topLeftCell="A22" zoomScaleNormal="100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83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33</v>
      </c>
      <c r="H5" s="11"/>
      <c r="I5" s="12"/>
      <c r="J5" s="9" t="s">
        <v>10</v>
      </c>
      <c r="K5" s="10"/>
      <c r="L5" s="10"/>
      <c r="M5" s="10"/>
      <c r="N5" s="236">
        <v>44910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44910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26.8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61"/>
      <c r="E12" s="162"/>
      <c r="F12" s="162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56">
        <v>0.5</v>
      </c>
      <c r="E13" s="157">
        <f t="shared" ref="E13" si="1">IF(D13=0,"",$G$7-D13)</f>
        <v>26.3</v>
      </c>
      <c r="F13" s="157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5</v>
      </c>
      <c r="W13" s="217">
        <v>7</v>
      </c>
      <c r="X13" s="218">
        <f>SUM(V13:W13)</f>
        <v>12</v>
      </c>
      <c r="Y13" s="52">
        <f>Y12+2</f>
        <v>2</v>
      </c>
      <c r="Z13" s="53">
        <f t="shared" ref="Z13:Z17" si="2">VLOOKUP(Y13,$T$13:$X$51,5,0)</f>
        <v>12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13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5</v>
      </c>
      <c r="V15" s="217">
        <v>6</v>
      </c>
      <c r="W15" s="217">
        <v>7</v>
      </c>
      <c r="X15" s="218">
        <f>SUM(V15:W15)</f>
        <v>13</v>
      </c>
      <c r="Y15" s="52">
        <f t="shared" ref="Y15:Y17" si="3">Y14+2</f>
        <v>6</v>
      </c>
      <c r="Z15" s="53">
        <f t="shared" si="2"/>
        <v>15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18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5</v>
      </c>
      <c r="V17" s="217">
        <v>7</v>
      </c>
      <c r="W17" s="217">
        <v>8</v>
      </c>
      <c r="X17" s="218">
        <f t="shared" ref="X17" si="6">SUM(V17:W17)</f>
        <v>15</v>
      </c>
      <c r="Y17" s="52">
        <f t="shared" si="3"/>
        <v>10</v>
      </c>
      <c r="Z17" s="53">
        <f t="shared" si="2"/>
        <v>20</v>
      </c>
      <c r="AA17" s="7">
        <v>12</v>
      </c>
      <c r="AB17" s="7">
        <v>3</v>
      </c>
    </row>
    <row r="18" spans="1:28" ht="14.1" customHeight="1">
      <c r="A18" s="253"/>
      <c r="B18" s="190"/>
      <c r="C18" s="159">
        <v>2</v>
      </c>
      <c r="D18" s="221"/>
      <c r="E18" s="222"/>
      <c r="F18" s="222"/>
      <c r="G18" s="36"/>
      <c r="H18" s="46"/>
      <c r="I18" s="16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5</v>
      </c>
      <c r="L19" s="48">
        <f t="shared" ref="L19:L51" si="9">IFERROR(VLOOKUP($I19,$T$13:$X$51,4,0),"")</f>
        <v>7</v>
      </c>
      <c r="M19" s="48">
        <f t="shared" ref="M19:M51" si="10">IFERROR(VLOOKUP($I19,$T$13:$X$51,5,0),"")</f>
        <v>12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6</v>
      </c>
      <c r="V19" s="217">
        <v>8</v>
      </c>
      <c r="W19" s="217">
        <v>10</v>
      </c>
      <c r="X19" s="218">
        <f t="shared" ref="X19" si="12">SUM(V19:W19)</f>
        <v>18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7</v>
      </c>
      <c r="V21" s="217">
        <v>9</v>
      </c>
      <c r="W21" s="217">
        <v>11</v>
      </c>
      <c r="X21" s="218">
        <f t="shared" ref="X21" si="15">SUM(V21:W21)</f>
        <v>20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>
        <v>2</v>
      </c>
      <c r="C25" s="251"/>
      <c r="D25" s="156">
        <v>3.5</v>
      </c>
      <c r="E25" s="157">
        <f t="shared" ref="E25" si="17">IF(D25=0,"",$G$7-D25)</f>
        <v>23.3</v>
      </c>
      <c r="F25" s="157">
        <f>IF(D25=0,"",D25-MAX(D$9:$D24))</f>
        <v>3</v>
      </c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156"/>
      <c r="E26" s="157"/>
      <c r="F26" s="157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f>I19+2</f>
        <v>4</v>
      </c>
      <c r="J27" s="48">
        <f t="shared" si="7"/>
        <v>5</v>
      </c>
      <c r="K27" s="48">
        <f t="shared" si="8"/>
        <v>6</v>
      </c>
      <c r="L27" s="48">
        <f t="shared" si="9"/>
        <v>7</v>
      </c>
      <c r="M27" s="48">
        <f t="shared" si="10"/>
        <v>13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8">A24+1</f>
        <v>5</v>
      </c>
      <c r="B28" s="190"/>
      <c r="C28" s="159"/>
      <c r="D28" s="156"/>
      <c r="E28" s="157"/>
      <c r="F28" s="157"/>
      <c r="G28" s="36"/>
      <c r="H28" s="46"/>
      <c r="I28" s="16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59"/>
      <c r="D29" s="161"/>
      <c r="E29" s="162"/>
      <c r="F29" s="162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9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61"/>
      <c r="E33" s="162"/>
      <c r="F33" s="162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7"/>
        <v>5</v>
      </c>
      <c r="K35" s="48">
        <f t="shared" si="8"/>
        <v>7</v>
      </c>
      <c r="L35" s="48">
        <f t="shared" si="9"/>
        <v>8</v>
      </c>
      <c r="M35" s="48">
        <f t="shared" si="10"/>
        <v>15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59"/>
      <c r="D36" s="78"/>
      <c r="E36" s="162"/>
      <c r="F36" s="162"/>
      <c r="G36" s="36"/>
      <c r="H36" s="46"/>
      <c r="I36" s="16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>
        <v>3</v>
      </c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61"/>
      <c r="E39" s="162"/>
      <c r="F39" s="162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59"/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59"/>
      <c r="D42" s="161"/>
      <c r="E42" s="162"/>
      <c r="F42" s="162"/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7"/>
        <v>6</v>
      </c>
      <c r="K43" s="48">
        <f t="shared" si="8"/>
        <v>8</v>
      </c>
      <c r="L43" s="48">
        <f t="shared" si="9"/>
        <v>10</v>
      </c>
      <c r="M43" s="48">
        <f t="shared" si="10"/>
        <v>18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7"/>
        <v>7</v>
      </c>
      <c r="K50" s="48">
        <f t="shared" si="8"/>
        <v>9</v>
      </c>
      <c r="L50" s="48">
        <f t="shared" si="9"/>
        <v>11</v>
      </c>
      <c r="M50" s="48">
        <f t="shared" si="10"/>
        <v>20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16.8</v>
      </c>
      <c r="F51" s="162">
        <f>IF(D51=0,"",D51-MAX(D$9:$D50))</f>
        <v>6.5</v>
      </c>
      <c r="G51" s="36"/>
      <c r="H51" s="46"/>
      <c r="I51" s="16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3"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A24:A27"/>
    <mergeCell ref="C25:C26"/>
    <mergeCell ref="T25:T26"/>
    <mergeCell ref="U25:U26"/>
    <mergeCell ref="V25:V26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00B0F0"/>
  </sheetPr>
  <dimension ref="A1:AB102"/>
  <sheetViews>
    <sheetView zoomScale="130" zoomScaleNormal="130" zoomScaleSheetLayoutView="145" workbookViewId="0">
      <selection activeCell="I28" sqref="I28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85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37</v>
      </c>
      <c r="H5" s="11"/>
      <c r="I5" s="12"/>
      <c r="J5" s="9" t="s">
        <v>10</v>
      </c>
      <c r="K5" s="10"/>
      <c r="L5" s="10"/>
      <c r="M5" s="10"/>
      <c r="N5" s="236">
        <v>44910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44910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28.4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>
        <v>1</v>
      </c>
      <c r="C12" s="160">
        <v>1</v>
      </c>
      <c r="D12" s="178">
        <v>0.3</v>
      </c>
      <c r="E12" s="179">
        <f t="shared" ref="E12" si="0">IF(D12=0,"",$G$7-D12)</f>
        <v>28.099999999999998</v>
      </c>
      <c r="F12" s="179">
        <f>IF(D12=0,"",D12-MAX(D$9:$D11))</f>
        <v>0.3</v>
      </c>
      <c r="G12" s="36"/>
      <c r="H12" s="37"/>
      <c r="I12" s="38"/>
      <c r="J12" s="39"/>
      <c r="K12" s="39"/>
      <c r="L12" s="39"/>
      <c r="M12" s="40" t="str">
        <f t="shared" ref="M12" si="1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63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158"/>
      <c r="D13" s="156"/>
      <c r="E13" s="157"/>
      <c r="F13" s="157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1.5</v>
      </c>
      <c r="U13" s="217">
        <v>3</v>
      </c>
      <c r="V13" s="217">
        <v>4</v>
      </c>
      <c r="W13" s="217">
        <v>6</v>
      </c>
      <c r="X13" s="218">
        <f>SUM(V13:W13)</f>
        <v>10</v>
      </c>
      <c r="Y13" s="52">
        <v>1.5</v>
      </c>
      <c r="Z13" s="53">
        <f t="shared" ref="Z13:Z17" si="2">VLOOKUP(Y13,$T$13:$X$51,5,0)</f>
        <v>10</v>
      </c>
      <c r="AA13" s="7">
        <v>4</v>
      </c>
      <c r="AB13" s="7">
        <v>3</v>
      </c>
    </row>
    <row r="14" spans="1:28" ht="14.1" customHeight="1">
      <c r="A14" s="253"/>
      <c r="B14" s="190"/>
      <c r="C14" s="159"/>
      <c r="D14" s="156"/>
      <c r="E14" s="157"/>
      <c r="F14" s="157"/>
      <c r="G14" s="36"/>
      <c r="H14" s="46"/>
      <c r="I14" s="16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v>4</v>
      </c>
      <c r="Z14" s="53">
        <f t="shared" si="2"/>
        <v>12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1"/>
      <c r="E15" s="162"/>
      <c r="F15" s="162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v>4</v>
      </c>
      <c r="U15" s="217">
        <v>4</v>
      </c>
      <c r="V15" s="217">
        <v>5</v>
      </c>
      <c r="W15" s="217">
        <v>7</v>
      </c>
      <c r="X15" s="218">
        <f>SUM(V15:W15)</f>
        <v>12</v>
      </c>
      <c r="Y15" s="52">
        <f t="shared" ref="Y15:Y17" si="3">Y14+2</f>
        <v>6</v>
      </c>
      <c r="Z15" s="53">
        <f t="shared" si="2"/>
        <v>9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1"/>
      <c r="E16" s="162"/>
      <c r="F16" s="162"/>
      <c r="G16" s="36"/>
      <c r="H16" s="46"/>
      <c r="I16" s="16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10</v>
      </c>
      <c r="AA16" s="7">
        <v>10</v>
      </c>
      <c r="AB16" s="7">
        <v>3</v>
      </c>
    </row>
    <row r="17" spans="1:28" ht="14.1" customHeight="1">
      <c r="A17" s="253"/>
      <c r="B17" s="190"/>
      <c r="C17" s="159"/>
      <c r="D17" s="221"/>
      <c r="E17" s="222"/>
      <c r="F17" s="222"/>
      <c r="G17" s="36"/>
      <c r="H17" s="46"/>
      <c r="I17" s="47">
        <v>1.5</v>
      </c>
      <c r="J17" s="48">
        <f t="shared" ref="J17:J51" si="5">IFERROR(VLOOKUP($I17,$T$13:$X$51,2,0),"")</f>
        <v>3</v>
      </c>
      <c r="K17" s="48">
        <f t="shared" ref="K17:K51" si="6">IFERROR(VLOOKUP($I17,$T$13:$X$51,3,0),"")</f>
        <v>4</v>
      </c>
      <c r="L17" s="48">
        <f t="shared" ref="L17:L51" si="7">IFERROR(VLOOKUP($I17,$T$13:$X$51,4,0),"")</f>
        <v>6</v>
      </c>
      <c r="M17" s="48">
        <f t="shared" ref="M17:M51" si="8">IFERROR(VLOOKUP($I17,$T$13:$X$51,5,0),"")</f>
        <v>10</v>
      </c>
      <c r="N17" s="41"/>
      <c r="O17" s="26"/>
      <c r="P17" s="34"/>
      <c r="Q17" s="49">
        <v>1</v>
      </c>
      <c r="R17" s="50">
        <v>5</v>
      </c>
      <c r="S17" s="51">
        <f t="shared" si="4"/>
        <v>4.8</v>
      </c>
      <c r="T17" s="216">
        <f t="shared" ref="T17" si="9">T15+2</f>
        <v>6</v>
      </c>
      <c r="U17" s="217">
        <v>3</v>
      </c>
      <c r="V17" s="217">
        <v>4</v>
      </c>
      <c r="W17" s="217">
        <v>5</v>
      </c>
      <c r="X17" s="218">
        <f t="shared" ref="X17" si="10">SUM(V17:W17)</f>
        <v>9</v>
      </c>
      <c r="Y17" s="52">
        <f t="shared" si="3"/>
        <v>10</v>
      </c>
      <c r="Z17" s="53">
        <f t="shared" si="2"/>
        <v>10</v>
      </c>
      <c r="AA17" s="7">
        <v>12</v>
      </c>
      <c r="AB17" s="7">
        <v>3</v>
      </c>
    </row>
    <row r="18" spans="1:28" ht="14.1" customHeight="1">
      <c r="A18" s="253"/>
      <c r="B18" s="190"/>
      <c r="C18" s="159"/>
      <c r="D18" s="221"/>
      <c r="E18" s="222"/>
      <c r="F18" s="222"/>
      <c r="G18" s="36"/>
      <c r="H18" s="46"/>
      <c r="I18" s="213">
        <f>I17+0.45</f>
        <v>1.95</v>
      </c>
      <c r="J18" s="48" t="str">
        <f t="shared" si="5"/>
        <v/>
      </c>
      <c r="K18" s="48" t="str">
        <f t="shared" si="6"/>
        <v/>
      </c>
      <c r="L18" s="48" t="str">
        <f t="shared" si="7"/>
        <v/>
      </c>
      <c r="M18" s="48" t="str">
        <f t="shared" si="8"/>
        <v/>
      </c>
      <c r="N18" s="41"/>
      <c r="O18" s="26"/>
      <c r="P18" s="34"/>
      <c r="Q18" s="54" t="str">
        <f>TEXT(S18,"0.0")&amp;"-"&amp;TEXT(S18+0.2,"0.0")</f>
        <v>1.3-1.5</v>
      </c>
      <c r="R18" s="50">
        <v>6</v>
      </c>
      <c r="S18" s="51">
        <v>1.3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56"/>
      <c r="E19" s="157"/>
      <c r="F19" s="157"/>
      <c r="G19" s="36"/>
      <c r="H19" s="46"/>
      <c r="I19" s="47"/>
      <c r="J19" s="48"/>
      <c r="K19" s="48"/>
      <c r="L19" s="48"/>
      <c r="M19" s="48"/>
      <c r="N19" s="41"/>
      <c r="O19" s="26"/>
      <c r="P19" s="34"/>
      <c r="Q19" s="49"/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4</v>
      </c>
      <c r="W19" s="217">
        <v>6</v>
      </c>
      <c r="X19" s="218">
        <f t="shared" ref="X19" si="12">SUM(V19:W19)</f>
        <v>10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56"/>
      <c r="E20" s="157"/>
      <c r="F20" s="157"/>
      <c r="G20" s="36"/>
      <c r="H20" s="46"/>
      <c r="I20" s="165"/>
      <c r="J20" s="48"/>
      <c r="K20" s="48"/>
      <c r="L20" s="48"/>
      <c r="M20" s="48"/>
      <c r="N20" s="41"/>
      <c r="O20" s="26"/>
      <c r="P20" s="34"/>
      <c r="Q20" s="54"/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59"/>
      <c r="D21" s="156"/>
      <c r="E21" s="157"/>
      <c r="F21" s="15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3</v>
      </c>
      <c r="V21" s="217">
        <v>4</v>
      </c>
      <c r="W21" s="217">
        <v>6</v>
      </c>
      <c r="X21" s="218">
        <f t="shared" ref="X21" si="15">SUM(V21:W21)</f>
        <v>10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>
        <v>2</v>
      </c>
      <c r="D22" s="156"/>
      <c r="E22" s="157"/>
      <c r="F22" s="157"/>
      <c r="G22" s="36"/>
      <c r="H22" s="46"/>
      <c r="I22" s="16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56"/>
      <c r="E23" s="157"/>
      <c r="F23" s="15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59"/>
      <c r="D24" s="156"/>
      <c r="E24" s="157"/>
      <c r="F24" s="157"/>
      <c r="G24" s="36"/>
      <c r="H24" s="46"/>
      <c r="I24" s="16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156"/>
      <c r="E25" s="157"/>
      <c r="F25" s="157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156"/>
      <c r="E26" s="157"/>
      <c r="F26" s="157"/>
      <c r="G26" s="36"/>
      <c r="H26" s="46"/>
      <c r="I26" s="16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59"/>
      <c r="D27" s="161"/>
      <c r="E27" s="162"/>
      <c r="F27" s="162"/>
      <c r="G27" s="36"/>
      <c r="H27" s="46"/>
      <c r="I27" s="47">
        <v>4</v>
      </c>
      <c r="J27" s="48">
        <f t="shared" si="5"/>
        <v>4</v>
      </c>
      <c r="K27" s="48">
        <f t="shared" si="6"/>
        <v>5</v>
      </c>
      <c r="L27" s="48">
        <f t="shared" si="7"/>
        <v>7</v>
      </c>
      <c r="M27" s="48">
        <f t="shared" si="8"/>
        <v>12</v>
      </c>
      <c r="N27" s="41"/>
      <c r="O27" s="26"/>
      <c r="P27" s="34"/>
      <c r="Q27" s="49">
        <f>Q17+1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59"/>
      <c r="D28" s="156"/>
      <c r="E28" s="157"/>
      <c r="F28" s="157"/>
      <c r="G28" s="36"/>
      <c r="H28" s="46"/>
      <c r="I28" s="165">
        <f>I27+0.45</f>
        <v>4.45</v>
      </c>
      <c r="J28" s="48" t="str">
        <f t="shared" si="5"/>
        <v/>
      </c>
      <c r="K28" s="48" t="str">
        <f t="shared" si="6"/>
        <v/>
      </c>
      <c r="L28" s="48" t="str">
        <f t="shared" si="7"/>
        <v/>
      </c>
      <c r="M28" s="48" t="str">
        <f t="shared" si="8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>
        <v>2</v>
      </c>
      <c r="C29" s="159"/>
      <c r="D29" s="156">
        <v>4.5</v>
      </c>
      <c r="E29" s="157">
        <f t="shared" ref="E29" si="18">IF(D29=0,"",$G$7-D29)</f>
        <v>23.9</v>
      </c>
      <c r="F29" s="157">
        <f>IF(D29=0,"",D29-MAX(D$9:$D28))</f>
        <v>4.2</v>
      </c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59"/>
      <c r="D30" s="156"/>
      <c r="E30" s="157"/>
      <c r="F30" s="157"/>
      <c r="G30" s="36"/>
      <c r="H30" s="46"/>
      <c r="I30" s="16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59"/>
      <c r="D31" s="156"/>
      <c r="E31" s="157"/>
      <c r="F31" s="15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9">A28+1</f>
        <v>6</v>
      </c>
      <c r="B32" s="190"/>
      <c r="C32" s="159"/>
      <c r="D32" s="161"/>
      <c r="E32" s="162"/>
      <c r="F32" s="162"/>
      <c r="G32" s="36"/>
      <c r="H32" s="46"/>
      <c r="I32" s="16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59"/>
      <c r="D33" s="161"/>
      <c r="E33" s="162"/>
      <c r="F33" s="162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59"/>
      <c r="D34" s="164"/>
      <c r="E34" s="165"/>
      <c r="F34" s="165"/>
      <c r="G34" s="36"/>
      <c r="H34" s="46"/>
      <c r="I34" s="16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59"/>
      <c r="D35" s="161"/>
      <c r="E35" s="162"/>
      <c r="F35" s="162"/>
      <c r="G35" s="36"/>
      <c r="H35" s="46"/>
      <c r="I35" s="47">
        <f>I27+2</f>
        <v>6</v>
      </c>
      <c r="J35" s="48">
        <f t="shared" si="5"/>
        <v>3</v>
      </c>
      <c r="K35" s="48">
        <f t="shared" si="6"/>
        <v>4</v>
      </c>
      <c r="L35" s="48">
        <f t="shared" si="7"/>
        <v>5</v>
      </c>
      <c r="M35" s="48">
        <f t="shared" si="8"/>
        <v>9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59"/>
      <c r="D36" s="78"/>
      <c r="E36" s="162"/>
      <c r="F36" s="162"/>
      <c r="G36" s="36"/>
      <c r="H36" s="46"/>
      <c r="I36" s="165">
        <f>I35+0.45</f>
        <v>6.45</v>
      </c>
      <c r="J36" s="48" t="str">
        <f t="shared" si="5"/>
        <v/>
      </c>
      <c r="K36" s="48" t="str">
        <f t="shared" si="6"/>
        <v/>
      </c>
      <c r="L36" s="56" t="str">
        <f t="shared" si="7"/>
        <v/>
      </c>
      <c r="M36" s="48" t="str">
        <f t="shared" si="8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59"/>
      <c r="D37" s="161"/>
      <c r="E37" s="162"/>
      <c r="F37" s="162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59"/>
      <c r="D38" s="161"/>
      <c r="E38" s="162"/>
      <c r="F38" s="162"/>
      <c r="G38" s="36"/>
      <c r="H38" s="46"/>
      <c r="I38" s="16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59"/>
      <c r="D39" s="156"/>
      <c r="E39" s="157"/>
      <c r="F39" s="157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59">
        <v>3</v>
      </c>
      <c r="D40" s="156"/>
      <c r="E40" s="157"/>
      <c r="F40" s="157"/>
      <c r="G40" s="36"/>
      <c r="H40" s="46"/>
      <c r="I40" s="16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59"/>
      <c r="D41" s="156"/>
      <c r="E41" s="157"/>
      <c r="F41" s="15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59"/>
      <c r="D42" s="161"/>
      <c r="E42" s="162"/>
      <c r="F42" s="162"/>
      <c r="G42" s="36"/>
      <c r="H42" s="46"/>
      <c r="I42" s="16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59"/>
      <c r="D43" s="156"/>
      <c r="E43" s="157"/>
      <c r="F43" s="157"/>
      <c r="G43" s="36"/>
      <c r="H43" s="46"/>
      <c r="I43" s="47">
        <f>I35+2</f>
        <v>8</v>
      </c>
      <c r="J43" s="48">
        <f t="shared" si="5"/>
        <v>3</v>
      </c>
      <c r="K43" s="48">
        <f t="shared" si="6"/>
        <v>4</v>
      </c>
      <c r="L43" s="48">
        <f t="shared" si="7"/>
        <v>6</v>
      </c>
      <c r="M43" s="48">
        <f t="shared" si="8"/>
        <v>10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59"/>
      <c r="D44" s="156"/>
      <c r="E44" s="157"/>
      <c r="F44" s="157"/>
      <c r="G44" s="36"/>
      <c r="H44" s="46"/>
      <c r="I44" s="165">
        <f>I43+0.45</f>
        <v>8.4499999999999993</v>
      </c>
      <c r="J44" s="48" t="str">
        <f t="shared" si="5"/>
        <v/>
      </c>
      <c r="K44" s="48" t="str">
        <f t="shared" si="6"/>
        <v/>
      </c>
      <c r="L44" s="56" t="str">
        <f t="shared" si="7"/>
        <v/>
      </c>
      <c r="M44" s="48" t="str">
        <f t="shared" si="8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59"/>
      <c r="D45" s="161"/>
      <c r="E45" s="162"/>
      <c r="F45" s="162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59"/>
      <c r="D46" s="161"/>
      <c r="E46" s="162"/>
      <c r="F46" s="162"/>
      <c r="G46" s="36"/>
      <c r="H46" s="46"/>
      <c r="I46" s="16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59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59"/>
      <c r="D48" s="214"/>
      <c r="E48" s="215"/>
      <c r="F48" s="215"/>
      <c r="G48" s="36"/>
      <c r="H48" s="46"/>
      <c r="I48" s="16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59"/>
      <c r="D49" s="78"/>
      <c r="E49" s="162" t="str">
        <f>IF(D49=0,"",$G$7-D49)</f>
        <v/>
      </c>
      <c r="F49" s="162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59"/>
      <c r="D50" s="78"/>
      <c r="E50" s="162"/>
      <c r="F50" s="162"/>
      <c r="G50" s="36"/>
      <c r="H50" s="46"/>
      <c r="I50" s="47">
        <f>I43+2</f>
        <v>10</v>
      </c>
      <c r="J50" s="48">
        <f t="shared" si="5"/>
        <v>3</v>
      </c>
      <c r="K50" s="48">
        <f t="shared" si="6"/>
        <v>4</v>
      </c>
      <c r="L50" s="48">
        <f t="shared" si="7"/>
        <v>6</v>
      </c>
      <c r="M50" s="48">
        <f t="shared" si="8"/>
        <v>10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59"/>
      <c r="D51" s="161">
        <v>10</v>
      </c>
      <c r="E51" s="162">
        <f>IF(D51=0,"",$G$7-D51)</f>
        <v>18.399999999999999</v>
      </c>
      <c r="F51" s="162">
        <f>IF(D51=0,"",D51-MAX(D$9:$D50))</f>
        <v>5.5</v>
      </c>
      <c r="G51" s="36"/>
      <c r="H51" s="46"/>
      <c r="I51" s="165">
        <f>I50+0.45</f>
        <v>10.45</v>
      </c>
      <c r="J51" s="48" t="str">
        <f t="shared" si="5"/>
        <v/>
      </c>
      <c r="K51" s="48" t="str">
        <f t="shared" si="6"/>
        <v/>
      </c>
      <c r="L51" s="56" t="str">
        <f t="shared" si="7"/>
        <v/>
      </c>
      <c r="M51" s="48" t="str">
        <f t="shared" si="8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2">
    <mergeCell ref="P57:Q57"/>
    <mergeCell ref="A48:A51"/>
    <mergeCell ref="T49:T50"/>
    <mergeCell ref="U49:U50"/>
    <mergeCell ref="V49:V50"/>
    <mergeCell ref="W49:W50"/>
    <mergeCell ref="X49:X50"/>
    <mergeCell ref="T51:T52"/>
    <mergeCell ref="U51:U52"/>
    <mergeCell ref="V51:V52"/>
    <mergeCell ref="W51:W52"/>
    <mergeCell ref="F47:F48"/>
    <mergeCell ref="T47:T48"/>
    <mergeCell ref="U47:U48"/>
    <mergeCell ref="V47:V48"/>
    <mergeCell ref="W47:W48"/>
    <mergeCell ref="X47:X48"/>
    <mergeCell ref="A44:A47"/>
    <mergeCell ref="T45:T46"/>
    <mergeCell ref="U45:U46"/>
    <mergeCell ref="V45:V46"/>
    <mergeCell ref="W45:W46"/>
    <mergeCell ref="X45:X46"/>
    <mergeCell ref="D47:D48"/>
    <mergeCell ref="E47:E48"/>
    <mergeCell ref="X51:X52"/>
    <mergeCell ref="W31:W32"/>
    <mergeCell ref="X31:X32"/>
    <mergeCell ref="X39:X40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A36:A39"/>
    <mergeCell ref="T37:T38"/>
    <mergeCell ref="U37:U38"/>
    <mergeCell ref="V37:V38"/>
    <mergeCell ref="W37:W38"/>
    <mergeCell ref="X37:X38"/>
    <mergeCell ref="T39:T40"/>
    <mergeCell ref="U39:U40"/>
    <mergeCell ref="V39:V40"/>
    <mergeCell ref="W39:W40"/>
    <mergeCell ref="W43:W44"/>
    <mergeCell ref="X43:X44"/>
    <mergeCell ref="A32:A35"/>
    <mergeCell ref="T33:T34"/>
    <mergeCell ref="U33:U34"/>
    <mergeCell ref="V33:V34"/>
    <mergeCell ref="W33:W34"/>
    <mergeCell ref="U27:U28"/>
    <mergeCell ref="V27:V28"/>
    <mergeCell ref="W27:W28"/>
    <mergeCell ref="X27:X28"/>
    <mergeCell ref="A28:A31"/>
    <mergeCell ref="T29:T30"/>
    <mergeCell ref="U29:U30"/>
    <mergeCell ref="V29:V30"/>
    <mergeCell ref="W29:W30"/>
    <mergeCell ref="X29:X30"/>
    <mergeCell ref="X33:X34"/>
    <mergeCell ref="T35:T36"/>
    <mergeCell ref="U35:U36"/>
    <mergeCell ref="V35:V36"/>
    <mergeCell ref="W35:W36"/>
    <mergeCell ref="X35:X36"/>
    <mergeCell ref="T31:T32"/>
    <mergeCell ref="U31:U32"/>
    <mergeCell ref="V31:V32"/>
    <mergeCell ref="W23:W24"/>
    <mergeCell ref="X23:X24"/>
    <mergeCell ref="A24:A27"/>
    <mergeCell ref="C25:C26"/>
    <mergeCell ref="T25:T26"/>
    <mergeCell ref="U25:U26"/>
    <mergeCell ref="V25:V26"/>
    <mergeCell ref="W25:W26"/>
    <mergeCell ref="X25:X26"/>
    <mergeCell ref="T27:T28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2:A15"/>
    <mergeCell ref="U12:W12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FFFF00"/>
  </sheetPr>
  <dimension ref="A1:AB102"/>
  <sheetViews>
    <sheetView topLeftCell="A37" zoomScale="115" zoomScaleNormal="11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86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15</v>
      </c>
      <c r="H5" s="11"/>
      <c r="I5" s="12"/>
      <c r="J5" s="9" t="s">
        <v>10</v>
      </c>
      <c r="K5" s="10"/>
      <c r="L5" s="10"/>
      <c r="M5" s="10"/>
      <c r="N5" s="236">
        <v>44911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44911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28.5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68"/>
      <c r="E12" s="169"/>
      <c r="F12" s="169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70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68">
        <v>0.5</v>
      </c>
      <c r="E13" s="169">
        <f t="shared" ref="E13" si="1">IF(D13=0,"",$G$7-D13)</f>
        <v>28</v>
      </c>
      <c r="F13" s="169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7</v>
      </c>
      <c r="V13" s="217">
        <v>9</v>
      </c>
      <c r="W13" s="217">
        <v>11</v>
      </c>
      <c r="X13" s="218">
        <f>SUM(V13:W13)</f>
        <v>20</v>
      </c>
      <c r="Y13" s="52">
        <f>Y12+2</f>
        <v>2</v>
      </c>
      <c r="Z13" s="53">
        <f t="shared" ref="Z13:Z17" si="2">VLOOKUP(Y13,$T$13:$X$51,5,0)</f>
        <v>20</v>
      </c>
      <c r="AA13" s="7">
        <v>4</v>
      </c>
      <c r="AB13" s="7">
        <v>3</v>
      </c>
    </row>
    <row r="14" spans="1:28" ht="14.1" customHeight="1">
      <c r="A14" s="253"/>
      <c r="B14" s="190"/>
      <c r="C14" s="171"/>
      <c r="D14" s="166"/>
      <c r="E14" s="167"/>
      <c r="F14" s="167"/>
      <c r="G14" s="36"/>
      <c r="H14" s="46"/>
      <c r="I14" s="17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9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8"/>
      <c r="E15" s="169"/>
      <c r="F15" s="169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4</v>
      </c>
      <c r="W15" s="217">
        <v>5</v>
      </c>
      <c r="X15" s="218">
        <f>SUM(V15:W15)</f>
        <v>9</v>
      </c>
      <c r="Y15" s="52">
        <f t="shared" ref="Y15:Y17" si="3">Y14+2</f>
        <v>6</v>
      </c>
      <c r="Z15" s="53">
        <f t="shared" si="2"/>
        <v>10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8"/>
      <c r="E16" s="169"/>
      <c r="F16" s="169"/>
      <c r="G16" s="36"/>
      <c r="H16" s="46"/>
      <c r="I16" s="17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9</v>
      </c>
      <c r="AA16" s="7">
        <v>10</v>
      </c>
      <c r="AB16" s="7">
        <v>3</v>
      </c>
    </row>
    <row r="17" spans="1:28" ht="14.1" customHeight="1">
      <c r="A17" s="253"/>
      <c r="B17" s="190"/>
      <c r="C17" s="171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3</v>
      </c>
      <c r="V17" s="217">
        <v>4</v>
      </c>
      <c r="W17" s="217">
        <v>6</v>
      </c>
      <c r="X17" s="218">
        <f t="shared" ref="X17" si="6">SUM(V17:W17)</f>
        <v>10</v>
      </c>
      <c r="Y17" s="52">
        <f t="shared" si="3"/>
        <v>10</v>
      </c>
      <c r="Z17" s="53">
        <f t="shared" si="2"/>
        <v>11</v>
      </c>
      <c r="AA17" s="7">
        <v>12</v>
      </c>
      <c r="AB17" s="7">
        <v>3</v>
      </c>
    </row>
    <row r="18" spans="1:28" ht="14.1" customHeight="1">
      <c r="A18" s="253"/>
      <c r="B18" s="190"/>
      <c r="C18" s="171"/>
      <c r="D18" s="221"/>
      <c r="E18" s="222"/>
      <c r="F18" s="222"/>
      <c r="G18" s="36"/>
      <c r="H18" s="46"/>
      <c r="I18" s="17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66"/>
      <c r="E19" s="167"/>
      <c r="F19" s="167"/>
      <c r="G19" s="36"/>
      <c r="H19" s="46"/>
      <c r="I19" s="47">
        <v>2</v>
      </c>
      <c r="J19" s="48">
        <f t="shared" ref="J19:J51" si="7">IFERROR(VLOOKUP($I19,$T$13:$X$51,2,0),"")</f>
        <v>7</v>
      </c>
      <c r="K19" s="48">
        <f t="shared" ref="K19:K51" si="8">IFERROR(VLOOKUP($I19,$T$13:$X$51,3,0),"")</f>
        <v>9</v>
      </c>
      <c r="L19" s="48">
        <f t="shared" ref="L19:L51" si="9">IFERROR(VLOOKUP($I19,$T$13:$X$51,4,0),"")</f>
        <v>11</v>
      </c>
      <c r="M19" s="48">
        <f t="shared" ref="M19:M51" si="10">IFERROR(VLOOKUP($I19,$T$13:$X$51,5,0),"")</f>
        <v>20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4</v>
      </c>
      <c r="W19" s="217">
        <v>5</v>
      </c>
      <c r="X19" s="218">
        <f t="shared" ref="X19" si="12">SUM(V19:W19)</f>
        <v>9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66"/>
      <c r="E20" s="167"/>
      <c r="F20" s="167"/>
      <c r="G20" s="36"/>
      <c r="H20" s="46"/>
      <c r="I20" s="17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71"/>
      <c r="D21" s="166"/>
      <c r="E21" s="167"/>
      <c r="F21" s="16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4</v>
      </c>
      <c r="V21" s="217">
        <v>5</v>
      </c>
      <c r="W21" s="217">
        <v>6</v>
      </c>
      <c r="X21" s="218">
        <f t="shared" ref="X21" si="15">SUM(V21:W21)</f>
        <v>11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66"/>
      <c r="E22" s="167"/>
      <c r="F22" s="167"/>
      <c r="G22" s="36"/>
      <c r="H22" s="46"/>
      <c r="I22" s="17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66"/>
      <c r="E23" s="167"/>
      <c r="F23" s="16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71"/>
      <c r="D24" s="166"/>
      <c r="E24" s="167"/>
      <c r="F24" s="167"/>
      <c r="G24" s="36"/>
      <c r="H24" s="46"/>
      <c r="I24" s="17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7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71"/>
      <c r="D27" s="168"/>
      <c r="E27" s="169"/>
      <c r="F27" s="169"/>
      <c r="G27" s="36"/>
      <c r="H27" s="46"/>
      <c r="I27" s="47">
        <f>I19+2</f>
        <v>4</v>
      </c>
      <c r="J27" s="48">
        <f t="shared" si="7"/>
        <v>3</v>
      </c>
      <c r="K27" s="48">
        <f t="shared" si="8"/>
        <v>4</v>
      </c>
      <c r="L27" s="48">
        <f t="shared" si="9"/>
        <v>5</v>
      </c>
      <c r="M27" s="48">
        <f t="shared" si="10"/>
        <v>9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71"/>
      <c r="D28" s="166"/>
      <c r="E28" s="167"/>
      <c r="F28" s="167"/>
      <c r="G28" s="36"/>
      <c r="H28" s="46"/>
      <c r="I28" s="17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71"/>
      <c r="D29" s="168"/>
      <c r="E29" s="169"/>
      <c r="F29" s="169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71">
        <v>3</v>
      </c>
      <c r="D30" s="166"/>
      <c r="E30" s="167"/>
      <c r="F30" s="167"/>
      <c r="G30" s="36"/>
      <c r="H30" s="46"/>
      <c r="I30" s="17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71"/>
      <c r="D31" s="166"/>
      <c r="E31" s="167"/>
      <c r="F31" s="16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71"/>
      <c r="D32" s="168"/>
      <c r="E32" s="169"/>
      <c r="F32" s="169"/>
      <c r="G32" s="36"/>
      <c r="H32" s="46"/>
      <c r="I32" s="17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71"/>
      <c r="D33" s="166"/>
      <c r="E33" s="167"/>
      <c r="F33" s="16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71"/>
      <c r="D34" s="174"/>
      <c r="E34" s="175"/>
      <c r="F34" s="175"/>
      <c r="G34" s="36"/>
      <c r="H34" s="46"/>
      <c r="I34" s="17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71"/>
      <c r="D35" s="168"/>
      <c r="E35" s="169"/>
      <c r="F35" s="169"/>
      <c r="G35" s="36"/>
      <c r="H35" s="46"/>
      <c r="I35" s="47">
        <f>I27+2</f>
        <v>6</v>
      </c>
      <c r="J35" s="48">
        <f t="shared" si="7"/>
        <v>3</v>
      </c>
      <c r="K35" s="48">
        <f t="shared" si="8"/>
        <v>4</v>
      </c>
      <c r="L35" s="48">
        <f t="shared" si="9"/>
        <v>6</v>
      </c>
      <c r="M35" s="48">
        <f t="shared" si="10"/>
        <v>10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71"/>
      <c r="D36" s="166"/>
      <c r="E36" s="167"/>
      <c r="F36" s="167"/>
      <c r="G36" s="36"/>
      <c r="H36" s="46"/>
      <c r="I36" s="17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71"/>
      <c r="D37" s="168"/>
      <c r="E37" s="169"/>
      <c r="F37" s="169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71"/>
      <c r="D38" s="168"/>
      <c r="E38" s="169"/>
      <c r="F38" s="169"/>
      <c r="G38" s="36"/>
      <c r="H38" s="46"/>
      <c r="I38" s="17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71"/>
      <c r="D39" s="168"/>
      <c r="E39" s="169"/>
      <c r="F39" s="169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71"/>
      <c r="D40" s="166"/>
      <c r="E40" s="167"/>
      <c r="F40" s="167"/>
      <c r="G40" s="36"/>
      <c r="H40" s="46"/>
      <c r="I40" s="17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71"/>
      <c r="D41" s="166"/>
      <c r="E41" s="167"/>
      <c r="F41" s="16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71"/>
      <c r="D42" s="166"/>
      <c r="E42" s="167"/>
      <c r="F42" s="167"/>
      <c r="G42" s="36"/>
      <c r="H42" s="46"/>
      <c r="I42" s="17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71"/>
      <c r="D43" s="166"/>
      <c r="E43" s="167"/>
      <c r="F43" s="167"/>
      <c r="G43" s="36"/>
      <c r="H43" s="46"/>
      <c r="I43" s="47">
        <f>I35+2</f>
        <v>8</v>
      </c>
      <c r="J43" s="48">
        <f t="shared" si="7"/>
        <v>3</v>
      </c>
      <c r="K43" s="48">
        <f t="shared" si="8"/>
        <v>4</v>
      </c>
      <c r="L43" s="48">
        <f t="shared" si="9"/>
        <v>5</v>
      </c>
      <c r="M43" s="48">
        <f t="shared" si="10"/>
        <v>9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71"/>
      <c r="D44" s="166"/>
      <c r="E44" s="167"/>
      <c r="F44" s="167"/>
      <c r="G44" s="36"/>
      <c r="H44" s="46"/>
      <c r="I44" s="17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71"/>
      <c r="D45" s="168"/>
      <c r="E45" s="169"/>
      <c r="F45" s="169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71"/>
      <c r="D46" s="168"/>
      <c r="E46" s="169"/>
      <c r="F46" s="169"/>
      <c r="G46" s="36"/>
      <c r="H46" s="46"/>
      <c r="I46" s="17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71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171"/>
      <c r="D48" s="214"/>
      <c r="E48" s="215"/>
      <c r="F48" s="215"/>
      <c r="G48" s="36"/>
      <c r="H48" s="46"/>
      <c r="I48" s="17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71"/>
      <c r="D49" s="78"/>
      <c r="E49" s="169" t="str">
        <f>IF(D49=0,"",$G$7-D49)</f>
        <v/>
      </c>
      <c r="F49" s="169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71"/>
      <c r="D50" s="78"/>
      <c r="E50" s="169"/>
      <c r="F50" s="169"/>
      <c r="G50" s="36"/>
      <c r="H50" s="46"/>
      <c r="I50" s="47">
        <f>I43+2</f>
        <v>10</v>
      </c>
      <c r="J50" s="48">
        <f t="shared" si="7"/>
        <v>4</v>
      </c>
      <c r="K50" s="48">
        <f t="shared" si="8"/>
        <v>5</v>
      </c>
      <c r="L50" s="48">
        <f t="shared" si="9"/>
        <v>6</v>
      </c>
      <c r="M50" s="48">
        <f t="shared" si="10"/>
        <v>11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71"/>
      <c r="D51" s="168">
        <v>10</v>
      </c>
      <c r="E51" s="169">
        <f>IF(D51=0,"",$G$7-D51)</f>
        <v>18.5</v>
      </c>
      <c r="F51" s="169">
        <f>IF(D51=0,"",D51-MAX(D$9:$D50))</f>
        <v>9.5</v>
      </c>
      <c r="G51" s="36"/>
      <c r="H51" s="46"/>
      <c r="I51" s="17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FFFF00"/>
  </sheetPr>
  <dimension ref="A1:AB102"/>
  <sheetViews>
    <sheetView topLeftCell="A34" zoomScale="85" zoomScaleNormal="8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87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39</v>
      </c>
      <c r="H5" s="11"/>
      <c r="I5" s="12"/>
      <c r="J5" s="9" t="s">
        <v>10</v>
      </c>
      <c r="K5" s="10"/>
      <c r="L5" s="10"/>
      <c r="M5" s="10"/>
      <c r="N5" s="236">
        <v>44911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44911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28.5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>
        <v>1</v>
      </c>
      <c r="C12" s="172">
        <v>1</v>
      </c>
      <c r="D12" s="178">
        <v>0.4</v>
      </c>
      <c r="E12" s="179">
        <f t="shared" ref="E12" si="0">IF(D12=0,"",$G$7-D12)</f>
        <v>28.1</v>
      </c>
      <c r="F12" s="179">
        <f>IF(D12=0,"",D12-MAX(D$9:$D11))</f>
        <v>0.4</v>
      </c>
      <c r="G12" s="36"/>
      <c r="H12" s="37"/>
      <c r="I12" s="38"/>
      <c r="J12" s="39"/>
      <c r="K12" s="39"/>
      <c r="L12" s="39"/>
      <c r="M12" s="40" t="str">
        <f t="shared" ref="M12" si="1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70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/>
      <c r="C13" s="173"/>
      <c r="D13" s="166"/>
      <c r="E13" s="167"/>
      <c r="F13" s="167"/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4</v>
      </c>
      <c r="V13" s="217">
        <v>6</v>
      </c>
      <c r="W13" s="217">
        <v>8</v>
      </c>
      <c r="X13" s="218">
        <f>SUM(V13:W13)</f>
        <v>14</v>
      </c>
      <c r="Y13" s="52">
        <f>Y12+2</f>
        <v>2</v>
      </c>
      <c r="Z13" s="53">
        <f t="shared" ref="Z13:Z17" si="2">VLOOKUP(Y13,$T$13:$X$51,5,0)</f>
        <v>14</v>
      </c>
      <c r="AA13" s="7">
        <v>4</v>
      </c>
      <c r="AB13" s="7">
        <v>3</v>
      </c>
    </row>
    <row r="14" spans="1:28" ht="14.1" customHeight="1">
      <c r="A14" s="253"/>
      <c r="B14" s="190"/>
      <c r="C14" s="171"/>
      <c r="D14" s="166"/>
      <c r="E14" s="167"/>
      <c r="F14" s="167"/>
      <c r="G14" s="36"/>
      <c r="H14" s="46"/>
      <c r="I14" s="17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9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8"/>
      <c r="E15" s="169"/>
      <c r="F15" s="169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4</v>
      </c>
      <c r="W15" s="217">
        <v>5</v>
      </c>
      <c r="X15" s="218">
        <f>SUM(V15:W15)</f>
        <v>9</v>
      </c>
      <c r="Y15" s="52">
        <f t="shared" ref="Y15:Y17" si="3">Y14+2</f>
        <v>6</v>
      </c>
      <c r="Z15" s="53">
        <f t="shared" si="2"/>
        <v>11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8"/>
      <c r="E16" s="169"/>
      <c r="F16" s="169"/>
      <c r="G16" s="36"/>
      <c r="H16" s="46"/>
      <c r="I16" s="17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10</v>
      </c>
      <c r="AA16" s="7">
        <v>10</v>
      </c>
      <c r="AB16" s="7">
        <v>3</v>
      </c>
    </row>
    <row r="17" spans="1:28" ht="14.1" customHeight="1">
      <c r="A17" s="253"/>
      <c r="B17" s="190"/>
      <c r="C17" s="171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5</v>
      </c>
      <c r="W17" s="217">
        <v>6</v>
      </c>
      <c r="X17" s="218">
        <f t="shared" ref="X17" si="6">SUM(V17:W17)</f>
        <v>11</v>
      </c>
      <c r="Y17" s="52">
        <f t="shared" si="3"/>
        <v>10</v>
      </c>
      <c r="Z17" s="53">
        <f t="shared" si="2"/>
        <v>12</v>
      </c>
      <c r="AA17" s="7">
        <v>12</v>
      </c>
      <c r="AB17" s="7">
        <v>3</v>
      </c>
    </row>
    <row r="18" spans="1:28" ht="14.1" customHeight="1">
      <c r="A18" s="253"/>
      <c r="B18" s="190"/>
      <c r="C18" s="171">
        <v>2</v>
      </c>
      <c r="D18" s="221"/>
      <c r="E18" s="222"/>
      <c r="F18" s="222"/>
      <c r="G18" s="36"/>
      <c r="H18" s="46"/>
      <c r="I18" s="17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66"/>
      <c r="E19" s="167"/>
      <c r="F19" s="167"/>
      <c r="G19" s="36"/>
      <c r="H19" s="46"/>
      <c r="I19" s="47">
        <v>2</v>
      </c>
      <c r="J19" s="48">
        <f t="shared" ref="J19:J51" si="7">IFERROR(VLOOKUP($I19,$T$13:$X$51,2,0),"")</f>
        <v>4</v>
      </c>
      <c r="K19" s="48">
        <f t="shared" ref="K19:K51" si="8">IFERROR(VLOOKUP($I19,$T$13:$X$51,3,0),"")</f>
        <v>6</v>
      </c>
      <c r="L19" s="48">
        <f t="shared" ref="L19:L51" si="9">IFERROR(VLOOKUP($I19,$T$13:$X$51,4,0),"")</f>
        <v>8</v>
      </c>
      <c r="M19" s="48">
        <f t="shared" ref="M19:M51" si="10">IFERROR(VLOOKUP($I19,$T$13:$X$51,5,0),"")</f>
        <v>14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4</v>
      </c>
      <c r="W19" s="217">
        <v>6</v>
      </c>
      <c r="X19" s="218">
        <f t="shared" ref="X19" si="12">SUM(V19:W19)</f>
        <v>10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66"/>
      <c r="E20" s="167"/>
      <c r="F20" s="167"/>
      <c r="G20" s="36"/>
      <c r="H20" s="46"/>
      <c r="I20" s="17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71"/>
      <c r="D21" s="166"/>
      <c r="E21" s="167"/>
      <c r="F21" s="16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4</v>
      </c>
      <c r="V21" s="217">
        <v>5</v>
      </c>
      <c r="W21" s="217">
        <v>7</v>
      </c>
      <c r="X21" s="218">
        <f t="shared" ref="X21" si="15">SUM(V21:W21)</f>
        <v>12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66"/>
      <c r="E22" s="167"/>
      <c r="F22" s="167"/>
      <c r="G22" s="36"/>
      <c r="H22" s="46"/>
      <c r="I22" s="17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66"/>
      <c r="E23" s="167"/>
      <c r="F23" s="16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71"/>
      <c r="D24" s="166"/>
      <c r="E24" s="167"/>
      <c r="F24" s="167"/>
      <c r="G24" s="36"/>
      <c r="H24" s="46"/>
      <c r="I24" s="17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>
        <v>2</v>
      </c>
      <c r="C25" s="251"/>
      <c r="D25" s="166">
        <v>3.5</v>
      </c>
      <c r="E25" s="167">
        <f t="shared" ref="E25" si="17">IF(D25=0,"",$G$7-D25)</f>
        <v>25</v>
      </c>
      <c r="F25" s="167">
        <f>IF(D25=0,"",D25-MAX(D$9:$D24))</f>
        <v>3.1</v>
      </c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166"/>
      <c r="E26" s="167"/>
      <c r="F26" s="167"/>
      <c r="G26" s="36"/>
      <c r="H26" s="46"/>
      <c r="I26" s="17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71"/>
      <c r="D27" s="168"/>
      <c r="E27" s="169"/>
      <c r="F27" s="169"/>
      <c r="G27" s="36"/>
      <c r="H27" s="46"/>
      <c r="I27" s="47">
        <f>I19+2</f>
        <v>4</v>
      </c>
      <c r="J27" s="48">
        <f t="shared" si="7"/>
        <v>3</v>
      </c>
      <c r="K27" s="48">
        <f t="shared" si="8"/>
        <v>4</v>
      </c>
      <c r="L27" s="48">
        <f t="shared" si="9"/>
        <v>5</v>
      </c>
      <c r="M27" s="48">
        <f t="shared" si="10"/>
        <v>9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8">A24+1</f>
        <v>5</v>
      </c>
      <c r="B28" s="190"/>
      <c r="C28" s="171"/>
      <c r="D28" s="166"/>
      <c r="E28" s="167"/>
      <c r="F28" s="167"/>
      <c r="G28" s="36"/>
      <c r="H28" s="46"/>
      <c r="I28" s="17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71"/>
      <c r="D29" s="166"/>
      <c r="E29" s="167"/>
      <c r="F29" s="167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71"/>
      <c r="D30" s="166"/>
      <c r="E30" s="167"/>
      <c r="F30" s="167"/>
      <c r="G30" s="36"/>
      <c r="H30" s="46"/>
      <c r="I30" s="17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71"/>
      <c r="D31" s="166"/>
      <c r="E31" s="167"/>
      <c r="F31" s="16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9">A28+1</f>
        <v>6</v>
      </c>
      <c r="B32" s="190"/>
      <c r="C32" s="171"/>
      <c r="D32" s="168"/>
      <c r="E32" s="169"/>
      <c r="F32" s="169"/>
      <c r="G32" s="36"/>
      <c r="H32" s="46"/>
      <c r="I32" s="17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71"/>
      <c r="D33" s="168"/>
      <c r="E33" s="169"/>
      <c r="F33" s="169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71"/>
      <c r="D34" s="174"/>
      <c r="E34" s="175"/>
      <c r="F34" s="175"/>
      <c r="G34" s="36"/>
      <c r="H34" s="46"/>
      <c r="I34" s="17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71"/>
      <c r="D35" s="168"/>
      <c r="E35" s="169"/>
      <c r="F35" s="169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5</v>
      </c>
      <c r="L35" s="48">
        <f t="shared" si="9"/>
        <v>6</v>
      </c>
      <c r="M35" s="48">
        <f t="shared" si="10"/>
        <v>11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71"/>
      <c r="D36" s="78"/>
      <c r="E36" s="169"/>
      <c r="F36" s="169"/>
      <c r="G36" s="36"/>
      <c r="H36" s="46"/>
      <c r="I36" s="17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71"/>
      <c r="D37" s="168"/>
      <c r="E37" s="169"/>
      <c r="F37" s="169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71">
        <v>3</v>
      </c>
      <c r="D38" s="168"/>
      <c r="E38" s="169"/>
      <c r="F38" s="169"/>
      <c r="G38" s="36"/>
      <c r="H38" s="46"/>
      <c r="I38" s="17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71"/>
      <c r="D39" s="166"/>
      <c r="E39" s="167"/>
      <c r="F39" s="167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71"/>
      <c r="D40" s="166"/>
      <c r="E40" s="167"/>
      <c r="F40" s="167"/>
      <c r="G40" s="36"/>
      <c r="H40" s="46"/>
      <c r="I40" s="17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71"/>
      <c r="D41" s="166"/>
      <c r="E41" s="167"/>
      <c r="F41" s="16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71"/>
      <c r="D42" s="168"/>
      <c r="E42" s="169"/>
      <c r="F42" s="169"/>
      <c r="G42" s="36"/>
      <c r="H42" s="46"/>
      <c r="I42" s="17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71"/>
      <c r="D43" s="166"/>
      <c r="E43" s="167"/>
      <c r="F43" s="167"/>
      <c r="G43" s="36"/>
      <c r="H43" s="46"/>
      <c r="I43" s="47">
        <f>I35+2</f>
        <v>8</v>
      </c>
      <c r="J43" s="48">
        <f t="shared" si="7"/>
        <v>3</v>
      </c>
      <c r="K43" s="48">
        <f t="shared" si="8"/>
        <v>4</v>
      </c>
      <c r="L43" s="48">
        <f t="shared" si="9"/>
        <v>6</v>
      </c>
      <c r="M43" s="48">
        <f t="shared" si="10"/>
        <v>10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71"/>
      <c r="D44" s="166"/>
      <c r="E44" s="167"/>
      <c r="F44" s="167"/>
      <c r="G44" s="36"/>
      <c r="H44" s="46"/>
      <c r="I44" s="17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71"/>
      <c r="D45" s="168"/>
      <c r="E45" s="169"/>
      <c r="F45" s="169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71"/>
      <c r="D46" s="168"/>
      <c r="E46" s="169"/>
      <c r="F46" s="169"/>
      <c r="G46" s="36"/>
      <c r="H46" s="46"/>
      <c r="I46" s="17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71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71"/>
      <c r="D48" s="214"/>
      <c r="E48" s="215"/>
      <c r="F48" s="215"/>
      <c r="G48" s="36"/>
      <c r="H48" s="46"/>
      <c r="I48" s="17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71"/>
      <c r="D49" s="78"/>
      <c r="E49" s="169" t="str">
        <f>IF(D49=0,"",$G$7-D49)</f>
        <v/>
      </c>
      <c r="F49" s="169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71"/>
      <c r="D50" s="78"/>
      <c r="E50" s="169"/>
      <c r="F50" s="169"/>
      <c r="G50" s="36"/>
      <c r="H50" s="46"/>
      <c r="I50" s="47">
        <f>I43+2</f>
        <v>10</v>
      </c>
      <c r="J50" s="48">
        <f t="shared" si="7"/>
        <v>4</v>
      </c>
      <c r="K50" s="48">
        <f t="shared" si="8"/>
        <v>5</v>
      </c>
      <c r="L50" s="48">
        <f t="shared" si="9"/>
        <v>7</v>
      </c>
      <c r="M50" s="48">
        <f t="shared" si="10"/>
        <v>12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71"/>
      <c r="D51" s="168">
        <v>10</v>
      </c>
      <c r="E51" s="169">
        <f>IF(D51=0,"",$G$7-D51)</f>
        <v>18.5</v>
      </c>
      <c r="F51" s="169">
        <f>IF(D51=0,"",D51-MAX(D$9:$D50))</f>
        <v>6.5</v>
      </c>
      <c r="G51" s="36"/>
      <c r="H51" s="46"/>
      <c r="I51" s="17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2"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2:A15"/>
    <mergeCell ref="U12:W12"/>
    <mergeCell ref="U31:U32"/>
    <mergeCell ref="V31:V32"/>
    <mergeCell ref="W23:W24"/>
    <mergeCell ref="X23:X24"/>
    <mergeCell ref="A24:A27"/>
    <mergeCell ref="C25:C26"/>
    <mergeCell ref="T25:T26"/>
    <mergeCell ref="U25:U26"/>
    <mergeCell ref="V25:V26"/>
    <mergeCell ref="W25:W26"/>
    <mergeCell ref="X25:X26"/>
    <mergeCell ref="T27:T28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W43:W44"/>
    <mergeCell ref="X43:X44"/>
    <mergeCell ref="A32:A35"/>
    <mergeCell ref="T33:T34"/>
    <mergeCell ref="U33:U34"/>
    <mergeCell ref="V33:V34"/>
    <mergeCell ref="W33:W34"/>
    <mergeCell ref="U27:U28"/>
    <mergeCell ref="V27:V28"/>
    <mergeCell ref="W27:W28"/>
    <mergeCell ref="X27:X28"/>
    <mergeCell ref="A28:A31"/>
    <mergeCell ref="T29:T30"/>
    <mergeCell ref="U29:U30"/>
    <mergeCell ref="V29:V30"/>
    <mergeCell ref="W29:W30"/>
    <mergeCell ref="X29:X30"/>
    <mergeCell ref="X33:X34"/>
    <mergeCell ref="T35:T36"/>
    <mergeCell ref="U35:U36"/>
    <mergeCell ref="V35:V36"/>
    <mergeCell ref="W35:W36"/>
    <mergeCell ref="X35:X36"/>
    <mergeCell ref="T31:T32"/>
    <mergeCell ref="E47:E48"/>
    <mergeCell ref="X51:X52"/>
    <mergeCell ref="W31:W32"/>
    <mergeCell ref="X31:X32"/>
    <mergeCell ref="X39:X40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A36:A39"/>
    <mergeCell ref="T37:T38"/>
    <mergeCell ref="U37:U38"/>
    <mergeCell ref="V37:V38"/>
    <mergeCell ref="W37:W38"/>
    <mergeCell ref="X37:X38"/>
    <mergeCell ref="T39:T40"/>
    <mergeCell ref="U39:U40"/>
    <mergeCell ref="V39:V40"/>
    <mergeCell ref="W39:W40"/>
    <mergeCell ref="P57:Q57"/>
    <mergeCell ref="A48:A51"/>
    <mergeCell ref="T49:T50"/>
    <mergeCell ref="U49:U50"/>
    <mergeCell ref="V49:V50"/>
    <mergeCell ref="W49:W50"/>
    <mergeCell ref="X49:X50"/>
    <mergeCell ref="T51:T52"/>
    <mergeCell ref="U51:U52"/>
    <mergeCell ref="V51:V52"/>
    <mergeCell ref="W51:W52"/>
    <mergeCell ref="F47:F48"/>
    <mergeCell ref="T47:T48"/>
    <mergeCell ref="U47:U48"/>
    <mergeCell ref="V47:V48"/>
    <mergeCell ref="W47:W48"/>
    <mergeCell ref="X47:X48"/>
    <mergeCell ref="A44:A47"/>
    <mergeCell ref="T45:T46"/>
    <mergeCell ref="U45:U46"/>
    <mergeCell ref="V45:V46"/>
    <mergeCell ref="W45:W46"/>
    <mergeCell ref="X45:X46"/>
    <mergeCell ref="D47:D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00"/>
  </sheetPr>
  <dimension ref="A1:AB102"/>
  <sheetViews>
    <sheetView topLeftCell="A28" zoomScale="85" zoomScaleNormal="8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88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40</v>
      </c>
      <c r="H5" s="11"/>
      <c r="I5" s="12"/>
      <c r="J5" s="9" t="s">
        <v>10</v>
      </c>
      <c r="K5" s="10"/>
      <c r="L5" s="10"/>
      <c r="M5" s="10"/>
      <c r="N5" s="236">
        <v>44911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44911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28.6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78"/>
      <c r="E12" s="179"/>
      <c r="F12" s="179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70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66">
        <v>0.6</v>
      </c>
      <c r="E13" s="167">
        <f t="shared" ref="E13" si="1">IF(D13=0,"",$G$7-D13)</f>
        <v>28</v>
      </c>
      <c r="F13" s="167">
        <f>IF(D13=0,"",D13-MAX(D$9:$D12))</f>
        <v>0.6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6</v>
      </c>
      <c r="V13" s="217">
        <v>8</v>
      </c>
      <c r="W13" s="217">
        <v>10</v>
      </c>
      <c r="X13" s="218">
        <f>SUM(V13:W13)</f>
        <v>18</v>
      </c>
      <c r="Y13" s="52">
        <f>Y12+2</f>
        <v>2</v>
      </c>
      <c r="Z13" s="53">
        <f t="shared" ref="Z13:Z17" si="2">VLOOKUP(Y13,$T$13:$X$51,5,0)</f>
        <v>18</v>
      </c>
      <c r="AA13" s="7">
        <v>4</v>
      </c>
      <c r="AB13" s="7">
        <v>3</v>
      </c>
    </row>
    <row r="14" spans="1:28" ht="14.1" customHeight="1">
      <c r="A14" s="253"/>
      <c r="B14" s="190"/>
      <c r="C14" s="171"/>
      <c r="D14" s="166"/>
      <c r="E14" s="167"/>
      <c r="F14" s="167"/>
      <c r="G14" s="36"/>
      <c r="H14" s="46"/>
      <c r="I14" s="17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9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8"/>
      <c r="E15" s="169"/>
      <c r="F15" s="169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3</v>
      </c>
      <c r="V15" s="217">
        <v>4</v>
      </c>
      <c r="W15" s="217">
        <v>5</v>
      </c>
      <c r="X15" s="218">
        <f>SUM(V15:W15)</f>
        <v>9</v>
      </c>
      <c r="Y15" s="52">
        <f t="shared" ref="Y15:Y17" si="3">Y14+2</f>
        <v>6</v>
      </c>
      <c r="Z15" s="53">
        <f t="shared" si="2"/>
        <v>11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8"/>
      <c r="E16" s="169"/>
      <c r="F16" s="169"/>
      <c r="G16" s="36"/>
      <c r="H16" s="46"/>
      <c r="I16" s="17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10</v>
      </c>
      <c r="AA16" s="7">
        <v>10</v>
      </c>
      <c r="AB16" s="7">
        <v>3</v>
      </c>
    </row>
    <row r="17" spans="1:28" ht="14.1" customHeight="1">
      <c r="A17" s="253"/>
      <c r="B17" s="190"/>
      <c r="C17" s="171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5</v>
      </c>
      <c r="W17" s="217">
        <v>6</v>
      </c>
      <c r="X17" s="218">
        <f t="shared" ref="X17" si="6">SUM(V17:W17)</f>
        <v>11</v>
      </c>
      <c r="Y17" s="52">
        <f t="shared" si="3"/>
        <v>10</v>
      </c>
      <c r="Z17" s="53">
        <f t="shared" si="2"/>
        <v>12</v>
      </c>
      <c r="AA17" s="7">
        <v>12</v>
      </c>
      <c r="AB17" s="7">
        <v>3</v>
      </c>
    </row>
    <row r="18" spans="1:28" ht="14.1" customHeight="1">
      <c r="A18" s="253"/>
      <c r="B18" s="190"/>
      <c r="C18" s="171"/>
      <c r="D18" s="221"/>
      <c r="E18" s="222"/>
      <c r="F18" s="222"/>
      <c r="G18" s="36"/>
      <c r="H18" s="46"/>
      <c r="I18" s="17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>
        <v>2</v>
      </c>
      <c r="D19" s="166"/>
      <c r="E19" s="167"/>
      <c r="F19" s="167"/>
      <c r="G19" s="36"/>
      <c r="H19" s="46"/>
      <c r="I19" s="47">
        <v>2</v>
      </c>
      <c r="J19" s="48">
        <f t="shared" ref="J19:J51" si="7">IFERROR(VLOOKUP($I19,$T$13:$X$51,2,0),"")</f>
        <v>6</v>
      </c>
      <c r="K19" s="48">
        <f t="shared" ref="K19:K51" si="8">IFERROR(VLOOKUP($I19,$T$13:$X$51,3,0),"")</f>
        <v>8</v>
      </c>
      <c r="L19" s="48">
        <f t="shared" ref="L19:L51" si="9">IFERROR(VLOOKUP($I19,$T$13:$X$51,4,0),"")</f>
        <v>10</v>
      </c>
      <c r="M19" s="48">
        <f t="shared" ref="M19:M51" si="10">IFERROR(VLOOKUP($I19,$T$13:$X$51,5,0),"")</f>
        <v>18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3</v>
      </c>
      <c r="V19" s="217">
        <v>4</v>
      </c>
      <c r="W19" s="217">
        <v>6</v>
      </c>
      <c r="X19" s="218">
        <f t="shared" ref="X19" si="12">SUM(V19:W19)</f>
        <v>10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66"/>
      <c r="E20" s="167"/>
      <c r="F20" s="167"/>
      <c r="G20" s="36"/>
      <c r="H20" s="46"/>
      <c r="I20" s="17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71"/>
      <c r="D21" s="166"/>
      <c r="E21" s="167"/>
      <c r="F21" s="16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4</v>
      </c>
      <c r="V21" s="217">
        <v>5</v>
      </c>
      <c r="W21" s="217">
        <v>7</v>
      </c>
      <c r="X21" s="218">
        <f t="shared" ref="X21" si="15">SUM(V21:W21)</f>
        <v>12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66"/>
      <c r="E22" s="167"/>
      <c r="F22" s="167"/>
      <c r="G22" s="36"/>
      <c r="H22" s="46"/>
      <c r="I22" s="17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66"/>
      <c r="E23" s="167"/>
      <c r="F23" s="16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71"/>
      <c r="D24" s="166"/>
      <c r="E24" s="167"/>
      <c r="F24" s="167"/>
      <c r="G24" s="36"/>
      <c r="H24" s="46"/>
      <c r="I24" s="17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166"/>
      <c r="E25" s="167"/>
      <c r="F25" s="167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>
        <v>2</v>
      </c>
      <c r="C26" s="251"/>
      <c r="D26" s="166">
        <v>3.8</v>
      </c>
      <c r="E26" s="167">
        <f t="shared" ref="E26" si="17">IF(D26=0,"",$G$7-D26)</f>
        <v>24.8</v>
      </c>
      <c r="F26" s="167">
        <f>IF(D26=0,"",D26-MAX(D$9:$D25))</f>
        <v>3.1999999999999997</v>
      </c>
      <c r="G26" s="36"/>
      <c r="H26" s="46"/>
      <c r="I26" s="17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71"/>
      <c r="D27" s="168"/>
      <c r="E27" s="169"/>
      <c r="F27" s="169"/>
      <c r="G27" s="36"/>
      <c r="H27" s="46"/>
      <c r="I27" s="47">
        <f>I19+2</f>
        <v>4</v>
      </c>
      <c r="J27" s="48">
        <f t="shared" si="7"/>
        <v>3</v>
      </c>
      <c r="K27" s="48">
        <f t="shared" si="8"/>
        <v>4</v>
      </c>
      <c r="L27" s="48">
        <f t="shared" si="9"/>
        <v>5</v>
      </c>
      <c r="M27" s="48">
        <f t="shared" si="10"/>
        <v>9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8">A24+1</f>
        <v>5</v>
      </c>
      <c r="B28" s="190"/>
      <c r="C28" s="171"/>
      <c r="D28" s="166"/>
      <c r="E28" s="167"/>
      <c r="F28" s="167"/>
      <c r="G28" s="36"/>
      <c r="H28" s="46"/>
      <c r="I28" s="17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71"/>
      <c r="D29" s="166"/>
      <c r="E29" s="167"/>
      <c r="F29" s="167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71"/>
      <c r="D30" s="166"/>
      <c r="E30" s="167"/>
      <c r="F30" s="167"/>
      <c r="G30" s="36"/>
      <c r="H30" s="46"/>
      <c r="I30" s="17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71"/>
      <c r="D31" s="166"/>
      <c r="E31" s="167"/>
      <c r="F31" s="16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9">A28+1</f>
        <v>6</v>
      </c>
      <c r="B32" s="190"/>
      <c r="C32" s="171"/>
      <c r="D32" s="168"/>
      <c r="E32" s="169"/>
      <c r="F32" s="169"/>
      <c r="G32" s="36"/>
      <c r="H32" s="46"/>
      <c r="I32" s="17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71"/>
      <c r="D33" s="168"/>
      <c r="E33" s="169"/>
      <c r="F33" s="169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71"/>
      <c r="D34" s="174"/>
      <c r="E34" s="175"/>
      <c r="F34" s="175"/>
      <c r="G34" s="36"/>
      <c r="H34" s="46"/>
      <c r="I34" s="17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71"/>
      <c r="D35" s="168"/>
      <c r="E35" s="169"/>
      <c r="F35" s="169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5</v>
      </c>
      <c r="L35" s="48">
        <f t="shared" si="9"/>
        <v>6</v>
      </c>
      <c r="M35" s="48">
        <f t="shared" si="10"/>
        <v>11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20">A32+1</f>
        <v>7</v>
      </c>
      <c r="B36" s="190"/>
      <c r="C36" s="171"/>
      <c r="D36" s="78"/>
      <c r="E36" s="169"/>
      <c r="F36" s="169"/>
      <c r="G36" s="36"/>
      <c r="H36" s="46"/>
      <c r="I36" s="17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71"/>
      <c r="D37" s="168"/>
      <c r="E37" s="169"/>
      <c r="F37" s="169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71"/>
      <c r="D38" s="168"/>
      <c r="E38" s="169"/>
      <c r="F38" s="169"/>
      <c r="G38" s="36"/>
      <c r="H38" s="46"/>
      <c r="I38" s="17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71">
        <v>3</v>
      </c>
      <c r="D39" s="166"/>
      <c r="E39" s="167"/>
      <c r="F39" s="167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1">A36+1</f>
        <v>8</v>
      </c>
      <c r="B40" s="190"/>
      <c r="C40" s="171"/>
      <c r="D40" s="166"/>
      <c r="E40" s="167"/>
      <c r="F40" s="167"/>
      <c r="G40" s="36"/>
      <c r="H40" s="46"/>
      <c r="I40" s="17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71"/>
      <c r="D41" s="166"/>
      <c r="E41" s="167"/>
      <c r="F41" s="16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71"/>
      <c r="D42" s="168"/>
      <c r="E42" s="169"/>
      <c r="F42" s="169"/>
      <c r="G42" s="36"/>
      <c r="H42" s="46"/>
      <c r="I42" s="17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71"/>
      <c r="D43" s="166"/>
      <c r="E43" s="167"/>
      <c r="F43" s="167"/>
      <c r="G43" s="36"/>
      <c r="H43" s="46"/>
      <c r="I43" s="47">
        <f>I35+2</f>
        <v>8</v>
      </c>
      <c r="J43" s="48">
        <f t="shared" si="7"/>
        <v>3</v>
      </c>
      <c r="K43" s="48">
        <f t="shared" si="8"/>
        <v>4</v>
      </c>
      <c r="L43" s="48">
        <f t="shared" si="9"/>
        <v>6</v>
      </c>
      <c r="M43" s="48">
        <f t="shared" si="10"/>
        <v>10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2">A40+1</f>
        <v>9</v>
      </c>
      <c r="B44" s="190"/>
      <c r="C44" s="171"/>
      <c r="D44" s="166"/>
      <c r="E44" s="167"/>
      <c r="F44" s="167"/>
      <c r="G44" s="36"/>
      <c r="H44" s="46"/>
      <c r="I44" s="17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71"/>
      <c r="D45" s="168"/>
      <c r="E45" s="169"/>
      <c r="F45" s="169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71"/>
      <c r="D46" s="168"/>
      <c r="E46" s="169"/>
      <c r="F46" s="169"/>
      <c r="G46" s="36"/>
      <c r="H46" s="46"/>
      <c r="I46" s="17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71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3">A44+1</f>
        <v>10</v>
      </c>
      <c r="B48" s="190"/>
      <c r="C48" s="171"/>
      <c r="D48" s="214"/>
      <c r="E48" s="215"/>
      <c r="F48" s="215"/>
      <c r="G48" s="36"/>
      <c r="H48" s="46"/>
      <c r="I48" s="17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71"/>
      <c r="D49" s="78"/>
      <c r="E49" s="169" t="str">
        <f>IF(D49=0,"",$G$7-D49)</f>
        <v/>
      </c>
      <c r="F49" s="169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71"/>
      <c r="D50" s="78"/>
      <c r="E50" s="169"/>
      <c r="F50" s="169"/>
      <c r="G50" s="36"/>
      <c r="H50" s="46"/>
      <c r="I50" s="47">
        <f>I43+2</f>
        <v>10</v>
      </c>
      <c r="J50" s="48">
        <f t="shared" si="7"/>
        <v>4</v>
      </c>
      <c r="K50" s="48">
        <f t="shared" si="8"/>
        <v>5</v>
      </c>
      <c r="L50" s="48">
        <f t="shared" si="9"/>
        <v>7</v>
      </c>
      <c r="M50" s="48">
        <f t="shared" si="10"/>
        <v>12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71"/>
      <c r="D51" s="168">
        <v>10</v>
      </c>
      <c r="E51" s="169">
        <f>IF(D51=0,"",$G$7-D51)</f>
        <v>18.600000000000001</v>
      </c>
      <c r="F51" s="169">
        <f>IF(D51=0,"",D51-MAX(D$9:$D50))</f>
        <v>6.2</v>
      </c>
      <c r="G51" s="36"/>
      <c r="H51" s="46"/>
      <c r="I51" s="17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3"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T13:T14"/>
    <mergeCell ref="U13:U14"/>
    <mergeCell ref="V13:V14"/>
    <mergeCell ref="W13:W14"/>
    <mergeCell ref="C10:C11"/>
    <mergeCell ref="D10:D11"/>
    <mergeCell ref="E10:E11"/>
    <mergeCell ref="F10:F11"/>
    <mergeCell ref="I10:I11"/>
    <mergeCell ref="J10:J11"/>
    <mergeCell ref="C12:C13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12:A15"/>
    <mergeCell ref="U12:W12"/>
    <mergeCell ref="U31:U32"/>
    <mergeCell ref="V31:V32"/>
    <mergeCell ref="W23:W24"/>
    <mergeCell ref="X23:X24"/>
    <mergeCell ref="A24:A27"/>
    <mergeCell ref="C25:C26"/>
    <mergeCell ref="T25:T26"/>
    <mergeCell ref="U25:U26"/>
    <mergeCell ref="V25:V26"/>
    <mergeCell ref="W25:W26"/>
    <mergeCell ref="X25:X26"/>
    <mergeCell ref="T27:T28"/>
    <mergeCell ref="A20:A23"/>
    <mergeCell ref="T21:T22"/>
    <mergeCell ref="U21:U22"/>
    <mergeCell ref="V21:V22"/>
    <mergeCell ref="W21:W22"/>
    <mergeCell ref="X21:X22"/>
    <mergeCell ref="C22:C23"/>
    <mergeCell ref="T23:T24"/>
    <mergeCell ref="U23:U24"/>
    <mergeCell ref="V23:V24"/>
    <mergeCell ref="W43:W44"/>
    <mergeCell ref="X43:X44"/>
    <mergeCell ref="A32:A35"/>
    <mergeCell ref="T33:T34"/>
    <mergeCell ref="U33:U34"/>
    <mergeCell ref="V33:V34"/>
    <mergeCell ref="W33:W34"/>
    <mergeCell ref="U27:U28"/>
    <mergeCell ref="V27:V28"/>
    <mergeCell ref="W27:W28"/>
    <mergeCell ref="X27:X28"/>
    <mergeCell ref="A28:A31"/>
    <mergeCell ref="T29:T30"/>
    <mergeCell ref="U29:U30"/>
    <mergeCell ref="V29:V30"/>
    <mergeCell ref="W29:W30"/>
    <mergeCell ref="X29:X30"/>
    <mergeCell ref="X33:X34"/>
    <mergeCell ref="T35:T36"/>
    <mergeCell ref="U35:U36"/>
    <mergeCell ref="V35:V36"/>
    <mergeCell ref="W35:W36"/>
    <mergeCell ref="X35:X36"/>
    <mergeCell ref="T31:T32"/>
    <mergeCell ref="E47:E48"/>
    <mergeCell ref="X51:X52"/>
    <mergeCell ref="W31:W32"/>
    <mergeCell ref="X31:X32"/>
    <mergeCell ref="X39:X40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A36:A39"/>
    <mergeCell ref="T37:T38"/>
    <mergeCell ref="U37:U38"/>
    <mergeCell ref="V37:V38"/>
    <mergeCell ref="W37:W38"/>
    <mergeCell ref="X37:X38"/>
    <mergeCell ref="T39:T40"/>
    <mergeCell ref="U39:U40"/>
    <mergeCell ref="V39:V40"/>
    <mergeCell ref="W39:W40"/>
    <mergeCell ref="P57:Q57"/>
    <mergeCell ref="A48:A51"/>
    <mergeCell ref="T49:T50"/>
    <mergeCell ref="U49:U50"/>
    <mergeCell ref="V49:V50"/>
    <mergeCell ref="W49:W50"/>
    <mergeCell ref="X49:X50"/>
    <mergeCell ref="T51:T52"/>
    <mergeCell ref="U51:U52"/>
    <mergeCell ref="V51:V52"/>
    <mergeCell ref="W51:W52"/>
    <mergeCell ref="F47:F48"/>
    <mergeCell ref="T47:T48"/>
    <mergeCell ref="U47:U48"/>
    <mergeCell ref="V47:V48"/>
    <mergeCell ref="W47:W48"/>
    <mergeCell ref="X47:X48"/>
    <mergeCell ref="A44:A47"/>
    <mergeCell ref="T45:T46"/>
    <mergeCell ref="U45:U46"/>
    <mergeCell ref="V45:V46"/>
    <mergeCell ref="W45:W46"/>
    <mergeCell ref="X45:X46"/>
    <mergeCell ref="D47:D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FFFF00"/>
  </sheetPr>
  <dimension ref="A1:AB102"/>
  <sheetViews>
    <sheetView topLeftCell="A27" zoomScale="85" zoomScaleNormal="8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89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7</v>
      </c>
      <c r="H5" s="11"/>
      <c r="I5" s="12"/>
      <c r="J5" s="9" t="s">
        <v>10</v>
      </c>
      <c r="K5" s="10"/>
      <c r="L5" s="10"/>
      <c r="M5" s="10"/>
      <c r="N5" s="236">
        <v>44911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44911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11.3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68"/>
      <c r="E12" s="169"/>
      <c r="F12" s="169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70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68">
        <v>0.6</v>
      </c>
      <c r="E13" s="169">
        <f t="shared" ref="E13" si="1">IF(D13=0,"",$G$7-D13)</f>
        <v>10.700000000000001</v>
      </c>
      <c r="F13" s="169">
        <f>IF(D13=0,"",D13-MAX(D$9:$D12))</f>
        <v>0.6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18</v>
      </c>
      <c r="V13" s="217">
        <v>100</v>
      </c>
      <c r="W13" s="217"/>
      <c r="X13" s="218">
        <f>SUM(V13:W13)</f>
        <v>100</v>
      </c>
      <c r="Y13" s="52">
        <f>Y12+2</f>
        <v>2</v>
      </c>
      <c r="Z13" s="53">
        <f>VLOOKUP(Y13,$T$13:$X$39,5,0)</f>
        <v>100</v>
      </c>
      <c r="AA13" s="7">
        <v>4</v>
      </c>
      <c r="AB13" s="7">
        <v>3</v>
      </c>
    </row>
    <row r="14" spans="1:28" ht="14.1" customHeight="1">
      <c r="A14" s="253"/>
      <c r="B14" s="190"/>
      <c r="C14" s="171"/>
      <c r="D14" s="166"/>
      <c r="E14" s="167"/>
      <c r="F14" s="167"/>
      <c r="G14" s="36"/>
      <c r="H14" s="46"/>
      <c r="I14" s="17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>VLOOKUP(Y14,$T$13:$X$39,5,0)</f>
        <v>100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8"/>
      <c r="E15" s="169"/>
      <c r="F15" s="169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25</v>
      </c>
      <c r="V15" s="217">
        <v>100</v>
      </c>
      <c r="W15" s="217"/>
      <c r="X15" s="218">
        <f>SUM(V15:W15)</f>
        <v>100</v>
      </c>
      <c r="Y15" s="52">
        <f t="shared" ref="Y15" si="2">Y14+2</f>
        <v>6</v>
      </c>
      <c r="Z15" s="53">
        <f>VLOOKUP(Y15,$T$13:$X$39,5,0)</f>
        <v>100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8"/>
      <c r="E16" s="169"/>
      <c r="F16" s="169"/>
      <c r="G16" s="36"/>
      <c r="H16" s="46"/>
      <c r="I16" s="17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39" si="3">R16-0.2</f>
        <v>3.8</v>
      </c>
      <c r="T16" s="216"/>
      <c r="U16" s="217"/>
      <c r="V16" s="217"/>
      <c r="W16" s="217"/>
      <c r="X16" s="218"/>
      <c r="Y16" s="52">
        <v>8</v>
      </c>
      <c r="Z16" s="53">
        <f>VLOOKUP(Y16,$T$13:$X$39,5,0)</f>
        <v>100</v>
      </c>
      <c r="AA16" s="7">
        <v>10</v>
      </c>
      <c r="AB16" s="7">
        <v>3</v>
      </c>
    </row>
    <row r="17" spans="1:28" ht="14.1" customHeight="1">
      <c r="A17" s="253"/>
      <c r="B17" s="190"/>
      <c r="C17" s="171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3"/>
        <v>4.8</v>
      </c>
      <c r="T17" s="216">
        <f t="shared" ref="T17" si="4">T15+2</f>
        <v>6</v>
      </c>
      <c r="U17" s="217">
        <v>26</v>
      </c>
      <c r="V17" s="217">
        <v>100</v>
      </c>
      <c r="W17" s="217"/>
      <c r="X17" s="218">
        <f t="shared" ref="X17" si="5">SUM(V17:W17)</f>
        <v>100</v>
      </c>
      <c r="Y17" s="52">
        <v>10</v>
      </c>
      <c r="Z17" s="53">
        <f>VLOOKUP(Y17,$T$13:$X$39,5,0)</f>
        <v>100</v>
      </c>
      <c r="AA17" s="7">
        <v>12</v>
      </c>
      <c r="AB17" s="7">
        <v>3</v>
      </c>
    </row>
    <row r="18" spans="1:28" ht="14.1" customHeight="1">
      <c r="A18" s="253"/>
      <c r="B18" s="190"/>
      <c r="C18" s="171"/>
      <c r="D18" s="221"/>
      <c r="E18" s="222"/>
      <c r="F18" s="222"/>
      <c r="G18" s="36"/>
      <c r="H18" s="46"/>
      <c r="I18" s="17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3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66"/>
      <c r="E19" s="167"/>
      <c r="F19" s="167"/>
      <c r="G19" s="36"/>
      <c r="H19" s="46"/>
      <c r="I19" s="47">
        <v>2</v>
      </c>
      <c r="J19" s="48">
        <f>IFERROR(VLOOKUP($I19,$T$13:$X$39,2,0),"")</f>
        <v>18</v>
      </c>
      <c r="K19" s="48" t="s">
        <v>90</v>
      </c>
      <c r="L19" s="48"/>
      <c r="M19" s="48" t="s">
        <v>90</v>
      </c>
      <c r="N19" s="41"/>
      <c r="O19" s="26"/>
      <c r="P19" s="34"/>
      <c r="Q19" s="180">
        <v>1</v>
      </c>
      <c r="R19" s="50">
        <v>1</v>
      </c>
      <c r="S19" s="51">
        <f t="shared" si="3"/>
        <v>0.8</v>
      </c>
      <c r="T19" s="216">
        <v>8</v>
      </c>
      <c r="U19" s="217">
        <v>29</v>
      </c>
      <c r="V19" s="217">
        <v>100</v>
      </c>
      <c r="W19" s="217"/>
      <c r="X19" s="218">
        <f t="shared" ref="X19" si="6">SUM(V19:W19)</f>
        <v>100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7">A16+1</f>
        <v>3</v>
      </c>
      <c r="B20" s="190"/>
      <c r="C20" s="251"/>
      <c r="D20" s="166"/>
      <c r="E20" s="167"/>
      <c r="F20" s="167"/>
      <c r="G20" s="36"/>
      <c r="H20" s="46"/>
      <c r="I20" s="175">
        <f>I19+0.2</f>
        <v>2.2000000000000002</v>
      </c>
      <c r="J20" s="48"/>
      <c r="K20" s="48"/>
      <c r="L20" s="48"/>
      <c r="M20" s="48"/>
      <c r="N20" s="41"/>
      <c r="O20" s="26"/>
      <c r="P20" s="34"/>
      <c r="Q20" s="54" t="s">
        <v>91</v>
      </c>
      <c r="R20" s="50">
        <v>2</v>
      </c>
      <c r="S20" s="51">
        <f t="shared" si="3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71"/>
      <c r="D21" s="166"/>
      <c r="E21" s="167"/>
      <c r="F21" s="16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3"/>
        <v>-0.2</v>
      </c>
      <c r="T21" s="216">
        <v>10</v>
      </c>
      <c r="U21" s="217"/>
      <c r="V21" s="217">
        <v>100</v>
      </c>
      <c r="W21" s="217"/>
      <c r="X21" s="218">
        <f>SUM(V21:W21)</f>
        <v>100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66"/>
      <c r="E22" s="167"/>
      <c r="F22" s="167"/>
      <c r="G22" s="36"/>
      <c r="H22" s="46"/>
      <c r="I22" s="17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3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66"/>
      <c r="E23" s="167"/>
      <c r="F23" s="16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3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8">A20+1</f>
        <v>4</v>
      </c>
      <c r="B24" s="190"/>
      <c r="C24" s="171"/>
      <c r="D24" s="166"/>
      <c r="E24" s="167"/>
      <c r="F24" s="167"/>
      <c r="G24" s="36"/>
      <c r="H24" s="46"/>
      <c r="I24" s="17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3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3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7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3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71"/>
      <c r="D27" s="168"/>
      <c r="E27" s="169"/>
      <c r="F27" s="169"/>
      <c r="G27" s="36"/>
      <c r="H27" s="46"/>
      <c r="I27" s="47">
        <v>4</v>
      </c>
      <c r="J27" s="48">
        <f>IFERROR(VLOOKUP($I27,$T$13:$X$39,2,0),"")</f>
        <v>25</v>
      </c>
      <c r="K27" s="48" t="s">
        <v>90</v>
      </c>
      <c r="L27" s="48"/>
      <c r="M27" s="48" t="s">
        <v>90</v>
      </c>
      <c r="N27" s="41"/>
      <c r="O27" s="26"/>
      <c r="P27" s="34"/>
      <c r="Q27" s="180">
        <v>2</v>
      </c>
      <c r="R27" s="50"/>
      <c r="S27" s="51">
        <f t="shared" si="3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9">A24+1</f>
        <v>5</v>
      </c>
      <c r="B28" s="190"/>
      <c r="C28" s="171"/>
      <c r="D28" s="166"/>
      <c r="E28" s="167"/>
      <c r="F28" s="167"/>
      <c r="G28" s="36"/>
      <c r="H28" s="46"/>
      <c r="I28" s="175">
        <f>I27+0.25</f>
        <v>4.25</v>
      </c>
      <c r="J28" s="48"/>
      <c r="K28" s="48"/>
      <c r="L28" s="48"/>
      <c r="M28" s="48"/>
      <c r="N28" s="41"/>
      <c r="O28" s="26"/>
      <c r="P28" s="34"/>
      <c r="Q28" s="54" t="s">
        <v>92</v>
      </c>
      <c r="R28" s="50">
        <v>4</v>
      </c>
      <c r="S28" s="51">
        <f t="shared" si="3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71"/>
      <c r="D29" s="168"/>
      <c r="E29" s="169"/>
      <c r="F29" s="169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3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71"/>
      <c r="D30" s="166"/>
      <c r="E30" s="167"/>
      <c r="F30" s="167"/>
      <c r="G30" s="36"/>
      <c r="H30" s="46"/>
      <c r="I30" s="17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3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71"/>
      <c r="D31" s="166"/>
      <c r="E31" s="167"/>
      <c r="F31" s="16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3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0">A28+1</f>
        <v>6</v>
      </c>
      <c r="B32" s="190"/>
      <c r="C32" s="171"/>
      <c r="D32" s="168"/>
      <c r="E32" s="169"/>
      <c r="F32" s="169"/>
      <c r="G32" s="36"/>
      <c r="H32" s="46"/>
      <c r="I32" s="17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3"/>
        <v>-0.2</v>
      </c>
      <c r="T32" s="216"/>
      <c r="U32" s="217"/>
      <c r="V32" s="217"/>
      <c r="W32" s="217"/>
      <c r="X32" s="218"/>
      <c r="Y32" s="52"/>
      <c r="Z32" s="53"/>
    </row>
    <row r="33" spans="1:28" ht="14.1" customHeight="1">
      <c r="A33" s="253"/>
      <c r="B33" s="190"/>
      <c r="C33" s="207">
        <v>5</v>
      </c>
      <c r="D33" s="166"/>
      <c r="E33" s="167"/>
      <c r="F33" s="16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3"/>
        <v>-0.2</v>
      </c>
      <c r="T33" s="216"/>
      <c r="U33" s="217"/>
      <c r="V33" s="217"/>
      <c r="W33" s="217"/>
      <c r="X33" s="218"/>
      <c r="Y33" s="52"/>
      <c r="Z33" s="53"/>
    </row>
    <row r="34" spans="1:28" ht="14.1" customHeight="1">
      <c r="A34" s="253"/>
      <c r="B34" s="190"/>
      <c r="C34" s="171"/>
      <c r="D34" s="174"/>
      <c r="E34" s="175"/>
      <c r="F34" s="175"/>
      <c r="G34" s="36"/>
      <c r="H34" s="46"/>
      <c r="I34" s="17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3"/>
        <v>-0.2</v>
      </c>
      <c r="T34" s="216"/>
      <c r="U34" s="217"/>
      <c r="V34" s="217"/>
      <c r="W34" s="217"/>
      <c r="X34" s="218"/>
      <c r="Y34" s="52"/>
      <c r="Z34" s="53"/>
    </row>
    <row r="35" spans="1:28" ht="14.1" customHeight="1">
      <c r="A35" s="253"/>
      <c r="B35" s="190"/>
      <c r="C35" s="171"/>
      <c r="D35" s="168"/>
      <c r="E35" s="169"/>
      <c r="F35" s="169"/>
      <c r="G35" s="36"/>
      <c r="H35" s="46"/>
      <c r="I35" s="47">
        <v>6</v>
      </c>
      <c r="J35" s="48">
        <f>IFERROR(VLOOKUP($I35,$T$13:$X$39,2,0),"")</f>
        <v>26</v>
      </c>
      <c r="K35" s="48" t="s">
        <v>90</v>
      </c>
      <c r="L35" s="48"/>
      <c r="M35" s="48" t="s">
        <v>90</v>
      </c>
      <c r="N35" s="41"/>
      <c r="O35" s="26"/>
      <c r="P35" s="34"/>
      <c r="Q35" s="180">
        <v>3</v>
      </c>
      <c r="R35" s="50"/>
      <c r="S35" s="51">
        <f t="shared" si="3"/>
        <v>-0.2</v>
      </c>
      <c r="T35" s="216"/>
      <c r="U35" s="217"/>
      <c r="V35" s="217"/>
      <c r="W35" s="217"/>
      <c r="X35" s="218"/>
      <c r="Y35" s="52"/>
      <c r="Z35" s="53"/>
    </row>
    <row r="36" spans="1:28" ht="14.1" customHeight="1">
      <c r="A36" s="258">
        <f t="shared" ref="A36" si="11">A32+1</f>
        <v>7</v>
      </c>
      <c r="B36" s="190"/>
      <c r="C36" s="171"/>
      <c r="D36" s="166"/>
      <c r="E36" s="167"/>
      <c r="F36" s="167"/>
      <c r="G36" s="36"/>
      <c r="H36" s="46"/>
      <c r="I36" s="175">
        <f>I35+0.2</f>
        <v>6.2</v>
      </c>
      <c r="J36" s="48"/>
      <c r="K36" s="48"/>
      <c r="L36" s="56"/>
      <c r="M36" s="48"/>
      <c r="N36" s="41"/>
      <c r="O36" s="26"/>
      <c r="P36" s="34"/>
      <c r="Q36" s="54" t="s">
        <v>93</v>
      </c>
      <c r="R36" s="50">
        <v>6</v>
      </c>
      <c r="S36" s="51">
        <f t="shared" si="3"/>
        <v>5.8</v>
      </c>
      <c r="T36" s="216"/>
      <c r="U36" s="217"/>
      <c r="V36" s="217"/>
      <c r="W36" s="217"/>
      <c r="X36" s="218"/>
      <c r="Y36" s="52"/>
      <c r="Z36" s="53"/>
    </row>
    <row r="37" spans="1:28" ht="14.1" customHeight="1">
      <c r="A37" s="259"/>
      <c r="B37" s="190"/>
      <c r="C37" s="171"/>
      <c r="D37" s="168"/>
      <c r="E37" s="169"/>
      <c r="F37" s="169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3"/>
        <v>-0.2</v>
      </c>
      <c r="T37" s="216"/>
      <c r="U37" s="217"/>
      <c r="V37" s="217"/>
      <c r="W37" s="217"/>
      <c r="X37" s="218"/>
      <c r="Y37" s="52"/>
      <c r="Z37" s="53"/>
    </row>
    <row r="38" spans="1:28" ht="14.1" customHeight="1">
      <c r="A38" s="259"/>
      <c r="B38" s="190"/>
      <c r="C38" s="171"/>
      <c r="D38" s="168"/>
      <c r="E38" s="169"/>
      <c r="F38" s="169"/>
      <c r="G38" s="36"/>
      <c r="H38" s="46"/>
      <c r="I38" s="47"/>
      <c r="J38" s="48" t="str">
        <f>IFERROR(VLOOKUP($I38,$T$13:$X$39,2,0),"")</f>
        <v/>
      </c>
      <c r="K38" s="48"/>
      <c r="L38" s="48"/>
      <c r="M38" s="48"/>
      <c r="N38" s="41"/>
      <c r="O38" s="26"/>
      <c r="P38" s="34"/>
      <c r="Q38" s="180"/>
      <c r="R38" s="50"/>
      <c r="S38" s="51">
        <f t="shared" si="3"/>
        <v>-0.2</v>
      </c>
      <c r="T38" s="216"/>
      <c r="U38" s="217"/>
      <c r="V38" s="217"/>
      <c r="W38" s="217"/>
      <c r="X38" s="218"/>
      <c r="Y38" s="52"/>
      <c r="Z38" s="53"/>
    </row>
    <row r="39" spans="1:28" ht="14.1" customHeight="1">
      <c r="A39" s="260"/>
      <c r="B39" s="190"/>
      <c r="C39" s="171"/>
      <c r="D39" s="168"/>
      <c r="E39" s="169" t="str">
        <f>IF(D39=0,"",$G$7-D39)</f>
        <v/>
      </c>
      <c r="F39" s="169" t="str">
        <f>IF(D39=0,"",D39-MAX(D$9:$D38))</f>
        <v/>
      </c>
      <c r="G39" s="36"/>
      <c r="H39" s="46"/>
      <c r="I39" s="175"/>
      <c r="J39" s="48" t="str">
        <f>IFERROR(VLOOKUP($I39,$T$13:$X$39,2,0),"")</f>
        <v/>
      </c>
      <c r="K39" s="48" t="str">
        <f>IFERROR(VLOOKUP($I39,$T$13:$X$39,3,0),"")</f>
        <v/>
      </c>
      <c r="L39" s="56" t="str">
        <f>IFERROR(VLOOKUP($I39,$T$13:$X$39,4,0),"")</f>
        <v/>
      </c>
      <c r="M39" s="48" t="str">
        <f>IFERROR(VLOOKUP($I39,$T$13:$X$39,5,0),"")</f>
        <v/>
      </c>
      <c r="N39" s="41"/>
      <c r="O39" s="26"/>
      <c r="P39" s="34"/>
      <c r="Q39" s="54"/>
      <c r="R39" s="50">
        <v>10</v>
      </c>
      <c r="S39" s="51">
        <f t="shared" si="3"/>
        <v>9.8000000000000007</v>
      </c>
      <c r="T39" s="216"/>
      <c r="U39" s="217"/>
      <c r="V39" s="217"/>
      <c r="W39" s="217"/>
      <c r="X39" s="218"/>
      <c r="Y39" s="52"/>
      <c r="Z39" s="53"/>
    </row>
    <row r="40" spans="1:28" ht="14.1" customHeight="1">
      <c r="A40" s="253">
        <f t="shared" ref="A40" si="12">A36+1</f>
        <v>8</v>
      </c>
      <c r="B40" s="210"/>
      <c r="C40" s="207"/>
      <c r="D40" s="203"/>
      <c r="E40" s="204"/>
      <c r="F40" s="204"/>
      <c r="G40" s="36"/>
      <c r="H40" s="46"/>
      <c r="I40" s="208"/>
      <c r="J40" s="48"/>
      <c r="K40" s="48"/>
      <c r="L40" s="48"/>
      <c r="M40" s="48"/>
      <c r="N40" s="41"/>
      <c r="O40" s="26"/>
      <c r="P40" s="34"/>
      <c r="Q40" s="54"/>
      <c r="R40" s="50">
        <v>4</v>
      </c>
      <c r="S40" s="51">
        <f t="shared" ref="S40:S51" si="13">R40-0.2</f>
        <v>3.8</v>
      </c>
      <c r="T40" s="216"/>
      <c r="U40" s="217"/>
      <c r="V40" s="217"/>
      <c r="W40" s="217"/>
      <c r="X40" s="218"/>
      <c r="Y40" s="52"/>
      <c r="Z40" s="53"/>
      <c r="AA40" s="7">
        <v>34</v>
      </c>
      <c r="AB40" s="7">
        <v>3</v>
      </c>
    </row>
    <row r="41" spans="1:28" ht="14.1" customHeight="1">
      <c r="A41" s="253"/>
      <c r="B41" s="210"/>
      <c r="C41" s="207"/>
      <c r="D41" s="205"/>
      <c r="E41" s="206"/>
      <c r="F41" s="206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13"/>
        <v>-0.2</v>
      </c>
      <c r="T41" s="216"/>
      <c r="U41" s="217"/>
      <c r="V41" s="217"/>
      <c r="W41" s="217"/>
      <c r="X41" s="218"/>
      <c r="Y41" s="52"/>
      <c r="Z41" s="53"/>
      <c r="AA41" s="7">
        <v>36</v>
      </c>
      <c r="AB41" s="7">
        <v>3</v>
      </c>
    </row>
    <row r="42" spans="1:28" ht="14.1" customHeight="1">
      <c r="A42" s="253"/>
      <c r="B42" s="210"/>
      <c r="C42" s="207"/>
      <c r="D42" s="203"/>
      <c r="E42" s="204"/>
      <c r="F42" s="204"/>
      <c r="G42" s="36"/>
      <c r="H42" s="46"/>
      <c r="I42" s="208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13"/>
        <v>-0.2</v>
      </c>
      <c r="T42" s="216"/>
      <c r="U42" s="217"/>
      <c r="V42" s="217"/>
      <c r="W42" s="217"/>
      <c r="X42" s="218"/>
      <c r="Y42" s="52"/>
      <c r="Z42" s="53"/>
      <c r="AA42" s="7">
        <v>38</v>
      </c>
      <c r="AB42" s="7">
        <v>3</v>
      </c>
    </row>
    <row r="43" spans="1:28" ht="14.1" customHeight="1">
      <c r="A43" s="253"/>
      <c r="B43" s="210"/>
      <c r="C43" s="207"/>
      <c r="D43" s="203"/>
      <c r="E43" s="204"/>
      <c r="F43" s="204"/>
      <c r="G43" s="36"/>
      <c r="H43" s="46"/>
      <c r="I43" s="47">
        <v>8</v>
      </c>
      <c r="J43" s="48">
        <v>30</v>
      </c>
      <c r="K43" s="48" t="s">
        <v>90</v>
      </c>
      <c r="L43" s="48"/>
      <c r="M43" s="48" t="s">
        <v>90</v>
      </c>
      <c r="N43" s="41"/>
      <c r="O43" s="26"/>
      <c r="P43" s="34"/>
      <c r="Q43" s="180">
        <v>4</v>
      </c>
      <c r="R43" s="50"/>
      <c r="S43" s="51">
        <f t="shared" si="13"/>
        <v>-0.2</v>
      </c>
      <c r="T43" s="216"/>
      <c r="U43" s="217"/>
      <c r="V43" s="217"/>
      <c r="W43" s="217"/>
      <c r="X43" s="218"/>
      <c r="Y43" s="52"/>
      <c r="Z43" s="53"/>
      <c r="AA43" s="7">
        <v>40</v>
      </c>
      <c r="AB43" s="7">
        <v>3</v>
      </c>
    </row>
    <row r="44" spans="1:28" ht="14.1" customHeight="1">
      <c r="A44" s="253">
        <f t="shared" ref="A44" si="14">A40+1</f>
        <v>9</v>
      </c>
      <c r="B44" s="210"/>
      <c r="C44" s="207"/>
      <c r="D44" s="205"/>
      <c r="E44" s="206"/>
      <c r="F44" s="206"/>
      <c r="G44" s="36"/>
      <c r="H44" s="46"/>
      <c r="I44" s="208">
        <f>I43+0.19</f>
        <v>8.19</v>
      </c>
      <c r="J44" s="48"/>
      <c r="K44" s="48"/>
      <c r="L44" s="56"/>
      <c r="M44" s="48"/>
      <c r="N44" s="41"/>
      <c r="O44" s="26"/>
      <c r="P44" s="34"/>
      <c r="Q44" s="54" t="s">
        <v>144</v>
      </c>
      <c r="R44" s="50"/>
      <c r="S44" s="51">
        <f t="shared" si="13"/>
        <v>-0.2</v>
      </c>
      <c r="T44" s="216"/>
      <c r="U44" s="217"/>
      <c r="V44" s="217"/>
      <c r="W44" s="217"/>
      <c r="X44" s="218"/>
      <c r="Y44" s="52"/>
      <c r="Z44" s="53"/>
    </row>
    <row r="45" spans="1:28" ht="14.1" customHeight="1">
      <c r="A45" s="253"/>
      <c r="B45" s="210"/>
      <c r="C45" s="207"/>
      <c r="D45" s="203"/>
      <c r="E45" s="204"/>
      <c r="F45" s="204"/>
      <c r="G45" s="36"/>
      <c r="H45" s="46"/>
      <c r="I45" s="47"/>
      <c r="J45" s="48"/>
      <c r="K45" s="48"/>
      <c r="L45" s="48"/>
      <c r="M45" s="48"/>
      <c r="N45" s="41"/>
      <c r="O45" s="26"/>
      <c r="P45" s="34"/>
      <c r="Q45" s="49"/>
      <c r="R45" s="50"/>
      <c r="S45" s="51">
        <f t="shared" si="13"/>
        <v>-0.2</v>
      </c>
      <c r="T45" s="216"/>
      <c r="U45" s="217"/>
      <c r="V45" s="217"/>
      <c r="W45" s="217"/>
      <c r="X45" s="218"/>
      <c r="Y45" s="52"/>
      <c r="Z45" s="53"/>
    </row>
    <row r="46" spans="1:28" ht="14.1" customHeight="1">
      <c r="A46" s="253"/>
      <c r="B46" s="210"/>
      <c r="C46" s="207"/>
      <c r="D46" s="209"/>
      <c r="E46" s="208"/>
      <c r="F46" s="208"/>
      <c r="G46" s="36"/>
      <c r="H46" s="46"/>
      <c r="I46" s="208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13"/>
        <v>-0.2</v>
      </c>
      <c r="T46" s="216"/>
      <c r="U46" s="217"/>
      <c r="V46" s="217"/>
      <c r="W46" s="217"/>
      <c r="X46" s="218"/>
      <c r="Y46" s="52"/>
      <c r="Z46" s="53"/>
    </row>
    <row r="47" spans="1:28" ht="14.1" customHeight="1">
      <c r="A47" s="253"/>
      <c r="B47" s="210"/>
      <c r="C47" s="207"/>
      <c r="D47" s="205"/>
      <c r="E47" s="206"/>
      <c r="F47" s="206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180"/>
      <c r="R47" s="50"/>
      <c r="S47" s="51">
        <f t="shared" si="13"/>
        <v>-0.2</v>
      </c>
      <c r="T47" s="216"/>
      <c r="U47" s="217"/>
      <c r="V47" s="217"/>
      <c r="W47" s="217"/>
      <c r="X47" s="218"/>
      <c r="Y47" s="52"/>
      <c r="Z47" s="53"/>
    </row>
    <row r="48" spans="1:28" ht="14.1" customHeight="1">
      <c r="A48" s="258">
        <f t="shared" ref="A48" si="15">A44+1</f>
        <v>10</v>
      </c>
      <c r="B48" s="210"/>
      <c r="C48" s="207"/>
      <c r="D48" s="203"/>
      <c r="E48" s="204"/>
      <c r="F48" s="204"/>
      <c r="G48" s="36"/>
      <c r="H48" s="46"/>
      <c r="I48" s="208"/>
      <c r="J48" s="48"/>
      <c r="K48" s="48"/>
      <c r="L48" s="56"/>
      <c r="M48" s="48"/>
      <c r="N48" s="41"/>
      <c r="O48" s="26"/>
      <c r="P48" s="34"/>
      <c r="Q48" s="54"/>
      <c r="R48" s="50">
        <v>6</v>
      </c>
      <c r="S48" s="51">
        <f t="shared" si="13"/>
        <v>5.8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9"/>
      <c r="B49" s="210"/>
      <c r="C49" s="207"/>
      <c r="D49" s="205"/>
      <c r="E49" s="206"/>
      <c r="F49" s="206"/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49"/>
      <c r="R49" s="50"/>
      <c r="S49" s="51">
        <f t="shared" si="13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9"/>
      <c r="B50" s="210"/>
      <c r="C50" s="207"/>
      <c r="D50" s="205"/>
      <c r="E50" s="206"/>
      <c r="F50" s="206"/>
      <c r="G50" s="36"/>
      <c r="H50" s="46"/>
      <c r="I50" s="47">
        <v>10</v>
      </c>
      <c r="J50" s="48">
        <v>33</v>
      </c>
      <c r="K50" s="48" t="s">
        <v>90</v>
      </c>
      <c r="L50" s="48"/>
      <c r="M50" s="48" t="s">
        <v>90</v>
      </c>
      <c r="N50" s="41"/>
      <c r="O50" s="26"/>
      <c r="P50" s="34"/>
      <c r="Q50" s="180">
        <v>5</v>
      </c>
      <c r="R50" s="50"/>
      <c r="S50" s="51">
        <f t="shared" si="13"/>
        <v>-0.2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60"/>
      <c r="B51" s="210">
        <v>5</v>
      </c>
      <c r="C51" s="207"/>
      <c r="D51" s="205">
        <v>10</v>
      </c>
      <c r="E51" s="206">
        <f>IF(D51=0,"",$G$7-D51)</f>
        <v>1.3000000000000007</v>
      </c>
      <c r="F51" s="206">
        <f>IF(D51=0,"",D51-MAX(D$9:$D50))</f>
        <v>9.4</v>
      </c>
      <c r="G51" s="36"/>
      <c r="H51" s="46"/>
      <c r="I51" s="208">
        <f>I50+0.18</f>
        <v>10.18</v>
      </c>
      <c r="J51" s="48"/>
      <c r="K51" s="48"/>
      <c r="L51" s="56"/>
      <c r="M51" s="48"/>
      <c r="N51" s="41"/>
      <c r="O51" s="26"/>
      <c r="P51" s="34"/>
      <c r="Q51" s="54" t="s">
        <v>145</v>
      </c>
      <c r="R51" s="50">
        <v>10</v>
      </c>
      <c r="S51" s="51">
        <f t="shared" si="13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94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/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 t="e">
        <f>G7-E39</f>
        <v>#VALUE!</v>
      </c>
      <c r="G58" s="86">
        <f>SUM(F12:F39)</f>
        <v>0.6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13"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V39:V52"/>
    <mergeCell ref="W39:W52"/>
    <mergeCell ref="X39:X52"/>
    <mergeCell ref="P57:Q57"/>
    <mergeCell ref="A36:A39"/>
    <mergeCell ref="T39:T52"/>
    <mergeCell ref="U39:U52"/>
    <mergeCell ref="W35:W36"/>
    <mergeCell ref="X35:X36"/>
    <mergeCell ref="T37:T38"/>
    <mergeCell ref="U37:U38"/>
    <mergeCell ref="V37:V38"/>
    <mergeCell ref="W37:W38"/>
    <mergeCell ref="X37:X38"/>
    <mergeCell ref="A40:A43"/>
    <mergeCell ref="A44:A47"/>
    <mergeCell ref="A48:A51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rgb="FFFFFF00"/>
  </sheetPr>
  <dimension ref="A1:AB102"/>
  <sheetViews>
    <sheetView zoomScale="55" zoomScaleNormal="55" zoomScaleSheetLayoutView="145" workbookViewId="0">
      <selection activeCell="H50" sqref="H50"/>
    </sheetView>
  </sheetViews>
  <sheetFormatPr defaultRowHeight="12.75"/>
  <cols>
    <col min="1" max="2" width="3.5703125" style="7" customWidth="1"/>
    <col min="3" max="3" width="3.28515625" style="7" customWidth="1"/>
    <col min="4" max="4" width="4.28515625" style="7" customWidth="1"/>
    <col min="5" max="5" width="5.42578125" style="7" customWidth="1"/>
    <col min="6" max="6" width="3.85546875" style="7" customWidth="1"/>
    <col min="7" max="7" width="5" style="7" customWidth="1"/>
    <col min="8" max="8" width="23.5703125" style="7" customWidth="1"/>
    <col min="9" max="9" width="5.28515625" style="7" customWidth="1"/>
    <col min="10" max="10" width="3.28515625" style="7" customWidth="1"/>
    <col min="11" max="12" width="2.85546875" style="7" customWidth="1"/>
    <col min="13" max="13" width="3.28515625" style="7" customWidth="1"/>
    <col min="14" max="14" width="7" style="7" customWidth="1"/>
    <col min="15" max="15" width="10" style="7" bestFit="1" customWidth="1"/>
    <col min="16" max="16" width="4.5703125" style="7" customWidth="1"/>
    <col min="17" max="17" width="10.5703125" style="7" customWidth="1"/>
    <col min="18" max="18" width="7.85546875" style="7" customWidth="1"/>
    <col min="19" max="20" width="9.140625" style="7"/>
    <col min="21" max="21" width="5.5703125" style="7" customWidth="1"/>
    <col min="22" max="22" width="4.85546875" style="7" customWidth="1"/>
    <col min="23" max="24" width="6.140625" style="7" customWidth="1"/>
    <col min="25" max="28" width="9.140625" style="7"/>
    <col min="29" max="29" width="3.28515625" style="7" customWidth="1"/>
    <col min="30" max="16384" width="9.140625" style="7"/>
  </cols>
  <sheetData>
    <row r="1" spans="1:28" ht="28.5" customHeight="1">
      <c r="C1" s="66"/>
      <c r="D1" s="66"/>
      <c r="E1" s="67"/>
      <c r="F1" s="67"/>
      <c r="G1" s="67"/>
      <c r="H1" s="68"/>
      <c r="I1" s="67"/>
      <c r="J1" s="67"/>
      <c r="K1" s="67"/>
      <c r="L1" s="67"/>
      <c r="M1" s="67"/>
      <c r="N1" s="67"/>
      <c r="O1" s="24"/>
      <c r="P1" s="229"/>
      <c r="Q1" s="229"/>
      <c r="R1" s="6"/>
    </row>
    <row r="2" spans="1:28" ht="21" customHeight="1">
      <c r="C2" s="230" t="s">
        <v>97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2"/>
      <c r="R2" s="81">
        <v>3</v>
      </c>
    </row>
    <row r="3" spans="1:28" s="15" customFormat="1" ht="15.95" customHeight="1">
      <c r="C3" s="233" t="s">
        <v>32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14"/>
      <c r="S3" s="15" t="s">
        <v>31</v>
      </c>
    </row>
    <row r="4" spans="1:28" s="15" customFormat="1" ht="15.95" customHeight="1">
      <c r="C4" s="233" t="s">
        <v>155</v>
      </c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14"/>
      <c r="S4" s="15" t="s">
        <v>31</v>
      </c>
    </row>
    <row r="5" spans="1:28" s="15" customFormat="1" ht="15.95" customHeight="1">
      <c r="C5" s="80" t="s">
        <v>23</v>
      </c>
      <c r="D5" s="14"/>
      <c r="E5" s="81"/>
      <c r="F5" s="16"/>
      <c r="G5" s="69">
        <v>38</v>
      </c>
      <c r="H5" s="11"/>
      <c r="I5" s="12"/>
      <c r="J5" s="9" t="s">
        <v>10</v>
      </c>
      <c r="K5" s="10"/>
      <c r="L5" s="10"/>
      <c r="M5" s="10"/>
      <c r="N5" s="236">
        <v>44911</v>
      </c>
      <c r="O5" s="236"/>
      <c r="P5" s="8"/>
      <c r="Q5" s="13"/>
      <c r="R5" s="14"/>
    </row>
    <row r="6" spans="1:28" s="15" customFormat="1" ht="15.95" customHeight="1">
      <c r="C6" s="80" t="s">
        <v>28</v>
      </c>
      <c r="D6" s="14"/>
      <c r="E6" s="81"/>
      <c r="F6" s="16"/>
      <c r="G6" s="19">
        <v>10</v>
      </c>
      <c r="H6" s="84" t="s">
        <v>29</v>
      </c>
      <c r="I6" s="12"/>
      <c r="J6" s="9" t="s">
        <v>11</v>
      </c>
      <c r="K6" s="10"/>
      <c r="L6" s="10"/>
      <c r="M6" s="10"/>
      <c r="N6" s="236">
        <f>N5</f>
        <v>44911</v>
      </c>
      <c r="O6" s="236"/>
      <c r="P6" s="8"/>
      <c r="Q6" s="13"/>
      <c r="R6" s="14"/>
      <c r="S6" s="15" t="s">
        <v>9</v>
      </c>
      <c r="W6" s="15" t="s">
        <v>9</v>
      </c>
    </row>
    <row r="7" spans="1:28" s="15" customFormat="1" ht="15.95" customHeight="1">
      <c r="C7" s="80" t="s">
        <v>12</v>
      </c>
      <c r="D7" s="18"/>
      <c r="E7" s="81"/>
      <c r="F7" s="65"/>
      <c r="G7" s="83">
        <v>27.9</v>
      </c>
      <c r="H7" s="83" t="s">
        <v>29</v>
      </c>
      <c r="I7" s="81"/>
      <c r="J7" s="9" t="s">
        <v>30</v>
      </c>
      <c r="K7" s="12"/>
      <c r="L7" s="12"/>
      <c r="M7" s="12"/>
      <c r="N7" s="81" t="s">
        <v>24</v>
      </c>
      <c r="P7" s="83"/>
      <c r="Q7" s="17"/>
      <c r="R7" s="12"/>
    </row>
    <row r="8" spans="1:28" ht="4.5" customHeight="1">
      <c r="C8" s="21"/>
      <c r="D8" s="22"/>
      <c r="E8" s="22"/>
      <c r="F8" s="22"/>
      <c r="G8" s="22"/>
      <c r="H8" s="23"/>
      <c r="I8" s="22"/>
      <c r="J8" s="22"/>
      <c r="K8" s="22"/>
      <c r="L8" s="24"/>
      <c r="M8" s="22"/>
      <c r="N8" s="22"/>
      <c r="O8" s="22"/>
      <c r="P8" s="22"/>
      <c r="Q8" s="25"/>
      <c r="R8" s="26"/>
    </row>
    <row r="9" spans="1:28" ht="13.5" customHeight="1">
      <c r="C9" s="237" t="s">
        <v>13</v>
      </c>
      <c r="D9" s="238"/>
      <c r="E9" s="238"/>
      <c r="F9" s="238"/>
      <c r="G9" s="223" t="s">
        <v>21</v>
      </c>
      <c r="H9" s="240" t="s">
        <v>22</v>
      </c>
      <c r="I9" s="243" t="s">
        <v>20</v>
      </c>
      <c r="J9" s="244"/>
      <c r="K9" s="244"/>
      <c r="L9" s="244"/>
      <c r="M9" s="244"/>
      <c r="N9" s="244"/>
      <c r="O9" s="244"/>
      <c r="P9" s="245"/>
      <c r="Q9" s="246" t="s">
        <v>18</v>
      </c>
      <c r="R9" s="27"/>
    </row>
    <row r="10" spans="1:28" ht="23.25" customHeight="1">
      <c r="C10" s="223" t="s">
        <v>14</v>
      </c>
      <c r="D10" s="223" t="s">
        <v>15</v>
      </c>
      <c r="E10" s="227" t="s">
        <v>16</v>
      </c>
      <c r="F10" s="252" t="s">
        <v>17</v>
      </c>
      <c r="G10" s="239"/>
      <c r="H10" s="241"/>
      <c r="I10" s="227" t="s">
        <v>8</v>
      </c>
      <c r="J10" s="223" t="s">
        <v>3</v>
      </c>
      <c r="K10" s="223" t="s">
        <v>4</v>
      </c>
      <c r="L10" s="223" t="s">
        <v>5</v>
      </c>
      <c r="M10" s="223" t="s">
        <v>6</v>
      </c>
      <c r="N10" s="28"/>
      <c r="O10" s="29"/>
      <c r="P10" s="30"/>
      <c r="Q10" s="247"/>
      <c r="R10" s="27"/>
      <c r="S10" s="155">
        <v>38</v>
      </c>
      <c r="Y10" s="31" t="s">
        <v>0</v>
      </c>
      <c r="Z10" s="32"/>
    </row>
    <row r="11" spans="1:28" ht="20.25" customHeight="1">
      <c r="C11" s="224"/>
      <c r="D11" s="224"/>
      <c r="E11" s="228"/>
      <c r="F11" s="224"/>
      <c r="G11" s="224"/>
      <c r="H11" s="242"/>
      <c r="I11" s="228"/>
      <c r="J11" s="224"/>
      <c r="K11" s="224"/>
      <c r="L11" s="224"/>
      <c r="M11" s="224"/>
      <c r="N11" s="33"/>
      <c r="O11" s="26"/>
      <c r="P11" s="34"/>
      <c r="Q11" s="248"/>
      <c r="R11" s="27"/>
      <c r="Y11" s="35" t="s">
        <v>1</v>
      </c>
      <c r="Z11" s="35" t="s">
        <v>2</v>
      </c>
      <c r="AA11" s="7" t="s">
        <v>7</v>
      </c>
      <c r="AB11" s="7">
        <f ca="1">INDIRECT("T12")</f>
        <v>0</v>
      </c>
    </row>
    <row r="12" spans="1:28" ht="14.1" customHeight="1">
      <c r="A12" s="253">
        <v>1</v>
      </c>
      <c r="B12" s="189"/>
      <c r="C12" s="250">
        <v>1</v>
      </c>
      <c r="D12" s="168"/>
      <c r="E12" s="169"/>
      <c r="F12" s="169"/>
      <c r="G12" s="36"/>
      <c r="H12" s="37"/>
      <c r="I12" s="38"/>
      <c r="J12" s="39"/>
      <c r="K12" s="39"/>
      <c r="L12" s="39"/>
      <c r="M12" s="40" t="str">
        <f t="shared" ref="M12" si="0">IF(J12+K12+L12=0,"",K12+L12)</f>
        <v/>
      </c>
      <c r="N12" s="41"/>
      <c r="O12" s="26"/>
      <c r="P12" s="34"/>
      <c r="Q12" s="42"/>
      <c r="R12" s="43"/>
      <c r="U12" s="225" t="s">
        <v>27</v>
      </c>
      <c r="V12" s="225"/>
      <c r="W12" s="226"/>
      <c r="X12" s="170"/>
      <c r="Y12" s="44"/>
      <c r="Z12" s="45"/>
      <c r="AA12" s="7">
        <v>2</v>
      </c>
      <c r="AB12" s="7">
        <v>3</v>
      </c>
    </row>
    <row r="13" spans="1:28" ht="14.1" customHeight="1">
      <c r="A13" s="253"/>
      <c r="B13" s="190">
        <v>1</v>
      </c>
      <c r="C13" s="251"/>
      <c r="D13" s="168">
        <v>0.5</v>
      </c>
      <c r="E13" s="169">
        <f t="shared" ref="E13" si="1">IF(D13=0,"",$G$7-D13)</f>
        <v>27.4</v>
      </c>
      <c r="F13" s="169">
        <f>IF(D13=0,"",D13-MAX(D$9:$D12))</f>
        <v>0.5</v>
      </c>
      <c r="G13" s="36"/>
      <c r="H13" s="46"/>
      <c r="I13" s="47"/>
      <c r="J13" s="48"/>
      <c r="K13" s="48"/>
      <c r="L13" s="48"/>
      <c r="M13" s="48"/>
      <c r="N13" s="41"/>
      <c r="O13" s="26"/>
      <c r="P13" s="34"/>
      <c r="Q13" s="49"/>
      <c r="R13" s="50">
        <v>1</v>
      </c>
      <c r="S13" s="51">
        <f>R13-0.2</f>
        <v>0.8</v>
      </c>
      <c r="T13" s="216">
        <v>2</v>
      </c>
      <c r="U13" s="217">
        <v>3</v>
      </c>
      <c r="V13" s="217">
        <v>5</v>
      </c>
      <c r="W13" s="217">
        <v>7</v>
      </c>
      <c r="X13" s="218">
        <f>SUM(V13:W13)</f>
        <v>12</v>
      </c>
      <c r="Y13" s="52">
        <f>Y12+2</f>
        <v>2</v>
      </c>
      <c r="Z13" s="53">
        <f t="shared" ref="Z13:Z17" si="2">VLOOKUP(Y13,$T$13:$X$51,5,0)</f>
        <v>12</v>
      </c>
      <c r="AA13" s="7">
        <v>4</v>
      </c>
      <c r="AB13" s="7">
        <v>3</v>
      </c>
    </row>
    <row r="14" spans="1:28" ht="14.1" customHeight="1">
      <c r="A14" s="253"/>
      <c r="B14" s="190"/>
      <c r="C14" s="171"/>
      <c r="D14" s="166"/>
      <c r="E14" s="167"/>
      <c r="F14" s="167"/>
      <c r="G14" s="36"/>
      <c r="H14" s="46"/>
      <c r="I14" s="175"/>
      <c r="J14" s="48"/>
      <c r="K14" s="48"/>
      <c r="L14" s="48"/>
      <c r="M14" s="48"/>
      <c r="N14" s="41"/>
      <c r="O14" s="26"/>
      <c r="P14" s="34"/>
      <c r="Q14" s="54"/>
      <c r="R14" s="50">
        <v>2</v>
      </c>
      <c r="S14" s="51">
        <f>R14-0.2</f>
        <v>1.8</v>
      </c>
      <c r="T14" s="216"/>
      <c r="U14" s="217"/>
      <c r="V14" s="217"/>
      <c r="W14" s="217"/>
      <c r="X14" s="218"/>
      <c r="Y14" s="52">
        <f>Y13+2</f>
        <v>4</v>
      </c>
      <c r="Z14" s="53">
        <f t="shared" si="2"/>
        <v>11</v>
      </c>
      <c r="AA14" s="7">
        <v>6</v>
      </c>
      <c r="AB14" s="7">
        <v>3</v>
      </c>
    </row>
    <row r="15" spans="1:28" ht="14.1" customHeight="1">
      <c r="A15" s="253"/>
      <c r="B15" s="190"/>
      <c r="C15" s="249"/>
      <c r="D15" s="168"/>
      <c r="E15" s="169"/>
      <c r="F15" s="169"/>
      <c r="G15" s="36"/>
      <c r="H15" s="46"/>
      <c r="I15" s="47"/>
      <c r="J15" s="48"/>
      <c r="K15" s="48"/>
      <c r="L15" s="48"/>
      <c r="M15" s="48"/>
      <c r="N15" s="41"/>
      <c r="O15" s="26"/>
      <c r="P15" s="34"/>
      <c r="Q15" s="49"/>
      <c r="R15" s="50">
        <v>3</v>
      </c>
      <c r="S15" s="51">
        <f>R15-0.2</f>
        <v>2.8</v>
      </c>
      <c r="T15" s="216">
        <f>T13+2</f>
        <v>4</v>
      </c>
      <c r="U15" s="217">
        <v>4</v>
      </c>
      <c r="V15" s="217">
        <v>5</v>
      </c>
      <c r="W15" s="217">
        <v>6</v>
      </c>
      <c r="X15" s="218">
        <f>SUM(V15:W15)</f>
        <v>11</v>
      </c>
      <c r="Y15" s="52">
        <f t="shared" ref="Y15:Y17" si="3">Y14+2</f>
        <v>6</v>
      </c>
      <c r="Z15" s="53">
        <f t="shared" si="2"/>
        <v>14</v>
      </c>
      <c r="AA15" s="7">
        <v>8</v>
      </c>
      <c r="AB15" s="7">
        <v>3</v>
      </c>
    </row>
    <row r="16" spans="1:28" ht="14.1" customHeight="1">
      <c r="A16" s="253">
        <f>A12+1</f>
        <v>2</v>
      </c>
      <c r="B16" s="190"/>
      <c r="C16" s="249"/>
      <c r="D16" s="168"/>
      <c r="E16" s="169"/>
      <c r="F16" s="169"/>
      <c r="G16" s="36"/>
      <c r="H16" s="46"/>
      <c r="I16" s="175"/>
      <c r="J16" s="48"/>
      <c r="K16" s="48"/>
      <c r="L16" s="48"/>
      <c r="M16" s="48"/>
      <c r="N16" s="41"/>
      <c r="O16" s="26"/>
      <c r="P16" s="34"/>
      <c r="Q16" s="54"/>
      <c r="R16" s="50">
        <v>4</v>
      </c>
      <c r="S16" s="51">
        <f t="shared" ref="S16:S51" si="4">R16-0.2</f>
        <v>3.8</v>
      </c>
      <c r="T16" s="216"/>
      <c r="U16" s="217"/>
      <c r="V16" s="217"/>
      <c r="W16" s="217"/>
      <c r="X16" s="218"/>
      <c r="Y16" s="52">
        <f t="shared" si="3"/>
        <v>8</v>
      </c>
      <c r="Z16" s="53">
        <f t="shared" si="2"/>
        <v>13</v>
      </c>
      <c r="AA16" s="7">
        <v>10</v>
      </c>
      <c r="AB16" s="7">
        <v>3</v>
      </c>
    </row>
    <row r="17" spans="1:28" ht="14.1" customHeight="1">
      <c r="A17" s="253"/>
      <c r="B17" s="190"/>
      <c r="C17" s="171"/>
      <c r="D17" s="221"/>
      <c r="E17" s="222"/>
      <c r="F17" s="222"/>
      <c r="G17" s="36"/>
      <c r="H17" s="46"/>
      <c r="I17" s="47"/>
      <c r="J17" s="48"/>
      <c r="K17" s="48"/>
      <c r="L17" s="48"/>
      <c r="M17" s="48"/>
      <c r="N17" s="41"/>
      <c r="O17" s="26"/>
      <c r="P17" s="34"/>
      <c r="Q17" s="49"/>
      <c r="R17" s="50">
        <v>5</v>
      </c>
      <c r="S17" s="51">
        <f t="shared" si="4"/>
        <v>4.8</v>
      </c>
      <c r="T17" s="216">
        <f t="shared" ref="T17" si="5">T15+2</f>
        <v>6</v>
      </c>
      <c r="U17" s="217">
        <v>4</v>
      </c>
      <c r="V17" s="217">
        <v>6</v>
      </c>
      <c r="W17" s="217">
        <v>8</v>
      </c>
      <c r="X17" s="218">
        <f t="shared" ref="X17" si="6">SUM(V17:W17)</f>
        <v>14</v>
      </c>
      <c r="Y17" s="52">
        <f t="shared" si="3"/>
        <v>10</v>
      </c>
      <c r="Z17" s="53">
        <f t="shared" si="2"/>
        <v>13</v>
      </c>
      <c r="AA17" s="7">
        <v>12</v>
      </c>
      <c r="AB17" s="7">
        <v>3</v>
      </c>
    </row>
    <row r="18" spans="1:28" ht="14.1" customHeight="1">
      <c r="A18" s="253"/>
      <c r="B18" s="190"/>
      <c r="C18" s="171"/>
      <c r="D18" s="221"/>
      <c r="E18" s="222"/>
      <c r="F18" s="222"/>
      <c r="G18" s="36"/>
      <c r="H18" s="46"/>
      <c r="I18" s="175"/>
      <c r="J18" s="48"/>
      <c r="K18" s="48"/>
      <c r="L18" s="48"/>
      <c r="M18" s="48"/>
      <c r="N18" s="41"/>
      <c r="O18" s="26"/>
      <c r="P18" s="34"/>
      <c r="Q18" s="54"/>
      <c r="R18" s="50">
        <v>6</v>
      </c>
      <c r="S18" s="51">
        <f t="shared" si="4"/>
        <v>5.8</v>
      </c>
      <c r="T18" s="216"/>
      <c r="U18" s="217"/>
      <c r="V18" s="217"/>
      <c r="W18" s="217"/>
      <c r="X18" s="218"/>
      <c r="Y18" s="52"/>
      <c r="Z18" s="53"/>
      <c r="AA18" s="7">
        <v>14</v>
      </c>
      <c r="AB18" s="7">
        <v>3</v>
      </c>
    </row>
    <row r="19" spans="1:28" ht="14.1" customHeight="1">
      <c r="A19" s="253"/>
      <c r="B19" s="190"/>
      <c r="C19" s="251"/>
      <c r="D19" s="166"/>
      <c r="E19" s="167"/>
      <c r="F19" s="167"/>
      <c r="G19" s="36"/>
      <c r="H19" s="46"/>
      <c r="I19" s="47">
        <v>2</v>
      </c>
      <c r="J19" s="48">
        <f t="shared" ref="J19:J51" si="7">IFERROR(VLOOKUP($I19,$T$13:$X$51,2,0),"")</f>
        <v>3</v>
      </c>
      <c r="K19" s="48">
        <f t="shared" ref="K19:K51" si="8">IFERROR(VLOOKUP($I19,$T$13:$X$51,3,0),"")</f>
        <v>5</v>
      </c>
      <c r="L19" s="48">
        <f t="shared" ref="L19:L51" si="9">IFERROR(VLOOKUP($I19,$T$13:$X$51,4,0),"")</f>
        <v>7</v>
      </c>
      <c r="M19" s="48">
        <f t="shared" ref="M19:M51" si="10">IFERROR(VLOOKUP($I19,$T$13:$X$51,5,0),"")</f>
        <v>12</v>
      </c>
      <c r="N19" s="41"/>
      <c r="O19" s="26"/>
      <c r="P19" s="34"/>
      <c r="Q19" s="49">
        <v>1</v>
      </c>
      <c r="R19" s="50">
        <v>1</v>
      </c>
      <c r="S19" s="51">
        <f t="shared" si="4"/>
        <v>0.8</v>
      </c>
      <c r="T19" s="216">
        <f t="shared" ref="T19" si="11">T17+2</f>
        <v>8</v>
      </c>
      <c r="U19" s="217">
        <v>5</v>
      </c>
      <c r="V19" s="217">
        <v>6</v>
      </c>
      <c r="W19" s="217">
        <v>7</v>
      </c>
      <c r="X19" s="218">
        <f t="shared" ref="X19" si="12">SUM(V19:W19)</f>
        <v>13</v>
      </c>
      <c r="Y19" s="52"/>
      <c r="Z19" s="53"/>
      <c r="AA19" s="7">
        <v>16</v>
      </c>
      <c r="AB19" s="7">
        <v>3</v>
      </c>
    </row>
    <row r="20" spans="1:28" ht="14.1" customHeight="1">
      <c r="A20" s="253">
        <f t="shared" ref="A20" si="13">A16+1</f>
        <v>3</v>
      </c>
      <c r="B20" s="190"/>
      <c r="C20" s="251"/>
      <c r="D20" s="166"/>
      <c r="E20" s="167"/>
      <c r="F20" s="167"/>
      <c r="G20" s="36"/>
      <c r="H20" s="46"/>
      <c r="I20" s="175">
        <f>I19+0.45</f>
        <v>2.4500000000000002</v>
      </c>
      <c r="J20" s="48" t="str">
        <f t="shared" si="7"/>
        <v/>
      </c>
      <c r="K20" s="48" t="str">
        <f t="shared" si="8"/>
        <v/>
      </c>
      <c r="L20" s="48" t="str">
        <f t="shared" si="9"/>
        <v/>
      </c>
      <c r="M20" s="48" t="str">
        <f t="shared" si="10"/>
        <v/>
      </c>
      <c r="N20" s="41"/>
      <c r="O20" s="26"/>
      <c r="P20" s="34"/>
      <c r="Q20" s="54" t="str">
        <f>TEXT(S20,"0.0")&amp;"-"&amp;TEXT(S20+0.2,"0.0")</f>
        <v>1.8-2.0</v>
      </c>
      <c r="R20" s="50">
        <v>2</v>
      </c>
      <c r="S20" s="51">
        <f t="shared" si="4"/>
        <v>1.8</v>
      </c>
      <c r="T20" s="216"/>
      <c r="U20" s="217"/>
      <c r="V20" s="217"/>
      <c r="W20" s="217"/>
      <c r="X20" s="218"/>
      <c r="Y20" s="52"/>
      <c r="Z20" s="53"/>
      <c r="AA20" s="7">
        <v>18</v>
      </c>
      <c r="AB20" s="7">
        <v>3</v>
      </c>
    </row>
    <row r="21" spans="1:28" ht="14.1" customHeight="1">
      <c r="A21" s="253"/>
      <c r="B21" s="190"/>
      <c r="C21" s="171"/>
      <c r="D21" s="166"/>
      <c r="E21" s="167"/>
      <c r="F21" s="167"/>
      <c r="G21" s="36"/>
      <c r="H21" s="46"/>
      <c r="I21" s="47"/>
      <c r="J21" s="48"/>
      <c r="K21" s="48"/>
      <c r="L21" s="48"/>
      <c r="M21" s="48"/>
      <c r="N21" s="41"/>
      <c r="O21" s="26"/>
      <c r="P21" s="34"/>
      <c r="Q21" s="49"/>
      <c r="R21" s="50"/>
      <c r="S21" s="51">
        <f t="shared" si="4"/>
        <v>-0.2</v>
      </c>
      <c r="T21" s="216">
        <f t="shared" ref="T21" si="14">T19+2</f>
        <v>10</v>
      </c>
      <c r="U21" s="217">
        <v>5</v>
      </c>
      <c r="V21" s="217">
        <v>6</v>
      </c>
      <c r="W21" s="217">
        <v>7</v>
      </c>
      <c r="X21" s="218">
        <f t="shared" ref="X21" si="15">SUM(V21:W21)</f>
        <v>13</v>
      </c>
      <c r="Y21" s="52"/>
      <c r="Z21" s="53"/>
      <c r="AA21" s="7">
        <v>20</v>
      </c>
      <c r="AB21" s="7">
        <v>3</v>
      </c>
    </row>
    <row r="22" spans="1:28" ht="14.1" customHeight="1">
      <c r="A22" s="253"/>
      <c r="B22" s="190"/>
      <c r="C22" s="249"/>
      <c r="D22" s="166"/>
      <c r="E22" s="167"/>
      <c r="F22" s="167"/>
      <c r="G22" s="36"/>
      <c r="H22" s="46"/>
      <c r="I22" s="175"/>
      <c r="J22" s="48"/>
      <c r="K22" s="48"/>
      <c r="L22" s="48"/>
      <c r="M22" s="48"/>
      <c r="N22" s="41"/>
      <c r="O22" s="26"/>
      <c r="P22" s="34"/>
      <c r="Q22" s="54"/>
      <c r="R22" s="50"/>
      <c r="S22" s="51">
        <f t="shared" si="4"/>
        <v>-0.2</v>
      </c>
      <c r="T22" s="216"/>
      <c r="U22" s="217"/>
      <c r="V22" s="217"/>
      <c r="W22" s="217"/>
      <c r="X22" s="218"/>
      <c r="Y22" s="52"/>
      <c r="Z22" s="53"/>
      <c r="AA22" s="7">
        <v>22</v>
      </c>
      <c r="AB22" s="7">
        <v>3</v>
      </c>
    </row>
    <row r="23" spans="1:28" ht="14.1" customHeight="1">
      <c r="A23" s="253"/>
      <c r="B23" s="190"/>
      <c r="C23" s="249"/>
      <c r="D23" s="166"/>
      <c r="E23" s="167"/>
      <c r="F23" s="167"/>
      <c r="G23" s="36"/>
      <c r="H23" s="46"/>
      <c r="I23" s="47"/>
      <c r="J23" s="48"/>
      <c r="K23" s="48"/>
      <c r="L23" s="48"/>
      <c r="M23" s="48"/>
      <c r="N23" s="41"/>
      <c r="O23" s="26"/>
      <c r="P23" s="34"/>
      <c r="Q23" s="49"/>
      <c r="R23" s="50"/>
      <c r="S23" s="51">
        <f t="shared" si="4"/>
        <v>-0.2</v>
      </c>
      <c r="T23" s="216"/>
      <c r="U23" s="217"/>
      <c r="V23" s="217"/>
      <c r="W23" s="217"/>
      <c r="X23" s="218"/>
      <c r="Y23" s="52"/>
      <c r="Z23" s="53"/>
      <c r="AA23" s="7">
        <v>24</v>
      </c>
      <c r="AB23" s="7">
        <v>3</v>
      </c>
    </row>
    <row r="24" spans="1:28" ht="14.1" customHeight="1">
      <c r="A24" s="253">
        <f t="shared" ref="A24" si="16">A20+1</f>
        <v>4</v>
      </c>
      <c r="B24" s="190"/>
      <c r="C24" s="171"/>
      <c r="D24" s="166"/>
      <c r="E24" s="167"/>
      <c r="F24" s="167"/>
      <c r="G24" s="36"/>
      <c r="H24" s="46"/>
      <c r="I24" s="175"/>
      <c r="J24" s="48"/>
      <c r="K24" s="48"/>
      <c r="L24" s="48"/>
      <c r="M24" s="48"/>
      <c r="N24" s="41"/>
      <c r="O24" s="26"/>
      <c r="P24" s="34"/>
      <c r="Q24" s="54"/>
      <c r="R24" s="50"/>
      <c r="S24" s="51">
        <f t="shared" si="4"/>
        <v>-0.2</v>
      </c>
      <c r="T24" s="216"/>
      <c r="U24" s="217"/>
      <c r="V24" s="217"/>
      <c r="W24" s="217"/>
      <c r="X24" s="218"/>
      <c r="Y24" s="52"/>
      <c r="Z24" s="53"/>
      <c r="AA24" s="7">
        <v>26</v>
      </c>
      <c r="AB24" s="7">
        <v>3</v>
      </c>
    </row>
    <row r="25" spans="1:28" ht="14.1" customHeight="1">
      <c r="A25" s="253"/>
      <c r="B25" s="190"/>
      <c r="C25" s="251"/>
      <c r="D25" s="214"/>
      <c r="E25" s="215"/>
      <c r="F25" s="215"/>
      <c r="G25" s="36"/>
      <c r="H25" s="46"/>
      <c r="I25" s="47"/>
      <c r="J25" s="48"/>
      <c r="K25" s="48"/>
      <c r="L25" s="48"/>
      <c r="M25" s="48"/>
      <c r="N25" s="41"/>
      <c r="O25" s="26"/>
      <c r="P25" s="34"/>
      <c r="Q25" s="49"/>
      <c r="R25" s="50"/>
      <c r="S25" s="51">
        <f t="shared" si="4"/>
        <v>-0.2</v>
      </c>
      <c r="T25" s="216"/>
      <c r="U25" s="217"/>
      <c r="V25" s="217"/>
      <c r="W25" s="217"/>
      <c r="X25" s="218"/>
      <c r="Y25" s="52"/>
      <c r="Z25" s="53"/>
      <c r="AA25" s="7">
        <v>28</v>
      </c>
      <c r="AB25" s="7">
        <v>3</v>
      </c>
    </row>
    <row r="26" spans="1:28" ht="14.1" customHeight="1">
      <c r="A26" s="253"/>
      <c r="B26" s="190"/>
      <c r="C26" s="251"/>
      <c r="D26" s="214"/>
      <c r="E26" s="215"/>
      <c r="F26" s="215"/>
      <c r="G26" s="36"/>
      <c r="H26" s="46"/>
      <c r="I26" s="175"/>
      <c r="J26" s="48"/>
      <c r="K26" s="48"/>
      <c r="L26" s="48"/>
      <c r="M26" s="48"/>
      <c r="N26" s="41"/>
      <c r="O26" s="26"/>
      <c r="P26" s="34"/>
      <c r="Q26" s="54"/>
      <c r="R26" s="50"/>
      <c r="S26" s="51">
        <f t="shared" si="4"/>
        <v>-0.2</v>
      </c>
      <c r="T26" s="216"/>
      <c r="U26" s="217"/>
      <c r="V26" s="217"/>
      <c r="W26" s="217"/>
      <c r="X26" s="218"/>
      <c r="Y26" s="52"/>
      <c r="Z26" s="53"/>
      <c r="AA26" s="7">
        <v>30</v>
      </c>
      <c r="AB26" s="7">
        <v>3</v>
      </c>
    </row>
    <row r="27" spans="1:28" ht="14.1" customHeight="1">
      <c r="A27" s="253"/>
      <c r="B27" s="190"/>
      <c r="C27" s="171"/>
      <c r="D27" s="168"/>
      <c r="E27" s="169"/>
      <c r="F27" s="169"/>
      <c r="G27" s="36"/>
      <c r="H27" s="46"/>
      <c r="I27" s="47">
        <f>I19+2</f>
        <v>4</v>
      </c>
      <c r="J27" s="48">
        <f t="shared" si="7"/>
        <v>4</v>
      </c>
      <c r="K27" s="48">
        <f t="shared" si="8"/>
        <v>5</v>
      </c>
      <c r="L27" s="48">
        <f t="shared" si="9"/>
        <v>6</v>
      </c>
      <c r="M27" s="48">
        <f t="shared" si="10"/>
        <v>11</v>
      </c>
      <c r="N27" s="41"/>
      <c r="O27" s="26"/>
      <c r="P27" s="34"/>
      <c r="Q27" s="49">
        <f>Q19+1</f>
        <v>2</v>
      </c>
      <c r="R27" s="50"/>
      <c r="S27" s="51">
        <f t="shared" si="4"/>
        <v>-0.2</v>
      </c>
      <c r="T27" s="216"/>
      <c r="U27" s="217"/>
      <c r="V27" s="217"/>
      <c r="W27" s="217"/>
      <c r="X27" s="218"/>
      <c r="Y27" s="52"/>
      <c r="Z27" s="53"/>
      <c r="AA27" s="7">
        <v>32</v>
      </c>
      <c r="AB27" s="7">
        <v>3</v>
      </c>
    </row>
    <row r="28" spans="1:28" ht="14.1" customHeight="1">
      <c r="A28" s="253">
        <f t="shared" ref="A28" si="17">A24+1</f>
        <v>5</v>
      </c>
      <c r="B28" s="190"/>
      <c r="C28" s="171"/>
      <c r="D28" s="166"/>
      <c r="E28" s="167"/>
      <c r="F28" s="167"/>
      <c r="G28" s="36"/>
      <c r="H28" s="46"/>
      <c r="I28" s="175">
        <f>I27+0.45</f>
        <v>4.45</v>
      </c>
      <c r="J28" s="48" t="str">
        <f t="shared" si="7"/>
        <v/>
      </c>
      <c r="K28" s="48" t="str">
        <f t="shared" si="8"/>
        <v/>
      </c>
      <c r="L28" s="48" t="str">
        <f t="shared" si="9"/>
        <v/>
      </c>
      <c r="M28" s="48" t="str">
        <f t="shared" si="10"/>
        <v/>
      </c>
      <c r="N28" s="41"/>
      <c r="O28" s="26"/>
      <c r="P28" s="34"/>
      <c r="Q28" s="54" t="str">
        <f>TEXT(S28,"0.0")&amp;"-"&amp;TEXT(S28+0.2,"0.0")</f>
        <v>3.8-4.0</v>
      </c>
      <c r="R28" s="50">
        <v>4</v>
      </c>
      <c r="S28" s="51">
        <f t="shared" si="4"/>
        <v>3.8</v>
      </c>
      <c r="T28" s="216"/>
      <c r="U28" s="217"/>
      <c r="V28" s="217"/>
      <c r="W28" s="217"/>
      <c r="X28" s="218"/>
      <c r="Y28" s="52"/>
      <c r="Z28" s="53"/>
      <c r="AA28" s="7">
        <v>34</v>
      </c>
      <c r="AB28" s="7">
        <v>3</v>
      </c>
    </row>
    <row r="29" spans="1:28" ht="14.1" customHeight="1">
      <c r="A29" s="253"/>
      <c r="B29" s="190"/>
      <c r="C29" s="171"/>
      <c r="D29" s="168"/>
      <c r="E29" s="169"/>
      <c r="F29" s="169"/>
      <c r="G29" s="36"/>
      <c r="H29" s="46"/>
      <c r="I29" s="47"/>
      <c r="J29" s="48"/>
      <c r="K29" s="48"/>
      <c r="L29" s="48"/>
      <c r="M29" s="48"/>
      <c r="N29" s="41"/>
      <c r="O29" s="26"/>
      <c r="P29" s="34"/>
      <c r="Q29" s="49"/>
      <c r="R29" s="50"/>
      <c r="S29" s="51">
        <f t="shared" si="4"/>
        <v>-0.2</v>
      </c>
      <c r="T29" s="216"/>
      <c r="U29" s="217"/>
      <c r="V29" s="217"/>
      <c r="W29" s="217"/>
      <c r="X29" s="218"/>
      <c r="Y29" s="52"/>
      <c r="Z29" s="53"/>
      <c r="AA29" s="7">
        <v>36</v>
      </c>
      <c r="AB29" s="7">
        <v>3</v>
      </c>
    </row>
    <row r="30" spans="1:28" ht="14.1" customHeight="1">
      <c r="A30" s="253"/>
      <c r="B30" s="190"/>
      <c r="C30" s="171">
        <v>3</v>
      </c>
      <c r="D30" s="166"/>
      <c r="E30" s="167"/>
      <c r="F30" s="167"/>
      <c r="G30" s="36"/>
      <c r="H30" s="46"/>
      <c r="I30" s="175"/>
      <c r="J30" s="48"/>
      <c r="K30" s="48"/>
      <c r="L30" s="56"/>
      <c r="M30" s="48"/>
      <c r="N30" s="41"/>
      <c r="O30" s="26"/>
      <c r="P30" s="34"/>
      <c r="Q30" s="54"/>
      <c r="R30" s="50"/>
      <c r="S30" s="51">
        <f t="shared" si="4"/>
        <v>-0.2</v>
      </c>
      <c r="T30" s="216"/>
      <c r="U30" s="217"/>
      <c r="V30" s="217"/>
      <c r="W30" s="217"/>
      <c r="X30" s="218"/>
      <c r="Y30" s="52"/>
      <c r="Z30" s="53"/>
      <c r="AA30" s="7">
        <v>38</v>
      </c>
      <c r="AB30" s="7">
        <v>3</v>
      </c>
    </row>
    <row r="31" spans="1:28" ht="14.1" customHeight="1">
      <c r="A31" s="253"/>
      <c r="B31" s="190"/>
      <c r="C31" s="171"/>
      <c r="D31" s="166"/>
      <c r="E31" s="167"/>
      <c r="F31" s="167"/>
      <c r="G31" s="36"/>
      <c r="H31" s="46"/>
      <c r="I31" s="47"/>
      <c r="J31" s="48"/>
      <c r="K31" s="48"/>
      <c r="L31" s="48"/>
      <c r="M31" s="48"/>
      <c r="N31" s="41"/>
      <c r="O31" s="26"/>
      <c r="P31" s="34"/>
      <c r="Q31" s="49"/>
      <c r="R31" s="50"/>
      <c r="S31" s="51">
        <f t="shared" si="4"/>
        <v>-0.2</v>
      </c>
      <c r="T31" s="216"/>
      <c r="U31" s="217"/>
      <c r="V31" s="217"/>
      <c r="W31" s="217"/>
      <c r="X31" s="218"/>
      <c r="Y31" s="52"/>
      <c r="Z31" s="53"/>
      <c r="AA31" s="7">
        <v>40</v>
      </c>
      <c r="AB31" s="7">
        <v>3</v>
      </c>
    </row>
    <row r="32" spans="1:28" ht="14.1" customHeight="1">
      <c r="A32" s="253">
        <f t="shared" ref="A32" si="18">A28+1</f>
        <v>6</v>
      </c>
      <c r="B32" s="190"/>
      <c r="C32" s="171"/>
      <c r="D32" s="168"/>
      <c r="E32" s="169"/>
      <c r="F32" s="169"/>
      <c r="G32" s="36"/>
      <c r="H32" s="46"/>
      <c r="I32" s="175"/>
      <c r="J32" s="48"/>
      <c r="K32" s="48"/>
      <c r="L32" s="56"/>
      <c r="M32" s="48"/>
      <c r="N32" s="41"/>
      <c r="O32" s="26"/>
      <c r="P32" s="34"/>
      <c r="Q32" s="54"/>
      <c r="R32" s="50"/>
      <c r="S32" s="51">
        <f t="shared" si="4"/>
        <v>-0.2</v>
      </c>
      <c r="T32" s="216"/>
      <c r="U32" s="217"/>
      <c r="V32" s="217"/>
      <c r="W32" s="217"/>
      <c r="X32" s="218"/>
      <c r="Y32" s="52"/>
      <c r="Z32" s="53"/>
    </row>
    <row r="33" spans="1:26" ht="14.1" customHeight="1">
      <c r="A33" s="253"/>
      <c r="B33" s="190"/>
      <c r="C33" s="171"/>
      <c r="D33" s="166"/>
      <c r="E33" s="167"/>
      <c r="F33" s="167"/>
      <c r="G33" s="36"/>
      <c r="H33" s="46"/>
      <c r="I33" s="47"/>
      <c r="J33" s="48"/>
      <c r="K33" s="48"/>
      <c r="L33" s="48"/>
      <c r="M33" s="48"/>
      <c r="N33" s="41"/>
      <c r="O33" s="26"/>
      <c r="P33" s="34"/>
      <c r="Q33" s="49"/>
      <c r="R33" s="50"/>
      <c r="S33" s="51">
        <f t="shared" si="4"/>
        <v>-0.2</v>
      </c>
      <c r="T33" s="216"/>
      <c r="U33" s="217"/>
      <c r="V33" s="217"/>
      <c r="W33" s="217"/>
      <c r="X33" s="218"/>
      <c r="Y33" s="52"/>
      <c r="Z33" s="53"/>
    </row>
    <row r="34" spans="1:26" ht="14.1" customHeight="1">
      <c r="A34" s="253"/>
      <c r="B34" s="190"/>
      <c r="C34" s="171"/>
      <c r="D34" s="174"/>
      <c r="E34" s="175"/>
      <c r="F34" s="175"/>
      <c r="G34" s="36"/>
      <c r="H34" s="46"/>
      <c r="I34" s="175"/>
      <c r="J34" s="48"/>
      <c r="K34" s="48"/>
      <c r="L34" s="56"/>
      <c r="M34" s="48"/>
      <c r="N34" s="41"/>
      <c r="O34" s="26"/>
      <c r="P34" s="34"/>
      <c r="Q34" s="54"/>
      <c r="R34" s="50"/>
      <c r="S34" s="51">
        <f t="shared" si="4"/>
        <v>-0.2</v>
      </c>
      <c r="T34" s="216"/>
      <c r="U34" s="217"/>
      <c r="V34" s="217"/>
      <c r="W34" s="217"/>
      <c r="X34" s="218"/>
      <c r="Y34" s="52"/>
      <c r="Z34" s="53"/>
    </row>
    <row r="35" spans="1:26" ht="14.1" customHeight="1">
      <c r="A35" s="253"/>
      <c r="B35" s="190"/>
      <c r="C35" s="171"/>
      <c r="D35" s="168"/>
      <c r="E35" s="169"/>
      <c r="F35" s="169"/>
      <c r="G35" s="36"/>
      <c r="H35" s="46"/>
      <c r="I35" s="47">
        <f>I27+2</f>
        <v>6</v>
      </c>
      <c r="J35" s="48">
        <f t="shared" si="7"/>
        <v>4</v>
      </c>
      <c r="K35" s="48">
        <f t="shared" si="8"/>
        <v>6</v>
      </c>
      <c r="L35" s="48">
        <f t="shared" si="9"/>
        <v>8</v>
      </c>
      <c r="M35" s="48">
        <f t="shared" si="10"/>
        <v>14</v>
      </c>
      <c r="N35" s="41"/>
      <c r="O35" s="26"/>
      <c r="P35" s="34"/>
      <c r="Q35" s="49">
        <f>Q27+1</f>
        <v>3</v>
      </c>
      <c r="R35" s="50"/>
      <c r="S35" s="51">
        <f t="shared" si="4"/>
        <v>-0.2</v>
      </c>
      <c r="T35" s="216"/>
      <c r="U35" s="217"/>
      <c r="V35" s="217"/>
      <c r="W35" s="217"/>
      <c r="X35" s="218"/>
      <c r="Y35" s="52"/>
      <c r="Z35" s="53"/>
    </row>
    <row r="36" spans="1:26" ht="14.1" customHeight="1">
      <c r="A36" s="253">
        <f t="shared" ref="A36" si="19">A32+1</f>
        <v>7</v>
      </c>
      <c r="B36" s="190"/>
      <c r="C36" s="171"/>
      <c r="D36" s="166"/>
      <c r="E36" s="167"/>
      <c r="F36" s="167"/>
      <c r="G36" s="36"/>
      <c r="H36" s="46"/>
      <c r="I36" s="175">
        <f>I35+0.45</f>
        <v>6.45</v>
      </c>
      <c r="J36" s="48" t="str">
        <f t="shared" si="7"/>
        <v/>
      </c>
      <c r="K36" s="48" t="str">
        <f t="shared" si="8"/>
        <v/>
      </c>
      <c r="L36" s="56" t="str">
        <f t="shared" si="9"/>
        <v/>
      </c>
      <c r="M36" s="48" t="str">
        <f t="shared" si="10"/>
        <v/>
      </c>
      <c r="N36" s="41"/>
      <c r="O36" s="26"/>
      <c r="P36" s="34"/>
      <c r="Q36" s="54" t="str">
        <f>TEXT(S36,"0.0")&amp;"-"&amp;TEXT(S36+0.2,"0.0")</f>
        <v>5.8-6.0</v>
      </c>
      <c r="R36" s="50">
        <v>6</v>
      </c>
      <c r="S36" s="51">
        <f t="shared" si="4"/>
        <v>5.8</v>
      </c>
      <c r="T36" s="216"/>
      <c r="U36" s="217"/>
      <c r="V36" s="217"/>
      <c r="W36" s="217"/>
      <c r="X36" s="218"/>
      <c r="Y36" s="52"/>
      <c r="Z36" s="53"/>
    </row>
    <row r="37" spans="1:26" ht="14.1" customHeight="1">
      <c r="A37" s="253"/>
      <c r="B37" s="190"/>
      <c r="C37" s="171"/>
      <c r="D37" s="168"/>
      <c r="E37" s="169"/>
      <c r="F37" s="169"/>
      <c r="G37" s="36"/>
      <c r="H37" s="46"/>
      <c r="I37" s="47"/>
      <c r="J37" s="48"/>
      <c r="K37" s="48"/>
      <c r="L37" s="48"/>
      <c r="M37" s="48"/>
      <c r="N37" s="41"/>
      <c r="O37" s="26"/>
      <c r="P37" s="34"/>
      <c r="Q37" s="49"/>
      <c r="R37" s="50"/>
      <c r="S37" s="51">
        <f t="shared" si="4"/>
        <v>-0.2</v>
      </c>
      <c r="T37" s="216"/>
      <c r="U37" s="217"/>
      <c r="V37" s="217"/>
      <c r="W37" s="217"/>
      <c r="X37" s="218"/>
      <c r="Y37" s="52"/>
      <c r="Z37" s="53"/>
    </row>
    <row r="38" spans="1:26" ht="14.1" customHeight="1">
      <c r="A38" s="253"/>
      <c r="B38" s="190"/>
      <c r="C38" s="171"/>
      <c r="D38" s="168"/>
      <c r="E38" s="169"/>
      <c r="F38" s="169"/>
      <c r="G38" s="36"/>
      <c r="H38" s="46"/>
      <c r="I38" s="175"/>
      <c r="J38" s="48"/>
      <c r="K38" s="48"/>
      <c r="L38" s="56"/>
      <c r="M38" s="48"/>
      <c r="N38" s="41"/>
      <c r="O38" s="26"/>
      <c r="P38" s="34"/>
      <c r="Q38" s="54"/>
      <c r="R38" s="50"/>
      <c r="S38" s="51">
        <f t="shared" si="4"/>
        <v>-0.2</v>
      </c>
      <c r="T38" s="216"/>
      <c r="U38" s="217"/>
      <c r="V38" s="217"/>
      <c r="W38" s="217"/>
      <c r="X38" s="218"/>
      <c r="Y38" s="52"/>
      <c r="Z38" s="53"/>
    </row>
    <row r="39" spans="1:26" ht="14.1" customHeight="1">
      <c r="A39" s="253"/>
      <c r="B39" s="190"/>
      <c r="C39" s="171"/>
      <c r="D39" s="168"/>
      <c r="E39" s="169"/>
      <c r="F39" s="169"/>
      <c r="G39" s="36"/>
      <c r="H39" s="46"/>
      <c r="I39" s="47"/>
      <c r="J39" s="48"/>
      <c r="K39" s="48"/>
      <c r="L39" s="48"/>
      <c r="M39" s="48"/>
      <c r="N39" s="41"/>
      <c r="O39" s="26"/>
      <c r="P39" s="34"/>
      <c r="Q39" s="49"/>
      <c r="R39" s="50"/>
      <c r="S39" s="51">
        <f t="shared" si="4"/>
        <v>-0.2</v>
      </c>
      <c r="T39" s="216"/>
      <c r="U39" s="217"/>
      <c r="V39" s="217"/>
      <c r="W39" s="217"/>
      <c r="X39" s="218"/>
      <c r="Y39" s="52"/>
      <c r="Z39" s="53"/>
    </row>
    <row r="40" spans="1:26" ht="14.1" customHeight="1">
      <c r="A40" s="253">
        <f t="shared" ref="A40" si="20">A36+1</f>
        <v>8</v>
      </c>
      <c r="B40" s="190"/>
      <c r="C40" s="171"/>
      <c r="D40" s="166"/>
      <c r="E40" s="167"/>
      <c r="F40" s="167"/>
      <c r="G40" s="36"/>
      <c r="H40" s="46"/>
      <c r="I40" s="175"/>
      <c r="J40" s="48"/>
      <c r="K40" s="48"/>
      <c r="L40" s="56"/>
      <c r="M40" s="48"/>
      <c r="N40" s="41"/>
      <c r="O40" s="26"/>
      <c r="P40" s="34"/>
      <c r="Q40" s="54"/>
      <c r="R40" s="50"/>
      <c r="S40" s="51">
        <f t="shared" si="4"/>
        <v>-0.2</v>
      </c>
      <c r="T40" s="216"/>
      <c r="U40" s="217"/>
      <c r="V40" s="217"/>
      <c r="W40" s="217"/>
      <c r="X40" s="218"/>
      <c r="Y40" s="52"/>
      <c r="Z40" s="53"/>
    </row>
    <row r="41" spans="1:26" ht="14.1" customHeight="1">
      <c r="A41" s="253"/>
      <c r="B41" s="190"/>
      <c r="C41" s="171"/>
      <c r="D41" s="166"/>
      <c r="E41" s="167"/>
      <c r="F41" s="167"/>
      <c r="G41" s="36"/>
      <c r="H41" s="46"/>
      <c r="I41" s="47"/>
      <c r="J41" s="48"/>
      <c r="K41" s="48"/>
      <c r="L41" s="48"/>
      <c r="M41" s="48"/>
      <c r="N41" s="41"/>
      <c r="O41" s="26"/>
      <c r="P41" s="34"/>
      <c r="Q41" s="49"/>
      <c r="R41" s="50"/>
      <c r="S41" s="51">
        <f t="shared" si="4"/>
        <v>-0.2</v>
      </c>
      <c r="T41" s="216"/>
      <c r="U41" s="217"/>
      <c r="V41" s="217"/>
      <c r="W41" s="217"/>
      <c r="X41" s="218"/>
      <c r="Y41" s="52"/>
      <c r="Z41" s="53"/>
    </row>
    <row r="42" spans="1:26" ht="14.1" customHeight="1">
      <c r="A42" s="253"/>
      <c r="B42" s="190"/>
      <c r="C42" s="171"/>
      <c r="D42" s="166"/>
      <c r="E42" s="167"/>
      <c r="F42" s="167"/>
      <c r="G42" s="36"/>
      <c r="H42" s="46"/>
      <c r="I42" s="175"/>
      <c r="J42" s="48"/>
      <c r="K42" s="48"/>
      <c r="L42" s="56"/>
      <c r="M42" s="48"/>
      <c r="N42" s="41"/>
      <c r="O42" s="26"/>
      <c r="P42" s="34"/>
      <c r="Q42" s="54"/>
      <c r="R42" s="50"/>
      <c r="S42" s="51">
        <f t="shared" si="4"/>
        <v>-0.2</v>
      </c>
      <c r="T42" s="216"/>
      <c r="U42" s="217"/>
      <c r="V42" s="217"/>
      <c r="W42" s="217"/>
      <c r="X42" s="218"/>
      <c r="Y42" s="52"/>
      <c r="Z42" s="53"/>
    </row>
    <row r="43" spans="1:26" ht="14.1" customHeight="1">
      <c r="A43" s="253"/>
      <c r="B43" s="190"/>
      <c r="C43" s="171"/>
      <c r="D43" s="166"/>
      <c r="E43" s="167"/>
      <c r="F43" s="167"/>
      <c r="G43" s="36"/>
      <c r="H43" s="46"/>
      <c r="I43" s="47">
        <f>I35+2</f>
        <v>8</v>
      </c>
      <c r="J43" s="48">
        <f t="shared" si="7"/>
        <v>5</v>
      </c>
      <c r="K43" s="48">
        <f t="shared" si="8"/>
        <v>6</v>
      </c>
      <c r="L43" s="48">
        <f t="shared" si="9"/>
        <v>7</v>
      </c>
      <c r="M43" s="48">
        <f t="shared" si="10"/>
        <v>13</v>
      </c>
      <c r="N43" s="41"/>
      <c r="O43" s="26"/>
      <c r="P43" s="34"/>
      <c r="Q43" s="49">
        <f>Q35+1</f>
        <v>4</v>
      </c>
      <c r="R43" s="50"/>
      <c r="S43" s="51">
        <f t="shared" si="4"/>
        <v>-0.2</v>
      </c>
      <c r="T43" s="216"/>
      <c r="U43" s="217"/>
      <c r="V43" s="217"/>
      <c r="W43" s="217"/>
      <c r="X43" s="218"/>
      <c r="Y43" s="52"/>
      <c r="Z43" s="53"/>
    </row>
    <row r="44" spans="1:26" ht="14.1" customHeight="1">
      <c r="A44" s="253">
        <f t="shared" ref="A44" si="21">A40+1</f>
        <v>9</v>
      </c>
      <c r="B44" s="190"/>
      <c r="C44" s="171"/>
      <c r="D44" s="166"/>
      <c r="E44" s="167"/>
      <c r="F44" s="167"/>
      <c r="G44" s="36"/>
      <c r="H44" s="46"/>
      <c r="I44" s="175">
        <f>I43+0.45</f>
        <v>8.4499999999999993</v>
      </c>
      <c r="J44" s="48" t="str">
        <f t="shared" si="7"/>
        <v/>
      </c>
      <c r="K44" s="48" t="str">
        <f t="shared" si="8"/>
        <v/>
      </c>
      <c r="L44" s="56" t="str">
        <f t="shared" si="9"/>
        <v/>
      </c>
      <c r="M44" s="48" t="str">
        <f t="shared" si="10"/>
        <v/>
      </c>
      <c r="N44" s="41"/>
      <c r="O44" s="26"/>
      <c r="P44" s="34"/>
      <c r="Q44" s="54" t="str">
        <f>TEXT(S44,"0.0")&amp;"-"&amp;TEXT(S44+0.2,"0.0")</f>
        <v>7.8-8.0</v>
      </c>
      <c r="R44" s="50">
        <v>8</v>
      </c>
      <c r="S44" s="51">
        <f t="shared" si="4"/>
        <v>7.8</v>
      </c>
      <c r="T44" s="216"/>
      <c r="U44" s="217"/>
      <c r="V44" s="217"/>
      <c r="W44" s="217"/>
      <c r="X44" s="218"/>
      <c r="Y44" s="52"/>
      <c r="Z44" s="53"/>
    </row>
    <row r="45" spans="1:26" ht="14.1" customHeight="1">
      <c r="A45" s="253"/>
      <c r="B45" s="190"/>
      <c r="C45" s="171"/>
      <c r="D45" s="168"/>
      <c r="E45" s="169"/>
      <c r="F45" s="169"/>
      <c r="G45" s="36"/>
      <c r="H45" s="46"/>
      <c r="I45" s="47"/>
      <c r="J45" s="48"/>
      <c r="K45" s="48"/>
      <c r="L45" s="48"/>
      <c r="M45" s="48"/>
      <c r="N45" s="82"/>
      <c r="O45" s="22"/>
      <c r="P45" s="25"/>
      <c r="Q45" s="49"/>
      <c r="R45" s="50"/>
      <c r="S45" s="51">
        <f t="shared" si="4"/>
        <v>-0.2</v>
      </c>
      <c r="T45" s="216"/>
      <c r="U45" s="217"/>
      <c r="V45" s="217"/>
      <c r="W45" s="217"/>
      <c r="X45" s="218"/>
      <c r="Y45" s="52"/>
      <c r="Z45" s="53"/>
    </row>
    <row r="46" spans="1:26" ht="14.1" customHeight="1">
      <c r="A46" s="253"/>
      <c r="B46" s="190"/>
      <c r="C46" s="171"/>
      <c r="D46" s="168"/>
      <c r="E46" s="169"/>
      <c r="F46" s="169"/>
      <c r="G46" s="36"/>
      <c r="H46" s="46"/>
      <c r="I46" s="175"/>
      <c r="J46" s="48"/>
      <c r="K46" s="48"/>
      <c r="L46" s="56"/>
      <c r="M46" s="48"/>
      <c r="N46" s="41"/>
      <c r="O46" s="26"/>
      <c r="P46" s="34"/>
      <c r="Q46" s="54"/>
      <c r="R46" s="50"/>
      <c r="S46" s="51">
        <f t="shared" si="4"/>
        <v>-0.2</v>
      </c>
      <c r="T46" s="216"/>
      <c r="U46" s="217"/>
      <c r="V46" s="217"/>
      <c r="W46" s="217"/>
      <c r="X46" s="218"/>
      <c r="Y46" s="52"/>
      <c r="Z46" s="53"/>
    </row>
    <row r="47" spans="1:26" ht="14.1" customHeight="1">
      <c r="A47" s="253"/>
      <c r="B47" s="190"/>
      <c r="C47" s="171"/>
      <c r="D47" s="214"/>
      <c r="E47" s="215"/>
      <c r="F47" s="215"/>
      <c r="G47" s="36"/>
      <c r="H47" s="46"/>
      <c r="I47" s="47"/>
      <c r="J47" s="48"/>
      <c r="K47" s="48"/>
      <c r="L47" s="48"/>
      <c r="M47" s="48"/>
      <c r="N47" s="41"/>
      <c r="O47" s="26"/>
      <c r="P47" s="34"/>
      <c r="Q47" s="93"/>
      <c r="R47" s="50"/>
      <c r="S47" s="51">
        <f t="shared" si="4"/>
        <v>-0.2</v>
      </c>
      <c r="T47" s="216"/>
      <c r="U47" s="217"/>
      <c r="V47" s="217"/>
      <c r="W47" s="217"/>
      <c r="X47" s="218"/>
      <c r="Y47" s="52"/>
      <c r="Z47" s="53"/>
    </row>
    <row r="48" spans="1:26" ht="14.1" customHeight="1">
      <c r="A48" s="253">
        <f t="shared" ref="A48" si="22">A44+1</f>
        <v>10</v>
      </c>
      <c r="B48" s="190"/>
      <c r="C48" s="171"/>
      <c r="D48" s="214"/>
      <c r="E48" s="215"/>
      <c r="F48" s="215"/>
      <c r="G48" s="36"/>
      <c r="H48" s="46"/>
      <c r="I48" s="175"/>
      <c r="J48" s="48"/>
      <c r="K48" s="48"/>
      <c r="L48" s="56"/>
      <c r="M48" s="48"/>
      <c r="N48" s="41"/>
      <c r="O48" s="26"/>
      <c r="P48" s="34"/>
      <c r="Q48" s="54"/>
      <c r="R48" s="50"/>
      <c r="S48" s="51">
        <f>R48</f>
        <v>0</v>
      </c>
      <c r="T48" s="216"/>
      <c r="U48" s="217"/>
      <c r="V48" s="217"/>
      <c r="W48" s="217"/>
      <c r="X48" s="218"/>
      <c r="Y48" s="52"/>
      <c r="Z48" s="53"/>
    </row>
    <row r="49" spans="1:26" ht="14.1" customHeight="1">
      <c r="A49" s="253"/>
      <c r="B49" s="190"/>
      <c r="C49" s="171"/>
      <c r="D49" s="78"/>
      <c r="E49" s="169" t="str">
        <f>IF(D49=0,"",$G$7-D49)</f>
        <v/>
      </c>
      <c r="F49" s="169" t="str">
        <f>IF(D49=0,"",D49-MAX(D$9:$D48))</f>
        <v/>
      </c>
      <c r="G49" s="36"/>
      <c r="H49" s="46"/>
      <c r="I49" s="47"/>
      <c r="J49" s="48"/>
      <c r="K49" s="48"/>
      <c r="L49" s="48"/>
      <c r="M49" s="48"/>
      <c r="N49" s="41"/>
      <c r="O49" s="26"/>
      <c r="P49" s="34"/>
      <c r="Q49" s="93"/>
      <c r="R49" s="50"/>
      <c r="S49" s="51">
        <f t="shared" si="4"/>
        <v>-0.2</v>
      </c>
      <c r="T49" s="216"/>
      <c r="U49" s="217"/>
      <c r="V49" s="217"/>
      <c r="W49" s="217"/>
      <c r="X49" s="218"/>
      <c r="Y49" s="52"/>
      <c r="Z49" s="53"/>
    </row>
    <row r="50" spans="1:26" ht="14.1" customHeight="1">
      <c r="A50" s="253"/>
      <c r="B50" s="190"/>
      <c r="C50" s="171"/>
      <c r="D50" s="78"/>
      <c r="E50" s="169"/>
      <c r="F50" s="169"/>
      <c r="G50" s="36"/>
      <c r="H50" s="46"/>
      <c r="I50" s="47">
        <f>I43+2</f>
        <v>10</v>
      </c>
      <c r="J50" s="48">
        <f t="shared" si="7"/>
        <v>5</v>
      </c>
      <c r="K50" s="48">
        <f t="shared" si="8"/>
        <v>6</v>
      </c>
      <c r="L50" s="48">
        <f t="shared" si="9"/>
        <v>7</v>
      </c>
      <c r="M50" s="48">
        <f t="shared" si="10"/>
        <v>13</v>
      </c>
      <c r="N50" s="41"/>
      <c r="O50" s="26"/>
      <c r="P50" s="34"/>
      <c r="Q50" s="49">
        <f>Q43+1</f>
        <v>5</v>
      </c>
      <c r="R50" s="50"/>
      <c r="S50" s="51">
        <f>R50</f>
        <v>0</v>
      </c>
      <c r="T50" s="216"/>
      <c r="U50" s="217"/>
      <c r="V50" s="217"/>
      <c r="W50" s="217"/>
      <c r="X50" s="218"/>
      <c r="Y50" s="52"/>
      <c r="Z50" s="53"/>
    </row>
    <row r="51" spans="1:26" ht="14.1" customHeight="1">
      <c r="A51" s="253"/>
      <c r="B51" s="190">
        <v>3</v>
      </c>
      <c r="C51" s="171"/>
      <c r="D51" s="168">
        <v>10</v>
      </c>
      <c r="E51" s="169">
        <f>IF(D51=0,"",$G$7-D51)</f>
        <v>17.899999999999999</v>
      </c>
      <c r="F51" s="169">
        <f>IF(D51=0,"",D51-MAX(D$9:$D50))</f>
        <v>9.5</v>
      </c>
      <c r="G51" s="36"/>
      <c r="H51" s="46"/>
      <c r="I51" s="175">
        <f>I50+0.45</f>
        <v>10.45</v>
      </c>
      <c r="J51" s="48" t="str">
        <f t="shared" si="7"/>
        <v/>
      </c>
      <c r="K51" s="48" t="str">
        <f t="shared" si="8"/>
        <v/>
      </c>
      <c r="L51" s="56" t="str">
        <f t="shared" si="9"/>
        <v/>
      </c>
      <c r="M51" s="48" t="str">
        <f t="shared" si="10"/>
        <v/>
      </c>
      <c r="N51" s="41"/>
      <c r="O51" s="26"/>
      <c r="P51" s="34"/>
      <c r="Q51" s="54" t="str">
        <f>TEXT(S51,"0.0")&amp;"-"&amp;TEXT(S51+0.2,"0.0")</f>
        <v>9.8-10.0</v>
      </c>
      <c r="R51" s="50">
        <v>10</v>
      </c>
      <c r="S51" s="51">
        <f t="shared" si="4"/>
        <v>9.8000000000000007</v>
      </c>
      <c r="T51" s="216"/>
      <c r="U51" s="217"/>
      <c r="V51" s="217"/>
      <c r="W51" s="217"/>
      <c r="X51" s="218"/>
      <c r="Y51" s="52"/>
      <c r="Z51" s="53"/>
    </row>
    <row r="52" spans="1:26" ht="14.1" customHeight="1">
      <c r="C52" s="57"/>
      <c r="D52" s="58"/>
      <c r="E52" s="59"/>
      <c r="F52" s="60"/>
      <c r="G52" s="61"/>
      <c r="H52" s="62"/>
      <c r="I52" s="29"/>
      <c r="J52" s="29"/>
      <c r="K52" s="29"/>
      <c r="L52" s="29"/>
      <c r="M52" s="29"/>
      <c r="N52" s="29"/>
      <c r="O52" s="63"/>
      <c r="P52" s="63"/>
      <c r="Q52" s="92"/>
      <c r="R52" s="26"/>
      <c r="S52" s="51"/>
      <c r="T52" s="216"/>
      <c r="U52" s="217"/>
      <c r="V52" s="217"/>
      <c r="W52" s="217"/>
      <c r="X52" s="218"/>
    </row>
    <row r="53" spans="1:26" ht="14.1" customHeight="1">
      <c r="C53" s="71" t="s">
        <v>19</v>
      </c>
      <c r="D53" s="72"/>
      <c r="E53" s="8"/>
      <c r="F53" s="9" t="s">
        <v>26</v>
      </c>
      <c r="G53" s="12"/>
      <c r="H53" s="20"/>
      <c r="I53" s="26"/>
      <c r="J53" s="26"/>
      <c r="K53" s="26"/>
      <c r="L53" s="26"/>
      <c r="M53" s="26"/>
      <c r="N53" s="26"/>
      <c r="O53" s="64"/>
      <c r="P53" s="64"/>
      <c r="Q53" s="34"/>
      <c r="R53" s="26"/>
      <c r="S53" s="51"/>
      <c r="T53" s="51"/>
      <c r="U53" s="51"/>
      <c r="V53" s="51"/>
      <c r="W53" s="51"/>
      <c r="X53" s="79"/>
    </row>
    <row r="54" spans="1:26" ht="14.1" customHeight="1">
      <c r="C54" s="71"/>
      <c r="D54" s="72"/>
      <c r="E54" s="8"/>
      <c r="F54" s="9" t="s">
        <v>25</v>
      </c>
      <c r="G54" s="12"/>
      <c r="H54" s="20"/>
      <c r="I54" s="26"/>
      <c r="J54" s="26"/>
      <c r="K54" s="26"/>
      <c r="L54" s="26"/>
      <c r="M54" s="26"/>
      <c r="N54" s="26"/>
      <c r="O54" s="64"/>
      <c r="P54" s="64"/>
      <c r="Q54" s="34"/>
      <c r="R54" s="26"/>
      <c r="S54" s="51"/>
      <c r="T54" s="51"/>
      <c r="U54" s="51"/>
      <c r="V54" s="51"/>
      <c r="W54" s="51"/>
      <c r="X54" s="79"/>
    </row>
    <row r="55" spans="1:26" ht="3.75" customHeight="1">
      <c r="C55" s="71"/>
      <c r="D55" s="72"/>
      <c r="E55" s="8"/>
      <c r="F55" s="9"/>
      <c r="G55" s="12"/>
      <c r="H55" s="20"/>
      <c r="I55" s="26"/>
      <c r="J55" s="26"/>
      <c r="K55" s="26"/>
      <c r="L55" s="26"/>
      <c r="M55" s="26"/>
      <c r="N55" s="26"/>
      <c r="O55" s="64"/>
      <c r="P55" s="64"/>
      <c r="Q55" s="34"/>
      <c r="R55" s="26"/>
      <c r="S55" s="51"/>
      <c r="T55" s="51"/>
      <c r="U55" s="51"/>
      <c r="V55" s="51"/>
      <c r="W55" s="51"/>
      <c r="X55" s="79"/>
    </row>
    <row r="56" spans="1:26" ht="9.75" customHeight="1">
      <c r="C56" s="73"/>
      <c r="D56" s="74"/>
      <c r="E56" s="75"/>
      <c r="F56" s="76"/>
      <c r="G56" s="75"/>
      <c r="H56" s="77"/>
      <c r="I56" s="22"/>
      <c r="J56" s="22"/>
      <c r="K56" s="22"/>
      <c r="L56" s="22"/>
      <c r="M56" s="22"/>
      <c r="N56" s="22"/>
      <c r="O56" s="22"/>
      <c r="P56" s="22"/>
      <c r="Q56" s="25"/>
      <c r="R56" s="26"/>
      <c r="S56" s="51"/>
      <c r="T56" s="51"/>
      <c r="U56" s="51"/>
      <c r="V56" s="51"/>
      <c r="W56" s="51"/>
      <c r="X56" s="51"/>
    </row>
    <row r="57" spans="1:26" ht="12.75" customHeight="1">
      <c r="C57" s="1"/>
      <c r="D57" s="2"/>
      <c r="E57" s="3"/>
      <c r="F57" s="3"/>
      <c r="G57" s="3"/>
      <c r="H57" s="4"/>
      <c r="I57" s="3"/>
      <c r="J57" s="3"/>
      <c r="K57" s="3"/>
      <c r="L57" s="3"/>
      <c r="M57" s="3"/>
      <c r="N57" s="3"/>
      <c r="O57" s="5"/>
      <c r="P57" s="219"/>
      <c r="Q57" s="220"/>
      <c r="R57" s="6"/>
      <c r="Y57" s="70"/>
    </row>
    <row r="58" spans="1:26">
      <c r="E58" s="86">
        <f>G7-E51</f>
        <v>10</v>
      </c>
      <c r="G58" s="86">
        <f>SUM(F12:F51)</f>
        <v>10</v>
      </c>
    </row>
    <row r="59" spans="1:26">
      <c r="F59" s="51"/>
    </row>
    <row r="60" spans="1:26">
      <c r="C60" s="7">
        <v>1</v>
      </c>
      <c r="D60" s="7">
        <v>1.8</v>
      </c>
      <c r="E60" s="7">
        <v>1.8</v>
      </c>
      <c r="F60" s="51"/>
    </row>
    <row r="61" spans="1:26">
      <c r="C61" s="7">
        <v>5</v>
      </c>
      <c r="D61" s="7">
        <v>6.5</v>
      </c>
      <c r="F61"/>
    </row>
    <row r="62" spans="1:26">
      <c r="C62" s="7">
        <v>10</v>
      </c>
      <c r="D62" s="7">
        <v>11</v>
      </c>
      <c r="E62" s="7">
        <v>1.8</v>
      </c>
      <c r="F62"/>
    </row>
    <row r="63" spans="1:26">
      <c r="D63" s="7">
        <v>20.5</v>
      </c>
      <c r="E63" s="7">
        <v>4.7</v>
      </c>
      <c r="F63"/>
    </row>
    <row r="64" spans="1:26">
      <c r="E64" s="7">
        <v>4.5</v>
      </c>
      <c r="F64"/>
    </row>
    <row r="65" spans="3:6">
      <c r="E65" s="7">
        <v>2.5</v>
      </c>
      <c r="F65"/>
    </row>
    <row r="66" spans="3:6">
      <c r="E66" s="7">
        <v>7</v>
      </c>
      <c r="F66"/>
    </row>
    <row r="67" spans="3:6">
      <c r="E67" s="7">
        <v>13.5</v>
      </c>
      <c r="F67"/>
    </row>
    <row r="68" spans="3:6">
      <c r="E68" s="7">
        <v>10</v>
      </c>
      <c r="F68"/>
    </row>
    <row r="69" spans="3:6">
      <c r="C69"/>
      <c r="D69"/>
      <c r="E69"/>
      <c r="F69"/>
    </row>
    <row r="70" spans="3:6">
      <c r="C70"/>
      <c r="D70"/>
      <c r="E70"/>
      <c r="F70"/>
    </row>
    <row r="71" spans="3:6">
      <c r="C71"/>
      <c r="D71"/>
      <c r="E71"/>
      <c r="F71"/>
    </row>
    <row r="72" spans="3:6">
      <c r="C72"/>
      <c r="D72"/>
      <c r="E72"/>
    </row>
    <row r="73" spans="3:6">
      <c r="C73"/>
      <c r="D73"/>
      <c r="E73"/>
    </row>
    <row r="74" spans="3:6">
      <c r="C74"/>
      <c r="D74"/>
      <c r="E74"/>
    </row>
    <row r="75" spans="3:6">
      <c r="C75"/>
      <c r="D75"/>
      <c r="E75"/>
    </row>
    <row r="76" spans="3:6">
      <c r="C76"/>
      <c r="D76"/>
      <c r="E76"/>
    </row>
    <row r="77" spans="3:6">
      <c r="C77"/>
      <c r="D77"/>
      <c r="E77"/>
    </row>
    <row r="78" spans="3:6">
      <c r="C78"/>
      <c r="D78"/>
      <c r="E78"/>
    </row>
    <row r="79" spans="3:6">
      <c r="C79"/>
      <c r="D79"/>
      <c r="E79"/>
    </row>
    <row r="80" spans="3:6">
      <c r="C80"/>
      <c r="D80"/>
      <c r="E80"/>
    </row>
    <row r="81" spans="3:5">
      <c r="C81"/>
      <c r="D81"/>
      <c r="E81"/>
    </row>
    <row r="82" spans="3:5">
      <c r="C82"/>
      <c r="D82"/>
      <c r="E82"/>
    </row>
    <row r="83" spans="3:5">
      <c r="C83"/>
      <c r="D83"/>
      <c r="E83"/>
    </row>
    <row r="84" spans="3:5">
      <c r="C84"/>
      <c r="D84"/>
      <c r="E84"/>
    </row>
    <row r="85" spans="3:5">
      <c r="C85"/>
      <c r="D85"/>
      <c r="E85"/>
    </row>
    <row r="86" spans="3:5">
      <c r="C86"/>
      <c r="D86"/>
      <c r="E86"/>
    </row>
    <row r="87" spans="3:5">
      <c r="C87"/>
      <c r="D87"/>
      <c r="E87"/>
    </row>
    <row r="88" spans="3:5">
      <c r="C88"/>
      <c r="D88"/>
      <c r="E88"/>
    </row>
    <row r="89" spans="3:5">
      <c r="C89"/>
      <c r="D89"/>
      <c r="E89"/>
    </row>
    <row r="90" spans="3:5">
      <c r="C90"/>
      <c r="D90"/>
      <c r="E90"/>
    </row>
    <row r="91" spans="3:5">
      <c r="C91"/>
      <c r="D91"/>
      <c r="E91"/>
    </row>
    <row r="92" spans="3:5">
      <c r="C92"/>
      <c r="D92"/>
      <c r="E92"/>
    </row>
    <row r="93" spans="3:5">
      <c r="C93"/>
      <c r="D93"/>
      <c r="E93"/>
    </row>
    <row r="94" spans="3:5">
      <c r="C94"/>
      <c r="D94"/>
      <c r="E94"/>
    </row>
    <row r="95" spans="3:5">
      <c r="C95"/>
      <c r="D95"/>
      <c r="E95"/>
    </row>
    <row r="96" spans="3:5">
      <c r="C96"/>
      <c r="D96"/>
      <c r="E96"/>
    </row>
    <row r="97" spans="3:5">
      <c r="C97"/>
      <c r="D97"/>
      <c r="E97"/>
    </row>
    <row r="98" spans="3:5">
      <c r="C98"/>
      <c r="D98"/>
      <c r="E98"/>
    </row>
    <row r="99" spans="3:5">
      <c r="C99"/>
      <c r="D99"/>
      <c r="E99"/>
    </row>
    <row r="100" spans="3:5">
      <c r="C100"/>
      <c r="D100"/>
      <c r="E100"/>
    </row>
    <row r="101" spans="3:5">
      <c r="C101"/>
      <c r="D101"/>
      <c r="E101"/>
    </row>
    <row r="102" spans="3:5">
      <c r="C102"/>
      <c r="D102"/>
      <c r="E102"/>
    </row>
  </sheetData>
  <mergeCells count="146">
    <mergeCell ref="C10:C11"/>
    <mergeCell ref="D10:D11"/>
    <mergeCell ref="E10:E11"/>
    <mergeCell ref="F10:F11"/>
    <mergeCell ref="I10:I11"/>
    <mergeCell ref="J10:J11"/>
    <mergeCell ref="P1:Q1"/>
    <mergeCell ref="C2:Q2"/>
    <mergeCell ref="C4:Q4"/>
    <mergeCell ref="N5:O5"/>
    <mergeCell ref="N6:O6"/>
    <mergeCell ref="C9:F9"/>
    <mergeCell ref="G9:G11"/>
    <mergeCell ref="H9:H11"/>
    <mergeCell ref="I9:P9"/>
    <mergeCell ref="Q9:Q11"/>
    <mergeCell ref="K10:K11"/>
    <mergeCell ref="L10:L11"/>
    <mergeCell ref="M10:M11"/>
    <mergeCell ref="C3:Q3"/>
    <mergeCell ref="A16:A19"/>
    <mergeCell ref="D17:D18"/>
    <mergeCell ref="E17:E18"/>
    <mergeCell ref="F17:F18"/>
    <mergeCell ref="T17:T18"/>
    <mergeCell ref="U17:U18"/>
    <mergeCell ref="X13:X14"/>
    <mergeCell ref="C15:C16"/>
    <mergeCell ref="T15:T16"/>
    <mergeCell ref="U15:U16"/>
    <mergeCell ref="V15:V16"/>
    <mergeCell ref="W15:W16"/>
    <mergeCell ref="X15:X16"/>
    <mergeCell ref="A12:A15"/>
    <mergeCell ref="C12:C13"/>
    <mergeCell ref="U12:W12"/>
    <mergeCell ref="T13:T14"/>
    <mergeCell ref="U13:U14"/>
    <mergeCell ref="V13:V14"/>
    <mergeCell ref="W13:W14"/>
    <mergeCell ref="W21:W22"/>
    <mergeCell ref="X21:X22"/>
    <mergeCell ref="C22:C23"/>
    <mergeCell ref="T23:T24"/>
    <mergeCell ref="U23:U24"/>
    <mergeCell ref="V23:V24"/>
    <mergeCell ref="V17:V18"/>
    <mergeCell ref="W17:W18"/>
    <mergeCell ref="X17:X18"/>
    <mergeCell ref="C19:C20"/>
    <mergeCell ref="T19:T20"/>
    <mergeCell ref="U19:U20"/>
    <mergeCell ref="V19:V20"/>
    <mergeCell ref="W19:W20"/>
    <mergeCell ref="X19:X20"/>
    <mergeCell ref="A24:A27"/>
    <mergeCell ref="C25:C26"/>
    <mergeCell ref="D25:D26"/>
    <mergeCell ref="E25:E26"/>
    <mergeCell ref="F25:F26"/>
    <mergeCell ref="T25:T26"/>
    <mergeCell ref="U25:U26"/>
    <mergeCell ref="V25:V26"/>
    <mergeCell ref="A20:A23"/>
    <mergeCell ref="T21:T22"/>
    <mergeCell ref="U21:U22"/>
    <mergeCell ref="V21:V22"/>
    <mergeCell ref="W25:W26"/>
    <mergeCell ref="X25:X26"/>
    <mergeCell ref="T27:T28"/>
    <mergeCell ref="U27:U28"/>
    <mergeCell ref="V27:V28"/>
    <mergeCell ref="W27:W28"/>
    <mergeCell ref="X27:X28"/>
    <mergeCell ref="W23:W24"/>
    <mergeCell ref="X23:X24"/>
    <mergeCell ref="X31:X32"/>
    <mergeCell ref="A32:A35"/>
    <mergeCell ref="T33:T34"/>
    <mergeCell ref="U33:U34"/>
    <mergeCell ref="V33:V34"/>
    <mergeCell ref="W33:W34"/>
    <mergeCell ref="X33:X34"/>
    <mergeCell ref="T35:T36"/>
    <mergeCell ref="U35:U36"/>
    <mergeCell ref="V35:V36"/>
    <mergeCell ref="A28:A31"/>
    <mergeCell ref="T29:T30"/>
    <mergeCell ref="U29:U30"/>
    <mergeCell ref="V29:V30"/>
    <mergeCell ref="W29:W30"/>
    <mergeCell ref="X29:X30"/>
    <mergeCell ref="T31:T32"/>
    <mergeCell ref="U31:U32"/>
    <mergeCell ref="V31:V32"/>
    <mergeCell ref="W31:W32"/>
    <mergeCell ref="W35:W36"/>
    <mergeCell ref="X35:X36"/>
    <mergeCell ref="A36:A39"/>
    <mergeCell ref="T37:T38"/>
    <mergeCell ref="U37:U38"/>
    <mergeCell ref="V37:V38"/>
    <mergeCell ref="W37:W38"/>
    <mergeCell ref="X37:X38"/>
    <mergeCell ref="T39:T40"/>
    <mergeCell ref="U39:U40"/>
    <mergeCell ref="V39:V40"/>
    <mergeCell ref="W39:W40"/>
    <mergeCell ref="X39:X40"/>
    <mergeCell ref="A40:A43"/>
    <mergeCell ref="T41:T42"/>
    <mergeCell ref="U41:U42"/>
    <mergeCell ref="V41:V42"/>
    <mergeCell ref="W41:W42"/>
    <mergeCell ref="X41:X42"/>
    <mergeCell ref="T43:T44"/>
    <mergeCell ref="U43:U44"/>
    <mergeCell ref="V43:V44"/>
    <mergeCell ref="W43:W44"/>
    <mergeCell ref="X43:X44"/>
    <mergeCell ref="A44:A47"/>
    <mergeCell ref="T45:T46"/>
    <mergeCell ref="U45:U46"/>
    <mergeCell ref="V45:V46"/>
    <mergeCell ref="W45:W46"/>
    <mergeCell ref="X45:X46"/>
    <mergeCell ref="V51:V52"/>
    <mergeCell ref="W51:W52"/>
    <mergeCell ref="X51:X52"/>
    <mergeCell ref="P57:Q57"/>
    <mergeCell ref="W47:W48"/>
    <mergeCell ref="X47:X48"/>
    <mergeCell ref="A48:A51"/>
    <mergeCell ref="T49:T50"/>
    <mergeCell ref="U49:U50"/>
    <mergeCell ref="V49:V50"/>
    <mergeCell ref="W49:W50"/>
    <mergeCell ref="X49:X50"/>
    <mergeCell ref="T51:T52"/>
    <mergeCell ref="U51:U52"/>
    <mergeCell ref="D47:D48"/>
    <mergeCell ref="E47:E48"/>
    <mergeCell ref="F47:F48"/>
    <mergeCell ref="T47:T48"/>
    <mergeCell ref="U47:U48"/>
    <mergeCell ref="V47:V48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T92"/>
  <sheetViews>
    <sheetView topLeftCell="D34" workbookViewId="0">
      <selection activeCell="H47" sqref="H47"/>
    </sheetView>
  </sheetViews>
  <sheetFormatPr defaultRowHeight="12.75"/>
  <cols>
    <col min="2" max="2" width="9.140625" style="183"/>
    <col min="17" max="17" width="14.42578125" bestFit="1" customWidth="1"/>
    <col min="19" max="19" width="14.5703125" bestFit="1" customWidth="1"/>
    <col min="20" max="20" width="14.7109375" bestFit="1" customWidth="1"/>
  </cols>
  <sheetData>
    <row r="1" spans="1:20">
      <c r="K1">
        <v>1</v>
      </c>
      <c r="L1">
        <v>2</v>
      </c>
      <c r="M1">
        <v>3</v>
      </c>
      <c r="N1">
        <v>4</v>
      </c>
      <c r="O1">
        <v>5</v>
      </c>
      <c r="R1" s="202" t="s">
        <v>141</v>
      </c>
      <c r="S1" s="202" t="s">
        <v>142</v>
      </c>
      <c r="T1" s="202" t="s">
        <v>143</v>
      </c>
    </row>
    <row r="2" spans="1:20" ht="15">
      <c r="A2">
        <v>1</v>
      </c>
      <c r="B2" s="183">
        <v>11</v>
      </c>
      <c r="D2" s="184">
        <f>'HK11'!$G$7</f>
        <v>26.1</v>
      </c>
      <c r="I2">
        <v>1</v>
      </c>
      <c r="J2" t="s">
        <v>98</v>
      </c>
      <c r="K2">
        <f>VLOOKUP(K$1,'HK1'!$B$12:$F$51,5,0)</f>
        <v>0.4</v>
      </c>
      <c r="L2">
        <f>VLOOKUP(L1,'HK1'!$B$12:$F$51,5,0)</f>
        <v>7.3999999999999995</v>
      </c>
      <c r="M2">
        <f>VLOOKUP(M1,'HK1'!$B$12:$F$51,5,0)</f>
        <v>2.2000000000000002</v>
      </c>
      <c r="P2" s="184" t="s">
        <v>140</v>
      </c>
      <c r="Q2" s="201" t="str">
        <f>SUBSTITUTE(P2,"HK9",J2,1)</f>
        <v>^'HK1'!$G$6</v>
      </c>
      <c r="R2" s="184">
        <f>'HK1'!$G$7</f>
        <v>26.3</v>
      </c>
      <c r="S2" s="184">
        <v>3.7</v>
      </c>
      <c r="T2" s="184">
        <f>R2-S2</f>
        <v>22.6</v>
      </c>
    </row>
    <row r="3" spans="1:20" ht="15">
      <c r="A3">
        <v>2</v>
      </c>
      <c r="B3" s="183">
        <v>17</v>
      </c>
      <c r="C3">
        <v>79.599999999999994</v>
      </c>
      <c r="D3" s="184">
        <f>'HK17'!$G$7</f>
        <v>25.9</v>
      </c>
      <c r="I3">
        <v>2</v>
      </c>
      <c r="J3" t="s">
        <v>99</v>
      </c>
      <c r="K3">
        <f>VLOOKUP(K$1,'HK2'!$B$12:$F$51,5,0)</f>
        <v>0.7</v>
      </c>
      <c r="L3">
        <f>VLOOKUP(L$1,'HK2'!$B$12:$F$51,5,0)</f>
        <v>4.5</v>
      </c>
      <c r="M3">
        <f>VLOOKUP(M$1,'HK2'!$B$12:$F$51,5,0)</f>
        <v>4.8</v>
      </c>
      <c r="P3" s="184" t="s">
        <v>140</v>
      </c>
      <c r="Q3" s="201" t="str">
        <f t="shared" ref="Q3:Q43" si="0">SUBSTITUTE(P3,"HK9",J3,1)</f>
        <v>^'HK2'!$G$6</v>
      </c>
      <c r="R3" s="184">
        <f>'HK2'!$G$7</f>
        <v>24.3</v>
      </c>
      <c r="S3" s="184">
        <v>2</v>
      </c>
      <c r="T3" s="184">
        <f t="shared" ref="T3:T43" si="1">R3-S3</f>
        <v>22.3</v>
      </c>
    </row>
    <row r="4" spans="1:20" ht="15">
      <c r="A4">
        <v>3</v>
      </c>
      <c r="B4" s="183">
        <v>12</v>
      </c>
      <c r="C4">
        <v>76.400000000000006</v>
      </c>
      <c r="D4" s="184">
        <f>'HK12'!$G$7</f>
        <v>26.3</v>
      </c>
      <c r="I4">
        <v>3</v>
      </c>
      <c r="J4" t="s">
        <v>100</v>
      </c>
      <c r="K4">
        <f>VLOOKUP(K$1,'HK3'!$B$12:$F$51,5,0)</f>
        <v>0.5</v>
      </c>
      <c r="L4">
        <f>VLOOKUP(L$1,'HK3'!$B$12:$F$51,5,0)</f>
        <v>3</v>
      </c>
      <c r="M4">
        <f>VLOOKUP(M$1,'HK3'!$B$12:$F$51,5,0)</f>
        <v>6.5</v>
      </c>
      <c r="P4" s="184" t="s">
        <v>140</v>
      </c>
      <c r="Q4" s="201" t="str">
        <f t="shared" si="0"/>
        <v>^'HK3'!$G$6</v>
      </c>
      <c r="R4" s="184">
        <f>'HK3'!$G$7</f>
        <v>22.4</v>
      </c>
      <c r="S4" s="184">
        <v>1</v>
      </c>
      <c r="T4" s="184">
        <f t="shared" si="1"/>
        <v>21.4</v>
      </c>
    </row>
    <row r="5" spans="1:20" ht="15">
      <c r="A5">
        <v>4</v>
      </c>
      <c r="B5" s="183">
        <v>16</v>
      </c>
      <c r="C5">
        <v>81.099999999999994</v>
      </c>
      <c r="D5" s="184">
        <f>'HK16'!$G$7</f>
        <v>26.5</v>
      </c>
      <c r="I5">
        <v>4</v>
      </c>
      <c r="J5" t="s">
        <v>101</v>
      </c>
      <c r="K5">
        <f>VLOOKUP(K$1,'HK4'!$B$12:$F$51,5,0)</f>
        <v>0.7</v>
      </c>
      <c r="L5">
        <f>VLOOKUP(L$1,'HK4'!$B$12:$F$51,5,0)</f>
        <v>3.8</v>
      </c>
      <c r="M5">
        <f>VLOOKUP(M$1,'HK4'!$B$12:$F$51,5,0)</f>
        <v>5.5</v>
      </c>
      <c r="P5" s="184" t="s">
        <v>140</v>
      </c>
      <c r="Q5" s="201" t="str">
        <f t="shared" si="0"/>
        <v>^'HK4'!$G$6</v>
      </c>
      <c r="R5" s="184">
        <f>'HK4'!$G$7</f>
        <v>25.2</v>
      </c>
      <c r="S5" s="184">
        <v>2.6</v>
      </c>
      <c r="T5" s="184">
        <f t="shared" si="1"/>
        <v>22.599999999999998</v>
      </c>
    </row>
    <row r="6" spans="1:20" ht="15">
      <c r="A6">
        <v>5</v>
      </c>
      <c r="B6" s="183">
        <v>35</v>
      </c>
      <c r="C6">
        <v>76.2</v>
      </c>
      <c r="D6" s="184">
        <f>'HK35'!$G$7</f>
        <v>26.5</v>
      </c>
      <c r="I6">
        <v>5</v>
      </c>
      <c r="J6" t="s">
        <v>102</v>
      </c>
      <c r="K6">
        <f>VLOOKUP(K$1,'HK5'!$B$12:$F$51,5,0)</f>
        <v>0.5</v>
      </c>
      <c r="L6">
        <f>VLOOKUP(L$1,'HK5'!$B$12:$F$51,5,0)</f>
        <v>7.3</v>
      </c>
      <c r="M6">
        <f>VLOOKUP(M$1,'HK5'!$B$12:$F$51,5,0)</f>
        <v>2.2000000000000002</v>
      </c>
      <c r="P6" s="184" t="s">
        <v>140</v>
      </c>
      <c r="Q6" s="201" t="str">
        <f t="shared" si="0"/>
        <v>^'HK5'!$G$6</v>
      </c>
      <c r="R6" s="184">
        <f>'HK5'!$G$7</f>
        <v>26</v>
      </c>
      <c r="S6" s="184">
        <v>3.5</v>
      </c>
      <c r="T6" s="184">
        <f t="shared" si="1"/>
        <v>22.5</v>
      </c>
    </row>
    <row r="7" spans="1:20" ht="15">
      <c r="A7">
        <v>6</v>
      </c>
      <c r="B7" s="183">
        <v>34</v>
      </c>
      <c r="C7">
        <v>139.30000000000001</v>
      </c>
      <c r="D7" s="184">
        <f>'HK34'!$G$7</f>
        <v>27.5</v>
      </c>
      <c r="J7" t="s">
        <v>103</v>
      </c>
      <c r="K7">
        <f>VLOOKUP(K$1,'HK6'!$B$12:$F$51,5,0)</f>
        <v>0.5</v>
      </c>
      <c r="L7">
        <f>VLOOKUP(L$1,'HK6'!$B$12:$F$51,5,0)</f>
        <v>6</v>
      </c>
      <c r="M7">
        <f>VLOOKUP(M$1,'HK6'!$B$12:$F$51,5,0)</f>
        <v>3.5</v>
      </c>
      <c r="P7" s="184" t="s">
        <v>140</v>
      </c>
      <c r="Q7" s="201" t="str">
        <f t="shared" si="0"/>
        <v>^'HK6'!$G$6</v>
      </c>
      <c r="R7" s="184">
        <f>'HK6'!$G$7</f>
        <v>28.7</v>
      </c>
      <c r="S7" s="184">
        <v>6</v>
      </c>
      <c r="T7" s="184">
        <f t="shared" si="1"/>
        <v>22.7</v>
      </c>
    </row>
    <row r="8" spans="1:20" ht="15">
      <c r="A8">
        <v>7</v>
      </c>
      <c r="B8" s="183">
        <v>41</v>
      </c>
      <c r="C8">
        <v>86.8</v>
      </c>
      <c r="D8" s="184">
        <f>'HK41'!$G$7</f>
        <v>28.3</v>
      </c>
      <c r="J8" t="s">
        <v>104</v>
      </c>
      <c r="K8">
        <f>VLOOKUP(K$1,'HK7'!$B$12:$F$63,5,0)</f>
        <v>0.6</v>
      </c>
      <c r="O8">
        <f>VLOOKUP(O$1,'HK7'!$B$12:$F$63,5,0)</f>
        <v>9.4</v>
      </c>
      <c r="P8" s="184" t="s">
        <v>140</v>
      </c>
      <c r="Q8" s="201" t="str">
        <f t="shared" si="0"/>
        <v>^'HK7'!$G$6</v>
      </c>
      <c r="R8" s="184">
        <f>'HK7'!$G$7</f>
        <v>11.3</v>
      </c>
      <c r="S8" s="184">
        <v>3.5</v>
      </c>
      <c r="T8" s="184">
        <f t="shared" si="1"/>
        <v>7.8000000000000007</v>
      </c>
    </row>
    <row r="9" spans="1:20" ht="15">
      <c r="A9">
        <v>8</v>
      </c>
      <c r="B9" s="183">
        <v>42</v>
      </c>
      <c r="C9">
        <v>148.9</v>
      </c>
      <c r="D9" s="184">
        <f>'HK42'!$G$7</f>
        <v>28.2</v>
      </c>
      <c r="J9" t="s">
        <v>105</v>
      </c>
      <c r="K9">
        <f>VLOOKUP(K$1,'HK8'!$B$12:$F$51,5,0)</f>
        <v>0.6</v>
      </c>
      <c r="L9">
        <f>VLOOKUP(L$1,'HK8'!$B$12:$F$51,5,0)</f>
        <v>6.4</v>
      </c>
      <c r="M9">
        <f>VLOOKUP(M$1,'HK8'!$B$12:$F$51,5,0)</f>
        <v>3</v>
      </c>
      <c r="P9" s="184" t="s">
        <v>140</v>
      </c>
      <c r="Q9" s="201" t="str">
        <f t="shared" si="0"/>
        <v>^'HK8'!$G$6</v>
      </c>
      <c r="R9" s="184">
        <f>'HK8'!$G$7</f>
        <v>25.5</v>
      </c>
      <c r="S9" s="184">
        <v>2.4</v>
      </c>
      <c r="T9" s="184">
        <f t="shared" si="1"/>
        <v>23.1</v>
      </c>
    </row>
    <row r="10" spans="1:20" ht="15">
      <c r="C10">
        <f>SUM(C3:C9)</f>
        <v>688.3</v>
      </c>
      <c r="D10">
        <f>C10*1000/E10</f>
        <v>344.15</v>
      </c>
      <c r="E10">
        <v>2000</v>
      </c>
      <c r="J10" t="s">
        <v>106</v>
      </c>
      <c r="K10">
        <f>VLOOKUP(K$1,'HK9'!$B$12:$F$51,5,0)</f>
        <v>0.5</v>
      </c>
      <c r="L10">
        <f>VLOOKUP(L$1,'HK9'!$B$12:$F$51,5,0)</f>
        <v>5.3</v>
      </c>
      <c r="M10">
        <f>VLOOKUP(M$1,'HK9'!$B$12:$F$51,5,0)</f>
        <v>4.2</v>
      </c>
      <c r="P10" s="184" t="s">
        <v>140</v>
      </c>
      <c r="Q10" s="201" t="str">
        <f t="shared" si="0"/>
        <v>^'HK9'!$G$6</v>
      </c>
      <c r="R10" s="184">
        <f>'HK9'!$G$7</f>
        <v>25</v>
      </c>
      <c r="S10" s="184">
        <v>2.8</v>
      </c>
      <c r="T10" s="184">
        <f t="shared" si="1"/>
        <v>22.2</v>
      </c>
    </row>
    <row r="11" spans="1:20" ht="15">
      <c r="J11" t="s">
        <v>107</v>
      </c>
      <c r="K11">
        <f>VLOOKUP(K$1,'HK10'!$B$12:$F$51,5,0)</f>
        <v>0.7</v>
      </c>
      <c r="L11">
        <f>VLOOKUP(L$1,'HK10'!$B$12:$F$51,5,0)</f>
        <v>5.8</v>
      </c>
      <c r="M11">
        <f>VLOOKUP(M$1,'HK10'!$B$12:$F$51,5,0)</f>
        <v>3.5</v>
      </c>
      <c r="P11" s="184" t="s">
        <v>140</v>
      </c>
      <c r="Q11" s="201" t="str">
        <f t="shared" si="0"/>
        <v>^'HK10'!$G$6</v>
      </c>
      <c r="R11" s="184">
        <f>'HK10'!$G$7</f>
        <v>25</v>
      </c>
      <c r="S11" s="184">
        <v>3</v>
      </c>
      <c r="T11" s="184">
        <f t="shared" si="1"/>
        <v>22</v>
      </c>
    </row>
    <row r="12" spans="1:20" ht="15">
      <c r="J12" t="s">
        <v>108</v>
      </c>
      <c r="K12">
        <f>VLOOKUP(K$1,'HK11'!$B$12:$F$51,5,0)</f>
        <v>0.7</v>
      </c>
      <c r="L12">
        <f>VLOOKUP(L$1,'HK11'!$B$12:$F$51,5,0)</f>
        <v>4.5999999999999996</v>
      </c>
      <c r="M12">
        <f>VLOOKUP(M$1,'HK11'!$B$12:$F$51,5,0)</f>
        <v>4.7</v>
      </c>
      <c r="P12" s="184" t="s">
        <v>140</v>
      </c>
      <c r="Q12" s="201" t="str">
        <f t="shared" si="0"/>
        <v>^'HK11'!$G$6</v>
      </c>
      <c r="R12" s="184">
        <f>'HK11'!$G$7</f>
        <v>26.1</v>
      </c>
      <c r="S12" s="184">
        <v>3.2</v>
      </c>
      <c r="T12" s="184">
        <f t="shared" si="1"/>
        <v>22.900000000000002</v>
      </c>
    </row>
    <row r="13" spans="1:20" ht="15">
      <c r="J13" t="s">
        <v>109</v>
      </c>
      <c r="K13">
        <f>VLOOKUP(K$1,'HK12'!$B$12:$F$51,5,0)</f>
        <v>0.7</v>
      </c>
      <c r="L13">
        <f>VLOOKUP(L$1,'HK12'!$B$12:$F$51,5,0)</f>
        <v>4.8</v>
      </c>
      <c r="M13">
        <f>VLOOKUP(M$1,'HK12'!$B$12:$F$51,5,0)</f>
        <v>4.5</v>
      </c>
      <c r="P13" s="184" t="s">
        <v>140</v>
      </c>
      <c r="Q13" s="201" t="str">
        <f t="shared" si="0"/>
        <v>^'HK12'!$G$6</v>
      </c>
      <c r="R13" s="184">
        <f>'HK12'!$G$7</f>
        <v>26.3</v>
      </c>
      <c r="S13" s="184">
        <v>3.5</v>
      </c>
      <c r="T13" s="184">
        <f t="shared" si="1"/>
        <v>22.8</v>
      </c>
    </row>
    <row r="14" spans="1:20" ht="15">
      <c r="A14">
        <v>1</v>
      </c>
      <c r="B14" s="183">
        <v>36</v>
      </c>
      <c r="D14" s="184">
        <f>'HK36'!$G$7</f>
        <v>28.4</v>
      </c>
      <c r="J14" t="s">
        <v>110</v>
      </c>
      <c r="K14">
        <f>VLOOKUP(K$1,'HK13'!$B$12:$F$51,5,0)</f>
        <v>0.3</v>
      </c>
      <c r="M14">
        <f>VLOOKUP(M$1,'HK13'!$B$12:$F$51,5,0)</f>
        <v>9.6999999999999993</v>
      </c>
      <c r="P14" s="184" t="s">
        <v>140</v>
      </c>
      <c r="Q14" s="201" t="str">
        <f t="shared" si="0"/>
        <v>^'HK13'!$G$6</v>
      </c>
      <c r="R14" s="184">
        <f>'HK13'!$G$7</f>
        <v>26.8</v>
      </c>
      <c r="S14" s="184">
        <v>4.0999999999999996</v>
      </c>
      <c r="T14" s="184">
        <f t="shared" si="1"/>
        <v>22.700000000000003</v>
      </c>
    </row>
    <row r="15" spans="1:20" ht="15">
      <c r="A15">
        <v>2</v>
      </c>
      <c r="B15" s="183">
        <v>6</v>
      </c>
      <c r="C15">
        <v>66.3</v>
      </c>
      <c r="D15" s="184">
        <f>'HK6'!$G$7</f>
        <v>28.7</v>
      </c>
      <c r="J15" t="s">
        <v>111</v>
      </c>
      <c r="K15">
        <f>VLOOKUP(K$1,'HK14'!$B$12:$F$51,5,0)</f>
        <v>0.4</v>
      </c>
      <c r="L15">
        <f>VLOOKUP(L$1,'HK14'!$B$12:$F$51,5,0)</f>
        <v>3.6</v>
      </c>
      <c r="N15">
        <f>VLOOKUP(N$1,'HK14'!$B$12:$F$51,5,0)</f>
        <v>6</v>
      </c>
      <c r="P15" s="184" t="s">
        <v>140</v>
      </c>
      <c r="Q15" s="201" t="str">
        <f t="shared" si="0"/>
        <v>^'HK14'!$G$6</v>
      </c>
      <c r="R15" s="184">
        <f>'HK14'!$G$7</f>
        <v>25.5</v>
      </c>
      <c r="S15" s="184">
        <v>2.1</v>
      </c>
      <c r="T15" s="184">
        <f t="shared" si="1"/>
        <v>23.4</v>
      </c>
    </row>
    <row r="16" spans="1:20" ht="15">
      <c r="A16">
        <v>3</v>
      </c>
      <c r="B16" s="183">
        <v>37</v>
      </c>
      <c r="C16">
        <v>63.5</v>
      </c>
      <c r="D16" s="184">
        <f>'HK37'!$G$7</f>
        <v>28.4</v>
      </c>
      <c r="J16" t="s">
        <v>112</v>
      </c>
      <c r="K16">
        <f>VLOOKUP(K$1,'HK15'!$B$12:$F$51,5,0)</f>
        <v>0.5</v>
      </c>
      <c r="M16">
        <f>VLOOKUP(M$1,'HK15'!$B$12:$F$51,5,0)</f>
        <v>9.5</v>
      </c>
      <c r="P16" s="184" t="s">
        <v>140</v>
      </c>
      <c r="Q16" s="201" t="str">
        <f t="shared" si="0"/>
        <v>^'HK15'!$G$6</v>
      </c>
      <c r="R16" s="184">
        <f>'HK15'!$G$7</f>
        <v>28.5</v>
      </c>
      <c r="S16" s="184">
        <v>5.5</v>
      </c>
      <c r="T16" s="184">
        <f t="shared" si="1"/>
        <v>23</v>
      </c>
    </row>
    <row r="17" spans="1:20" ht="15">
      <c r="A17">
        <v>4</v>
      </c>
      <c r="B17" s="183">
        <v>40</v>
      </c>
      <c r="C17">
        <v>182</v>
      </c>
      <c r="D17" s="184">
        <f>'HK40'!$G$7</f>
        <v>28.6</v>
      </c>
      <c r="J17" t="s">
        <v>113</v>
      </c>
      <c r="K17">
        <f>VLOOKUP(K$1,'HK16'!$B$12:$F$51,5,0)</f>
        <v>0.7</v>
      </c>
      <c r="L17">
        <f>VLOOKUP(L$1,'HK16'!$B$12:$F$51,5,0)</f>
        <v>6.3</v>
      </c>
      <c r="M17">
        <f>VLOOKUP(M$1,'HK16'!$B$12:$F$51,5,0)</f>
        <v>3</v>
      </c>
      <c r="P17" s="184" t="s">
        <v>140</v>
      </c>
      <c r="Q17" s="201" t="str">
        <f t="shared" si="0"/>
        <v>^'HK16'!$G$6</v>
      </c>
      <c r="R17" s="184">
        <f>'HK16'!$G$7</f>
        <v>26.5</v>
      </c>
      <c r="S17" s="184">
        <v>3.5</v>
      </c>
      <c r="T17" s="184">
        <f t="shared" si="1"/>
        <v>23</v>
      </c>
    </row>
    <row r="18" spans="1:20" ht="15">
      <c r="A18">
        <v>5</v>
      </c>
      <c r="B18" s="183">
        <v>33</v>
      </c>
      <c r="C18">
        <v>70.2</v>
      </c>
      <c r="D18" s="184">
        <f>'HK33'!$G$7</f>
        <v>26.8</v>
      </c>
      <c r="J18" t="s">
        <v>114</v>
      </c>
      <c r="K18">
        <f>VLOOKUP(K$1,'HK17'!$B$12:$F$51,5,0)</f>
        <v>0.7</v>
      </c>
      <c r="L18">
        <f>VLOOKUP(L$1,'HK17'!$B$12:$F$51,5,0)</f>
        <v>7.1</v>
      </c>
      <c r="M18">
        <f>VLOOKUP(M$1,'HK17'!$B$12:$F$51,5,0)</f>
        <v>2.2000000000000002</v>
      </c>
      <c r="P18" s="184" t="s">
        <v>140</v>
      </c>
      <c r="Q18" s="201" t="str">
        <f t="shared" si="0"/>
        <v>^'HK17'!$G$6</v>
      </c>
      <c r="R18" s="184">
        <f>'HK17'!$G$7</f>
        <v>25.9</v>
      </c>
      <c r="S18" s="184">
        <v>2.8</v>
      </c>
      <c r="T18" s="184">
        <f t="shared" si="1"/>
        <v>23.099999999999998</v>
      </c>
    </row>
    <row r="19" spans="1:20" ht="15">
      <c r="A19">
        <v>6</v>
      </c>
      <c r="B19" s="183">
        <v>29</v>
      </c>
      <c r="C19">
        <v>151.80000000000001</v>
      </c>
      <c r="D19" s="184">
        <f>'HK29'!$G$7</f>
        <v>26.6</v>
      </c>
      <c r="J19" t="s">
        <v>115</v>
      </c>
      <c r="K19">
        <f>VLOOKUP(K$1,'HK18'!$B$12:$F$51,5,0)</f>
        <v>0.7</v>
      </c>
      <c r="L19">
        <f>VLOOKUP(L$1,'HK18'!$B$12:$F$51,5,0)</f>
        <v>9.3000000000000007</v>
      </c>
      <c r="P19" s="184" t="s">
        <v>140</v>
      </c>
      <c r="Q19" s="201" t="str">
        <f t="shared" si="0"/>
        <v>^'HK18'!$G$6</v>
      </c>
      <c r="R19" s="184">
        <f>'HK18'!$G$7</f>
        <v>26</v>
      </c>
      <c r="S19" s="184">
        <v>2.9</v>
      </c>
      <c r="T19" s="184">
        <f t="shared" si="1"/>
        <v>23.1</v>
      </c>
    </row>
    <row r="20" spans="1:20" ht="15">
      <c r="A20">
        <v>7</v>
      </c>
      <c r="B20" s="183">
        <v>30</v>
      </c>
      <c r="C20">
        <v>54.9</v>
      </c>
      <c r="D20" s="184">
        <f>'HK30'!$G$7</f>
        <v>26.3</v>
      </c>
      <c r="J20" t="s">
        <v>116</v>
      </c>
      <c r="K20">
        <f>VLOOKUP(K$1,'HK19'!$B$12:$F$51,5,0)</f>
        <v>0.8</v>
      </c>
      <c r="L20">
        <f>VLOOKUP(L$1,'HK19'!$B$12:$F$51,5,0)</f>
        <v>9.1999999999999993</v>
      </c>
      <c r="P20" s="184" t="s">
        <v>140</v>
      </c>
      <c r="Q20" s="201" t="str">
        <f t="shared" si="0"/>
        <v>^'HK19'!$G$6</v>
      </c>
      <c r="R20" s="184">
        <f>'HK19'!$G$7</f>
        <v>26.7</v>
      </c>
      <c r="S20" s="184">
        <v>3.5</v>
      </c>
      <c r="T20" s="184">
        <f t="shared" si="1"/>
        <v>23.2</v>
      </c>
    </row>
    <row r="21" spans="1:20" ht="15">
      <c r="A21">
        <v>8</v>
      </c>
      <c r="B21" s="183">
        <v>5</v>
      </c>
      <c r="C21">
        <v>26.4</v>
      </c>
      <c r="D21" s="184">
        <f>'HK5'!$G$7</f>
        <v>26</v>
      </c>
      <c r="J21" t="s">
        <v>117</v>
      </c>
      <c r="K21">
        <f>VLOOKUP(K$1,'HK20'!$B$12:$F$51,5,0)</f>
        <v>0.6</v>
      </c>
      <c r="L21">
        <f>VLOOKUP(L$1,'HK20'!$B$12:$F$51,5,0)</f>
        <v>9.4</v>
      </c>
      <c r="P21" s="184" t="s">
        <v>140</v>
      </c>
      <c r="Q21" s="201" t="str">
        <f t="shared" si="0"/>
        <v>^'HK20'!$G$6</v>
      </c>
      <c r="R21" s="184">
        <f>'HK20'!$G$7</f>
        <v>27.5</v>
      </c>
      <c r="S21" s="184">
        <v>4</v>
      </c>
      <c r="T21" s="184">
        <f t="shared" si="1"/>
        <v>23.5</v>
      </c>
    </row>
    <row r="22" spans="1:20" ht="15">
      <c r="A22">
        <v>9</v>
      </c>
      <c r="B22" s="183">
        <v>1</v>
      </c>
      <c r="C22">
        <v>42</v>
      </c>
      <c r="D22" s="184">
        <f>'HK1'!$G$7</f>
        <v>26.3</v>
      </c>
      <c r="J22" t="s">
        <v>118</v>
      </c>
      <c r="K22">
        <f>VLOOKUP(K$1,'HK21'!$B$12:$F$51,5,0)</f>
        <v>0.7</v>
      </c>
      <c r="L22">
        <f>VLOOKUP(L$1,'HK21'!$B$12:$F$51,5,0)</f>
        <v>9.3000000000000007</v>
      </c>
      <c r="P22" s="184" t="s">
        <v>140</v>
      </c>
      <c r="Q22" s="201" t="str">
        <f t="shared" si="0"/>
        <v>^'HK21'!$G$6</v>
      </c>
      <c r="R22" s="184">
        <f>'HK21'!$G$7</f>
        <v>25.8</v>
      </c>
      <c r="S22" s="184">
        <v>2.9</v>
      </c>
      <c r="T22" s="184">
        <f t="shared" si="1"/>
        <v>22.900000000000002</v>
      </c>
    </row>
    <row r="23" spans="1:20" ht="15">
      <c r="C23">
        <f>SUM(C15:C22)</f>
        <v>657.09999999999991</v>
      </c>
      <c r="D23">
        <f>C23/2</f>
        <v>328.54999999999995</v>
      </c>
      <c r="J23" t="s">
        <v>119</v>
      </c>
      <c r="K23">
        <f>VLOOKUP(K$1,'HK22'!$B$12:$F$51,5,0)</f>
        <v>0.5</v>
      </c>
      <c r="L23">
        <f>VLOOKUP(L$1,'HK22'!$B$12:$F$51,5,0)</f>
        <v>4.9000000000000004</v>
      </c>
      <c r="M23">
        <f>VLOOKUP(M$1,'HK22'!$B$12:$F$51,5,0)</f>
        <v>4.5999999999999996</v>
      </c>
      <c r="P23" s="184" t="s">
        <v>140</v>
      </c>
      <c r="Q23" s="201" t="str">
        <f t="shared" si="0"/>
        <v>^'HK22'!$G$6</v>
      </c>
      <c r="R23" s="184">
        <f>'HK22'!$G$7</f>
        <v>25.8</v>
      </c>
      <c r="S23" s="184">
        <v>2.5</v>
      </c>
      <c r="T23" s="184">
        <f t="shared" si="1"/>
        <v>23.3</v>
      </c>
    </row>
    <row r="24" spans="1:20" ht="15">
      <c r="J24" t="s">
        <v>120</v>
      </c>
      <c r="K24">
        <f>VLOOKUP(K$1,'HK23'!$B$12:$F$51,5,0)</f>
        <v>0.6</v>
      </c>
      <c r="L24">
        <f>VLOOKUP(L$1,'HK23'!$B$12:$F$51,5,0)</f>
        <v>4.4000000000000004</v>
      </c>
      <c r="M24">
        <f>VLOOKUP(M$1,'HK23'!$B$12:$F$51,5,0)</f>
        <v>5</v>
      </c>
      <c r="P24" s="184" t="s">
        <v>140</v>
      </c>
      <c r="Q24" s="201" t="str">
        <f t="shared" si="0"/>
        <v>^'HK23'!$G$6</v>
      </c>
      <c r="R24" s="184">
        <f>'HK23'!$G$7</f>
        <v>25.6</v>
      </c>
      <c r="S24" s="184">
        <v>2</v>
      </c>
      <c r="T24" s="184">
        <f t="shared" si="1"/>
        <v>23.6</v>
      </c>
    </row>
    <row r="25" spans="1:20" ht="15">
      <c r="A25">
        <v>1</v>
      </c>
      <c r="B25" s="183">
        <v>38</v>
      </c>
      <c r="D25" s="184">
        <f>'HK38'!$G$7</f>
        <v>27.9</v>
      </c>
      <c r="J25" t="s">
        <v>121</v>
      </c>
      <c r="K25">
        <f>VLOOKUP(K$1,'HK24'!$B$12:$F$51,5,0)</f>
        <v>0.4</v>
      </c>
      <c r="L25">
        <f>VLOOKUP(L$1,'HK24'!$B$12:$F$51,5,0)</f>
        <v>6.1</v>
      </c>
      <c r="M25">
        <f>VLOOKUP(M$1,'HK24'!$B$12:$F$51,5,0)</f>
        <v>3.5</v>
      </c>
      <c r="P25" s="184" t="s">
        <v>140</v>
      </c>
      <c r="Q25" s="201" t="str">
        <f t="shared" si="0"/>
        <v>^'HK24'!$G$6</v>
      </c>
      <c r="R25" s="184">
        <f>'HK24'!$G$7</f>
        <v>25.3</v>
      </c>
      <c r="S25" s="184">
        <v>2.8</v>
      </c>
      <c r="T25" s="184">
        <f t="shared" si="1"/>
        <v>22.5</v>
      </c>
    </row>
    <row r="26" spans="1:20" ht="15">
      <c r="A26">
        <v>2</v>
      </c>
      <c r="B26" s="183">
        <v>15</v>
      </c>
      <c r="C26">
        <v>63.2</v>
      </c>
      <c r="D26" s="184">
        <f>'HK15'!$G$7</f>
        <v>28.5</v>
      </c>
      <c r="J26" t="s">
        <v>122</v>
      </c>
      <c r="K26">
        <f>VLOOKUP(K$1,'HK25'!$B$12:$F$51,5,0)</f>
        <v>0.4</v>
      </c>
      <c r="L26">
        <f>VLOOKUP(L$1,'HK25'!$B$12:$F$51,5,0)</f>
        <v>6.1</v>
      </c>
      <c r="M26">
        <f>VLOOKUP(M$1,'HK25'!$B$12:$F$51,5,0)</f>
        <v>3.5</v>
      </c>
      <c r="P26" s="184" t="s">
        <v>140</v>
      </c>
      <c r="Q26" s="201" t="str">
        <f t="shared" si="0"/>
        <v>^'HK25'!$G$6</v>
      </c>
      <c r="R26" s="184">
        <f>'HK25'!$G$7</f>
        <v>25.2</v>
      </c>
      <c r="S26" s="184">
        <v>2.9</v>
      </c>
      <c r="T26" s="184">
        <f t="shared" si="1"/>
        <v>22.3</v>
      </c>
    </row>
    <row r="27" spans="1:20" ht="15">
      <c r="A27">
        <v>3</v>
      </c>
      <c r="B27" s="183">
        <v>39</v>
      </c>
      <c r="C27">
        <v>55.1</v>
      </c>
      <c r="D27" s="184">
        <f>'HK39'!$G$7</f>
        <v>28.5</v>
      </c>
      <c r="J27" t="s">
        <v>123</v>
      </c>
      <c r="K27">
        <f>VLOOKUP(K$1,'HK26'!$B$12:$F$51,5,0)</f>
        <v>0.5</v>
      </c>
      <c r="L27">
        <f>VLOOKUP(L$1,'HK26'!$B$12:$F$51,5,0)</f>
        <v>7.3</v>
      </c>
      <c r="M27">
        <f>VLOOKUP(M$1,'HK26'!$B$12:$F$51,5,0)</f>
        <v>2.2000000000000002</v>
      </c>
      <c r="P27" s="184" t="s">
        <v>140</v>
      </c>
      <c r="Q27" s="201" t="str">
        <f t="shared" si="0"/>
        <v>^'HK26'!$G$6</v>
      </c>
      <c r="R27" s="184">
        <f>'HK26'!$G$7</f>
        <v>25.5</v>
      </c>
      <c r="S27" s="184">
        <v>2.9</v>
      </c>
      <c r="T27" s="184">
        <f t="shared" si="1"/>
        <v>22.6</v>
      </c>
    </row>
    <row r="28" spans="1:20" ht="15">
      <c r="A28">
        <v>4</v>
      </c>
      <c r="B28" s="183">
        <v>13</v>
      </c>
      <c r="C28">
        <v>100.8</v>
      </c>
      <c r="D28" s="184">
        <f>'HK13'!$G$7</f>
        <v>26.8</v>
      </c>
      <c r="J28" t="s">
        <v>124</v>
      </c>
      <c r="K28">
        <f>VLOOKUP(K$1,'HK27'!$B$12:$F$51,5,0)</f>
        <v>0.6</v>
      </c>
      <c r="L28">
        <f>VLOOKUP(L$1,'HK27'!$B$12:$F$51,5,0)</f>
        <v>3.4</v>
      </c>
      <c r="M28">
        <f>VLOOKUP(M$1,'HK27'!$B$12:$F$51,5,0)</f>
        <v>6</v>
      </c>
      <c r="P28" s="184" t="s">
        <v>140</v>
      </c>
      <c r="Q28" s="201" t="str">
        <f t="shared" si="0"/>
        <v>^'HK27'!$G$6</v>
      </c>
      <c r="R28" s="184">
        <f>'HK27'!$G$7</f>
        <v>24.5</v>
      </c>
      <c r="S28" s="184">
        <v>3</v>
      </c>
      <c r="T28" s="184">
        <f t="shared" si="1"/>
        <v>21.5</v>
      </c>
    </row>
    <row r="29" spans="1:20" ht="15">
      <c r="A29">
        <v>5</v>
      </c>
      <c r="B29" s="183">
        <v>32</v>
      </c>
      <c r="C29">
        <v>56.9</v>
      </c>
      <c r="D29" s="184">
        <f>'HK32'!$G$7</f>
        <v>26.8</v>
      </c>
      <c r="J29" t="s">
        <v>125</v>
      </c>
      <c r="K29">
        <f>VLOOKUP(K$1,'HK28'!$B$12:$F$51,5,0)</f>
        <v>0.6</v>
      </c>
      <c r="L29">
        <f>VLOOKUP(L$1,'HK28'!$B$12:$F$51,5,0)</f>
        <v>3.9</v>
      </c>
      <c r="M29">
        <f>VLOOKUP(M$1,'HK28'!$B$12:$F$51,5,0)</f>
        <v>5.5</v>
      </c>
      <c r="P29" s="184" t="s">
        <v>140</v>
      </c>
      <c r="Q29" s="201" t="str">
        <f t="shared" si="0"/>
        <v>^'HK28'!$G$6</v>
      </c>
      <c r="R29" s="184">
        <f>'HK28'!$G$7</f>
        <v>23.9</v>
      </c>
      <c r="S29" s="184">
        <v>2.5</v>
      </c>
      <c r="T29" s="184">
        <f t="shared" si="1"/>
        <v>21.4</v>
      </c>
    </row>
    <row r="30" spans="1:20" ht="15">
      <c r="A30">
        <v>6</v>
      </c>
      <c r="B30" s="183">
        <v>31</v>
      </c>
      <c r="C30">
        <v>59.8</v>
      </c>
      <c r="D30" s="184">
        <f>'HK31'!$G$7</f>
        <v>26.4</v>
      </c>
      <c r="J30" t="s">
        <v>126</v>
      </c>
      <c r="K30">
        <f>VLOOKUP(K$1,'HK29'!$B$12:$F$51,5,0)</f>
        <v>0.5</v>
      </c>
      <c r="L30">
        <f>VLOOKUP(L$1,'HK29'!$B$12:$F$51,5,0)</f>
        <v>7.3</v>
      </c>
      <c r="M30">
        <f>VLOOKUP(M$1,'HK29'!$B$12:$F$51,5,0)</f>
        <v>2.2000000000000002</v>
      </c>
      <c r="P30" s="184" t="s">
        <v>140</v>
      </c>
      <c r="Q30" s="201" t="str">
        <f t="shared" si="0"/>
        <v>^'HK29'!$G$6</v>
      </c>
      <c r="R30" s="184">
        <f>'HK29'!$G$7</f>
        <v>26.6</v>
      </c>
      <c r="S30" s="184">
        <v>3.6</v>
      </c>
      <c r="T30" s="184">
        <f t="shared" si="1"/>
        <v>23</v>
      </c>
    </row>
    <row r="31" spans="1:20" ht="15">
      <c r="C31">
        <f>SUM(C26:C30)</f>
        <v>335.8</v>
      </c>
      <c r="J31" t="s">
        <v>127</v>
      </c>
      <c r="K31">
        <f>VLOOKUP(K$1,'HK30'!$B$12:$F$51,5,0)</f>
        <v>0.6</v>
      </c>
      <c r="L31">
        <f>VLOOKUP(L$1,'HK30'!$B$12:$F$51,5,0)</f>
        <v>4.9000000000000004</v>
      </c>
      <c r="M31">
        <f>VLOOKUP(M$1,'HK30'!$B$12:$F$51,5,0)</f>
        <v>4.5</v>
      </c>
      <c r="P31" s="184" t="s">
        <v>140</v>
      </c>
      <c r="Q31" s="201" t="str">
        <f t="shared" si="0"/>
        <v>^'HK30'!$G$6</v>
      </c>
      <c r="R31" s="184">
        <f>'HK30'!$G$7</f>
        <v>26.3</v>
      </c>
      <c r="S31" s="184">
        <v>3.8</v>
      </c>
      <c r="T31" s="184">
        <f t="shared" si="1"/>
        <v>22.5</v>
      </c>
    </row>
    <row r="32" spans="1:20" ht="15">
      <c r="J32" t="s">
        <v>128</v>
      </c>
      <c r="K32">
        <f>VLOOKUP(K$1,'HK31'!$B$12:$F$51,5,0)</f>
        <v>0.4</v>
      </c>
      <c r="L32">
        <f>VLOOKUP(L$1,'HK31'!$B$12:$F$51,5,0)</f>
        <v>1.6</v>
      </c>
      <c r="M32">
        <f>VLOOKUP(M$1,'HK31'!$B$12:$F$51,5,0)</f>
        <v>8</v>
      </c>
      <c r="P32" s="184" t="s">
        <v>140</v>
      </c>
      <c r="Q32" s="201" t="str">
        <f t="shared" si="0"/>
        <v>^'HK31'!$G$6</v>
      </c>
      <c r="R32" s="184">
        <f>'HK31'!$G$7</f>
        <v>26.4</v>
      </c>
      <c r="S32" s="184">
        <v>3.8</v>
      </c>
      <c r="T32" s="184">
        <f t="shared" si="1"/>
        <v>22.599999999999998</v>
      </c>
    </row>
    <row r="33" spans="2:20" ht="15">
      <c r="B33" s="183">
        <v>3</v>
      </c>
      <c r="J33" t="s">
        <v>129</v>
      </c>
      <c r="K33">
        <f>VLOOKUP(K$1,'HK32'!$B$12:$F$51,5,0)</f>
        <v>0.5</v>
      </c>
      <c r="M33">
        <f>VLOOKUP(M$1,'HK32'!$B$12:$F$51,5,0)</f>
        <v>9.5</v>
      </c>
      <c r="P33" s="184" t="s">
        <v>140</v>
      </c>
      <c r="Q33" s="201" t="str">
        <f t="shared" si="0"/>
        <v>^'HK32'!$G$6</v>
      </c>
      <c r="R33" s="184">
        <f>'HK32'!$G$7</f>
        <v>26.8</v>
      </c>
      <c r="S33" s="184">
        <v>4.0999999999999996</v>
      </c>
      <c r="T33" s="184">
        <f t="shared" si="1"/>
        <v>22.700000000000003</v>
      </c>
    </row>
    <row r="34" spans="2:20" ht="15">
      <c r="B34" s="183">
        <v>2</v>
      </c>
      <c r="C34">
        <v>53.3</v>
      </c>
      <c r="J34" t="s">
        <v>130</v>
      </c>
      <c r="K34">
        <f>VLOOKUP(K$1,'HK33'!$B$12:$F$51,5,0)</f>
        <v>0.5</v>
      </c>
      <c r="L34">
        <f>VLOOKUP(L$1,'HK33'!$B$12:$F$51,5,0)</f>
        <v>3</v>
      </c>
      <c r="M34">
        <f>VLOOKUP(M$1,'HK33'!$B$12:$F$51,5,0)</f>
        <v>6.5</v>
      </c>
      <c r="P34" s="184" t="s">
        <v>140</v>
      </c>
      <c r="Q34" s="201" t="str">
        <f t="shared" si="0"/>
        <v>^'HK33'!$G$6</v>
      </c>
      <c r="R34" s="184">
        <f>'HK33'!$G$7</f>
        <v>26.8</v>
      </c>
      <c r="S34" s="184">
        <v>4.2</v>
      </c>
      <c r="T34" s="184">
        <f t="shared" si="1"/>
        <v>22.6</v>
      </c>
    </row>
    <row r="35" spans="2:20" ht="15">
      <c r="B35" s="183">
        <v>4</v>
      </c>
      <c r="C35">
        <v>50.7</v>
      </c>
      <c r="J35" t="s">
        <v>131</v>
      </c>
      <c r="K35">
        <f>VLOOKUP(K$1,'HK34'!$B$12:$F$51,5,0)</f>
        <v>0.7</v>
      </c>
      <c r="L35">
        <f>VLOOKUP(L$1,'HK34'!$B$12:$F$51,5,0)</f>
        <v>2.8</v>
      </c>
      <c r="M35">
        <f>VLOOKUP(M$1,'HK34'!$B$12:$F$51,5,0)</f>
        <v>6.5</v>
      </c>
      <c r="P35" s="184" t="s">
        <v>140</v>
      </c>
      <c r="Q35" s="201" t="str">
        <f t="shared" si="0"/>
        <v>^'HK34'!$G$6</v>
      </c>
      <c r="R35" s="184">
        <f>'HK34'!$G$7</f>
        <v>27.5</v>
      </c>
      <c r="S35" s="184">
        <v>4.8</v>
      </c>
      <c r="T35" s="184">
        <f t="shared" si="1"/>
        <v>22.7</v>
      </c>
    </row>
    <row r="36" spans="2:20" ht="15">
      <c r="B36" s="183">
        <v>9</v>
      </c>
      <c r="C36">
        <v>77.5</v>
      </c>
      <c r="J36" t="s">
        <v>132</v>
      </c>
      <c r="K36">
        <f>VLOOKUP(K$1,'HK35'!$B$12:$F$51,5,0)</f>
        <v>0.5</v>
      </c>
      <c r="L36">
        <f>VLOOKUP(L$1,'HK35'!$B$12:$F$51,5,0)</f>
        <v>5.5</v>
      </c>
      <c r="M36">
        <f>VLOOKUP(M$1,'HK35'!$B$12:$F$51,5,0)</f>
        <v>4</v>
      </c>
      <c r="P36" s="184" t="s">
        <v>140</v>
      </c>
      <c r="Q36" s="201" t="str">
        <f t="shared" si="0"/>
        <v>^'HK35'!$G$6</v>
      </c>
      <c r="R36" s="184">
        <f>'HK35'!$G$7</f>
        <v>26.5</v>
      </c>
      <c r="S36" s="184">
        <v>3.8</v>
      </c>
      <c r="T36" s="184">
        <f t="shared" si="1"/>
        <v>22.7</v>
      </c>
    </row>
    <row r="37" spans="2:20" ht="15">
      <c r="B37" s="183">
        <v>14</v>
      </c>
      <c r="C37">
        <v>103.8</v>
      </c>
      <c r="J37" t="s">
        <v>133</v>
      </c>
      <c r="K37">
        <f>VLOOKUP(K$1,'HK36'!$B$12:$F$51,5,0)</f>
        <v>0.3</v>
      </c>
      <c r="L37">
        <f>VLOOKUP(L$1,'HK36'!$B$12:$F$51,5,0)</f>
        <v>6.7</v>
      </c>
      <c r="M37">
        <f>VLOOKUP(M$1,'HK36'!$B$12:$F$51,5,0)</f>
        <v>3</v>
      </c>
      <c r="P37" s="184" t="s">
        <v>140</v>
      </c>
      <c r="Q37" s="201" t="str">
        <f t="shared" si="0"/>
        <v>^'HK36'!$G$6</v>
      </c>
      <c r="R37" s="184">
        <f>'HK36'!$G$7</f>
        <v>28.4</v>
      </c>
      <c r="S37" s="184">
        <v>5.7</v>
      </c>
      <c r="T37" s="184">
        <f t="shared" si="1"/>
        <v>22.7</v>
      </c>
    </row>
    <row r="38" spans="2:20" ht="15">
      <c r="B38" s="183">
        <v>23</v>
      </c>
      <c r="C38">
        <v>59.2</v>
      </c>
      <c r="J38" t="s">
        <v>134</v>
      </c>
      <c r="K38">
        <f>VLOOKUP(K$1,'HK37'!$B$12:$F$51,5,0)</f>
        <v>0.3</v>
      </c>
      <c r="L38">
        <f>VLOOKUP(L$1,'HK37'!$B$12:$F$51,5,0)</f>
        <v>4.2</v>
      </c>
      <c r="M38">
        <f>VLOOKUP(M$1,'HK37'!$B$12:$F$51,5,0)</f>
        <v>5.5</v>
      </c>
      <c r="P38" s="184" t="s">
        <v>140</v>
      </c>
      <c r="Q38" s="201" t="str">
        <f t="shared" si="0"/>
        <v>^'HK37'!$G$6</v>
      </c>
      <c r="R38" s="184">
        <f>'HK37'!$G$7</f>
        <v>28.4</v>
      </c>
      <c r="S38" s="184">
        <v>5.5</v>
      </c>
      <c r="T38" s="184">
        <f t="shared" si="1"/>
        <v>22.9</v>
      </c>
    </row>
    <row r="39" spans="2:20" ht="15">
      <c r="B39" s="183">
        <v>22</v>
      </c>
      <c r="C39">
        <v>43.7</v>
      </c>
      <c r="J39" t="s">
        <v>135</v>
      </c>
      <c r="K39">
        <f>VLOOKUP(K$1,'HK38'!$B$12:$F$51,5,0)</f>
        <v>0.5</v>
      </c>
      <c r="M39">
        <f>VLOOKUP(M$1,'HK38'!$B$12:$F$51,5,0)</f>
        <v>9.5</v>
      </c>
      <c r="P39" s="184" t="s">
        <v>140</v>
      </c>
      <c r="Q39" s="201" t="str">
        <f t="shared" si="0"/>
        <v>^'HK38'!$G$6</v>
      </c>
      <c r="R39" s="184">
        <f>'HK38'!$G$7</f>
        <v>27.9</v>
      </c>
      <c r="S39" s="184">
        <v>5.0999999999999996</v>
      </c>
      <c r="T39" s="184">
        <f t="shared" si="1"/>
        <v>22.799999999999997</v>
      </c>
    </row>
    <row r="40" spans="2:20" ht="15">
      <c r="B40" s="183">
        <v>24</v>
      </c>
      <c r="C40">
        <v>94</v>
      </c>
      <c r="J40" t="s">
        <v>136</v>
      </c>
      <c r="K40">
        <f>VLOOKUP(K$1,'HK39'!$B$12:$F$51,5,0)</f>
        <v>0.4</v>
      </c>
      <c r="L40">
        <f>VLOOKUP(L$1,'HK39'!$B$12:$F$51,5,0)</f>
        <v>3.1</v>
      </c>
      <c r="M40">
        <f>VLOOKUP(M$1,'HK39'!$B$12:$F$51,5,0)</f>
        <v>6.5</v>
      </c>
      <c r="P40" s="184" t="s">
        <v>140</v>
      </c>
      <c r="Q40" s="201" t="str">
        <f t="shared" si="0"/>
        <v>^'HK39'!$G$6</v>
      </c>
      <c r="R40" s="184">
        <f>'HK39'!$G$7</f>
        <v>28.5</v>
      </c>
      <c r="S40" s="184">
        <v>5.6</v>
      </c>
      <c r="T40" s="184">
        <f t="shared" si="1"/>
        <v>22.9</v>
      </c>
    </row>
    <row r="41" spans="2:20" ht="15">
      <c r="B41" s="183">
        <v>25</v>
      </c>
      <c r="C41">
        <v>82.6</v>
      </c>
      <c r="J41" t="s">
        <v>137</v>
      </c>
      <c r="K41">
        <f>VLOOKUP(K$1,'HK40'!$B$12:$F$51,5,0)</f>
        <v>0.6</v>
      </c>
      <c r="L41">
        <f>VLOOKUP(L$1,'HK40'!$B$12:$F$51,5,0)</f>
        <v>3.1999999999999997</v>
      </c>
      <c r="M41">
        <f>VLOOKUP(M$1,'HK40'!$B$12:$F$51,5,0)</f>
        <v>6.2</v>
      </c>
      <c r="P41" s="184" t="s">
        <v>140</v>
      </c>
      <c r="Q41" s="201" t="str">
        <f t="shared" si="0"/>
        <v>^'HK40'!$G$6</v>
      </c>
      <c r="R41" s="184">
        <f>'HK40'!$G$7</f>
        <v>28.6</v>
      </c>
      <c r="S41" s="184">
        <v>5.7</v>
      </c>
      <c r="T41" s="184">
        <f t="shared" si="1"/>
        <v>22.900000000000002</v>
      </c>
    </row>
    <row r="42" spans="2:20" ht="15">
      <c r="B42" s="183">
        <v>28</v>
      </c>
      <c r="C42">
        <v>63.2</v>
      </c>
      <c r="J42" t="s">
        <v>138</v>
      </c>
      <c r="K42">
        <f>VLOOKUP(K$1,'HK41'!$B$12:$F$51,5,0)</f>
        <v>0.5</v>
      </c>
      <c r="L42">
        <f>VLOOKUP(L$1,'HK41'!$B$12:$F$51,5,0)</f>
        <v>6.9</v>
      </c>
      <c r="M42">
        <f>VLOOKUP(M$1,'HK41'!$B$12:$F$51,5,0)</f>
        <v>2.5999999999999996</v>
      </c>
      <c r="P42" s="184" t="s">
        <v>140</v>
      </c>
      <c r="Q42" s="201" t="str">
        <f t="shared" si="0"/>
        <v>^'HK41'!$G$6</v>
      </c>
      <c r="R42" s="184">
        <f>'HK41'!$G$7</f>
        <v>28.3</v>
      </c>
      <c r="S42" s="184">
        <v>5.5</v>
      </c>
      <c r="T42" s="184">
        <f t="shared" si="1"/>
        <v>22.8</v>
      </c>
    </row>
    <row r="43" spans="2:20" ht="15">
      <c r="B43" s="183">
        <v>26</v>
      </c>
      <c r="C43">
        <v>110.8</v>
      </c>
      <c r="J43" t="s">
        <v>139</v>
      </c>
      <c r="K43">
        <f>VLOOKUP(K$1,'HK42'!$B$12:$F$51,5,0)</f>
        <v>0.2</v>
      </c>
      <c r="L43">
        <f>VLOOKUP(L$1,'HK42'!$B$12:$F$51,5,0)</f>
        <v>7.6</v>
      </c>
      <c r="M43">
        <f>VLOOKUP(M$1,'HK42'!$B$12:$F$51,5,0)</f>
        <v>2.2000000000000002</v>
      </c>
      <c r="P43" s="184" t="s">
        <v>140</v>
      </c>
      <c r="Q43" s="201" t="str">
        <f t="shared" si="0"/>
        <v>^'HK42'!$G$6</v>
      </c>
      <c r="R43" s="184">
        <f>'HK42'!$G$7</f>
        <v>28.2</v>
      </c>
      <c r="S43" s="184">
        <v>5.4</v>
      </c>
      <c r="T43" s="184">
        <f t="shared" si="1"/>
        <v>22.799999999999997</v>
      </c>
    </row>
    <row r="44" spans="2:20">
      <c r="B44" s="183">
        <v>10</v>
      </c>
      <c r="C44">
        <v>48.9</v>
      </c>
      <c r="K44" s="184">
        <f>AVERAGE(K2:K43)</f>
        <v>0.53809523809523807</v>
      </c>
      <c r="L44" s="184">
        <f t="shared" ref="L44:O44" si="2">AVERAGE(L2:L43)</f>
        <v>5.5675675675675675</v>
      </c>
      <c r="M44" s="184">
        <f t="shared" si="2"/>
        <v>4.8888888888888884</v>
      </c>
      <c r="N44" s="184">
        <f t="shared" si="2"/>
        <v>6</v>
      </c>
      <c r="O44" s="184">
        <f t="shared" si="2"/>
        <v>9.4</v>
      </c>
    </row>
    <row r="45" spans="2:20">
      <c r="B45" s="183">
        <v>27</v>
      </c>
      <c r="C45">
        <v>53</v>
      </c>
    </row>
    <row r="46" spans="2:20">
      <c r="B46" s="183">
        <v>8</v>
      </c>
      <c r="C46">
        <v>104.9</v>
      </c>
    </row>
    <row r="47" spans="2:20">
      <c r="C47">
        <f>SUM(C34:C46)</f>
        <v>945.59999999999991</v>
      </c>
    </row>
    <row r="49" spans="1:5">
      <c r="A49">
        <v>1</v>
      </c>
      <c r="B49" s="183">
        <v>6</v>
      </c>
      <c r="D49" s="184">
        <f>'HK6'!$G$7</f>
        <v>28.7</v>
      </c>
    </row>
    <row r="50" spans="1:5">
      <c r="A50">
        <v>2</v>
      </c>
      <c r="B50" s="183">
        <v>36</v>
      </c>
      <c r="C50">
        <v>66.3</v>
      </c>
      <c r="D50" s="184">
        <f>'HK36'!$G$7</f>
        <v>28.4</v>
      </c>
    </row>
    <row r="51" spans="1:5">
      <c r="A51">
        <v>3</v>
      </c>
      <c r="B51" s="183">
        <v>40</v>
      </c>
      <c r="C51">
        <v>177.7</v>
      </c>
      <c r="D51" s="184">
        <f>'HK40'!$G$7</f>
        <v>28.6</v>
      </c>
    </row>
    <row r="52" spans="1:5">
      <c r="A52">
        <v>4</v>
      </c>
      <c r="B52" s="183">
        <v>33</v>
      </c>
      <c r="C52">
        <v>70.2</v>
      </c>
      <c r="D52" s="184">
        <f>'HK33'!$G$7</f>
        <v>26.8</v>
      </c>
    </row>
    <row r="53" spans="1:5">
      <c r="A53">
        <v>5</v>
      </c>
      <c r="B53" s="183">
        <v>29</v>
      </c>
      <c r="C53">
        <v>151.80000000000001</v>
      </c>
      <c r="D53" s="184">
        <f>'HK29'!$G$7</f>
        <v>26.6</v>
      </c>
    </row>
    <row r="54" spans="1:5">
      <c r="A54">
        <v>6</v>
      </c>
      <c r="B54" s="183">
        <v>1</v>
      </c>
      <c r="C54">
        <v>68.2</v>
      </c>
      <c r="D54" s="184">
        <f>'HK1'!$G$7</f>
        <v>26.3</v>
      </c>
    </row>
    <row r="55" spans="1:5">
      <c r="C55">
        <f>SUM(C50:C54)</f>
        <v>534.20000000000005</v>
      </c>
      <c r="D55">
        <f>C55*1000/E55</f>
        <v>267.10000000000002</v>
      </c>
      <c r="E55">
        <v>2000</v>
      </c>
    </row>
    <row r="58" spans="1:5">
      <c r="A58">
        <v>1</v>
      </c>
      <c r="B58" s="183">
        <v>6</v>
      </c>
      <c r="D58" s="184">
        <f>'HK6'!$G$7</f>
        <v>28.7</v>
      </c>
    </row>
    <row r="59" spans="1:5">
      <c r="A59">
        <v>2</v>
      </c>
      <c r="B59" s="183">
        <v>37</v>
      </c>
      <c r="C59">
        <v>63.5</v>
      </c>
      <c r="D59" s="184">
        <f>'HK37'!$G$7</f>
        <v>28.4</v>
      </c>
    </row>
    <row r="60" spans="1:5">
      <c r="A60">
        <v>3</v>
      </c>
      <c r="B60" s="183">
        <v>38</v>
      </c>
      <c r="C60">
        <v>54.9</v>
      </c>
      <c r="D60" s="184">
        <f>'HK38'!$G$7</f>
        <v>27.9</v>
      </c>
    </row>
    <row r="61" spans="1:5">
      <c r="A61">
        <v>4</v>
      </c>
      <c r="B61" s="183">
        <v>15</v>
      </c>
      <c r="C61">
        <v>63.2</v>
      </c>
      <c r="D61" s="184">
        <f>'HK15'!$G$7</f>
        <v>28.5</v>
      </c>
    </row>
    <row r="62" spans="1:5">
      <c r="A62">
        <v>5</v>
      </c>
      <c r="B62" s="183">
        <v>39</v>
      </c>
      <c r="C62">
        <v>55.1</v>
      </c>
      <c r="D62" s="184">
        <f>'HK39'!$G$7</f>
        <v>28.5</v>
      </c>
    </row>
    <row r="63" spans="1:5">
      <c r="A63">
        <v>6</v>
      </c>
      <c r="B63" s="183">
        <v>13</v>
      </c>
      <c r="C63">
        <v>100.8</v>
      </c>
      <c r="D63" s="184">
        <f>'HK13'!$G$7</f>
        <v>26.8</v>
      </c>
    </row>
    <row r="64" spans="1:5">
      <c r="A64">
        <v>7</v>
      </c>
      <c r="B64" s="183">
        <v>32</v>
      </c>
      <c r="C64">
        <v>56.9</v>
      </c>
      <c r="D64" s="184">
        <f>'HK32'!$G$7</f>
        <v>26.8</v>
      </c>
    </row>
    <row r="65" spans="1:5">
      <c r="A65">
        <v>8</v>
      </c>
      <c r="B65" s="183">
        <v>31</v>
      </c>
      <c r="C65">
        <v>59.8</v>
      </c>
      <c r="D65" s="184">
        <f>'HK31'!$G$7</f>
        <v>26.4</v>
      </c>
    </row>
    <row r="66" spans="1:5">
      <c r="A66">
        <v>9</v>
      </c>
      <c r="B66" s="183">
        <v>30</v>
      </c>
      <c r="C66">
        <v>60</v>
      </c>
      <c r="D66" s="184">
        <f>'HK30'!$G$7</f>
        <v>26.3</v>
      </c>
    </row>
    <row r="67" spans="1:5">
      <c r="A67">
        <v>10</v>
      </c>
      <c r="B67" s="183">
        <v>5</v>
      </c>
      <c r="C67">
        <v>26.4</v>
      </c>
      <c r="D67" s="184">
        <f>'HK5'!$G$7</f>
        <v>26</v>
      </c>
    </row>
    <row r="68" spans="1:5">
      <c r="A68">
        <v>11</v>
      </c>
      <c r="B68" s="183">
        <v>1</v>
      </c>
      <c r="C68">
        <v>42</v>
      </c>
      <c r="D68" s="184">
        <f>'HK1'!$G$7</f>
        <v>26.3</v>
      </c>
    </row>
    <row r="69" spans="1:5">
      <c r="C69">
        <f>SUM(C59:C68)</f>
        <v>582.6</v>
      </c>
      <c r="D69">
        <f>C69*1000/E69</f>
        <v>291.3</v>
      </c>
      <c r="E69">
        <v>2000</v>
      </c>
    </row>
    <row r="71" spans="1:5">
      <c r="A71">
        <v>1</v>
      </c>
      <c r="B71" s="183">
        <v>3</v>
      </c>
      <c r="D71" s="184">
        <f>'HK3'!$G$7</f>
        <v>22.4</v>
      </c>
    </row>
    <row r="72" spans="1:5">
      <c r="A72">
        <v>2</v>
      </c>
      <c r="B72" s="183">
        <v>2</v>
      </c>
      <c r="C72">
        <v>53.3</v>
      </c>
      <c r="D72" s="184">
        <f>'HK2'!$G$7</f>
        <v>24.3</v>
      </c>
    </row>
    <row r="73" spans="1:5">
      <c r="A73">
        <v>3</v>
      </c>
      <c r="B73" s="183">
        <v>4</v>
      </c>
      <c r="C73">
        <v>50.7</v>
      </c>
      <c r="D73" s="184">
        <f>'HK4'!$G$7</f>
        <v>25.2</v>
      </c>
    </row>
    <row r="74" spans="1:5">
      <c r="A74">
        <v>4</v>
      </c>
      <c r="B74" s="183">
        <v>9</v>
      </c>
      <c r="C74">
        <v>77.5</v>
      </c>
      <c r="D74" s="184">
        <f>'HK9'!$G$7</f>
        <v>25</v>
      </c>
    </row>
    <row r="75" spans="1:5">
      <c r="A75">
        <v>5</v>
      </c>
      <c r="B75" s="183">
        <v>14</v>
      </c>
      <c r="C75">
        <v>103.8</v>
      </c>
      <c r="D75" s="184">
        <f>'HK14'!$G$7</f>
        <v>25.5</v>
      </c>
    </row>
    <row r="76" spans="1:5">
      <c r="A76">
        <v>6</v>
      </c>
      <c r="B76" s="183">
        <v>24</v>
      </c>
      <c r="C76">
        <v>69.2</v>
      </c>
      <c r="D76" s="184">
        <f>'HK24'!$G$7</f>
        <v>25.3</v>
      </c>
    </row>
    <row r="77" spans="1:5">
      <c r="A77">
        <v>7</v>
      </c>
      <c r="B77" s="183">
        <v>25</v>
      </c>
      <c r="C77">
        <v>82.6</v>
      </c>
      <c r="D77" s="184">
        <f>'HK25'!$G$7</f>
        <v>25.2</v>
      </c>
    </row>
    <row r="78" spans="1:5">
      <c r="A78">
        <v>8</v>
      </c>
      <c r="B78" s="183">
        <v>28</v>
      </c>
      <c r="C78">
        <v>63.2</v>
      </c>
      <c r="D78" s="184">
        <f>'HK28'!$G$7</f>
        <v>23.9</v>
      </c>
    </row>
    <row r="79" spans="1:5">
      <c r="A79">
        <v>9</v>
      </c>
      <c r="B79" s="183">
        <v>27</v>
      </c>
      <c r="C79">
        <v>51.2</v>
      </c>
      <c r="D79" s="184">
        <f>'HK27'!$G$7</f>
        <v>24.5</v>
      </c>
    </row>
    <row r="80" spans="1:5">
      <c r="C80">
        <f>SUM(C72:C79)</f>
        <v>551.5</v>
      </c>
      <c r="D80">
        <f>C80*1000/E80</f>
        <v>275.75</v>
      </c>
      <c r="E80">
        <v>2000</v>
      </c>
    </row>
    <row r="81" spans="1:4">
      <c r="A81">
        <v>1</v>
      </c>
      <c r="B81" s="183">
        <v>23</v>
      </c>
      <c r="D81" s="184">
        <f>'HK23'!$G$7</f>
        <v>25.6</v>
      </c>
    </row>
    <row r="82" spans="1:4">
      <c r="A82">
        <v>2</v>
      </c>
      <c r="B82" s="183">
        <v>22</v>
      </c>
      <c r="C82">
        <v>43.7</v>
      </c>
      <c r="D82" s="184">
        <f>'HK22'!$G$7</f>
        <v>25.8</v>
      </c>
    </row>
    <row r="83" spans="1:4">
      <c r="A83">
        <v>3</v>
      </c>
      <c r="B83" s="183">
        <v>26</v>
      </c>
      <c r="C83">
        <v>169.9</v>
      </c>
      <c r="D83" s="184">
        <f>'HK26'!$G$7</f>
        <v>25.5</v>
      </c>
    </row>
    <row r="84" spans="1:4">
      <c r="A84">
        <v>4</v>
      </c>
      <c r="B84" s="183">
        <v>10</v>
      </c>
      <c r="C84">
        <v>48.9</v>
      </c>
      <c r="D84" s="184">
        <f>'HK10'!$G$7</f>
        <v>25</v>
      </c>
    </row>
    <row r="85" spans="1:4">
      <c r="A85">
        <v>5</v>
      </c>
      <c r="B85" s="183">
        <v>8</v>
      </c>
      <c r="C85">
        <v>73.400000000000006</v>
      </c>
      <c r="D85" s="184">
        <f>'HK8'!$G$7</f>
        <v>25.5</v>
      </c>
    </row>
    <row r="86" spans="1:4">
      <c r="C86">
        <f>SUM(C82:C85)</f>
        <v>335.9</v>
      </c>
    </row>
    <row r="87" spans="1:4">
      <c r="A87">
        <v>1</v>
      </c>
      <c r="B87" s="183">
        <v>21</v>
      </c>
      <c r="D87" s="184">
        <f>'HK21'!$G$7</f>
        <v>25.8</v>
      </c>
    </row>
    <row r="88" spans="1:4">
      <c r="A88">
        <v>2</v>
      </c>
      <c r="B88" s="183">
        <v>20</v>
      </c>
      <c r="C88">
        <v>68.5</v>
      </c>
      <c r="D88" s="184">
        <f>'HK20'!$G$7</f>
        <v>27.5</v>
      </c>
    </row>
    <row r="89" spans="1:4">
      <c r="A89">
        <v>3</v>
      </c>
      <c r="B89" s="183">
        <v>19</v>
      </c>
      <c r="C89">
        <v>46</v>
      </c>
      <c r="D89" s="184">
        <f>'HK19'!$G$7</f>
        <v>26.7</v>
      </c>
    </row>
    <row r="90" spans="1:4">
      <c r="A90">
        <v>4</v>
      </c>
      <c r="B90" s="183">
        <v>18</v>
      </c>
      <c r="C90">
        <v>36.1</v>
      </c>
      <c r="D90" s="184">
        <f>'HK18'!$G$7</f>
        <v>26</v>
      </c>
    </row>
    <row r="91" spans="1:4">
      <c r="A91">
        <v>5</v>
      </c>
      <c r="B91" s="183">
        <v>21</v>
      </c>
      <c r="C91">
        <v>76.2</v>
      </c>
      <c r="D91" s="184">
        <f>'HK21'!$G$7</f>
        <v>25.8</v>
      </c>
    </row>
    <row r="92" spans="1:4">
      <c r="C92">
        <f>SUM(C88:C91)</f>
        <v>226.8</v>
      </c>
    </row>
  </sheetData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01"/>
  <sheetViews>
    <sheetView topLeftCell="A10" zoomScale="136" zoomScaleNormal="136" zoomScaleSheetLayoutView="145" workbookViewId="0">
      <selection activeCell="G16" sqref="G16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34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48</v>
      </c>
      <c r="G4" s="11"/>
      <c r="H4" s="12"/>
      <c r="I4" s="9" t="s">
        <v>10</v>
      </c>
      <c r="J4" s="10"/>
      <c r="K4" s="10"/>
      <c r="L4" s="10"/>
      <c r="M4" s="236">
        <v>44888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44888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25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3</v>
      </c>
    </row>
    <row r="11" spans="1:27" ht="14.1" customHeight="1">
      <c r="A11" s="253">
        <v>1</v>
      </c>
      <c r="B11" s="250">
        <v>1</v>
      </c>
      <c r="C11" s="221"/>
      <c r="D11" s="222"/>
      <c r="E11" s="222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03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221"/>
      <c r="D12" s="222"/>
      <c r="E12" s="222"/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3</v>
      </c>
      <c r="U12" s="217">
        <v>5</v>
      </c>
      <c r="V12" s="217">
        <v>7</v>
      </c>
      <c r="W12" s="218">
        <f>SUM(U12:V12)</f>
        <v>12</v>
      </c>
      <c r="X12" s="52">
        <f>X11+2</f>
        <v>2</v>
      </c>
      <c r="Y12" s="53">
        <f t="shared" ref="Y12:Y16" si="1">VLOOKUP(X12,$S$12:$W$50,5,0)</f>
        <v>12</v>
      </c>
      <c r="Z12" s="7">
        <v>4</v>
      </c>
      <c r="AA12" s="7">
        <v>3</v>
      </c>
    </row>
    <row r="13" spans="1:27" ht="14.1" customHeight="1">
      <c r="A13" s="253"/>
      <c r="B13" s="251"/>
      <c r="C13" s="221">
        <v>1</v>
      </c>
      <c r="D13" s="222">
        <f>IF(C13=0,"",$F$6-C13)</f>
        <v>24</v>
      </c>
      <c r="E13" s="222">
        <f>IF(C13=0,"",C13-MAX(C$8:$C12))</f>
        <v>1</v>
      </c>
      <c r="F13" s="36"/>
      <c r="G13" s="46"/>
      <c r="H13" s="9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1"/>
        <v>10</v>
      </c>
      <c r="Z13" s="7">
        <v>6</v>
      </c>
      <c r="AA13" s="7">
        <v>3</v>
      </c>
    </row>
    <row r="14" spans="1:27" ht="14.1" customHeight="1">
      <c r="A14" s="253"/>
      <c r="B14" s="251"/>
      <c r="C14" s="221"/>
      <c r="D14" s="222"/>
      <c r="E14" s="222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3</v>
      </c>
      <c r="U14" s="217">
        <v>4</v>
      </c>
      <c r="V14" s="217">
        <v>6</v>
      </c>
      <c r="W14" s="218">
        <f>SUM(U14:V14)</f>
        <v>10</v>
      </c>
      <c r="X14" s="52">
        <f t="shared" ref="X14:X16" si="2">X13+2</f>
        <v>6</v>
      </c>
      <c r="Y14" s="53">
        <f t="shared" si="1"/>
        <v>12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104"/>
      <c r="C15" s="101"/>
      <c r="D15" s="102"/>
      <c r="E15" s="102"/>
      <c r="F15" s="36"/>
      <c r="G15" s="46"/>
      <c r="H15" s="9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3">Q15-0.2</f>
        <v>3.8</v>
      </c>
      <c r="S15" s="216"/>
      <c r="T15" s="217"/>
      <c r="U15" s="217"/>
      <c r="V15" s="217"/>
      <c r="W15" s="218"/>
      <c r="X15" s="52">
        <f t="shared" si="2"/>
        <v>8</v>
      </c>
      <c r="Y15" s="53">
        <f t="shared" si="1"/>
        <v>34</v>
      </c>
      <c r="Z15" s="7">
        <v>10</v>
      </c>
      <c r="AA15" s="7">
        <v>3</v>
      </c>
    </row>
    <row r="16" spans="1:27" ht="14.1" customHeight="1">
      <c r="A16" s="253"/>
      <c r="B16" s="104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3"/>
        <v>4.8</v>
      </c>
      <c r="S16" s="216">
        <f t="shared" ref="S16" si="4">S14+2</f>
        <v>6</v>
      </c>
      <c r="T16" s="217">
        <v>4</v>
      </c>
      <c r="U16" s="217">
        <v>5</v>
      </c>
      <c r="V16" s="217">
        <v>7</v>
      </c>
      <c r="W16" s="218">
        <f t="shared" ref="W16" si="5">SUM(U16:V16)</f>
        <v>12</v>
      </c>
      <c r="X16" s="52">
        <f t="shared" si="2"/>
        <v>10</v>
      </c>
      <c r="Y16" s="53">
        <f t="shared" si="1"/>
        <v>36</v>
      </c>
      <c r="Z16" s="7">
        <v>12</v>
      </c>
      <c r="AA16" s="7">
        <v>3</v>
      </c>
    </row>
    <row r="17" spans="1:27" ht="14.1" customHeight="1">
      <c r="A17" s="253"/>
      <c r="B17" s="104"/>
      <c r="C17" s="221"/>
      <c r="D17" s="222"/>
      <c r="E17" s="222"/>
      <c r="F17" s="36"/>
      <c r="G17" s="46"/>
      <c r="H17" s="9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3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104"/>
      <c r="C18" s="99"/>
      <c r="D18" s="100"/>
      <c r="E18" s="100"/>
      <c r="F18" s="36"/>
      <c r="G18" s="46"/>
      <c r="H18" s="47">
        <v>2</v>
      </c>
      <c r="I18" s="48">
        <f t="shared" ref="I18:I50" si="6">IFERROR(VLOOKUP($H18,$S$12:$W$50,2,0),"")</f>
        <v>3</v>
      </c>
      <c r="J18" s="48">
        <f t="shared" ref="J18:J50" si="7">IFERROR(VLOOKUP($H18,$S$12:$W$50,3,0),"")</f>
        <v>5</v>
      </c>
      <c r="K18" s="48">
        <f t="shared" ref="K18:K50" si="8">IFERROR(VLOOKUP($H18,$S$12:$W$50,4,0),"")</f>
        <v>7</v>
      </c>
      <c r="L18" s="48">
        <f t="shared" ref="L18:L50" si="9">IFERROR(VLOOKUP($H18,$S$12:$W$50,5,0),"")</f>
        <v>12</v>
      </c>
      <c r="M18" s="41"/>
      <c r="N18" s="26"/>
      <c r="O18" s="34"/>
      <c r="P18" s="49">
        <v>1</v>
      </c>
      <c r="Q18" s="50">
        <v>1</v>
      </c>
      <c r="R18" s="51">
        <f t="shared" si="3"/>
        <v>0.8</v>
      </c>
      <c r="S18" s="216">
        <f t="shared" ref="S18" si="10">S16+2</f>
        <v>8</v>
      </c>
      <c r="T18" s="217">
        <v>9</v>
      </c>
      <c r="U18" s="217">
        <v>14</v>
      </c>
      <c r="V18" s="217">
        <v>20</v>
      </c>
      <c r="W18" s="218">
        <f t="shared" ref="W18" si="11">SUM(U18:V18)</f>
        <v>34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2">A15+1</f>
        <v>3</v>
      </c>
      <c r="B19" s="251">
        <v>2</v>
      </c>
      <c r="C19" s="99"/>
      <c r="D19" s="100"/>
      <c r="E19" s="100"/>
      <c r="F19" s="36"/>
      <c r="G19" s="46"/>
      <c r="H19" s="96">
        <f>H18+0.45</f>
        <v>2.4500000000000002</v>
      </c>
      <c r="I19" s="48" t="str">
        <f t="shared" si="6"/>
        <v/>
      </c>
      <c r="J19" s="48" t="str">
        <f t="shared" si="7"/>
        <v/>
      </c>
      <c r="K19" s="48" t="str">
        <f t="shared" si="8"/>
        <v/>
      </c>
      <c r="L19" s="48" t="str">
        <f t="shared" si="9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3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251"/>
      <c r="C20" s="99"/>
      <c r="D20" s="100"/>
      <c r="E20" s="100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3"/>
        <v>-0.2</v>
      </c>
      <c r="S20" s="216">
        <f t="shared" ref="S20" si="13">S18+2</f>
        <v>10</v>
      </c>
      <c r="T20" s="217">
        <v>10</v>
      </c>
      <c r="U20" s="217">
        <v>15</v>
      </c>
      <c r="V20" s="217">
        <v>21</v>
      </c>
      <c r="W20" s="218">
        <f t="shared" ref="W20" si="14">SUM(U20:V20)</f>
        <v>36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104"/>
      <c r="C21" s="99"/>
      <c r="D21" s="100"/>
      <c r="E21" s="100"/>
      <c r="F21" s="36"/>
      <c r="G21" s="46"/>
      <c r="H21" s="9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3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104"/>
      <c r="C22" s="99"/>
      <c r="D22" s="100"/>
      <c r="E22" s="100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3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5">A19+1</f>
        <v>4</v>
      </c>
      <c r="B23" s="104"/>
      <c r="C23" s="99"/>
      <c r="D23" s="100"/>
      <c r="E23" s="100"/>
      <c r="F23" s="36"/>
      <c r="G23" s="46"/>
      <c r="H23" s="9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3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3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9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3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04"/>
      <c r="C26" s="108">
        <v>4</v>
      </c>
      <c r="D26" s="109">
        <f>IF(C26=0,"",$F$6-C26)</f>
        <v>21</v>
      </c>
      <c r="E26" s="109">
        <f>IF(C26=0,"",C26-MAX(C$8:$C25))</f>
        <v>3</v>
      </c>
      <c r="F26" s="36"/>
      <c r="G26" s="46"/>
      <c r="H26" s="47">
        <f>H18+2</f>
        <v>4</v>
      </c>
      <c r="I26" s="48">
        <f t="shared" si="6"/>
        <v>3</v>
      </c>
      <c r="J26" s="48">
        <f t="shared" si="7"/>
        <v>4</v>
      </c>
      <c r="K26" s="48">
        <f t="shared" si="8"/>
        <v>6</v>
      </c>
      <c r="L26" s="48">
        <f t="shared" si="9"/>
        <v>10</v>
      </c>
      <c r="M26" s="41"/>
      <c r="N26" s="26"/>
      <c r="O26" s="34"/>
      <c r="P26" s="49">
        <f>P18+1</f>
        <v>2</v>
      </c>
      <c r="Q26" s="50"/>
      <c r="R26" s="51">
        <f t="shared" si="3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6">A23+1</f>
        <v>5</v>
      </c>
      <c r="B27" s="104"/>
      <c r="C27" s="99"/>
      <c r="D27" s="100"/>
      <c r="E27" s="100"/>
      <c r="F27" s="36"/>
      <c r="G27" s="46"/>
      <c r="H27" s="96">
        <f>H26+0.45</f>
        <v>4.45</v>
      </c>
      <c r="I27" s="48" t="str">
        <f t="shared" si="6"/>
        <v/>
      </c>
      <c r="J27" s="48" t="str">
        <f t="shared" si="7"/>
        <v/>
      </c>
      <c r="K27" s="48" t="str">
        <f t="shared" si="8"/>
        <v/>
      </c>
      <c r="L27" s="48" t="str">
        <f t="shared" si="9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3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04"/>
      <c r="C28" s="99"/>
      <c r="D28" s="100"/>
      <c r="E28" s="100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3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04"/>
      <c r="C29" s="99"/>
      <c r="D29" s="100"/>
      <c r="E29" s="100"/>
      <c r="F29" s="36"/>
      <c r="G29" s="46"/>
      <c r="H29" s="9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3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04"/>
      <c r="C30" s="99"/>
      <c r="D30" s="100"/>
      <c r="E30" s="100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3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7">A27+1</f>
        <v>6</v>
      </c>
      <c r="B31" s="104"/>
      <c r="C31" s="99"/>
      <c r="D31" s="100"/>
      <c r="E31" s="100"/>
      <c r="F31" s="36"/>
      <c r="G31" s="46"/>
      <c r="H31" s="9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3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04"/>
      <c r="C32" s="99"/>
      <c r="D32" s="100"/>
      <c r="E32" s="100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3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251">
        <v>3</v>
      </c>
      <c r="C33" s="101"/>
      <c r="D33" s="102"/>
      <c r="E33" s="102"/>
      <c r="F33" s="36"/>
      <c r="G33" s="46"/>
      <c r="H33" s="9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3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251"/>
      <c r="C34" s="99"/>
      <c r="D34" s="100"/>
      <c r="E34" s="100"/>
      <c r="F34" s="36"/>
      <c r="G34" s="46"/>
      <c r="H34" s="47">
        <f>H26+2</f>
        <v>6</v>
      </c>
      <c r="I34" s="48">
        <f t="shared" si="6"/>
        <v>4</v>
      </c>
      <c r="J34" s="48">
        <f t="shared" si="7"/>
        <v>5</v>
      </c>
      <c r="K34" s="48">
        <f t="shared" si="8"/>
        <v>7</v>
      </c>
      <c r="L34" s="48">
        <f t="shared" si="9"/>
        <v>12</v>
      </c>
      <c r="M34" s="41"/>
      <c r="N34" s="26"/>
      <c r="O34" s="34"/>
      <c r="P34" s="49">
        <f>P26+1</f>
        <v>3</v>
      </c>
      <c r="Q34" s="50"/>
      <c r="R34" s="51">
        <f t="shared" si="3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8">A31+1</f>
        <v>7</v>
      </c>
      <c r="B35" s="104"/>
      <c r="C35" s="78"/>
      <c r="D35" s="102"/>
      <c r="E35" s="102"/>
      <c r="F35" s="36"/>
      <c r="G35" s="46"/>
      <c r="H35" s="96">
        <f>H34+0.45</f>
        <v>6.45</v>
      </c>
      <c r="I35" s="48" t="str">
        <f t="shared" si="6"/>
        <v/>
      </c>
      <c r="J35" s="48" t="str">
        <f t="shared" si="7"/>
        <v/>
      </c>
      <c r="K35" s="56" t="str">
        <f t="shared" si="8"/>
        <v/>
      </c>
      <c r="L35" s="48" t="str">
        <f t="shared" si="9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3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04"/>
      <c r="C36" s="99"/>
      <c r="D36" s="100"/>
      <c r="E36" s="100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3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04"/>
      <c r="C37" s="214"/>
      <c r="D37" s="215"/>
      <c r="E37" s="215"/>
      <c r="F37" s="36"/>
      <c r="G37" s="46"/>
      <c r="H37" s="9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3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04"/>
      <c r="C38" s="214"/>
      <c r="D38" s="215"/>
      <c r="E38" s="215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3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19">A35+1</f>
        <v>8</v>
      </c>
      <c r="B39" s="104"/>
      <c r="C39" s="78"/>
      <c r="D39" s="102"/>
      <c r="E39" s="102"/>
      <c r="F39" s="36"/>
      <c r="G39" s="46"/>
      <c r="H39" s="9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3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04"/>
      <c r="C40" s="78"/>
      <c r="D40" s="102" t="str">
        <f>IF(C40=0,"",$F$6-C40)</f>
        <v/>
      </c>
      <c r="E40" s="102" t="str">
        <f>IF(C40=0,"",C40-MAX(C$8:$C17))</f>
        <v/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3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04"/>
      <c r="C41" s="99"/>
      <c r="D41" s="100"/>
      <c r="E41" s="100"/>
      <c r="F41" s="36"/>
      <c r="G41" s="46"/>
      <c r="H41" s="9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3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04"/>
      <c r="C42" s="108">
        <v>8</v>
      </c>
      <c r="D42" s="109">
        <f>IF(C42=0,"",$F$6-C42)</f>
        <v>17</v>
      </c>
      <c r="E42" s="109">
        <f>IF(C42=0,"",C42-MAX(C$8:$C41))</f>
        <v>4</v>
      </c>
      <c r="F42" s="36"/>
      <c r="G42" s="46"/>
      <c r="H42" s="47">
        <f>H34+2</f>
        <v>8</v>
      </c>
      <c r="I42" s="48">
        <f t="shared" si="6"/>
        <v>9</v>
      </c>
      <c r="J42" s="48">
        <f t="shared" si="7"/>
        <v>14</v>
      </c>
      <c r="K42" s="48">
        <f t="shared" si="8"/>
        <v>20</v>
      </c>
      <c r="L42" s="48">
        <f t="shared" si="9"/>
        <v>34</v>
      </c>
      <c r="M42" s="41"/>
      <c r="N42" s="26"/>
      <c r="O42" s="34"/>
      <c r="P42" s="49">
        <f>P34+1</f>
        <v>4</v>
      </c>
      <c r="Q42" s="50"/>
      <c r="R42" s="51">
        <f t="shared" si="3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0">A39+1</f>
        <v>9</v>
      </c>
      <c r="B43" s="104"/>
      <c r="C43" s="99"/>
      <c r="D43" s="100"/>
      <c r="E43" s="100"/>
      <c r="F43" s="36"/>
      <c r="G43" s="46"/>
      <c r="H43" s="96">
        <f>H42+0.45</f>
        <v>8.4499999999999993</v>
      </c>
      <c r="I43" s="48" t="str">
        <f t="shared" si="6"/>
        <v/>
      </c>
      <c r="J43" s="48" t="str">
        <f t="shared" si="7"/>
        <v/>
      </c>
      <c r="K43" s="56" t="str">
        <f t="shared" si="8"/>
        <v/>
      </c>
      <c r="L43" s="48" t="str">
        <f t="shared" si="9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3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04"/>
      <c r="C44" s="214"/>
      <c r="D44" s="215"/>
      <c r="E44" s="215"/>
      <c r="F44" s="36"/>
      <c r="G44" s="46"/>
      <c r="H44" s="47"/>
      <c r="I44" s="48"/>
      <c r="J44" s="48"/>
      <c r="K44" s="48"/>
      <c r="L44" s="48"/>
      <c r="M44" s="41"/>
      <c r="N44" s="26"/>
      <c r="O44" s="34"/>
      <c r="P44" s="49"/>
      <c r="Q44" s="50"/>
      <c r="R44" s="51">
        <f t="shared" si="3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251">
        <v>4</v>
      </c>
      <c r="C45" s="214"/>
      <c r="D45" s="215"/>
      <c r="E45" s="215"/>
      <c r="F45" s="36"/>
      <c r="G45" s="46"/>
      <c r="H45" s="9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3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251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3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1">A43+1</f>
        <v>10</v>
      </c>
      <c r="B47" s="251"/>
      <c r="C47" s="214"/>
      <c r="D47" s="215"/>
      <c r="E47" s="215"/>
      <c r="F47" s="36"/>
      <c r="G47" s="46"/>
      <c r="H47" s="9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04"/>
      <c r="C48" s="78"/>
      <c r="D48" s="102" t="str">
        <f>IF(C48=0,"",$F$6-C48)</f>
        <v/>
      </c>
      <c r="E48" s="102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3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04"/>
      <c r="C49" s="78"/>
      <c r="D49" s="102"/>
      <c r="E49" s="102"/>
      <c r="F49" s="36"/>
      <c r="G49" s="46"/>
      <c r="H49" s="47">
        <f>H42+2</f>
        <v>10</v>
      </c>
      <c r="I49" s="48">
        <f t="shared" si="6"/>
        <v>10</v>
      </c>
      <c r="J49" s="48">
        <f t="shared" si="7"/>
        <v>15</v>
      </c>
      <c r="K49" s="48">
        <f t="shared" si="8"/>
        <v>21</v>
      </c>
      <c r="L49" s="48">
        <f t="shared" si="9"/>
        <v>36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04"/>
      <c r="C50" s="101">
        <v>10</v>
      </c>
      <c r="D50" s="102">
        <f>IF(C50=0,"",$F$6-C50)</f>
        <v>15</v>
      </c>
      <c r="E50" s="102">
        <f>IF(C50=0,"",C50-MAX(C$8:$C49))</f>
        <v>2</v>
      </c>
      <c r="F50" s="36"/>
      <c r="G50" s="46"/>
      <c r="H50" s="96">
        <f>H49+0.45</f>
        <v>10.45</v>
      </c>
      <c r="I50" s="48" t="str">
        <f t="shared" si="6"/>
        <v/>
      </c>
      <c r="J50" s="48" t="str">
        <f t="shared" si="7"/>
        <v/>
      </c>
      <c r="K50" s="56" t="str">
        <f t="shared" si="8"/>
        <v/>
      </c>
      <c r="L50" s="48" t="str">
        <f t="shared" si="9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3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57">
    <mergeCell ref="B19:B20"/>
    <mergeCell ref="B33:B34"/>
    <mergeCell ref="B45:B47"/>
    <mergeCell ref="B9:B10"/>
    <mergeCell ref="C9:C10"/>
    <mergeCell ref="D9:D10"/>
    <mergeCell ref="E9:E10"/>
    <mergeCell ref="H9:H10"/>
    <mergeCell ref="I9:I10"/>
    <mergeCell ref="E37:E38"/>
    <mergeCell ref="J9:J10"/>
    <mergeCell ref="K9:K10"/>
    <mergeCell ref="L9:L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S14:S15"/>
    <mergeCell ref="T14:T15"/>
    <mergeCell ref="U14:U15"/>
    <mergeCell ref="V14:V15"/>
    <mergeCell ref="W14:W15"/>
    <mergeCell ref="A15:A18"/>
    <mergeCell ref="C16:C17"/>
    <mergeCell ref="D16:D17"/>
    <mergeCell ref="E16:E17"/>
    <mergeCell ref="S16:S17"/>
    <mergeCell ref="A11:A14"/>
    <mergeCell ref="C11:C12"/>
    <mergeCell ref="D11:D12"/>
    <mergeCell ref="E11:E12"/>
    <mergeCell ref="C13:C14"/>
    <mergeCell ref="D13:D14"/>
    <mergeCell ref="E13:E14"/>
    <mergeCell ref="B11:B14"/>
    <mergeCell ref="T11:V11"/>
    <mergeCell ref="S12:S13"/>
    <mergeCell ref="T12:T13"/>
    <mergeCell ref="U12:U13"/>
    <mergeCell ref="V12:V13"/>
    <mergeCell ref="W12:W13"/>
    <mergeCell ref="U22:U23"/>
    <mergeCell ref="V22:V23"/>
    <mergeCell ref="T16:T17"/>
    <mergeCell ref="U16:U17"/>
    <mergeCell ref="V16:V17"/>
    <mergeCell ref="W16:W17"/>
    <mergeCell ref="S18:S19"/>
    <mergeCell ref="T18:T19"/>
    <mergeCell ref="U18:U19"/>
    <mergeCell ref="V18:V19"/>
    <mergeCell ref="W18:W19"/>
    <mergeCell ref="W24:W25"/>
    <mergeCell ref="S26:S27"/>
    <mergeCell ref="T26:T27"/>
    <mergeCell ref="U26:U27"/>
    <mergeCell ref="V26:V27"/>
    <mergeCell ref="W26:W27"/>
    <mergeCell ref="W22:W23"/>
    <mergeCell ref="A23:A26"/>
    <mergeCell ref="B24:B25"/>
    <mergeCell ref="C24:C25"/>
    <mergeCell ref="D24:D25"/>
    <mergeCell ref="E24:E25"/>
    <mergeCell ref="S24:S25"/>
    <mergeCell ref="T24:T25"/>
    <mergeCell ref="U24:U25"/>
    <mergeCell ref="V24:V25"/>
    <mergeCell ref="A19:A22"/>
    <mergeCell ref="S20:S21"/>
    <mergeCell ref="T20:T21"/>
    <mergeCell ref="U20:U21"/>
    <mergeCell ref="V20:V21"/>
    <mergeCell ref="W20:W21"/>
    <mergeCell ref="S22:S23"/>
    <mergeCell ref="T22:T23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W38:W39"/>
    <mergeCell ref="V34:V35"/>
    <mergeCell ref="W34:W35"/>
    <mergeCell ref="A35:A38"/>
    <mergeCell ref="S36:S37"/>
    <mergeCell ref="T36:T37"/>
    <mergeCell ref="U36:U37"/>
    <mergeCell ref="V36:V37"/>
    <mergeCell ref="W36:W37"/>
    <mergeCell ref="C37:C38"/>
    <mergeCell ref="D37:D38"/>
    <mergeCell ref="W42:W43"/>
    <mergeCell ref="A43:A46"/>
    <mergeCell ref="C44:C45"/>
    <mergeCell ref="D44:D45"/>
    <mergeCell ref="E44:E45"/>
    <mergeCell ref="S44:S45"/>
    <mergeCell ref="T44:T45"/>
    <mergeCell ref="U44:U45"/>
    <mergeCell ref="V44:V45"/>
    <mergeCell ref="W44:W45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S38:S39"/>
    <mergeCell ref="T38:T39"/>
    <mergeCell ref="U38:U39"/>
    <mergeCell ref="V38:V39"/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A101"/>
  <sheetViews>
    <sheetView zoomScale="136" zoomScaleNormal="136" zoomScaleSheetLayoutView="145" workbookViewId="0">
      <selection activeCell="F7" sqref="F7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74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61</v>
      </c>
      <c r="G4" s="11"/>
      <c r="H4" s="12"/>
      <c r="I4" s="9" t="s">
        <v>10</v>
      </c>
      <c r="J4" s="10"/>
      <c r="K4" s="10"/>
      <c r="L4" s="10"/>
      <c r="M4" s="236">
        <v>44894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44894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28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R9" s="155">
        <v>38</v>
      </c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6</v>
      </c>
    </row>
    <row r="11" spans="1:27" ht="14.1" customHeight="1">
      <c r="A11" s="253">
        <v>1</v>
      </c>
      <c r="B11" s="250">
        <v>1</v>
      </c>
      <c r="C11" s="161"/>
      <c r="D11" s="162"/>
      <c r="E11" s="162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63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161">
        <v>0.5</v>
      </c>
      <c r="D12" s="162">
        <f t="shared" ref="D12" si="1">IF(C12=0,"",$F$6-C12)</f>
        <v>27.5</v>
      </c>
      <c r="E12" s="162">
        <f>IF(C12=0,"",C12-MAX(C$8:$C11))</f>
        <v>0.5</v>
      </c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6</v>
      </c>
      <c r="U12" s="217">
        <v>8</v>
      </c>
      <c r="V12" s="217">
        <v>10</v>
      </c>
      <c r="W12" s="218">
        <f>SUM(U12:V12)</f>
        <v>18</v>
      </c>
      <c r="X12" s="52">
        <f>X11+2</f>
        <v>2</v>
      </c>
      <c r="Y12" s="53">
        <f t="shared" ref="Y12:Y16" si="2">VLOOKUP(X12,$S$12:$W$50,5,0)</f>
        <v>18</v>
      </c>
      <c r="Z12" s="7">
        <v>4</v>
      </c>
      <c r="AA12" s="7">
        <v>3</v>
      </c>
    </row>
    <row r="13" spans="1:27" ht="14.1" customHeight="1">
      <c r="A13" s="253"/>
      <c r="B13" s="159"/>
      <c r="C13" s="156"/>
      <c r="D13" s="157"/>
      <c r="E13" s="157"/>
      <c r="F13" s="36"/>
      <c r="G13" s="46"/>
      <c r="H13" s="165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22</v>
      </c>
      <c r="Z13" s="7">
        <v>6</v>
      </c>
      <c r="AA13" s="7">
        <v>3</v>
      </c>
    </row>
    <row r="14" spans="1:27" ht="14.1" customHeight="1">
      <c r="A14" s="253"/>
      <c r="B14" s="249"/>
      <c r="C14" s="161"/>
      <c r="D14" s="162"/>
      <c r="E14" s="162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7</v>
      </c>
      <c r="U14" s="217">
        <v>9</v>
      </c>
      <c r="V14" s="217">
        <v>13</v>
      </c>
      <c r="W14" s="218">
        <f>SUM(U14:V14)</f>
        <v>22</v>
      </c>
      <c r="X14" s="52">
        <f t="shared" ref="X14:X16" si="3">X13+2</f>
        <v>6</v>
      </c>
      <c r="Y14" s="53">
        <f t="shared" si="2"/>
        <v>19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61"/>
      <c r="D15" s="162"/>
      <c r="E15" s="162"/>
      <c r="F15" s="36"/>
      <c r="G15" s="46"/>
      <c r="H15" s="165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12</v>
      </c>
      <c r="Z15" s="7">
        <v>10</v>
      </c>
      <c r="AA15" s="7">
        <v>3</v>
      </c>
    </row>
    <row r="16" spans="1:27" ht="14.1" customHeight="1">
      <c r="A16" s="253"/>
      <c r="B16" s="159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7</v>
      </c>
      <c r="U16" s="217">
        <v>9</v>
      </c>
      <c r="V16" s="217">
        <v>10</v>
      </c>
      <c r="W16" s="218">
        <f t="shared" ref="W16" si="6">SUM(U16:V16)</f>
        <v>19</v>
      </c>
      <c r="X16" s="52">
        <f t="shared" si="3"/>
        <v>10</v>
      </c>
      <c r="Y16" s="53">
        <f t="shared" si="2"/>
        <v>14</v>
      </c>
      <c r="Z16" s="7">
        <v>12</v>
      </c>
      <c r="AA16" s="7">
        <v>3</v>
      </c>
    </row>
    <row r="17" spans="1:27" ht="14.1" customHeight="1">
      <c r="A17" s="253"/>
      <c r="B17" s="159"/>
      <c r="C17" s="221"/>
      <c r="D17" s="222"/>
      <c r="E17" s="222"/>
      <c r="F17" s="36"/>
      <c r="G17" s="46"/>
      <c r="H17" s="165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56"/>
      <c r="D18" s="157"/>
      <c r="E18" s="157"/>
      <c r="F18" s="36"/>
      <c r="G18" s="46"/>
      <c r="H18" s="47">
        <v>2</v>
      </c>
      <c r="I18" s="48">
        <f t="shared" ref="I18:I50" si="7">IFERROR(VLOOKUP($H18,$S$12:$W$50,2,0),"")</f>
        <v>6</v>
      </c>
      <c r="J18" s="48">
        <f t="shared" ref="J18:J50" si="8">IFERROR(VLOOKUP($H18,$S$12:$W$50,3,0),"")</f>
        <v>8</v>
      </c>
      <c r="K18" s="48">
        <f t="shared" ref="K18:K50" si="9">IFERROR(VLOOKUP($H18,$S$12:$W$50,4,0),"")</f>
        <v>10</v>
      </c>
      <c r="L18" s="48">
        <f t="shared" ref="L18:L50" si="10">IFERROR(VLOOKUP($H18,$S$12:$W$50,5,0),"")</f>
        <v>18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3</v>
      </c>
      <c r="U18" s="217">
        <v>5</v>
      </c>
      <c r="V18" s="217">
        <v>7</v>
      </c>
      <c r="W18" s="218">
        <f t="shared" ref="W18" si="12">SUM(U18:V18)</f>
        <v>12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56"/>
      <c r="D19" s="157"/>
      <c r="E19" s="157"/>
      <c r="F19" s="36"/>
      <c r="G19" s="46"/>
      <c r="H19" s="165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59"/>
      <c r="C20" s="156"/>
      <c r="D20" s="157"/>
      <c r="E20" s="157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4</v>
      </c>
      <c r="U20" s="217">
        <v>6</v>
      </c>
      <c r="V20" s="217">
        <v>8</v>
      </c>
      <c r="W20" s="218">
        <f t="shared" ref="W20" si="15">SUM(U20:V20)</f>
        <v>14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56"/>
      <c r="D21" s="157"/>
      <c r="E21" s="157"/>
      <c r="F21" s="36"/>
      <c r="G21" s="46"/>
      <c r="H21" s="165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56"/>
      <c r="D22" s="157"/>
      <c r="E22" s="157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59"/>
      <c r="C23" s="156"/>
      <c r="D23" s="157"/>
      <c r="E23" s="157"/>
      <c r="F23" s="36"/>
      <c r="G23" s="46"/>
      <c r="H23" s="165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>
        <v>2</v>
      </c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165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59"/>
      <c r="C26" s="161"/>
      <c r="D26" s="162"/>
      <c r="E26" s="162"/>
      <c r="F26" s="36"/>
      <c r="G26" s="46"/>
      <c r="H26" s="47">
        <f>H18+2</f>
        <v>4</v>
      </c>
      <c r="I26" s="48">
        <f t="shared" si="7"/>
        <v>7</v>
      </c>
      <c r="J26" s="48">
        <f t="shared" si="8"/>
        <v>9</v>
      </c>
      <c r="K26" s="48">
        <f t="shared" si="9"/>
        <v>13</v>
      </c>
      <c r="L26" s="48">
        <f t="shared" si="10"/>
        <v>22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59"/>
      <c r="C27" s="156"/>
      <c r="D27" s="157"/>
      <c r="E27" s="157"/>
      <c r="F27" s="36"/>
      <c r="G27" s="46"/>
      <c r="H27" s="165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59"/>
      <c r="C28" s="161"/>
      <c r="D28" s="162"/>
      <c r="E28" s="162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59"/>
      <c r="C29" s="156"/>
      <c r="D29" s="157"/>
      <c r="E29" s="157"/>
      <c r="F29" s="36"/>
      <c r="G29" s="46"/>
      <c r="H29" s="165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59"/>
      <c r="C30" s="156"/>
      <c r="D30" s="157"/>
      <c r="E30" s="157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59"/>
      <c r="C31" s="161"/>
      <c r="D31" s="162"/>
      <c r="E31" s="162"/>
      <c r="F31" s="36"/>
      <c r="G31" s="46"/>
      <c r="H31" s="165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59"/>
      <c r="C32" s="161"/>
      <c r="D32" s="162"/>
      <c r="E32" s="162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59"/>
      <c r="C33" s="164"/>
      <c r="D33" s="165"/>
      <c r="E33" s="165"/>
      <c r="F33" s="36"/>
      <c r="G33" s="46"/>
      <c r="H33" s="165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59"/>
      <c r="C34" s="161"/>
      <c r="D34" s="162"/>
      <c r="E34" s="162"/>
      <c r="F34" s="36"/>
      <c r="G34" s="46"/>
      <c r="H34" s="47">
        <f>H26+2</f>
        <v>6</v>
      </c>
      <c r="I34" s="48">
        <f t="shared" si="7"/>
        <v>7</v>
      </c>
      <c r="J34" s="48">
        <f t="shared" si="8"/>
        <v>9</v>
      </c>
      <c r="K34" s="48">
        <f t="shared" si="9"/>
        <v>10</v>
      </c>
      <c r="L34" s="48">
        <f t="shared" si="10"/>
        <v>19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9">A31+1</f>
        <v>7</v>
      </c>
      <c r="B35" s="159"/>
      <c r="C35" s="156"/>
      <c r="D35" s="157"/>
      <c r="E35" s="157"/>
      <c r="F35" s="36"/>
      <c r="G35" s="46"/>
      <c r="H35" s="165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59"/>
      <c r="C36" s="161"/>
      <c r="D36" s="162"/>
      <c r="E36" s="162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59"/>
      <c r="C37" s="161"/>
      <c r="D37" s="162"/>
      <c r="E37" s="162"/>
      <c r="F37" s="36"/>
      <c r="G37" s="46"/>
      <c r="H37" s="165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59"/>
      <c r="C38" s="161"/>
      <c r="D38" s="162"/>
      <c r="E38" s="162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0">A35+1</f>
        <v>8</v>
      </c>
      <c r="B39" s="159"/>
      <c r="C39" s="156"/>
      <c r="D39" s="157"/>
      <c r="E39" s="157"/>
      <c r="F39" s="36"/>
      <c r="G39" s="46"/>
      <c r="H39" s="165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59"/>
      <c r="C40" s="156">
        <v>7.5</v>
      </c>
      <c r="D40" s="157">
        <f t="shared" ref="D40" si="21">IF(C40=0,"",$F$6-C40)</f>
        <v>20.5</v>
      </c>
      <c r="E40" s="157">
        <f>IF(C40=0,"",C40-MAX(C$8:$C39))</f>
        <v>7</v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59"/>
      <c r="C41" s="156"/>
      <c r="D41" s="157"/>
      <c r="E41" s="157"/>
      <c r="F41" s="36"/>
      <c r="G41" s="46"/>
      <c r="H41" s="165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59"/>
      <c r="C42" s="156"/>
      <c r="D42" s="157"/>
      <c r="E42" s="157"/>
      <c r="F42" s="36"/>
      <c r="G42" s="46"/>
      <c r="H42" s="47">
        <f>H34+2</f>
        <v>8</v>
      </c>
      <c r="I42" s="48">
        <f t="shared" si="7"/>
        <v>3</v>
      </c>
      <c r="J42" s="48">
        <f t="shared" si="8"/>
        <v>5</v>
      </c>
      <c r="K42" s="48">
        <f t="shared" si="9"/>
        <v>7</v>
      </c>
      <c r="L42" s="48">
        <f t="shared" si="10"/>
        <v>12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59"/>
      <c r="C43" s="156"/>
      <c r="D43" s="157"/>
      <c r="E43" s="157"/>
      <c r="F43" s="36"/>
      <c r="G43" s="46"/>
      <c r="H43" s="165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59"/>
      <c r="C44" s="161"/>
      <c r="D44" s="162"/>
      <c r="E44" s="162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59">
        <v>3</v>
      </c>
      <c r="C45" s="161"/>
      <c r="D45" s="162"/>
      <c r="E45" s="162"/>
      <c r="F45" s="36"/>
      <c r="G45" s="46"/>
      <c r="H45" s="165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59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59"/>
      <c r="C47" s="214"/>
      <c r="D47" s="215"/>
      <c r="E47" s="215"/>
      <c r="F47" s="36"/>
      <c r="G47" s="46"/>
      <c r="H47" s="165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59"/>
      <c r="C48" s="78"/>
      <c r="D48" s="162" t="str">
        <f>IF(C48=0,"",$F$6-C48)</f>
        <v/>
      </c>
      <c r="E48" s="162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59"/>
      <c r="C49" s="78"/>
      <c r="D49" s="162"/>
      <c r="E49" s="162"/>
      <c r="F49" s="36"/>
      <c r="G49" s="46"/>
      <c r="H49" s="47">
        <f>H42+2</f>
        <v>10</v>
      </c>
      <c r="I49" s="48">
        <f t="shared" si="7"/>
        <v>4</v>
      </c>
      <c r="J49" s="48">
        <f t="shared" si="8"/>
        <v>6</v>
      </c>
      <c r="K49" s="48">
        <f t="shared" si="9"/>
        <v>8</v>
      </c>
      <c r="L49" s="48">
        <f t="shared" si="10"/>
        <v>14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59"/>
      <c r="C50" s="161">
        <v>10</v>
      </c>
      <c r="D50" s="162">
        <f>IF(C50=0,"",$F$6-C50)</f>
        <v>18</v>
      </c>
      <c r="E50" s="162">
        <f>IF(C50=0,"",C50-MAX(C$8:$C49))</f>
        <v>2.5</v>
      </c>
      <c r="F50" s="36"/>
      <c r="G50" s="46"/>
      <c r="H50" s="165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5"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W42:W43"/>
    <mergeCell ref="A43:A46"/>
    <mergeCell ref="S44:S45"/>
    <mergeCell ref="T44:T45"/>
    <mergeCell ref="U44:U45"/>
    <mergeCell ref="V44:V45"/>
    <mergeCell ref="W44:W45"/>
    <mergeCell ref="T36:T37"/>
    <mergeCell ref="U36:U37"/>
    <mergeCell ref="V36:V37"/>
    <mergeCell ref="W36:W37"/>
    <mergeCell ref="S38:S39"/>
    <mergeCell ref="T38:T39"/>
    <mergeCell ref="U38:U39"/>
    <mergeCell ref="V38:V39"/>
    <mergeCell ref="W38:W39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V34:V35"/>
    <mergeCell ref="W34:W35"/>
    <mergeCell ref="A35:A38"/>
    <mergeCell ref="S36:S37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0:V21"/>
    <mergeCell ref="W20:W21"/>
    <mergeCell ref="B21:B22"/>
    <mergeCell ref="S22:S23"/>
    <mergeCell ref="T22:T23"/>
    <mergeCell ref="U22:U23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15:A18"/>
    <mergeCell ref="C16:C17"/>
    <mergeCell ref="D16:D17"/>
    <mergeCell ref="E16:E17"/>
    <mergeCell ref="S16:S17"/>
    <mergeCell ref="T16:T17"/>
    <mergeCell ref="W12:W13"/>
    <mergeCell ref="B14:B15"/>
    <mergeCell ref="S14:S15"/>
    <mergeCell ref="T14:T15"/>
    <mergeCell ref="U14:U15"/>
    <mergeCell ref="V14:V15"/>
    <mergeCell ref="W14:W15"/>
    <mergeCell ref="A11:A14"/>
    <mergeCell ref="B11:B12"/>
    <mergeCell ref="T11:V11"/>
    <mergeCell ref="S12:S13"/>
    <mergeCell ref="T12:T13"/>
    <mergeCell ref="U12:U13"/>
    <mergeCell ref="V12:V13"/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A101"/>
  <sheetViews>
    <sheetView topLeftCell="A4" zoomScale="136" zoomScaleNormal="136" zoomScaleSheetLayoutView="145" workbookViewId="0">
      <selection activeCell="G16" sqref="G16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35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54</v>
      </c>
      <c r="G4" s="11"/>
      <c r="H4" s="12"/>
      <c r="I4" s="9" t="s">
        <v>10</v>
      </c>
      <c r="J4" s="10"/>
      <c r="K4" s="10"/>
      <c r="L4" s="10"/>
      <c r="M4" s="236">
        <v>44888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44888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25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3</v>
      </c>
    </row>
    <row r="11" spans="1:27" ht="14.1" customHeight="1">
      <c r="A11" s="253">
        <v>1</v>
      </c>
      <c r="B11" s="250">
        <v>1</v>
      </c>
      <c r="C11" s="214">
        <v>0.3</v>
      </c>
      <c r="D11" s="215">
        <f>IF(C11=0,"",$F$6-C11)</f>
        <v>24.7</v>
      </c>
      <c r="E11" s="215">
        <f>IF(C11=0,"",C11-MAX(C$8:$C10))</f>
        <v>0.3</v>
      </c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10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214"/>
      <c r="D12" s="215"/>
      <c r="E12" s="215"/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3</v>
      </c>
      <c r="U12" s="217">
        <v>5</v>
      </c>
      <c r="V12" s="217">
        <v>6</v>
      </c>
      <c r="W12" s="218">
        <f>SUM(U12:V12)</f>
        <v>11</v>
      </c>
      <c r="X12" s="52">
        <f>X11+2</f>
        <v>2</v>
      </c>
      <c r="Y12" s="53">
        <f t="shared" ref="Y12:Y16" si="1">VLOOKUP(X12,$S$12:$W$50,5,0)</f>
        <v>11</v>
      </c>
      <c r="Z12" s="7">
        <v>4</v>
      </c>
      <c r="AA12" s="7">
        <v>3</v>
      </c>
    </row>
    <row r="13" spans="1:27" ht="14.1" customHeight="1">
      <c r="A13" s="253"/>
      <c r="B13" s="107"/>
      <c r="C13" s="221"/>
      <c r="D13" s="222"/>
      <c r="E13" s="222"/>
      <c r="F13" s="36"/>
      <c r="G13" s="46"/>
      <c r="H13" s="9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1"/>
        <v>13</v>
      </c>
      <c r="Z13" s="7">
        <v>6</v>
      </c>
      <c r="AA13" s="7">
        <v>3</v>
      </c>
    </row>
    <row r="14" spans="1:27" ht="14.1" customHeight="1">
      <c r="A14" s="253"/>
      <c r="B14" s="107"/>
      <c r="C14" s="221"/>
      <c r="D14" s="222"/>
      <c r="E14" s="222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4</v>
      </c>
      <c r="U14" s="217">
        <v>6</v>
      </c>
      <c r="V14" s="217">
        <v>7</v>
      </c>
      <c r="W14" s="218">
        <f>SUM(U14:V14)</f>
        <v>13</v>
      </c>
      <c r="X14" s="52">
        <f t="shared" ref="X14:X16" si="2">X13+2</f>
        <v>6</v>
      </c>
      <c r="Y14" s="53">
        <f t="shared" si="1"/>
        <v>10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104"/>
      <c r="C15" s="108"/>
      <c r="D15" s="109"/>
      <c r="E15" s="109"/>
      <c r="F15" s="36"/>
      <c r="G15" s="46"/>
      <c r="H15" s="9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3">Q15-0.2</f>
        <v>3.8</v>
      </c>
      <c r="S15" s="216"/>
      <c r="T15" s="217"/>
      <c r="U15" s="217"/>
      <c r="V15" s="217"/>
      <c r="W15" s="218"/>
      <c r="X15" s="52">
        <f t="shared" si="2"/>
        <v>8</v>
      </c>
      <c r="Y15" s="53">
        <f t="shared" si="1"/>
        <v>11</v>
      </c>
      <c r="Z15" s="7">
        <v>10</v>
      </c>
      <c r="AA15" s="7">
        <v>3</v>
      </c>
    </row>
    <row r="16" spans="1:27" ht="14.1" customHeight="1">
      <c r="A16" s="253"/>
      <c r="B16" s="104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3"/>
        <v>4.8</v>
      </c>
      <c r="S16" s="216">
        <f t="shared" ref="S16" si="4">S14+2</f>
        <v>6</v>
      </c>
      <c r="T16" s="217">
        <v>3</v>
      </c>
      <c r="U16" s="217">
        <v>4</v>
      </c>
      <c r="V16" s="217">
        <v>6</v>
      </c>
      <c r="W16" s="218">
        <f t="shared" ref="W16" si="5">SUM(U16:V16)</f>
        <v>10</v>
      </c>
      <c r="X16" s="52">
        <f t="shared" si="2"/>
        <v>10</v>
      </c>
      <c r="Y16" s="53">
        <f t="shared" si="1"/>
        <v>12</v>
      </c>
      <c r="Z16" s="7">
        <v>12</v>
      </c>
      <c r="AA16" s="7">
        <v>3</v>
      </c>
    </row>
    <row r="17" spans="1:27" ht="14.1" customHeight="1">
      <c r="A17" s="253"/>
      <c r="B17" s="104"/>
      <c r="C17" s="221"/>
      <c r="D17" s="222"/>
      <c r="E17" s="222"/>
      <c r="F17" s="36"/>
      <c r="G17" s="46"/>
      <c r="H17" s="9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3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104"/>
      <c r="C18" s="105"/>
      <c r="D18" s="106"/>
      <c r="E18" s="106"/>
      <c r="F18" s="36"/>
      <c r="G18" s="46"/>
      <c r="H18" s="47">
        <v>2</v>
      </c>
      <c r="I18" s="48">
        <f t="shared" ref="I18:I50" si="6">IFERROR(VLOOKUP($H18,$S$12:$W$50,2,0),"")</f>
        <v>3</v>
      </c>
      <c r="J18" s="48">
        <f t="shared" ref="J18:J50" si="7">IFERROR(VLOOKUP($H18,$S$12:$W$50,3,0),"")</f>
        <v>5</v>
      </c>
      <c r="K18" s="48">
        <f t="shared" ref="K18:K50" si="8">IFERROR(VLOOKUP($H18,$S$12:$W$50,4,0),"")</f>
        <v>6</v>
      </c>
      <c r="L18" s="48">
        <f t="shared" ref="L18:L50" si="9">IFERROR(VLOOKUP($H18,$S$12:$W$50,5,0),"")</f>
        <v>11</v>
      </c>
      <c r="M18" s="41"/>
      <c r="N18" s="26"/>
      <c r="O18" s="34"/>
      <c r="P18" s="49">
        <v>1</v>
      </c>
      <c r="Q18" s="50">
        <v>1</v>
      </c>
      <c r="R18" s="51">
        <f t="shared" si="3"/>
        <v>0.8</v>
      </c>
      <c r="S18" s="216">
        <f t="shared" ref="S18" si="10">S16+2</f>
        <v>8</v>
      </c>
      <c r="T18" s="217">
        <v>3</v>
      </c>
      <c r="U18" s="217">
        <v>5</v>
      </c>
      <c r="V18" s="217">
        <v>6</v>
      </c>
      <c r="W18" s="218">
        <f t="shared" ref="W18" si="11">SUM(U18:V18)</f>
        <v>11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2">A15+1</f>
        <v>3</v>
      </c>
      <c r="B19" s="251">
        <v>2</v>
      </c>
      <c r="C19" s="105"/>
      <c r="D19" s="106"/>
      <c r="E19" s="106"/>
      <c r="F19" s="36"/>
      <c r="G19" s="46"/>
      <c r="H19" s="96">
        <f>H18+0.45</f>
        <v>2.4500000000000002</v>
      </c>
      <c r="I19" s="48" t="str">
        <f t="shared" si="6"/>
        <v/>
      </c>
      <c r="J19" s="48" t="str">
        <f t="shared" si="7"/>
        <v/>
      </c>
      <c r="K19" s="48" t="str">
        <f t="shared" si="8"/>
        <v/>
      </c>
      <c r="L19" s="48" t="str">
        <f t="shared" si="9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3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251"/>
      <c r="C20" s="105"/>
      <c r="D20" s="106"/>
      <c r="E20" s="106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3"/>
        <v>-0.2</v>
      </c>
      <c r="S20" s="216">
        <f t="shared" ref="S20" si="13">S18+2</f>
        <v>10</v>
      </c>
      <c r="T20" s="217">
        <v>3</v>
      </c>
      <c r="U20" s="217">
        <v>5</v>
      </c>
      <c r="V20" s="217">
        <v>7</v>
      </c>
      <c r="W20" s="218">
        <f t="shared" ref="W20" si="14">SUM(U20:V20)</f>
        <v>12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104"/>
      <c r="C21" s="105"/>
      <c r="D21" s="106"/>
      <c r="E21" s="106"/>
      <c r="F21" s="36"/>
      <c r="G21" s="46"/>
      <c r="H21" s="9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3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104"/>
      <c r="C22" s="105"/>
      <c r="D22" s="106"/>
      <c r="E22" s="106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3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5">A19+1</f>
        <v>4</v>
      </c>
      <c r="B23" s="104"/>
      <c r="C23" s="105"/>
      <c r="D23" s="106"/>
      <c r="E23" s="106"/>
      <c r="F23" s="36"/>
      <c r="G23" s="46"/>
      <c r="H23" s="9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3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3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9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3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04"/>
      <c r="C26" s="108"/>
      <c r="D26" s="109"/>
      <c r="E26" s="109"/>
      <c r="F26" s="36"/>
      <c r="G26" s="46"/>
      <c r="H26" s="47">
        <f>H18+2</f>
        <v>4</v>
      </c>
      <c r="I26" s="48">
        <f t="shared" si="6"/>
        <v>4</v>
      </c>
      <c r="J26" s="48">
        <f t="shared" si="7"/>
        <v>6</v>
      </c>
      <c r="K26" s="48">
        <f t="shared" si="8"/>
        <v>7</v>
      </c>
      <c r="L26" s="48">
        <f t="shared" si="9"/>
        <v>13</v>
      </c>
      <c r="M26" s="41"/>
      <c r="N26" s="26"/>
      <c r="O26" s="34"/>
      <c r="P26" s="49">
        <f>P18+1</f>
        <v>2</v>
      </c>
      <c r="Q26" s="50"/>
      <c r="R26" s="51">
        <f t="shared" si="3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6">A23+1</f>
        <v>5</v>
      </c>
      <c r="B27" s="104"/>
      <c r="C27" s="105"/>
      <c r="D27" s="106"/>
      <c r="E27" s="106"/>
      <c r="F27" s="36"/>
      <c r="G27" s="46"/>
      <c r="H27" s="96">
        <f>H26+0.45</f>
        <v>4.45</v>
      </c>
      <c r="I27" s="48" t="str">
        <f t="shared" si="6"/>
        <v/>
      </c>
      <c r="J27" s="48" t="str">
        <f t="shared" si="7"/>
        <v/>
      </c>
      <c r="K27" s="48" t="str">
        <f t="shared" si="8"/>
        <v/>
      </c>
      <c r="L27" s="48" t="str">
        <f t="shared" si="9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3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04"/>
      <c r="C28" s="105"/>
      <c r="D28" s="106"/>
      <c r="E28" s="106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3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04"/>
      <c r="C29" s="105"/>
      <c r="D29" s="106"/>
      <c r="E29" s="106"/>
      <c r="F29" s="36"/>
      <c r="G29" s="46"/>
      <c r="H29" s="9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3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04"/>
      <c r="C30" s="105"/>
      <c r="D30" s="106"/>
      <c r="E30" s="106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3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7">A27+1</f>
        <v>6</v>
      </c>
      <c r="B31" s="104"/>
      <c r="C31" s="105"/>
      <c r="D31" s="106"/>
      <c r="E31" s="106"/>
      <c r="F31" s="36"/>
      <c r="G31" s="46"/>
      <c r="H31" s="9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3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04"/>
      <c r="C32" s="108">
        <v>5.5</v>
      </c>
      <c r="D32" s="109">
        <f>IF(C32=0,"",$F$6-C32)</f>
        <v>19.5</v>
      </c>
      <c r="E32" s="109">
        <f>IF(C32=0,"",C32-MAX(C$8:$C31))</f>
        <v>5.2</v>
      </c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3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251"/>
      <c r="C33" s="108"/>
      <c r="D33" s="109"/>
      <c r="E33" s="109"/>
      <c r="F33" s="36"/>
      <c r="G33" s="46"/>
      <c r="H33" s="9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3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251"/>
      <c r="C34" s="105"/>
      <c r="D34" s="106"/>
      <c r="E34" s="106"/>
      <c r="F34" s="36"/>
      <c r="G34" s="46"/>
      <c r="H34" s="47">
        <f>H26+2</f>
        <v>6</v>
      </c>
      <c r="I34" s="48">
        <f t="shared" si="6"/>
        <v>3</v>
      </c>
      <c r="J34" s="48">
        <f t="shared" si="7"/>
        <v>4</v>
      </c>
      <c r="K34" s="48">
        <f t="shared" si="8"/>
        <v>6</v>
      </c>
      <c r="L34" s="48">
        <f t="shared" si="9"/>
        <v>10</v>
      </c>
      <c r="M34" s="41"/>
      <c r="N34" s="26"/>
      <c r="O34" s="34"/>
      <c r="P34" s="49">
        <f>P26+1</f>
        <v>3</v>
      </c>
      <c r="Q34" s="50"/>
      <c r="R34" s="51">
        <f t="shared" si="3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8">A31+1</f>
        <v>7</v>
      </c>
      <c r="B35" s="104"/>
      <c r="C35" s="78"/>
      <c r="D35" s="109"/>
      <c r="E35" s="109"/>
      <c r="F35" s="36"/>
      <c r="G35" s="46"/>
      <c r="H35" s="96">
        <f>H34+0.45</f>
        <v>6.45</v>
      </c>
      <c r="I35" s="48" t="str">
        <f t="shared" si="6"/>
        <v/>
      </c>
      <c r="J35" s="48" t="str">
        <f t="shared" si="7"/>
        <v/>
      </c>
      <c r="K35" s="56" t="str">
        <f t="shared" si="8"/>
        <v/>
      </c>
      <c r="L35" s="48" t="str">
        <f t="shared" si="9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3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04"/>
      <c r="C36" s="105"/>
      <c r="D36" s="106"/>
      <c r="E36" s="106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3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04"/>
      <c r="C37" s="214"/>
      <c r="D37" s="215"/>
      <c r="E37" s="215"/>
      <c r="F37" s="36"/>
      <c r="G37" s="46"/>
      <c r="H37" s="9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3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04"/>
      <c r="C38" s="214"/>
      <c r="D38" s="215"/>
      <c r="E38" s="215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3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19">A35+1</f>
        <v>8</v>
      </c>
      <c r="B39" s="104"/>
      <c r="C39" s="78"/>
      <c r="D39" s="109"/>
      <c r="E39" s="109"/>
      <c r="F39" s="36"/>
      <c r="G39" s="46"/>
      <c r="H39" s="9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3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04"/>
      <c r="C40" s="78"/>
      <c r="D40" s="109" t="str">
        <f>IF(C40=0,"",$F$6-C40)</f>
        <v/>
      </c>
      <c r="E40" s="109" t="str">
        <f>IF(C40=0,"",C40-MAX(C$8:$C17))</f>
        <v/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3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04"/>
      <c r="C41" s="105"/>
      <c r="D41" s="106"/>
      <c r="E41" s="106"/>
      <c r="F41" s="36"/>
      <c r="G41" s="46"/>
      <c r="H41" s="9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3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04">
        <v>3</v>
      </c>
      <c r="C42" s="108"/>
      <c r="D42" s="109"/>
      <c r="E42" s="109"/>
      <c r="F42" s="36"/>
      <c r="G42" s="46"/>
      <c r="H42" s="47">
        <f>H34+2</f>
        <v>8</v>
      </c>
      <c r="I42" s="48">
        <f t="shared" si="6"/>
        <v>3</v>
      </c>
      <c r="J42" s="48">
        <f t="shared" si="7"/>
        <v>5</v>
      </c>
      <c r="K42" s="48">
        <f t="shared" si="8"/>
        <v>6</v>
      </c>
      <c r="L42" s="48">
        <f t="shared" si="9"/>
        <v>11</v>
      </c>
      <c r="M42" s="41"/>
      <c r="N42" s="26"/>
      <c r="O42" s="34"/>
      <c r="P42" s="49">
        <f>P34+1</f>
        <v>4</v>
      </c>
      <c r="Q42" s="50"/>
      <c r="R42" s="51">
        <f t="shared" si="3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0">A39+1</f>
        <v>9</v>
      </c>
      <c r="B43" s="104"/>
      <c r="C43" s="105"/>
      <c r="D43" s="106"/>
      <c r="E43" s="106"/>
      <c r="F43" s="36"/>
      <c r="G43" s="46"/>
      <c r="H43" s="96">
        <f>H42+0.45</f>
        <v>8.4499999999999993</v>
      </c>
      <c r="I43" s="48" t="str">
        <f t="shared" si="6"/>
        <v/>
      </c>
      <c r="J43" s="48" t="str">
        <f t="shared" si="7"/>
        <v/>
      </c>
      <c r="K43" s="56" t="str">
        <f t="shared" si="8"/>
        <v/>
      </c>
      <c r="L43" s="48" t="str">
        <f t="shared" si="9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3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04"/>
      <c r="C44" s="214"/>
      <c r="D44" s="215"/>
      <c r="E44" s="215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3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251"/>
      <c r="C45" s="214"/>
      <c r="D45" s="215"/>
      <c r="E45" s="215"/>
      <c r="F45" s="36"/>
      <c r="G45" s="46"/>
      <c r="H45" s="9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3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251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3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1">A43+1</f>
        <v>10</v>
      </c>
      <c r="B47" s="251"/>
      <c r="C47" s="214"/>
      <c r="D47" s="215"/>
      <c r="E47" s="215"/>
      <c r="F47" s="36"/>
      <c r="G47" s="46"/>
      <c r="H47" s="9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04"/>
      <c r="C48" s="78"/>
      <c r="D48" s="109" t="str">
        <f>IF(C48=0,"",$F$6-C48)</f>
        <v/>
      </c>
      <c r="E48" s="109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3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04"/>
      <c r="C49" s="78"/>
      <c r="D49" s="109"/>
      <c r="E49" s="109"/>
      <c r="F49" s="36"/>
      <c r="G49" s="46"/>
      <c r="H49" s="47">
        <f>H42+2</f>
        <v>10</v>
      </c>
      <c r="I49" s="48">
        <f t="shared" si="6"/>
        <v>3</v>
      </c>
      <c r="J49" s="48">
        <f t="shared" si="7"/>
        <v>5</v>
      </c>
      <c r="K49" s="48">
        <f t="shared" si="8"/>
        <v>7</v>
      </c>
      <c r="L49" s="48">
        <f t="shared" si="9"/>
        <v>12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04"/>
      <c r="C50" s="108">
        <v>10</v>
      </c>
      <c r="D50" s="109">
        <f>IF(C50=0,"",$F$6-C50)</f>
        <v>15</v>
      </c>
      <c r="E50" s="109">
        <f>IF(C50=0,"",C50-MAX(C$8:$C49))</f>
        <v>4.5</v>
      </c>
      <c r="F50" s="36"/>
      <c r="G50" s="46"/>
      <c r="H50" s="96">
        <f>H49+0.45</f>
        <v>10.45</v>
      </c>
      <c r="I50" s="48" t="str">
        <f t="shared" si="6"/>
        <v/>
      </c>
      <c r="J50" s="48" t="str">
        <f t="shared" si="7"/>
        <v/>
      </c>
      <c r="K50" s="56" t="str">
        <f t="shared" si="8"/>
        <v/>
      </c>
      <c r="L50" s="48" t="str">
        <f t="shared" si="9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3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57">
    <mergeCell ref="W50:W51"/>
    <mergeCell ref="O56:P56"/>
    <mergeCell ref="B11:B12"/>
    <mergeCell ref="A47:A50"/>
    <mergeCell ref="S48:S49"/>
    <mergeCell ref="T48:T49"/>
    <mergeCell ref="U48:U49"/>
    <mergeCell ref="V48:V49"/>
    <mergeCell ref="W48:W49"/>
    <mergeCell ref="S50:S51"/>
    <mergeCell ref="T50:T51"/>
    <mergeCell ref="U50:U51"/>
    <mergeCell ref="V50:V51"/>
    <mergeCell ref="W44:W45"/>
    <mergeCell ref="B45:B47"/>
    <mergeCell ref="C46:C47"/>
    <mergeCell ref="D46:D47"/>
    <mergeCell ref="E46:E47"/>
    <mergeCell ref="S46:S47"/>
    <mergeCell ref="T46:T47"/>
    <mergeCell ref="U46:U47"/>
    <mergeCell ref="V46:V47"/>
    <mergeCell ref="W46:W47"/>
    <mergeCell ref="V42:V43"/>
    <mergeCell ref="V38:V39"/>
    <mergeCell ref="W42:W43"/>
    <mergeCell ref="A43:A46"/>
    <mergeCell ref="C44:C45"/>
    <mergeCell ref="D44:D45"/>
    <mergeCell ref="E44:E45"/>
    <mergeCell ref="S44:S45"/>
    <mergeCell ref="T44:T45"/>
    <mergeCell ref="U44:U45"/>
    <mergeCell ref="V44:V45"/>
    <mergeCell ref="V34:V35"/>
    <mergeCell ref="W34:W35"/>
    <mergeCell ref="A35:A38"/>
    <mergeCell ref="S36:S37"/>
    <mergeCell ref="T36:T37"/>
    <mergeCell ref="U36:U37"/>
    <mergeCell ref="V36:V37"/>
    <mergeCell ref="W36:W37"/>
    <mergeCell ref="C37:C38"/>
    <mergeCell ref="W38:W39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D37:D38"/>
    <mergeCell ref="E37:E38"/>
    <mergeCell ref="S38:S39"/>
    <mergeCell ref="T38:T39"/>
    <mergeCell ref="U38:U39"/>
    <mergeCell ref="U26:U27"/>
    <mergeCell ref="V26:V27"/>
    <mergeCell ref="W26:W27"/>
    <mergeCell ref="W30:W31"/>
    <mergeCell ref="A31:A34"/>
    <mergeCell ref="S32:S33"/>
    <mergeCell ref="T32:T33"/>
    <mergeCell ref="U32:U33"/>
    <mergeCell ref="V32:V33"/>
    <mergeCell ref="W32:W33"/>
    <mergeCell ref="B33:B34"/>
    <mergeCell ref="S34:S35"/>
    <mergeCell ref="T34:T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U34:U35"/>
    <mergeCell ref="A23:A26"/>
    <mergeCell ref="B24:B25"/>
    <mergeCell ref="C24:C25"/>
    <mergeCell ref="D24:D25"/>
    <mergeCell ref="E24:E25"/>
    <mergeCell ref="S24:S25"/>
    <mergeCell ref="W20:W21"/>
    <mergeCell ref="S22:S23"/>
    <mergeCell ref="T22:T23"/>
    <mergeCell ref="U22:U23"/>
    <mergeCell ref="V22:V23"/>
    <mergeCell ref="W22:W23"/>
    <mergeCell ref="A19:A22"/>
    <mergeCell ref="B19:B20"/>
    <mergeCell ref="S20:S21"/>
    <mergeCell ref="T20:T21"/>
    <mergeCell ref="U20:U21"/>
    <mergeCell ref="V20:V21"/>
    <mergeCell ref="T24:T25"/>
    <mergeCell ref="U24:U25"/>
    <mergeCell ref="V24:V25"/>
    <mergeCell ref="W24:W25"/>
    <mergeCell ref="S26:S27"/>
    <mergeCell ref="T26:T27"/>
    <mergeCell ref="U16:U17"/>
    <mergeCell ref="V16:V17"/>
    <mergeCell ref="W16:W17"/>
    <mergeCell ref="S18:S19"/>
    <mergeCell ref="T18:T19"/>
    <mergeCell ref="U18:U19"/>
    <mergeCell ref="V18:V19"/>
    <mergeCell ref="W18:W19"/>
    <mergeCell ref="A15:A18"/>
    <mergeCell ref="C16:C17"/>
    <mergeCell ref="D16:D17"/>
    <mergeCell ref="E16:E17"/>
    <mergeCell ref="S16:S17"/>
    <mergeCell ref="T16:T17"/>
    <mergeCell ref="S14:S15"/>
    <mergeCell ref="T14:T15"/>
    <mergeCell ref="U14:U15"/>
    <mergeCell ref="V14:V15"/>
    <mergeCell ref="W14:W15"/>
    <mergeCell ref="T11:V11"/>
    <mergeCell ref="S12:S13"/>
    <mergeCell ref="T12:T13"/>
    <mergeCell ref="U12:U13"/>
    <mergeCell ref="V12:V13"/>
    <mergeCell ref="W12:W13"/>
    <mergeCell ref="A11:A14"/>
    <mergeCell ref="C11:C12"/>
    <mergeCell ref="D11:D12"/>
    <mergeCell ref="E11:E12"/>
    <mergeCell ref="C13:C14"/>
    <mergeCell ref="D13:D14"/>
    <mergeCell ref="B9:B10"/>
    <mergeCell ref="C9:C10"/>
    <mergeCell ref="D9:D10"/>
    <mergeCell ref="E9:E10"/>
    <mergeCell ref="E13:E14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  <mergeCell ref="H9:H10"/>
    <mergeCell ref="I9:I10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A101"/>
  <sheetViews>
    <sheetView zoomScale="136" zoomScaleNormal="136" zoomScaleSheetLayoutView="145" workbookViewId="0">
      <selection activeCell="F7" sqref="F7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37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50</v>
      </c>
      <c r="G4" s="11"/>
      <c r="H4" s="12"/>
      <c r="I4" s="9" t="s">
        <v>10</v>
      </c>
      <c r="J4" s="10"/>
      <c r="K4" s="10"/>
      <c r="L4" s="10"/>
      <c r="M4" s="236">
        <v>44674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44674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25.3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5</v>
      </c>
    </row>
    <row r="11" spans="1:27" ht="14.1" customHeight="1">
      <c r="A11" s="253">
        <v>1</v>
      </c>
      <c r="B11" s="261">
        <v>1</v>
      </c>
      <c r="C11" s="221"/>
      <c r="D11" s="222"/>
      <c r="E11" s="222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10"/>
      <c r="X11" s="44"/>
      <c r="Y11" s="45"/>
      <c r="Z11" s="7">
        <v>2</v>
      </c>
      <c r="AA11" s="7">
        <v>3</v>
      </c>
    </row>
    <row r="12" spans="1:27" ht="14.1" customHeight="1">
      <c r="A12" s="253"/>
      <c r="B12" s="249"/>
      <c r="C12" s="221"/>
      <c r="D12" s="222"/>
      <c r="E12" s="222"/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5</v>
      </c>
      <c r="U12" s="217">
        <v>7</v>
      </c>
      <c r="V12" s="217">
        <v>9</v>
      </c>
      <c r="W12" s="218">
        <f>SUM(U12:V12)</f>
        <v>16</v>
      </c>
      <c r="X12" s="52">
        <f>X11+2</f>
        <v>2</v>
      </c>
      <c r="Y12" s="53">
        <f t="shared" ref="Y12:Y16" si="1">VLOOKUP(X12,$S$12:$W$50,5,0)</f>
        <v>16</v>
      </c>
      <c r="Z12" s="7">
        <v>4</v>
      </c>
      <c r="AA12" s="7">
        <v>3</v>
      </c>
    </row>
    <row r="13" spans="1:27" ht="14.1" customHeight="1">
      <c r="A13" s="253"/>
      <c r="B13" s="104"/>
      <c r="C13" s="214">
        <v>0.8</v>
      </c>
      <c r="D13" s="215">
        <f>IF(C13=0,"",$F$6-C13)</f>
        <v>24.5</v>
      </c>
      <c r="E13" s="215">
        <f>IF(C13=0,"",C13-MAX(C$8:$C12))</f>
        <v>0.8</v>
      </c>
      <c r="F13" s="36"/>
      <c r="G13" s="46"/>
      <c r="H13" s="9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1"/>
        <v>18</v>
      </c>
      <c r="Z13" s="7">
        <v>6</v>
      </c>
      <c r="AA13" s="7">
        <v>3</v>
      </c>
    </row>
    <row r="14" spans="1:27" ht="14.1" customHeight="1">
      <c r="A14" s="253"/>
      <c r="B14" s="249"/>
      <c r="C14" s="214"/>
      <c r="D14" s="215"/>
      <c r="E14" s="215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6</v>
      </c>
      <c r="U14" s="217">
        <v>8</v>
      </c>
      <c r="V14" s="217">
        <v>10</v>
      </c>
      <c r="W14" s="218">
        <f>SUM(U14:V14)</f>
        <v>18</v>
      </c>
      <c r="X14" s="52">
        <f t="shared" ref="X14:X16" si="2">X13+2</f>
        <v>6</v>
      </c>
      <c r="Y14" s="53">
        <f t="shared" si="1"/>
        <v>11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08"/>
      <c r="D15" s="109"/>
      <c r="E15" s="109"/>
      <c r="F15" s="36"/>
      <c r="G15" s="46"/>
      <c r="H15" s="9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3">Q15-0.2</f>
        <v>3.8</v>
      </c>
      <c r="S15" s="216"/>
      <c r="T15" s="217"/>
      <c r="U15" s="217"/>
      <c r="V15" s="217"/>
      <c r="W15" s="218"/>
      <c r="X15" s="52">
        <f t="shared" si="2"/>
        <v>8</v>
      </c>
      <c r="Y15" s="53">
        <f t="shared" si="1"/>
        <v>13</v>
      </c>
      <c r="Z15" s="7">
        <v>10</v>
      </c>
      <c r="AA15" s="7">
        <v>3</v>
      </c>
    </row>
    <row r="16" spans="1:27" ht="14.1" customHeight="1">
      <c r="A16" s="253"/>
      <c r="B16" s="104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3"/>
        <v>4.8</v>
      </c>
      <c r="S16" s="216">
        <f t="shared" ref="S16" si="4">S14+2</f>
        <v>6</v>
      </c>
      <c r="T16" s="217">
        <v>4</v>
      </c>
      <c r="U16" s="217">
        <v>5</v>
      </c>
      <c r="V16" s="217">
        <v>6</v>
      </c>
      <c r="W16" s="218">
        <f t="shared" ref="W16" si="5">SUM(U16:V16)</f>
        <v>11</v>
      </c>
      <c r="X16" s="52">
        <f t="shared" si="2"/>
        <v>10</v>
      </c>
      <c r="Y16" s="53">
        <f t="shared" si="1"/>
        <v>12</v>
      </c>
      <c r="Z16" s="7">
        <v>12</v>
      </c>
      <c r="AA16" s="7">
        <v>3</v>
      </c>
    </row>
    <row r="17" spans="1:27" ht="14.1" customHeight="1">
      <c r="A17" s="253"/>
      <c r="B17" s="104"/>
      <c r="C17" s="221"/>
      <c r="D17" s="222"/>
      <c r="E17" s="222"/>
      <c r="F17" s="36"/>
      <c r="G17" s="46"/>
      <c r="H17" s="9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3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05"/>
      <c r="D18" s="106"/>
      <c r="E18" s="106"/>
      <c r="F18" s="36"/>
      <c r="G18" s="46"/>
      <c r="H18" s="47">
        <v>2</v>
      </c>
      <c r="I18" s="48">
        <f t="shared" ref="I18:I50" si="6">IFERROR(VLOOKUP($H18,$S$12:$W$50,2,0),"")</f>
        <v>5</v>
      </c>
      <c r="J18" s="48">
        <f t="shared" ref="J18:J50" si="7">IFERROR(VLOOKUP($H18,$S$12:$W$50,3,0),"")</f>
        <v>7</v>
      </c>
      <c r="K18" s="48">
        <f t="shared" ref="K18:K50" si="8">IFERROR(VLOOKUP($H18,$S$12:$W$50,4,0),"")</f>
        <v>9</v>
      </c>
      <c r="L18" s="48">
        <f t="shared" ref="L18:L50" si="9">IFERROR(VLOOKUP($H18,$S$12:$W$50,5,0),"")</f>
        <v>16</v>
      </c>
      <c r="M18" s="41"/>
      <c r="N18" s="26"/>
      <c r="O18" s="34"/>
      <c r="P18" s="49">
        <v>1</v>
      </c>
      <c r="Q18" s="50">
        <v>1</v>
      </c>
      <c r="R18" s="51">
        <f t="shared" si="3"/>
        <v>0.8</v>
      </c>
      <c r="S18" s="216">
        <f t="shared" ref="S18" si="10">S16+2</f>
        <v>8</v>
      </c>
      <c r="T18" s="217">
        <v>5</v>
      </c>
      <c r="U18" s="217">
        <v>6</v>
      </c>
      <c r="V18" s="217">
        <v>7</v>
      </c>
      <c r="W18" s="218">
        <f t="shared" ref="W18" si="11">SUM(U18:V18)</f>
        <v>13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2">A15+1</f>
        <v>3</v>
      </c>
      <c r="B19" s="251"/>
      <c r="C19" s="105"/>
      <c r="D19" s="106"/>
      <c r="E19" s="106"/>
      <c r="F19" s="36"/>
      <c r="G19" s="46"/>
      <c r="H19" s="96">
        <f>H18+0.45</f>
        <v>2.4500000000000002</v>
      </c>
      <c r="I19" s="48" t="str">
        <f t="shared" si="6"/>
        <v/>
      </c>
      <c r="J19" s="48" t="str">
        <f t="shared" si="7"/>
        <v/>
      </c>
      <c r="K19" s="48" t="str">
        <f t="shared" si="8"/>
        <v/>
      </c>
      <c r="L19" s="48" t="str">
        <f t="shared" si="9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3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04"/>
      <c r="C20" s="105"/>
      <c r="D20" s="106"/>
      <c r="E20" s="106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3"/>
        <v>-0.2</v>
      </c>
      <c r="S20" s="216">
        <f t="shared" ref="S20" si="13">S18+2</f>
        <v>10</v>
      </c>
      <c r="T20" s="217">
        <v>4</v>
      </c>
      <c r="U20" s="217">
        <v>5</v>
      </c>
      <c r="V20" s="217">
        <v>7</v>
      </c>
      <c r="W20" s="218">
        <f t="shared" ref="W20" si="14">SUM(U20:V20)</f>
        <v>12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>
        <v>2</v>
      </c>
      <c r="C21" s="105"/>
      <c r="D21" s="106"/>
      <c r="E21" s="106"/>
      <c r="F21" s="36"/>
      <c r="G21" s="46"/>
      <c r="H21" s="9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3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05"/>
      <c r="D22" s="106"/>
      <c r="E22" s="106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3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5">A19+1</f>
        <v>4</v>
      </c>
      <c r="B23" s="104"/>
      <c r="C23" s="105"/>
      <c r="D23" s="106"/>
      <c r="E23" s="106"/>
      <c r="F23" s="36"/>
      <c r="G23" s="46"/>
      <c r="H23" s="9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3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3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9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3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04"/>
      <c r="C26" s="108"/>
      <c r="D26" s="109"/>
      <c r="E26" s="109"/>
      <c r="F26" s="36"/>
      <c r="G26" s="46"/>
      <c r="H26" s="47">
        <f>H18+2</f>
        <v>4</v>
      </c>
      <c r="I26" s="48">
        <f t="shared" si="6"/>
        <v>6</v>
      </c>
      <c r="J26" s="48">
        <f t="shared" si="7"/>
        <v>8</v>
      </c>
      <c r="K26" s="48">
        <f t="shared" si="8"/>
        <v>10</v>
      </c>
      <c r="L26" s="48">
        <f t="shared" si="9"/>
        <v>18</v>
      </c>
      <c r="M26" s="41"/>
      <c r="N26" s="26"/>
      <c r="O26" s="34"/>
      <c r="P26" s="49">
        <f>P18+1</f>
        <v>2</v>
      </c>
      <c r="Q26" s="50"/>
      <c r="R26" s="51">
        <f t="shared" si="3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6">A23+1</f>
        <v>5</v>
      </c>
      <c r="B27" s="104"/>
      <c r="C27" s="105"/>
      <c r="D27" s="106"/>
      <c r="E27" s="106"/>
      <c r="F27" s="36"/>
      <c r="G27" s="46"/>
      <c r="H27" s="96">
        <f>H26+0.45</f>
        <v>4.45</v>
      </c>
      <c r="I27" s="48" t="str">
        <f t="shared" si="6"/>
        <v/>
      </c>
      <c r="J27" s="48" t="str">
        <f t="shared" si="7"/>
        <v/>
      </c>
      <c r="K27" s="48" t="str">
        <f t="shared" si="8"/>
        <v/>
      </c>
      <c r="L27" s="48" t="str">
        <f t="shared" si="9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3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04"/>
      <c r="C28" s="105"/>
      <c r="D28" s="106"/>
      <c r="E28" s="106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3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04"/>
      <c r="C29" s="105"/>
      <c r="D29" s="106"/>
      <c r="E29" s="106"/>
      <c r="F29" s="36"/>
      <c r="G29" s="46"/>
      <c r="H29" s="9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3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04"/>
      <c r="C30" s="108">
        <v>5</v>
      </c>
      <c r="D30" s="109">
        <f>IF(C30=0,"",$F$6-C30)</f>
        <v>20.3</v>
      </c>
      <c r="E30" s="109">
        <f>IF(C30=0,"",C30-MAX(C$8:$C29))</f>
        <v>4.2</v>
      </c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3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7">A27+1</f>
        <v>6</v>
      </c>
      <c r="B31" s="104"/>
      <c r="C31" s="105"/>
      <c r="D31" s="106"/>
      <c r="E31" s="106"/>
      <c r="F31" s="36"/>
      <c r="G31" s="46"/>
      <c r="H31" s="9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3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04"/>
      <c r="C32" s="105"/>
      <c r="D32" s="106"/>
      <c r="E32" s="106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3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04"/>
      <c r="C33" s="108"/>
      <c r="D33" s="109"/>
      <c r="E33" s="109"/>
      <c r="F33" s="36"/>
      <c r="G33" s="46"/>
      <c r="H33" s="9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3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04"/>
      <c r="C34" s="105"/>
      <c r="D34" s="106"/>
      <c r="E34" s="106"/>
      <c r="F34" s="36"/>
      <c r="G34" s="46"/>
      <c r="H34" s="47">
        <f>H26+2</f>
        <v>6</v>
      </c>
      <c r="I34" s="48">
        <f t="shared" si="6"/>
        <v>4</v>
      </c>
      <c r="J34" s="48">
        <f t="shared" si="7"/>
        <v>5</v>
      </c>
      <c r="K34" s="48">
        <f t="shared" si="8"/>
        <v>6</v>
      </c>
      <c r="L34" s="48">
        <f t="shared" si="9"/>
        <v>11</v>
      </c>
      <c r="M34" s="41"/>
      <c r="N34" s="26"/>
      <c r="O34" s="34"/>
      <c r="P34" s="49">
        <f>P26+1</f>
        <v>3</v>
      </c>
      <c r="Q34" s="50"/>
      <c r="R34" s="51">
        <f t="shared" si="3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8">A31+1</f>
        <v>7</v>
      </c>
      <c r="B35" s="104"/>
      <c r="C35" s="78"/>
      <c r="D35" s="109"/>
      <c r="E35" s="109"/>
      <c r="F35" s="36"/>
      <c r="G35" s="46"/>
      <c r="H35" s="96">
        <f>H34+0.45</f>
        <v>6.45</v>
      </c>
      <c r="I35" s="48" t="str">
        <f t="shared" si="6"/>
        <v/>
      </c>
      <c r="J35" s="48" t="str">
        <f t="shared" si="7"/>
        <v/>
      </c>
      <c r="K35" s="56" t="str">
        <f t="shared" si="8"/>
        <v/>
      </c>
      <c r="L35" s="48" t="str">
        <f t="shared" si="9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3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04"/>
      <c r="C36" s="105"/>
      <c r="D36" s="106"/>
      <c r="E36" s="106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3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04"/>
      <c r="C37" s="214"/>
      <c r="D37" s="215"/>
      <c r="E37" s="215"/>
      <c r="F37" s="36"/>
      <c r="G37" s="46"/>
      <c r="H37" s="9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3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04"/>
      <c r="C38" s="214"/>
      <c r="D38" s="215"/>
      <c r="E38" s="215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3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19">A35+1</f>
        <v>8</v>
      </c>
      <c r="B39" s="104"/>
      <c r="C39" s="78"/>
      <c r="D39" s="109"/>
      <c r="E39" s="109"/>
      <c r="F39" s="36"/>
      <c r="G39" s="46"/>
      <c r="H39" s="9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3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04">
        <v>3</v>
      </c>
      <c r="C40" s="78"/>
      <c r="D40" s="109" t="str">
        <f>IF(C40=0,"",$F$6-C40)</f>
        <v/>
      </c>
      <c r="E40" s="109" t="str">
        <f>IF(C40=0,"",C40-MAX(C$8:$C17))</f>
        <v/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3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04"/>
      <c r="C41" s="105"/>
      <c r="D41" s="106"/>
      <c r="E41" s="106"/>
      <c r="F41" s="36"/>
      <c r="G41" s="46"/>
      <c r="H41" s="9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3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04"/>
      <c r="C42" s="105"/>
      <c r="D42" s="106"/>
      <c r="E42" s="106"/>
      <c r="F42" s="36"/>
      <c r="G42" s="46"/>
      <c r="H42" s="47">
        <f>H34+2</f>
        <v>8</v>
      </c>
      <c r="I42" s="48">
        <f t="shared" si="6"/>
        <v>5</v>
      </c>
      <c r="J42" s="48">
        <f t="shared" si="7"/>
        <v>6</v>
      </c>
      <c r="K42" s="48">
        <f t="shared" si="8"/>
        <v>7</v>
      </c>
      <c r="L42" s="48">
        <f t="shared" si="9"/>
        <v>13</v>
      </c>
      <c r="M42" s="41"/>
      <c r="N42" s="26"/>
      <c r="O42" s="34"/>
      <c r="P42" s="49">
        <f>P34+1</f>
        <v>4</v>
      </c>
      <c r="Q42" s="50"/>
      <c r="R42" s="51">
        <f t="shared" si="3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0">A39+1</f>
        <v>9</v>
      </c>
      <c r="B43" s="104"/>
      <c r="C43" s="105"/>
      <c r="D43" s="106"/>
      <c r="E43" s="106"/>
      <c r="F43" s="36"/>
      <c r="G43" s="46"/>
      <c r="H43" s="96">
        <f>H42+0.45</f>
        <v>8.4499999999999993</v>
      </c>
      <c r="I43" s="48" t="str">
        <f t="shared" si="6"/>
        <v/>
      </c>
      <c r="J43" s="48" t="str">
        <f t="shared" si="7"/>
        <v/>
      </c>
      <c r="K43" s="56" t="str">
        <f t="shared" si="8"/>
        <v/>
      </c>
      <c r="L43" s="48" t="str">
        <f t="shared" si="9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3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04"/>
      <c r="C44" s="214"/>
      <c r="D44" s="215"/>
      <c r="E44" s="215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3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04"/>
      <c r="C45" s="214"/>
      <c r="D45" s="215"/>
      <c r="E45" s="215"/>
      <c r="F45" s="36"/>
      <c r="G45" s="46"/>
      <c r="H45" s="9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3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04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3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1">A43+1</f>
        <v>10</v>
      </c>
      <c r="B47" s="104"/>
      <c r="C47" s="214"/>
      <c r="D47" s="215"/>
      <c r="E47" s="215"/>
      <c r="F47" s="36"/>
      <c r="G47" s="46"/>
      <c r="H47" s="9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04"/>
      <c r="C48" s="78"/>
      <c r="D48" s="109" t="str">
        <f>IF(C48=0,"",$F$6-C48)</f>
        <v/>
      </c>
      <c r="E48" s="109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3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04"/>
      <c r="C49" s="78"/>
      <c r="D49" s="109"/>
      <c r="E49" s="109"/>
      <c r="F49" s="36"/>
      <c r="G49" s="46"/>
      <c r="H49" s="47">
        <f>H42+2</f>
        <v>10</v>
      </c>
      <c r="I49" s="48">
        <f t="shared" si="6"/>
        <v>4</v>
      </c>
      <c r="J49" s="48">
        <f t="shared" si="7"/>
        <v>5</v>
      </c>
      <c r="K49" s="48">
        <f t="shared" si="8"/>
        <v>7</v>
      </c>
      <c r="L49" s="48">
        <f t="shared" si="9"/>
        <v>12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04"/>
      <c r="C50" s="108">
        <v>10</v>
      </c>
      <c r="D50" s="109">
        <f>IF(C50=0,"",$F$6-C50)</f>
        <v>15.3</v>
      </c>
      <c r="E50" s="109">
        <f>IF(C50=0,"",C50-MAX(C$8:$C49))</f>
        <v>5</v>
      </c>
      <c r="F50" s="36"/>
      <c r="G50" s="46"/>
      <c r="H50" s="96">
        <f>H49+0.45</f>
        <v>10.45</v>
      </c>
      <c r="I50" s="48" t="str">
        <f t="shared" si="6"/>
        <v/>
      </c>
      <c r="J50" s="48" t="str">
        <f t="shared" si="7"/>
        <v/>
      </c>
      <c r="K50" s="56" t="str">
        <f t="shared" si="8"/>
        <v/>
      </c>
      <c r="L50" s="48" t="str">
        <f t="shared" si="9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3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57">
    <mergeCell ref="V50:V51"/>
    <mergeCell ref="W50:W51"/>
    <mergeCell ref="O56:P56"/>
    <mergeCell ref="C13:C14"/>
    <mergeCell ref="D13:D14"/>
    <mergeCell ref="E13:E14"/>
    <mergeCell ref="V46:V47"/>
    <mergeCell ref="W46:W47"/>
    <mergeCell ref="W42:W43"/>
    <mergeCell ref="E37:E38"/>
    <mergeCell ref="V34:V35"/>
    <mergeCell ref="W34:W35"/>
    <mergeCell ref="W30:W31"/>
    <mergeCell ref="W24:W25"/>
    <mergeCell ref="W22:W23"/>
    <mergeCell ref="T16:T17"/>
    <mergeCell ref="U16:U17"/>
    <mergeCell ref="V16:V17"/>
    <mergeCell ref="W16:W17"/>
    <mergeCell ref="S14:S15"/>
    <mergeCell ref="T14:T15"/>
    <mergeCell ref="U14:U15"/>
    <mergeCell ref="V14:V15"/>
    <mergeCell ref="W14:W15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  <mergeCell ref="A43:A46"/>
    <mergeCell ref="C44:C45"/>
    <mergeCell ref="D44:D45"/>
    <mergeCell ref="E44:E45"/>
    <mergeCell ref="S44:S45"/>
    <mergeCell ref="T44:T45"/>
    <mergeCell ref="U44:U45"/>
    <mergeCell ref="V44:V45"/>
    <mergeCell ref="W44:W45"/>
    <mergeCell ref="U50:U51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S38:S39"/>
    <mergeCell ref="T38:T39"/>
    <mergeCell ref="U38:U39"/>
    <mergeCell ref="V38:V39"/>
    <mergeCell ref="W38:W39"/>
    <mergeCell ref="A35:A38"/>
    <mergeCell ref="S36:S37"/>
    <mergeCell ref="T36:T37"/>
    <mergeCell ref="U36:U37"/>
    <mergeCell ref="V36:V37"/>
    <mergeCell ref="W36:W37"/>
    <mergeCell ref="C37:C38"/>
    <mergeCell ref="D37:D38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S26:S27"/>
    <mergeCell ref="T26:T27"/>
    <mergeCell ref="U26:U27"/>
    <mergeCell ref="V26:V27"/>
    <mergeCell ref="W26:W27"/>
    <mergeCell ref="A23:A26"/>
    <mergeCell ref="B24:B25"/>
    <mergeCell ref="C24:C25"/>
    <mergeCell ref="D24:D25"/>
    <mergeCell ref="E24:E25"/>
    <mergeCell ref="S24:S25"/>
    <mergeCell ref="T24:T25"/>
    <mergeCell ref="U24:U25"/>
    <mergeCell ref="V24:V25"/>
    <mergeCell ref="A19:A22"/>
    <mergeCell ref="S20:S21"/>
    <mergeCell ref="T20:T21"/>
    <mergeCell ref="U20:U21"/>
    <mergeCell ref="V20:V21"/>
    <mergeCell ref="W20:W21"/>
    <mergeCell ref="S22:S23"/>
    <mergeCell ref="T22:T23"/>
    <mergeCell ref="U22:U23"/>
    <mergeCell ref="V22:V23"/>
    <mergeCell ref="B18:B19"/>
    <mergeCell ref="S18:S19"/>
    <mergeCell ref="T18:T19"/>
    <mergeCell ref="U18:U19"/>
    <mergeCell ref="V18:V19"/>
    <mergeCell ref="W18:W19"/>
    <mergeCell ref="B21:B22"/>
    <mergeCell ref="A15:A18"/>
    <mergeCell ref="C16:C17"/>
    <mergeCell ref="D16:D17"/>
    <mergeCell ref="E16:E17"/>
    <mergeCell ref="S16:S17"/>
    <mergeCell ref="T11:V11"/>
    <mergeCell ref="S12:S13"/>
    <mergeCell ref="T12:T13"/>
    <mergeCell ref="U12:U13"/>
    <mergeCell ref="V12:V13"/>
    <mergeCell ref="W12:W13"/>
    <mergeCell ref="A11:A14"/>
    <mergeCell ref="B11:B12"/>
    <mergeCell ref="C11:C12"/>
    <mergeCell ref="D11:D12"/>
    <mergeCell ref="E11:E12"/>
    <mergeCell ref="B14:B15"/>
    <mergeCell ref="B9:B10"/>
    <mergeCell ref="C9:C10"/>
    <mergeCell ref="D9:D10"/>
    <mergeCell ref="E9:E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  <mergeCell ref="H9:H10"/>
    <mergeCell ref="I9:I10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A101"/>
  <sheetViews>
    <sheetView zoomScale="136" zoomScaleNormal="136" zoomScaleSheetLayoutView="145" workbookViewId="0">
      <selection activeCell="F7" sqref="F7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41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51</v>
      </c>
      <c r="G4" s="11"/>
      <c r="H4" s="12"/>
      <c r="I4" s="9" t="s">
        <v>10</v>
      </c>
      <c r="J4" s="10"/>
      <c r="K4" s="10"/>
      <c r="L4" s="10"/>
      <c r="M4" s="236">
        <v>44889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44889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25.3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5</v>
      </c>
    </row>
    <row r="11" spans="1:27" ht="14.1" customHeight="1">
      <c r="A11" s="253">
        <v>1</v>
      </c>
      <c r="B11" s="250">
        <v>1</v>
      </c>
      <c r="C11" s="221">
        <v>0.5</v>
      </c>
      <c r="D11" s="222">
        <f>IF(C11=0,"",$F$6-C11)</f>
        <v>24.8</v>
      </c>
      <c r="E11" s="222">
        <f>IF(C11=0,"",C11-MAX(C$8:$C10))</f>
        <v>0.5</v>
      </c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15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221"/>
      <c r="D12" s="222"/>
      <c r="E12" s="222"/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5</v>
      </c>
      <c r="U12" s="217">
        <v>7</v>
      </c>
      <c r="V12" s="217">
        <v>8</v>
      </c>
      <c r="W12" s="218">
        <f>SUM(U12:V12)</f>
        <v>15</v>
      </c>
      <c r="X12" s="52">
        <f>X11+2</f>
        <v>2</v>
      </c>
      <c r="Y12" s="53">
        <f t="shared" ref="Y12:Y16" si="1">VLOOKUP(X12,$S$12:$W$50,5,0)</f>
        <v>15</v>
      </c>
      <c r="Z12" s="7">
        <v>4</v>
      </c>
      <c r="AA12" s="7">
        <v>3</v>
      </c>
    </row>
    <row r="13" spans="1:27" ht="14.1" customHeight="1">
      <c r="A13" s="253"/>
      <c r="B13" s="116"/>
      <c r="C13" s="214"/>
      <c r="D13" s="215"/>
      <c r="E13" s="215"/>
      <c r="F13" s="36"/>
      <c r="G13" s="46"/>
      <c r="H13" s="9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1"/>
        <v>17</v>
      </c>
      <c r="Z13" s="7">
        <v>6</v>
      </c>
      <c r="AA13" s="7">
        <v>3</v>
      </c>
    </row>
    <row r="14" spans="1:27" ht="14.1" customHeight="1">
      <c r="A14" s="253"/>
      <c r="B14" s="249"/>
      <c r="C14" s="214"/>
      <c r="D14" s="215"/>
      <c r="E14" s="215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6</v>
      </c>
      <c r="U14" s="217">
        <v>8</v>
      </c>
      <c r="V14" s="217">
        <v>9</v>
      </c>
      <c r="W14" s="218">
        <f>SUM(U14:V14)</f>
        <v>17</v>
      </c>
      <c r="X14" s="52">
        <f t="shared" ref="X14:X16" si="2">X13+2</f>
        <v>6</v>
      </c>
      <c r="Y14" s="53">
        <f t="shared" si="1"/>
        <v>18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13"/>
      <c r="D15" s="114"/>
      <c r="E15" s="114"/>
      <c r="F15" s="36"/>
      <c r="G15" s="46"/>
      <c r="H15" s="9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3">Q15-0.2</f>
        <v>3.8</v>
      </c>
      <c r="S15" s="216"/>
      <c r="T15" s="217"/>
      <c r="U15" s="217"/>
      <c r="V15" s="217"/>
      <c r="W15" s="218"/>
      <c r="X15" s="52">
        <f t="shared" si="2"/>
        <v>8</v>
      </c>
      <c r="Y15" s="53">
        <f t="shared" si="1"/>
        <v>12</v>
      </c>
      <c r="Z15" s="7">
        <v>10</v>
      </c>
      <c r="AA15" s="7">
        <v>3</v>
      </c>
    </row>
    <row r="16" spans="1:27" ht="14.1" customHeight="1">
      <c r="A16" s="253"/>
      <c r="B16" s="116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3"/>
        <v>4.8</v>
      </c>
      <c r="S16" s="216">
        <f t="shared" ref="S16" si="4">S14+2</f>
        <v>6</v>
      </c>
      <c r="T16" s="217">
        <v>6</v>
      </c>
      <c r="U16" s="217">
        <v>8</v>
      </c>
      <c r="V16" s="217">
        <v>10</v>
      </c>
      <c r="W16" s="218">
        <f t="shared" ref="W16" si="5">SUM(U16:V16)</f>
        <v>18</v>
      </c>
      <c r="X16" s="52">
        <f t="shared" si="2"/>
        <v>10</v>
      </c>
      <c r="Y16" s="53">
        <f t="shared" si="1"/>
        <v>11</v>
      </c>
      <c r="Z16" s="7">
        <v>12</v>
      </c>
      <c r="AA16" s="7">
        <v>3</v>
      </c>
    </row>
    <row r="17" spans="1:27" ht="14.1" customHeight="1">
      <c r="A17" s="253"/>
      <c r="B17" s="116"/>
      <c r="C17" s="221"/>
      <c r="D17" s="222"/>
      <c r="E17" s="222"/>
      <c r="F17" s="36"/>
      <c r="G17" s="46"/>
      <c r="H17" s="9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3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11"/>
      <c r="D18" s="112"/>
      <c r="E18" s="112"/>
      <c r="F18" s="36"/>
      <c r="G18" s="46"/>
      <c r="H18" s="47">
        <v>2</v>
      </c>
      <c r="I18" s="48">
        <f t="shared" ref="I18:I50" si="6">IFERROR(VLOOKUP($H18,$S$12:$W$50,2,0),"")</f>
        <v>5</v>
      </c>
      <c r="J18" s="48">
        <f t="shared" ref="J18:J50" si="7">IFERROR(VLOOKUP($H18,$S$12:$W$50,3,0),"")</f>
        <v>7</v>
      </c>
      <c r="K18" s="48">
        <f t="shared" ref="K18:K50" si="8">IFERROR(VLOOKUP($H18,$S$12:$W$50,4,0),"")</f>
        <v>8</v>
      </c>
      <c r="L18" s="48">
        <f t="shared" ref="L18:L50" si="9">IFERROR(VLOOKUP($H18,$S$12:$W$50,5,0),"")</f>
        <v>15</v>
      </c>
      <c r="M18" s="41"/>
      <c r="N18" s="26"/>
      <c r="O18" s="34"/>
      <c r="P18" s="49">
        <v>1</v>
      </c>
      <c r="Q18" s="50">
        <v>1</v>
      </c>
      <c r="R18" s="51">
        <f t="shared" si="3"/>
        <v>0.8</v>
      </c>
      <c r="S18" s="216">
        <f t="shared" ref="S18" si="10">S16+2</f>
        <v>8</v>
      </c>
      <c r="T18" s="217">
        <v>4</v>
      </c>
      <c r="U18" s="217">
        <v>5</v>
      </c>
      <c r="V18" s="217">
        <v>7</v>
      </c>
      <c r="W18" s="218">
        <f t="shared" ref="W18" si="11">SUM(U18:V18)</f>
        <v>12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2">A15+1</f>
        <v>3</v>
      </c>
      <c r="B19" s="251"/>
      <c r="C19" s="111"/>
      <c r="D19" s="112"/>
      <c r="E19" s="112"/>
      <c r="F19" s="36"/>
      <c r="G19" s="46"/>
      <c r="H19" s="96">
        <f>H18+0.45</f>
        <v>2.4500000000000002</v>
      </c>
      <c r="I19" s="48" t="str">
        <f t="shared" si="6"/>
        <v/>
      </c>
      <c r="J19" s="48" t="str">
        <f t="shared" si="7"/>
        <v/>
      </c>
      <c r="K19" s="48" t="str">
        <f t="shared" si="8"/>
        <v/>
      </c>
      <c r="L19" s="48" t="str">
        <f t="shared" si="9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3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16"/>
      <c r="C20" s="111"/>
      <c r="D20" s="112"/>
      <c r="E20" s="112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3"/>
        <v>-0.2</v>
      </c>
      <c r="S20" s="216">
        <f t="shared" ref="S20" si="13">S18+2</f>
        <v>10</v>
      </c>
      <c r="T20" s="217">
        <v>4</v>
      </c>
      <c r="U20" s="217">
        <v>5</v>
      </c>
      <c r="V20" s="217">
        <v>6</v>
      </c>
      <c r="W20" s="218">
        <f t="shared" ref="W20" si="14">SUM(U20:V20)</f>
        <v>11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>
        <v>2</v>
      </c>
      <c r="C21" s="111"/>
      <c r="D21" s="112"/>
      <c r="E21" s="112"/>
      <c r="F21" s="36"/>
      <c r="G21" s="46"/>
      <c r="H21" s="9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3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11"/>
      <c r="D22" s="112"/>
      <c r="E22" s="112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3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5">A19+1</f>
        <v>4</v>
      </c>
      <c r="B23" s="116"/>
      <c r="C23" s="111"/>
      <c r="D23" s="112"/>
      <c r="E23" s="112"/>
      <c r="F23" s="36"/>
      <c r="G23" s="46"/>
      <c r="H23" s="9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3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3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9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3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16"/>
      <c r="C26" s="113"/>
      <c r="D26" s="114"/>
      <c r="E26" s="114"/>
      <c r="F26" s="36"/>
      <c r="G26" s="46"/>
      <c r="H26" s="47">
        <f>H18+2</f>
        <v>4</v>
      </c>
      <c r="I26" s="48">
        <f t="shared" si="6"/>
        <v>6</v>
      </c>
      <c r="J26" s="48">
        <f t="shared" si="7"/>
        <v>8</v>
      </c>
      <c r="K26" s="48">
        <f t="shared" si="8"/>
        <v>9</v>
      </c>
      <c r="L26" s="48">
        <f t="shared" si="9"/>
        <v>17</v>
      </c>
      <c r="M26" s="41"/>
      <c r="N26" s="26"/>
      <c r="O26" s="34"/>
      <c r="P26" s="49">
        <f>P18+1</f>
        <v>2</v>
      </c>
      <c r="Q26" s="50"/>
      <c r="R26" s="51">
        <f t="shared" si="3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6">A23+1</f>
        <v>5</v>
      </c>
      <c r="B27" s="116"/>
      <c r="C27" s="111"/>
      <c r="D27" s="112"/>
      <c r="E27" s="112"/>
      <c r="F27" s="36"/>
      <c r="G27" s="46"/>
      <c r="H27" s="96">
        <f>H26+0.45</f>
        <v>4.45</v>
      </c>
      <c r="I27" s="48" t="str">
        <f t="shared" si="6"/>
        <v/>
      </c>
      <c r="J27" s="48" t="str">
        <f t="shared" si="7"/>
        <v/>
      </c>
      <c r="K27" s="48" t="str">
        <f t="shared" si="8"/>
        <v/>
      </c>
      <c r="L27" s="48" t="str">
        <f t="shared" si="9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3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16"/>
      <c r="C28" s="111"/>
      <c r="D28" s="112"/>
      <c r="E28" s="112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3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16"/>
      <c r="C29" s="111"/>
      <c r="D29" s="112"/>
      <c r="E29" s="112"/>
      <c r="F29" s="36"/>
      <c r="G29" s="46"/>
      <c r="H29" s="9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3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16"/>
      <c r="C30" s="113"/>
      <c r="D30" s="114"/>
      <c r="E30" s="114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3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7">A27+1</f>
        <v>6</v>
      </c>
      <c r="B31" s="116"/>
      <c r="C31" s="111"/>
      <c r="D31" s="112"/>
      <c r="E31" s="112"/>
      <c r="F31" s="36"/>
      <c r="G31" s="46"/>
      <c r="H31" s="9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3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16"/>
      <c r="C32" s="85"/>
      <c r="D32" s="96"/>
      <c r="E32" s="96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3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16"/>
      <c r="C33" s="113"/>
      <c r="D33" s="114"/>
      <c r="E33" s="114"/>
      <c r="F33" s="36"/>
      <c r="G33" s="46"/>
      <c r="H33" s="9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3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16"/>
      <c r="C34" s="111"/>
      <c r="D34" s="112"/>
      <c r="E34" s="112"/>
      <c r="F34" s="36"/>
      <c r="G34" s="46"/>
      <c r="H34" s="47">
        <f>H26+2</f>
        <v>6</v>
      </c>
      <c r="I34" s="48">
        <f t="shared" si="6"/>
        <v>6</v>
      </c>
      <c r="J34" s="48">
        <f t="shared" si="7"/>
        <v>8</v>
      </c>
      <c r="K34" s="48">
        <f t="shared" si="8"/>
        <v>10</v>
      </c>
      <c r="L34" s="48">
        <f t="shared" si="9"/>
        <v>18</v>
      </c>
      <c r="M34" s="41"/>
      <c r="N34" s="26"/>
      <c r="O34" s="34"/>
      <c r="P34" s="49">
        <f>P26+1</f>
        <v>3</v>
      </c>
      <c r="Q34" s="50"/>
      <c r="R34" s="51">
        <f t="shared" si="3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8">A31+1</f>
        <v>7</v>
      </c>
      <c r="B35" s="116"/>
      <c r="C35" s="78"/>
      <c r="D35" s="114"/>
      <c r="E35" s="114"/>
      <c r="F35" s="36"/>
      <c r="G35" s="46"/>
      <c r="H35" s="96">
        <f>H34+0.45</f>
        <v>6.45</v>
      </c>
      <c r="I35" s="48" t="str">
        <f t="shared" si="6"/>
        <v/>
      </c>
      <c r="J35" s="48" t="str">
        <f t="shared" si="7"/>
        <v/>
      </c>
      <c r="K35" s="56" t="str">
        <f t="shared" si="8"/>
        <v/>
      </c>
      <c r="L35" s="48" t="str">
        <f t="shared" si="9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3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16"/>
      <c r="C36" s="111"/>
      <c r="D36" s="112"/>
      <c r="E36" s="112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3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16"/>
      <c r="C37" s="214"/>
      <c r="D37" s="215"/>
      <c r="E37" s="215"/>
      <c r="F37" s="36"/>
      <c r="G37" s="46"/>
      <c r="H37" s="9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3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16"/>
      <c r="C38" s="214"/>
      <c r="D38" s="215"/>
      <c r="E38" s="215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3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19">A35+1</f>
        <v>8</v>
      </c>
      <c r="B39" s="116"/>
      <c r="C39" s="111">
        <v>7.2</v>
      </c>
      <c r="D39" s="112">
        <f>IF(C39=0,"",$F$6-C39)</f>
        <v>18.100000000000001</v>
      </c>
      <c r="E39" s="112">
        <f>IF(C39=0,"",C39-MAX(C$8:$C38))</f>
        <v>6.7</v>
      </c>
      <c r="F39" s="36"/>
      <c r="G39" s="46"/>
      <c r="H39" s="9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3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16"/>
      <c r="C40" s="78"/>
      <c r="D40" s="114" t="str">
        <f>IF(C40=0,"",$F$6-C40)</f>
        <v/>
      </c>
      <c r="E40" s="114" t="str">
        <f>IF(C40=0,"",C40-MAX(C$8:$C17))</f>
        <v/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3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16"/>
      <c r="C41" s="111"/>
      <c r="D41" s="112"/>
      <c r="E41" s="112"/>
      <c r="F41" s="36"/>
      <c r="G41" s="46"/>
      <c r="H41" s="9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3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16"/>
      <c r="C42" s="111"/>
      <c r="D42" s="112"/>
      <c r="E42" s="112"/>
      <c r="F42" s="36"/>
      <c r="G42" s="46"/>
      <c r="H42" s="47">
        <f>H34+2</f>
        <v>8</v>
      </c>
      <c r="I42" s="48">
        <f t="shared" si="6"/>
        <v>4</v>
      </c>
      <c r="J42" s="48">
        <f t="shared" si="7"/>
        <v>5</v>
      </c>
      <c r="K42" s="48">
        <f t="shared" si="8"/>
        <v>7</v>
      </c>
      <c r="L42" s="48">
        <f t="shared" si="9"/>
        <v>12</v>
      </c>
      <c r="M42" s="41"/>
      <c r="N42" s="26"/>
      <c r="O42" s="34"/>
      <c r="P42" s="49">
        <f>P34+1</f>
        <v>4</v>
      </c>
      <c r="Q42" s="50"/>
      <c r="R42" s="51">
        <f t="shared" si="3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0">A39+1</f>
        <v>9</v>
      </c>
      <c r="B43" s="116">
        <v>3</v>
      </c>
      <c r="C43" s="111"/>
      <c r="D43" s="112"/>
      <c r="E43" s="112"/>
      <c r="F43" s="36"/>
      <c r="G43" s="46"/>
      <c r="H43" s="96">
        <f>H42+0.45</f>
        <v>8.4499999999999993</v>
      </c>
      <c r="I43" s="48" t="str">
        <f t="shared" si="6"/>
        <v/>
      </c>
      <c r="J43" s="48" t="str">
        <f t="shared" si="7"/>
        <v/>
      </c>
      <c r="K43" s="56" t="str">
        <f t="shared" si="8"/>
        <v/>
      </c>
      <c r="L43" s="48" t="str">
        <f t="shared" si="9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3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16"/>
      <c r="C44" s="214"/>
      <c r="D44" s="215"/>
      <c r="E44" s="215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3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16"/>
      <c r="C45" s="214"/>
      <c r="D45" s="215"/>
      <c r="E45" s="215"/>
      <c r="F45" s="36"/>
      <c r="G45" s="46"/>
      <c r="H45" s="9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3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16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3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1">A43+1</f>
        <v>10</v>
      </c>
      <c r="B47" s="116"/>
      <c r="C47" s="214"/>
      <c r="D47" s="215"/>
      <c r="E47" s="215"/>
      <c r="F47" s="36"/>
      <c r="G47" s="46"/>
      <c r="H47" s="9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16"/>
      <c r="C48" s="78"/>
      <c r="D48" s="114" t="str">
        <f>IF(C48=0,"",$F$6-C48)</f>
        <v/>
      </c>
      <c r="E48" s="114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3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16"/>
      <c r="C49" s="78"/>
      <c r="D49" s="114"/>
      <c r="E49" s="114"/>
      <c r="F49" s="36"/>
      <c r="G49" s="46"/>
      <c r="H49" s="47">
        <f>H42+2</f>
        <v>10</v>
      </c>
      <c r="I49" s="48">
        <f t="shared" si="6"/>
        <v>4</v>
      </c>
      <c r="J49" s="48">
        <f t="shared" si="7"/>
        <v>5</v>
      </c>
      <c r="K49" s="48">
        <f t="shared" si="8"/>
        <v>6</v>
      </c>
      <c r="L49" s="48">
        <f t="shared" si="9"/>
        <v>11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16"/>
      <c r="C50" s="113">
        <v>10</v>
      </c>
      <c r="D50" s="114">
        <f>IF(C50=0,"",$F$6-C50)</f>
        <v>15.3</v>
      </c>
      <c r="E50" s="114">
        <f>IF(C50=0,"",C50-MAX(C$8:$C49))</f>
        <v>2.8</v>
      </c>
      <c r="F50" s="36"/>
      <c r="G50" s="46"/>
      <c r="H50" s="96">
        <f>H49+0.45</f>
        <v>10.45</v>
      </c>
      <c r="I50" s="48" t="str">
        <f t="shared" si="6"/>
        <v/>
      </c>
      <c r="J50" s="48" t="str">
        <f t="shared" si="7"/>
        <v/>
      </c>
      <c r="K50" s="56" t="str">
        <f t="shared" si="8"/>
        <v/>
      </c>
      <c r="L50" s="48" t="str">
        <f t="shared" si="9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3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57"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S12:S13"/>
    <mergeCell ref="T12:T13"/>
    <mergeCell ref="U12:U13"/>
    <mergeCell ref="V12:V13"/>
    <mergeCell ref="W12:W13"/>
    <mergeCell ref="J9:J10"/>
    <mergeCell ref="K9:K10"/>
    <mergeCell ref="L9:L10"/>
    <mergeCell ref="B9:B10"/>
    <mergeCell ref="C9:C10"/>
    <mergeCell ref="D9:D10"/>
    <mergeCell ref="E9:E10"/>
    <mergeCell ref="H9:H10"/>
    <mergeCell ref="I9:I10"/>
    <mergeCell ref="W14:W15"/>
    <mergeCell ref="A15:A18"/>
    <mergeCell ref="C16:C17"/>
    <mergeCell ref="D16:D17"/>
    <mergeCell ref="E16:E17"/>
    <mergeCell ref="S16:S17"/>
    <mergeCell ref="T16:T17"/>
    <mergeCell ref="U16:U17"/>
    <mergeCell ref="V16:V17"/>
    <mergeCell ref="W16:W17"/>
    <mergeCell ref="E13:E14"/>
    <mergeCell ref="B14:B15"/>
    <mergeCell ref="S14:S15"/>
    <mergeCell ref="T14:T15"/>
    <mergeCell ref="U14:U15"/>
    <mergeCell ref="V14:V15"/>
    <mergeCell ref="A11:A14"/>
    <mergeCell ref="B11:B12"/>
    <mergeCell ref="C11:C12"/>
    <mergeCell ref="D11:D12"/>
    <mergeCell ref="E11:E12"/>
    <mergeCell ref="C13:C14"/>
    <mergeCell ref="D13:D14"/>
    <mergeCell ref="T11:V11"/>
    <mergeCell ref="V20:V21"/>
    <mergeCell ref="W20:W21"/>
    <mergeCell ref="B21:B22"/>
    <mergeCell ref="S22:S23"/>
    <mergeCell ref="T22:T23"/>
    <mergeCell ref="U22:U23"/>
    <mergeCell ref="B18:B19"/>
    <mergeCell ref="S18:S19"/>
    <mergeCell ref="T18:T19"/>
    <mergeCell ref="U18:U19"/>
    <mergeCell ref="V18:V19"/>
    <mergeCell ref="W18:W19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E37:E38"/>
    <mergeCell ref="S38:S39"/>
    <mergeCell ref="T38:T39"/>
    <mergeCell ref="U38:U39"/>
    <mergeCell ref="V38:V39"/>
    <mergeCell ref="W38:W39"/>
    <mergeCell ref="V34:V35"/>
    <mergeCell ref="W34:W35"/>
    <mergeCell ref="A35:A38"/>
    <mergeCell ref="S36:S37"/>
    <mergeCell ref="T36:T37"/>
    <mergeCell ref="U36:U37"/>
    <mergeCell ref="V36:V37"/>
    <mergeCell ref="W36:W37"/>
    <mergeCell ref="C37:C38"/>
    <mergeCell ref="D37:D38"/>
    <mergeCell ref="W42:W43"/>
    <mergeCell ref="A43:A46"/>
    <mergeCell ref="C44:C45"/>
    <mergeCell ref="D44:D45"/>
    <mergeCell ref="E44:E45"/>
    <mergeCell ref="S44:S45"/>
    <mergeCell ref="T44:T45"/>
    <mergeCell ref="U44:U45"/>
    <mergeCell ref="V44:V45"/>
    <mergeCell ref="W44:W45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A101"/>
  <sheetViews>
    <sheetView zoomScale="136" zoomScaleNormal="136" zoomScaleSheetLayoutView="145" workbookViewId="0">
      <selection activeCell="F7" sqref="F7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43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52</v>
      </c>
      <c r="G4" s="11"/>
      <c r="H4" s="12"/>
      <c r="I4" s="9" t="s">
        <v>10</v>
      </c>
      <c r="J4" s="10"/>
      <c r="K4" s="10"/>
      <c r="L4" s="10"/>
      <c r="M4" s="236">
        <v>44889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44889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25.3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3</v>
      </c>
    </row>
    <row r="11" spans="1:27" ht="14.1" customHeight="1">
      <c r="A11" s="253">
        <v>1</v>
      </c>
      <c r="B11" s="250">
        <v>1</v>
      </c>
      <c r="C11" s="221">
        <v>0.5</v>
      </c>
      <c r="D11" s="222">
        <f>IF(C11=0,"",$F$6-C11)</f>
        <v>24.8</v>
      </c>
      <c r="E11" s="222">
        <f>IF(C11=0,"",C11-MAX(C$8:$C10))</f>
        <v>0.5</v>
      </c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27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221"/>
      <c r="D12" s="222"/>
      <c r="E12" s="222"/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3</v>
      </c>
      <c r="U12" s="217">
        <v>4</v>
      </c>
      <c r="V12" s="217">
        <v>6</v>
      </c>
      <c r="W12" s="218">
        <f>SUM(U12:V12)</f>
        <v>10</v>
      </c>
      <c r="X12" s="52">
        <f>X11+2</f>
        <v>2</v>
      </c>
      <c r="Y12" s="53">
        <f t="shared" ref="Y12:Y16" si="1">VLOOKUP(X12,$S$12:$W$50,5,0)</f>
        <v>10</v>
      </c>
      <c r="Z12" s="7">
        <v>4</v>
      </c>
      <c r="AA12" s="7">
        <v>3</v>
      </c>
    </row>
    <row r="13" spans="1:27" ht="14.1" customHeight="1">
      <c r="A13" s="253"/>
      <c r="B13" s="128"/>
      <c r="C13" s="214"/>
      <c r="D13" s="215"/>
      <c r="E13" s="215"/>
      <c r="F13" s="36"/>
      <c r="G13" s="46"/>
      <c r="H13" s="9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1"/>
        <v>12</v>
      </c>
      <c r="Z13" s="7">
        <v>6</v>
      </c>
      <c r="AA13" s="7">
        <v>3</v>
      </c>
    </row>
    <row r="14" spans="1:27" ht="14.1" customHeight="1">
      <c r="A14" s="253"/>
      <c r="B14" s="249"/>
      <c r="C14" s="214"/>
      <c r="D14" s="215"/>
      <c r="E14" s="215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3</v>
      </c>
      <c r="U14" s="217">
        <v>5</v>
      </c>
      <c r="V14" s="217">
        <v>7</v>
      </c>
      <c r="W14" s="218">
        <f>SUM(U14:V14)</f>
        <v>12</v>
      </c>
      <c r="X14" s="52">
        <f t="shared" ref="X14:X16" si="2">X13+2</f>
        <v>6</v>
      </c>
      <c r="Y14" s="53">
        <f t="shared" si="1"/>
        <v>10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25"/>
      <c r="D15" s="126"/>
      <c r="E15" s="126"/>
      <c r="F15" s="36"/>
      <c r="G15" s="46"/>
      <c r="H15" s="9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3">Q15-0.2</f>
        <v>3.8</v>
      </c>
      <c r="S15" s="216"/>
      <c r="T15" s="217"/>
      <c r="U15" s="217"/>
      <c r="V15" s="217"/>
      <c r="W15" s="218"/>
      <c r="X15" s="52">
        <f t="shared" si="2"/>
        <v>8</v>
      </c>
      <c r="Y15" s="53">
        <f t="shared" si="1"/>
        <v>11</v>
      </c>
      <c r="Z15" s="7">
        <v>10</v>
      </c>
      <c r="AA15" s="7">
        <v>3</v>
      </c>
    </row>
    <row r="16" spans="1:27" ht="14.1" customHeight="1">
      <c r="A16" s="253"/>
      <c r="B16" s="128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3"/>
        <v>4.8</v>
      </c>
      <c r="S16" s="216">
        <f t="shared" ref="S16" si="4">S14+2</f>
        <v>6</v>
      </c>
      <c r="T16" s="217">
        <v>3</v>
      </c>
      <c r="U16" s="217">
        <v>4</v>
      </c>
      <c r="V16" s="217">
        <v>6</v>
      </c>
      <c r="W16" s="218">
        <f t="shared" ref="W16" si="5">SUM(U16:V16)</f>
        <v>10</v>
      </c>
      <c r="X16" s="52">
        <f t="shared" si="2"/>
        <v>10</v>
      </c>
      <c r="Y16" s="53">
        <f t="shared" si="1"/>
        <v>9</v>
      </c>
      <c r="Z16" s="7">
        <v>12</v>
      </c>
      <c r="AA16" s="7">
        <v>3</v>
      </c>
    </row>
    <row r="17" spans="1:27" ht="14.1" customHeight="1">
      <c r="A17" s="253"/>
      <c r="B17" s="128"/>
      <c r="C17" s="221"/>
      <c r="D17" s="222"/>
      <c r="E17" s="222"/>
      <c r="F17" s="36"/>
      <c r="G17" s="46"/>
      <c r="H17" s="9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3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23"/>
      <c r="D18" s="124"/>
      <c r="E18" s="124"/>
      <c r="F18" s="36"/>
      <c r="G18" s="46"/>
      <c r="H18" s="47">
        <v>2</v>
      </c>
      <c r="I18" s="48">
        <f t="shared" ref="I18:I50" si="6">IFERROR(VLOOKUP($H18,$S$12:$W$50,2,0),"")</f>
        <v>3</v>
      </c>
      <c r="J18" s="48">
        <f t="shared" ref="J18:J50" si="7">IFERROR(VLOOKUP($H18,$S$12:$W$50,3,0),"")</f>
        <v>4</v>
      </c>
      <c r="K18" s="48">
        <f t="shared" ref="K18:K50" si="8">IFERROR(VLOOKUP($H18,$S$12:$W$50,4,0),"")</f>
        <v>6</v>
      </c>
      <c r="L18" s="48">
        <f t="shared" ref="L18:L50" si="9">IFERROR(VLOOKUP($H18,$S$12:$W$50,5,0),"")</f>
        <v>10</v>
      </c>
      <c r="M18" s="41"/>
      <c r="N18" s="26"/>
      <c r="O18" s="34"/>
      <c r="P18" s="49">
        <v>1</v>
      </c>
      <c r="Q18" s="50">
        <v>1</v>
      </c>
      <c r="R18" s="51">
        <f t="shared" si="3"/>
        <v>0.8</v>
      </c>
      <c r="S18" s="216">
        <f t="shared" ref="S18" si="10">S16+2</f>
        <v>8</v>
      </c>
      <c r="T18" s="217">
        <v>3</v>
      </c>
      <c r="U18" s="217">
        <v>5</v>
      </c>
      <c r="V18" s="217">
        <v>6</v>
      </c>
      <c r="W18" s="218">
        <f t="shared" ref="W18" si="11">SUM(U18:V18)</f>
        <v>11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2">A15+1</f>
        <v>3</v>
      </c>
      <c r="B19" s="251"/>
      <c r="C19" s="123"/>
      <c r="D19" s="124"/>
      <c r="E19" s="124"/>
      <c r="F19" s="36"/>
      <c r="G19" s="46"/>
      <c r="H19" s="96">
        <f>H18+0.45</f>
        <v>2.4500000000000002</v>
      </c>
      <c r="I19" s="48" t="str">
        <f t="shared" si="6"/>
        <v/>
      </c>
      <c r="J19" s="48" t="str">
        <f t="shared" si="7"/>
        <v/>
      </c>
      <c r="K19" s="48" t="str">
        <f t="shared" si="8"/>
        <v/>
      </c>
      <c r="L19" s="48" t="str">
        <f t="shared" si="9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3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28"/>
      <c r="C20" s="123"/>
      <c r="D20" s="124"/>
      <c r="E20" s="124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3"/>
        <v>-0.2</v>
      </c>
      <c r="S20" s="216">
        <f t="shared" ref="S20" si="13">S18+2</f>
        <v>10</v>
      </c>
      <c r="T20" s="217">
        <v>3</v>
      </c>
      <c r="U20" s="217">
        <v>4</v>
      </c>
      <c r="V20" s="217">
        <v>5</v>
      </c>
      <c r="W20" s="218">
        <f t="shared" ref="W20" si="14">SUM(U20:V20)</f>
        <v>9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>
        <v>2</v>
      </c>
      <c r="C21" s="123"/>
      <c r="D21" s="124"/>
      <c r="E21" s="124"/>
      <c r="F21" s="36"/>
      <c r="G21" s="46"/>
      <c r="H21" s="9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3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23"/>
      <c r="D22" s="124"/>
      <c r="E22" s="124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3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5">A19+1</f>
        <v>4</v>
      </c>
      <c r="B23" s="128"/>
      <c r="C23" s="123"/>
      <c r="D23" s="124"/>
      <c r="E23" s="124"/>
      <c r="F23" s="36"/>
      <c r="G23" s="46"/>
      <c r="H23" s="9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3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3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9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3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28"/>
      <c r="C26" s="125"/>
      <c r="D26" s="126"/>
      <c r="E26" s="126"/>
      <c r="F26" s="36"/>
      <c r="G26" s="46"/>
      <c r="H26" s="47">
        <f>H18+2</f>
        <v>4</v>
      </c>
      <c r="I26" s="48">
        <f t="shared" si="6"/>
        <v>3</v>
      </c>
      <c r="J26" s="48">
        <f t="shared" si="7"/>
        <v>5</v>
      </c>
      <c r="K26" s="48">
        <f t="shared" si="8"/>
        <v>7</v>
      </c>
      <c r="L26" s="48">
        <f t="shared" si="9"/>
        <v>12</v>
      </c>
      <c r="M26" s="41"/>
      <c r="N26" s="26"/>
      <c r="O26" s="34"/>
      <c r="P26" s="49">
        <f>P18+1</f>
        <v>2</v>
      </c>
      <c r="Q26" s="50"/>
      <c r="R26" s="51">
        <f t="shared" si="3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6">A23+1</f>
        <v>5</v>
      </c>
      <c r="B27" s="128"/>
      <c r="C27" s="123"/>
      <c r="D27" s="124"/>
      <c r="E27" s="124"/>
      <c r="F27" s="36"/>
      <c r="G27" s="46"/>
      <c r="H27" s="96">
        <f>H26+0.45</f>
        <v>4.45</v>
      </c>
      <c r="I27" s="48" t="str">
        <f t="shared" si="6"/>
        <v/>
      </c>
      <c r="J27" s="48" t="str">
        <f t="shared" si="7"/>
        <v/>
      </c>
      <c r="K27" s="48" t="str">
        <f t="shared" si="8"/>
        <v/>
      </c>
      <c r="L27" s="48" t="str">
        <f t="shared" si="9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3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28"/>
      <c r="C28" s="123"/>
      <c r="D28" s="124"/>
      <c r="E28" s="124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3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28"/>
      <c r="C29" s="123"/>
      <c r="D29" s="124"/>
      <c r="E29" s="124"/>
      <c r="F29" s="36"/>
      <c r="G29" s="46"/>
      <c r="H29" s="9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3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28"/>
      <c r="C30" s="125"/>
      <c r="D30" s="126"/>
      <c r="E30" s="126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3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7">A27+1</f>
        <v>6</v>
      </c>
      <c r="B31" s="128"/>
      <c r="C31" s="123"/>
      <c r="D31" s="124"/>
      <c r="E31" s="124"/>
      <c r="F31" s="36"/>
      <c r="G31" s="46"/>
      <c r="H31" s="9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3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28"/>
      <c r="C32" s="214">
        <v>5.7</v>
      </c>
      <c r="D32" s="215">
        <f>IF(C32=0,"",$F$6-C32)</f>
        <v>19.600000000000001</v>
      </c>
      <c r="E32" s="215">
        <f>IF(C32=0,"",C32-MAX(C$8:$C31))</f>
        <v>5.2</v>
      </c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3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28"/>
      <c r="C33" s="214"/>
      <c r="D33" s="215"/>
      <c r="E33" s="215"/>
      <c r="F33" s="36"/>
      <c r="G33" s="46"/>
      <c r="H33" s="9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3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28"/>
      <c r="C34" s="123"/>
      <c r="D34" s="124"/>
      <c r="E34" s="124"/>
      <c r="F34" s="36"/>
      <c r="G34" s="46"/>
      <c r="H34" s="47">
        <f>H26+2</f>
        <v>6</v>
      </c>
      <c r="I34" s="48">
        <f t="shared" si="6"/>
        <v>3</v>
      </c>
      <c r="J34" s="48">
        <f t="shared" si="7"/>
        <v>4</v>
      </c>
      <c r="K34" s="48">
        <f t="shared" si="8"/>
        <v>6</v>
      </c>
      <c r="L34" s="48">
        <f t="shared" si="9"/>
        <v>10</v>
      </c>
      <c r="M34" s="41"/>
      <c r="N34" s="26"/>
      <c r="O34" s="34"/>
      <c r="P34" s="49">
        <f>P26+1</f>
        <v>3</v>
      </c>
      <c r="Q34" s="50"/>
      <c r="R34" s="51">
        <f t="shared" si="3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8">A31+1</f>
        <v>7</v>
      </c>
      <c r="B35" s="128"/>
      <c r="C35" s="78"/>
      <c r="D35" s="126"/>
      <c r="E35" s="126"/>
      <c r="F35" s="36"/>
      <c r="G35" s="46"/>
      <c r="H35" s="96">
        <f>H34+0.45</f>
        <v>6.45</v>
      </c>
      <c r="I35" s="48" t="str">
        <f t="shared" si="6"/>
        <v/>
      </c>
      <c r="J35" s="48" t="str">
        <f t="shared" si="7"/>
        <v/>
      </c>
      <c r="K35" s="56" t="str">
        <f t="shared" si="8"/>
        <v/>
      </c>
      <c r="L35" s="48" t="str">
        <f t="shared" si="9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3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28"/>
      <c r="C36" s="123"/>
      <c r="D36" s="124"/>
      <c r="E36" s="124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3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28"/>
      <c r="C37" s="214"/>
      <c r="D37" s="215"/>
      <c r="E37" s="215"/>
      <c r="F37" s="36"/>
      <c r="G37" s="46"/>
      <c r="H37" s="9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3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28"/>
      <c r="C38" s="214"/>
      <c r="D38" s="215"/>
      <c r="E38" s="215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3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19">A35+1</f>
        <v>8</v>
      </c>
      <c r="B39" s="128"/>
      <c r="C39" s="123"/>
      <c r="D39" s="124"/>
      <c r="E39" s="124"/>
      <c r="F39" s="36"/>
      <c r="G39" s="46"/>
      <c r="H39" s="9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3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28"/>
      <c r="C40" s="78"/>
      <c r="D40" s="126" t="str">
        <f>IF(C40=0,"",$F$6-C40)</f>
        <v/>
      </c>
      <c r="E40" s="126" t="str">
        <f>IF(C40=0,"",C40-MAX(C$8:$C17))</f>
        <v/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3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28"/>
      <c r="C41" s="123"/>
      <c r="D41" s="124"/>
      <c r="E41" s="124"/>
      <c r="F41" s="36"/>
      <c r="G41" s="46"/>
      <c r="H41" s="9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3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28"/>
      <c r="C42" s="123"/>
      <c r="D42" s="124"/>
      <c r="E42" s="124"/>
      <c r="F42" s="36"/>
      <c r="G42" s="46"/>
      <c r="H42" s="47">
        <f>H34+2</f>
        <v>8</v>
      </c>
      <c r="I42" s="48">
        <f t="shared" si="6"/>
        <v>3</v>
      </c>
      <c r="J42" s="48">
        <f t="shared" si="7"/>
        <v>5</v>
      </c>
      <c r="K42" s="48">
        <f t="shared" si="8"/>
        <v>6</v>
      </c>
      <c r="L42" s="48">
        <f t="shared" si="9"/>
        <v>11</v>
      </c>
      <c r="M42" s="41"/>
      <c r="N42" s="26"/>
      <c r="O42" s="34"/>
      <c r="P42" s="49">
        <f>P34+1</f>
        <v>4</v>
      </c>
      <c r="Q42" s="50"/>
      <c r="R42" s="51">
        <f t="shared" si="3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0">A39+1</f>
        <v>9</v>
      </c>
      <c r="B43" s="128">
        <v>3</v>
      </c>
      <c r="C43" s="123"/>
      <c r="D43" s="124"/>
      <c r="E43" s="124"/>
      <c r="F43" s="36"/>
      <c r="G43" s="46"/>
      <c r="H43" s="96">
        <f>H42+0.45</f>
        <v>8.4499999999999993</v>
      </c>
      <c r="I43" s="48" t="str">
        <f t="shared" si="6"/>
        <v/>
      </c>
      <c r="J43" s="48" t="str">
        <f t="shared" si="7"/>
        <v/>
      </c>
      <c r="K43" s="56" t="str">
        <f t="shared" si="8"/>
        <v/>
      </c>
      <c r="L43" s="48" t="str">
        <f t="shared" si="9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3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28"/>
      <c r="C44" s="214"/>
      <c r="D44" s="215"/>
      <c r="E44" s="215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3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28"/>
      <c r="C45" s="214"/>
      <c r="D45" s="215"/>
      <c r="E45" s="215"/>
      <c r="F45" s="36"/>
      <c r="G45" s="46"/>
      <c r="H45" s="9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3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28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3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1">A43+1</f>
        <v>10</v>
      </c>
      <c r="B47" s="128"/>
      <c r="C47" s="214"/>
      <c r="D47" s="215"/>
      <c r="E47" s="215"/>
      <c r="F47" s="36"/>
      <c r="G47" s="46"/>
      <c r="H47" s="9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28"/>
      <c r="C48" s="78"/>
      <c r="D48" s="126" t="str">
        <f>IF(C48=0,"",$F$6-C48)</f>
        <v/>
      </c>
      <c r="E48" s="126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3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28"/>
      <c r="C49" s="78"/>
      <c r="D49" s="126"/>
      <c r="E49" s="126"/>
      <c r="F49" s="36"/>
      <c r="G49" s="46"/>
      <c r="H49" s="47">
        <f>H42+2</f>
        <v>10</v>
      </c>
      <c r="I49" s="48">
        <f t="shared" si="6"/>
        <v>3</v>
      </c>
      <c r="J49" s="48">
        <f t="shared" si="7"/>
        <v>4</v>
      </c>
      <c r="K49" s="48">
        <f t="shared" si="8"/>
        <v>5</v>
      </c>
      <c r="L49" s="48">
        <f t="shared" si="9"/>
        <v>9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28"/>
      <c r="C50" s="125">
        <v>10</v>
      </c>
      <c r="D50" s="126">
        <f>IF(C50=0,"",$F$6-C50)</f>
        <v>15.3</v>
      </c>
      <c r="E50" s="126">
        <f>IF(C50=0,"",C50-MAX(C$8:$C49))</f>
        <v>4.3</v>
      </c>
      <c r="F50" s="36"/>
      <c r="G50" s="46"/>
      <c r="H50" s="96">
        <f>H49+0.45</f>
        <v>10.45</v>
      </c>
      <c r="I50" s="48" t="str">
        <f t="shared" si="6"/>
        <v/>
      </c>
      <c r="J50" s="48" t="str">
        <f t="shared" si="7"/>
        <v/>
      </c>
      <c r="K50" s="56" t="str">
        <f t="shared" si="8"/>
        <v/>
      </c>
      <c r="L50" s="48" t="str">
        <f t="shared" si="9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3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60"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S12:S13"/>
    <mergeCell ref="T12:T13"/>
    <mergeCell ref="U12:U13"/>
    <mergeCell ref="V12:V13"/>
    <mergeCell ref="W12:W13"/>
    <mergeCell ref="J9:J10"/>
    <mergeCell ref="K9:K10"/>
    <mergeCell ref="L9:L10"/>
    <mergeCell ref="B9:B10"/>
    <mergeCell ref="C9:C10"/>
    <mergeCell ref="D9:D10"/>
    <mergeCell ref="E9:E10"/>
    <mergeCell ref="H9:H10"/>
    <mergeCell ref="I9:I10"/>
    <mergeCell ref="W14:W15"/>
    <mergeCell ref="A15:A18"/>
    <mergeCell ref="C16:C17"/>
    <mergeCell ref="D16:D17"/>
    <mergeCell ref="E16:E17"/>
    <mergeCell ref="S16:S17"/>
    <mergeCell ref="T16:T17"/>
    <mergeCell ref="U16:U17"/>
    <mergeCell ref="V16:V17"/>
    <mergeCell ref="W16:W17"/>
    <mergeCell ref="E13:E14"/>
    <mergeCell ref="B14:B15"/>
    <mergeCell ref="S14:S15"/>
    <mergeCell ref="T14:T15"/>
    <mergeCell ref="U14:U15"/>
    <mergeCell ref="V14:V15"/>
    <mergeCell ref="A11:A14"/>
    <mergeCell ref="B11:B12"/>
    <mergeCell ref="C11:C12"/>
    <mergeCell ref="D11:D12"/>
    <mergeCell ref="E11:E12"/>
    <mergeCell ref="C13:C14"/>
    <mergeCell ref="D13:D14"/>
    <mergeCell ref="T11:V11"/>
    <mergeCell ref="V20:V21"/>
    <mergeCell ref="W20:W21"/>
    <mergeCell ref="B21:B22"/>
    <mergeCell ref="S22:S23"/>
    <mergeCell ref="T22:T23"/>
    <mergeCell ref="U22:U23"/>
    <mergeCell ref="B18:B19"/>
    <mergeCell ref="S18:S19"/>
    <mergeCell ref="T18:T19"/>
    <mergeCell ref="U18:U19"/>
    <mergeCell ref="V18:V19"/>
    <mergeCell ref="W18:W19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S38:S39"/>
    <mergeCell ref="T38:T39"/>
    <mergeCell ref="U38:U39"/>
    <mergeCell ref="V38:V39"/>
    <mergeCell ref="W38:W39"/>
    <mergeCell ref="A35:A38"/>
    <mergeCell ref="S36:S37"/>
    <mergeCell ref="T36:T37"/>
    <mergeCell ref="U36:U37"/>
    <mergeCell ref="V36:V37"/>
    <mergeCell ref="W36:W37"/>
    <mergeCell ref="C37:C38"/>
    <mergeCell ref="D37:D38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  <mergeCell ref="A43:A46"/>
    <mergeCell ref="C44:C45"/>
    <mergeCell ref="D44:D45"/>
    <mergeCell ref="E44:E45"/>
    <mergeCell ref="S44:S45"/>
    <mergeCell ref="T44:T45"/>
    <mergeCell ref="U44:U45"/>
    <mergeCell ref="V44:V45"/>
    <mergeCell ref="W44:W45"/>
    <mergeCell ref="U50:U51"/>
    <mergeCell ref="V50:V51"/>
    <mergeCell ref="W50:W51"/>
    <mergeCell ref="O56:P56"/>
    <mergeCell ref="C32:C33"/>
    <mergeCell ref="D32:D33"/>
    <mergeCell ref="E32:E33"/>
    <mergeCell ref="V46:V47"/>
    <mergeCell ref="W46:W47"/>
    <mergeCell ref="W42:W43"/>
    <mergeCell ref="E37:E38"/>
    <mergeCell ref="V34:V35"/>
    <mergeCell ref="W34:W35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A101"/>
  <sheetViews>
    <sheetView zoomScale="130" zoomScaleNormal="130" zoomScaleSheetLayoutView="145" workbookViewId="0">
      <selection activeCell="K41" sqref="K41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55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49</v>
      </c>
      <c r="G4" s="11"/>
      <c r="H4" s="12"/>
      <c r="I4" s="9" t="s">
        <v>10</v>
      </c>
      <c r="J4" s="10"/>
      <c r="K4" s="10"/>
      <c r="L4" s="10"/>
      <c r="M4" s="236">
        <v>44892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44892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26.1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10</v>
      </c>
    </row>
    <row r="11" spans="1:27" ht="14.1" customHeight="1">
      <c r="A11" s="253">
        <v>1</v>
      </c>
      <c r="B11" s="143">
        <v>1</v>
      </c>
      <c r="C11" s="139">
        <v>0.3</v>
      </c>
      <c r="D11" s="140">
        <f t="shared" ref="D11" si="0">IF(C11=0,"",$F$6-C11)</f>
        <v>25.8</v>
      </c>
      <c r="E11" s="140">
        <f>IF(C11=0,"",C11-MAX(C$8:$C10))</f>
        <v>0.3</v>
      </c>
      <c r="F11" s="36"/>
      <c r="G11" s="37"/>
      <c r="H11" s="38"/>
      <c r="I11" s="39"/>
      <c r="J11" s="39"/>
      <c r="K11" s="39"/>
      <c r="L11" s="40" t="str">
        <f t="shared" ref="L11" si="1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41"/>
      <c r="X11" s="44"/>
      <c r="Y11" s="45"/>
      <c r="Z11" s="7">
        <v>2</v>
      </c>
      <c r="AA11" s="7">
        <v>3</v>
      </c>
    </row>
    <row r="12" spans="1:27" ht="14.1" customHeight="1">
      <c r="A12" s="253"/>
      <c r="B12" s="144"/>
      <c r="C12" s="139"/>
      <c r="D12" s="140"/>
      <c r="E12" s="140"/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10</v>
      </c>
      <c r="U12" s="217">
        <v>11</v>
      </c>
      <c r="V12" s="217">
        <v>12</v>
      </c>
      <c r="W12" s="218">
        <f>SUM(U12:V12)</f>
        <v>23</v>
      </c>
      <c r="X12" s="52">
        <f>X11+2</f>
        <v>2</v>
      </c>
      <c r="Y12" s="53">
        <f t="shared" ref="Y12:Y16" si="2">VLOOKUP(X12,$S$12:$W$50,5,0)</f>
        <v>23</v>
      </c>
      <c r="Z12" s="7">
        <v>4</v>
      </c>
      <c r="AA12" s="7">
        <v>3</v>
      </c>
    </row>
    <row r="13" spans="1:27" ht="14.1" customHeight="1">
      <c r="A13" s="253"/>
      <c r="B13" s="142"/>
      <c r="C13" s="145"/>
      <c r="D13" s="146"/>
      <c r="E13" s="146"/>
      <c r="F13" s="36"/>
      <c r="G13" s="46"/>
      <c r="H13" s="14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22</v>
      </c>
      <c r="Z13" s="7">
        <v>6</v>
      </c>
      <c r="AA13" s="7">
        <v>3</v>
      </c>
    </row>
    <row r="14" spans="1:27" ht="14.1" customHeight="1">
      <c r="A14" s="253"/>
      <c r="B14" s="249"/>
      <c r="C14" s="139"/>
      <c r="D14" s="140"/>
      <c r="E14" s="140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9</v>
      </c>
      <c r="U14" s="217">
        <v>10</v>
      </c>
      <c r="V14" s="217">
        <v>12</v>
      </c>
      <c r="W14" s="218">
        <f>SUM(U14:V14)</f>
        <v>22</v>
      </c>
      <c r="X14" s="52">
        <f t="shared" ref="X14:X16" si="3">X13+2</f>
        <v>6</v>
      </c>
      <c r="Y14" s="53">
        <f t="shared" si="2"/>
        <v>24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39"/>
      <c r="D15" s="140"/>
      <c r="E15" s="140"/>
      <c r="F15" s="36"/>
      <c r="G15" s="46"/>
      <c r="H15" s="14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11</v>
      </c>
      <c r="Z15" s="7">
        <v>10</v>
      </c>
      <c r="AA15" s="7">
        <v>3</v>
      </c>
    </row>
    <row r="16" spans="1:27" ht="14.1" customHeight="1">
      <c r="A16" s="253"/>
      <c r="B16" s="142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8</v>
      </c>
      <c r="U16" s="217">
        <v>11</v>
      </c>
      <c r="V16" s="217">
        <v>13</v>
      </c>
      <c r="W16" s="218">
        <f t="shared" ref="W16" si="6">SUM(U16:V16)</f>
        <v>24</v>
      </c>
      <c r="X16" s="52">
        <f t="shared" si="3"/>
        <v>10</v>
      </c>
      <c r="Y16" s="53">
        <f t="shared" si="2"/>
        <v>12</v>
      </c>
      <c r="Z16" s="7">
        <v>12</v>
      </c>
      <c r="AA16" s="7">
        <v>3</v>
      </c>
    </row>
    <row r="17" spans="1:27" ht="14.1" customHeight="1">
      <c r="A17" s="253"/>
      <c r="B17" s="142"/>
      <c r="C17" s="221"/>
      <c r="D17" s="222"/>
      <c r="E17" s="222"/>
      <c r="F17" s="36"/>
      <c r="G17" s="46"/>
      <c r="H17" s="14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37"/>
      <c r="D18" s="138"/>
      <c r="E18" s="138"/>
      <c r="F18" s="36"/>
      <c r="G18" s="46"/>
      <c r="H18" s="47">
        <v>2</v>
      </c>
      <c r="I18" s="48">
        <f t="shared" ref="I18:I50" si="7">IFERROR(VLOOKUP($H18,$S$12:$W$50,2,0),"")</f>
        <v>10</v>
      </c>
      <c r="J18" s="48">
        <f t="shared" ref="J18:J50" si="8">IFERROR(VLOOKUP($H18,$S$12:$W$50,3,0),"")</f>
        <v>11</v>
      </c>
      <c r="K18" s="48">
        <f t="shared" ref="K18:K50" si="9">IFERROR(VLOOKUP($H18,$S$12:$W$50,4,0),"")</f>
        <v>12</v>
      </c>
      <c r="L18" s="48">
        <f t="shared" ref="L18:L50" si="10">IFERROR(VLOOKUP($H18,$S$12:$W$50,5,0),"")</f>
        <v>23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3</v>
      </c>
      <c r="U18" s="217">
        <v>5</v>
      </c>
      <c r="V18" s="217">
        <v>6</v>
      </c>
      <c r="W18" s="218">
        <f t="shared" ref="W18" si="12">SUM(U18:V18)</f>
        <v>11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37"/>
      <c r="D19" s="138"/>
      <c r="E19" s="138"/>
      <c r="F19" s="36"/>
      <c r="G19" s="46"/>
      <c r="H19" s="146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42"/>
      <c r="C20" s="137"/>
      <c r="D20" s="138"/>
      <c r="E20" s="138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4</v>
      </c>
      <c r="U20" s="217">
        <v>5</v>
      </c>
      <c r="V20" s="217">
        <v>7</v>
      </c>
      <c r="W20" s="218">
        <f t="shared" ref="W20" si="15">SUM(U20:V20)</f>
        <v>12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37"/>
      <c r="D21" s="138"/>
      <c r="E21" s="138"/>
      <c r="F21" s="36"/>
      <c r="G21" s="46"/>
      <c r="H21" s="14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37"/>
      <c r="D22" s="138"/>
      <c r="E22" s="138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42"/>
      <c r="C23" s="137"/>
      <c r="D23" s="138"/>
      <c r="E23" s="138"/>
      <c r="F23" s="36"/>
      <c r="G23" s="46"/>
      <c r="H23" s="14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14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42">
        <v>2</v>
      </c>
      <c r="C26" s="139"/>
      <c r="D26" s="140"/>
      <c r="E26" s="140"/>
      <c r="F26" s="36"/>
      <c r="G26" s="46"/>
      <c r="H26" s="47">
        <f>H18+2</f>
        <v>4</v>
      </c>
      <c r="I26" s="48">
        <f t="shared" si="7"/>
        <v>9</v>
      </c>
      <c r="J26" s="48">
        <f t="shared" si="8"/>
        <v>10</v>
      </c>
      <c r="K26" s="48">
        <f t="shared" si="9"/>
        <v>12</v>
      </c>
      <c r="L26" s="48">
        <f t="shared" si="10"/>
        <v>22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42"/>
      <c r="C27" s="137"/>
      <c r="D27" s="138"/>
      <c r="E27" s="138"/>
      <c r="F27" s="36"/>
      <c r="G27" s="46"/>
      <c r="H27" s="146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42"/>
      <c r="C28" s="137"/>
      <c r="D28" s="138"/>
      <c r="E28" s="138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42"/>
      <c r="C29" s="137"/>
      <c r="D29" s="138"/>
      <c r="E29" s="138"/>
      <c r="F29" s="36"/>
      <c r="G29" s="46"/>
      <c r="H29" s="14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42"/>
      <c r="C30" s="139"/>
      <c r="D30" s="140"/>
      <c r="E30" s="140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42"/>
      <c r="C31" s="139"/>
      <c r="D31" s="140"/>
      <c r="E31" s="140"/>
      <c r="F31" s="36"/>
      <c r="G31" s="46"/>
      <c r="H31" s="14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42"/>
      <c r="C32" s="214"/>
      <c r="D32" s="215"/>
      <c r="E32" s="215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42"/>
      <c r="C33" s="214"/>
      <c r="D33" s="215"/>
      <c r="E33" s="215"/>
      <c r="F33" s="36"/>
      <c r="G33" s="46"/>
      <c r="H33" s="14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42"/>
      <c r="C34" s="137"/>
      <c r="D34" s="138"/>
      <c r="E34" s="138"/>
      <c r="F34" s="36"/>
      <c r="G34" s="46"/>
      <c r="H34" s="47">
        <f>H26+2</f>
        <v>6</v>
      </c>
      <c r="I34" s="48">
        <f t="shared" si="7"/>
        <v>8</v>
      </c>
      <c r="J34" s="48">
        <f t="shared" si="8"/>
        <v>11</v>
      </c>
      <c r="K34" s="48">
        <f t="shared" si="9"/>
        <v>13</v>
      </c>
      <c r="L34" s="48">
        <f t="shared" si="10"/>
        <v>24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9">A31+1</f>
        <v>7</v>
      </c>
      <c r="B35" s="142"/>
      <c r="C35" s="78"/>
      <c r="D35" s="140"/>
      <c r="E35" s="140"/>
      <c r="F35" s="36"/>
      <c r="G35" s="46"/>
      <c r="H35" s="146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42"/>
      <c r="C36" s="139">
        <v>6.5</v>
      </c>
      <c r="D36" s="140">
        <f t="shared" ref="D36" si="20">IF(C36=0,"",$F$6-C36)</f>
        <v>19.600000000000001</v>
      </c>
      <c r="E36" s="140">
        <f>IF(C36=0,"",C36-MAX(C$8:$C35))</f>
        <v>6.2</v>
      </c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42"/>
      <c r="C37" s="139"/>
      <c r="D37" s="140"/>
      <c r="E37" s="140"/>
      <c r="F37" s="36"/>
      <c r="G37" s="46"/>
      <c r="H37" s="14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42"/>
      <c r="C38" s="139"/>
      <c r="D38" s="140"/>
      <c r="E38" s="140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1">A35+1</f>
        <v>8</v>
      </c>
      <c r="B39" s="142"/>
      <c r="C39" s="137"/>
      <c r="D39" s="138"/>
      <c r="E39" s="138"/>
      <c r="F39" s="36"/>
      <c r="G39" s="46"/>
      <c r="H39" s="14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42"/>
      <c r="C40" s="78"/>
      <c r="D40" s="140" t="str">
        <f>IF(C40=0,"",$F$6-C40)</f>
        <v/>
      </c>
      <c r="E40" s="140" t="str">
        <f>IF(C40=0,"",C40-MAX(C$8:$C17))</f>
        <v/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42"/>
      <c r="C41" s="139"/>
      <c r="D41" s="140"/>
      <c r="E41" s="140"/>
      <c r="F41" s="36"/>
      <c r="G41" s="46"/>
      <c r="H41" s="14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42"/>
      <c r="C42" s="137"/>
      <c r="D42" s="138"/>
      <c r="E42" s="138"/>
      <c r="F42" s="36"/>
      <c r="G42" s="46"/>
      <c r="H42" s="47">
        <f>H34+2</f>
        <v>8</v>
      </c>
      <c r="I42" s="48">
        <f t="shared" si="7"/>
        <v>3</v>
      </c>
      <c r="J42" s="48">
        <f t="shared" si="8"/>
        <v>5</v>
      </c>
      <c r="K42" s="48">
        <f t="shared" si="9"/>
        <v>6</v>
      </c>
      <c r="L42" s="48">
        <f t="shared" si="10"/>
        <v>11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42"/>
      <c r="C43" s="137"/>
      <c r="D43" s="138"/>
      <c r="E43" s="138"/>
      <c r="F43" s="36"/>
      <c r="G43" s="46"/>
      <c r="H43" s="146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42"/>
      <c r="C44" s="139"/>
      <c r="D44" s="140"/>
      <c r="E44" s="140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42"/>
      <c r="C45" s="139"/>
      <c r="D45" s="140"/>
      <c r="E45" s="140"/>
      <c r="F45" s="36"/>
      <c r="G45" s="46"/>
      <c r="H45" s="14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42">
        <v>3</v>
      </c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42"/>
      <c r="C47" s="214"/>
      <c r="D47" s="215"/>
      <c r="E47" s="215"/>
      <c r="F47" s="36"/>
      <c r="G47" s="46"/>
      <c r="H47" s="14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42"/>
      <c r="C48" s="78"/>
      <c r="D48" s="140" t="str">
        <f>IF(C48=0,"",$F$6-C48)</f>
        <v/>
      </c>
      <c r="E48" s="140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42"/>
      <c r="C49" s="78"/>
      <c r="D49" s="140"/>
      <c r="E49" s="140"/>
      <c r="F49" s="36"/>
      <c r="G49" s="46"/>
      <c r="H49" s="47">
        <f>H42+2</f>
        <v>10</v>
      </c>
      <c r="I49" s="48">
        <f t="shared" si="7"/>
        <v>4</v>
      </c>
      <c r="J49" s="48">
        <f t="shared" si="8"/>
        <v>5</v>
      </c>
      <c r="K49" s="48">
        <f t="shared" si="9"/>
        <v>7</v>
      </c>
      <c r="L49" s="48">
        <f t="shared" si="10"/>
        <v>12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42"/>
      <c r="C50" s="139">
        <v>10</v>
      </c>
      <c r="D50" s="140">
        <f>IF(C50=0,"",$F$6-C50)</f>
        <v>16.100000000000001</v>
      </c>
      <c r="E50" s="140">
        <f>IF(C50=0,"",C50-MAX(C$8:$C49))</f>
        <v>3.5</v>
      </c>
      <c r="F50" s="36"/>
      <c r="G50" s="46"/>
      <c r="H50" s="146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7"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  <mergeCell ref="A15:A18"/>
    <mergeCell ref="C16:C17"/>
    <mergeCell ref="D16:D17"/>
    <mergeCell ref="E16:E17"/>
    <mergeCell ref="S16:S17"/>
    <mergeCell ref="T16:T17"/>
    <mergeCell ref="W12:W13"/>
    <mergeCell ref="B14:B15"/>
    <mergeCell ref="S14:S15"/>
    <mergeCell ref="T14:T15"/>
    <mergeCell ref="U14:U15"/>
    <mergeCell ref="V14:V15"/>
    <mergeCell ref="W14:W15"/>
    <mergeCell ref="A11:A14"/>
    <mergeCell ref="T11:V11"/>
    <mergeCell ref="S12:S13"/>
    <mergeCell ref="T12:T13"/>
    <mergeCell ref="U12:U13"/>
    <mergeCell ref="V12:V13"/>
    <mergeCell ref="V20:V21"/>
    <mergeCell ref="W20:W21"/>
    <mergeCell ref="B21:B22"/>
    <mergeCell ref="S22:S23"/>
    <mergeCell ref="T22:T23"/>
    <mergeCell ref="U22:U23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30:V31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A35:A38"/>
    <mergeCell ref="S36:S37"/>
    <mergeCell ref="T36:T37"/>
    <mergeCell ref="U36:U37"/>
    <mergeCell ref="V36:V37"/>
    <mergeCell ref="W30:W31"/>
    <mergeCell ref="A31:A34"/>
    <mergeCell ref="C32:C33"/>
    <mergeCell ref="D32:D33"/>
    <mergeCell ref="E32:E33"/>
    <mergeCell ref="S32:S33"/>
    <mergeCell ref="T32:T33"/>
    <mergeCell ref="U32:U33"/>
    <mergeCell ref="V32:V33"/>
    <mergeCell ref="W32:W33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42:V43"/>
    <mergeCell ref="W36:W37"/>
    <mergeCell ref="S38:S39"/>
    <mergeCell ref="T38:T39"/>
    <mergeCell ref="U38:U39"/>
    <mergeCell ref="V38:V39"/>
    <mergeCell ref="W38:W39"/>
    <mergeCell ref="S34:S35"/>
    <mergeCell ref="T34:T35"/>
    <mergeCell ref="U34:U35"/>
    <mergeCell ref="V34:V35"/>
    <mergeCell ref="W34:W35"/>
    <mergeCell ref="A47:A50"/>
    <mergeCell ref="S48:S49"/>
    <mergeCell ref="T48:T49"/>
    <mergeCell ref="U48:U49"/>
    <mergeCell ref="V48:V49"/>
    <mergeCell ref="W42:W43"/>
    <mergeCell ref="A43:A46"/>
    <mergeCell ref="S44:S45"/>
    <mergeCell ref="T44:T45"/>
    <mergeCell ref="U44:U45"/>
    <mergeCell ref="V44:V45"/>
    <mergeCell ref="W44:W45"/>
    <mergeCell ref="C46:C47"/>
    <mergeCell ref="D46:D47"/>
    <mergeCell ref="E46:E47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O56:P56"/>
    <mergeCell ref="W48:W49"/>
    <mergeCell ref="S50:S51"/>
    <mergeCell ref="T50:T51"/>
    <mergeCell ref="U50:U51"/>
    <mergeCell ref="V50:V51"/>
    <mergeCell ref="W50:W51"/>
    <mergeCell ref="S46:S47"/>
    <mergeCell ref="T46:T47"/>
    <mergeCell ref="U46:U47"/>
    <mergeCell ref="V46:V47"/>
    <mergeCell ref="W46:W47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A101"/>
  <sheetViews>
    <sheetView zoomScale="136" zoomScaleNormal="136" zoomScaleSheetLayoutView="145" workbookViewId="0">
      <selection activeCell="F7" sqref="F7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57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45</v>
      </c>
      <c r="G4" s="11"/>
      <c r="H4" s="12"/>
      <c r="I4" s="9" t="s">
        <v>10</v>
      </c>
      <c r="J4" s="10"/>
      <c r="K4" s="10"/>
      <c r="L4" s="10"/>
      <c r="M4" s="236">
        <v>44893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44893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24.3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8</v>
      </c>
    </row>
    <row r="11" spans="1:27" ht="14.1" customHeight="1">
      <c r="A11" s="253">
        <v>1</v>
      </c>
      <c r="B11" s="250">
        <v>1</v>
      </c>
      <c r="C11" s="139"/>
      <c r="D11" s="140"/>
      <c r="E11" s="140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41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139">
        <v>0.5</v>
      </c>
      <c r="D12" s="140">
        <f t="shared" ref="D12" si="1">IF(C12=0,"",$F$6-C12)</f>
        <v>23.8</v>
      </c>
      <c r="E12" s="140">
        <f>IF(C12=0,"",C12-MAX(C$8:$C11))</f>
        <v>0.5</v>
      </c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8</v>
      </c>
      <c r="U12" s="217">
        <v>10</v>
      </c>
      <c r="V12" s="217">
        <v>12</v>
      </c>
      <c r="W12" s="218">
        <f>SUM(U12:V12)</f>
        <v>22</v>
      </c>
      <c r="X12" s="52">
        <f>X11+2</f>
        <v>2</v>
      </c>
      <c r="Y12" s="53">
        <f t="shared" ref="Y12:Y16" si="2">VLOOKUP(X12,$S$12:$W$50,5,0)</f>
        <v>22</v>
      </c>
      <c r="Z12" s="7">
        <v>4</v>
      </c>
      <c r="AA12" s="7">
        <v>3</v>
      </c>
    </row>
    <row r="13" spans="1:27" ht="14.1" customHeight="1">
      <c r="A13" s="253"/>
      <c r="B13" s="142"/>
      <c r="C13" s="145"/>
      <c r="D13" s="146"/>
      <c r="E13" s="146" t="str">
        <f>IF(C13=0,"",C13-MAX(C$8:$C12))</f>
        <v/>
      </c>
      <c r="F13" s="36"/>
      <c r="G13" s="46"/>
      <c r="H13" s="14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22</v>
      </c>
      <c r="Z13" s="7">
        <v>6</v>
      </c>
      <c r="AA13" s="7">
        <v>3</v>
      </c>
    </row>
    <row r="14" spans="1:27" ht="14.1" customHeight="1">
      <c r="A14" s="253"/>
      <c r="B14" s="249"/>
      <c r="C14" s="139"/>
      <c r="D14" s="140"/>
      <c r="E14" s="140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7</v>
      </c>
      <c r="U14" s="217">
        <v>9</v>
      </c>
      <c r="V14" s="217">
        <v>13</v>
      </c>
      <c r="W14" s="218">
        <f>SUM(U14:V14)</f>
        <v>22</v>
      </c>
      <c r="X14" s="52">
        <f t="shared" ref="X14:X16" si="3">X13+2</f>
        <v>6</v>
      </c>
      <c r="Y14" s="53">
        <f t="shared" si="2"/>
        <v>23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39"/>
      <c r="D15" s="140"/>
      <c r="E15" s="140"/>
      <c r="F15" s="36"/>
      <c r="G15" s="46"/>
      <c r="H15" s="14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23</v>
      </c>
      <c r="Z15" s="7">
        <v>10</v>
      </c>
      <c r="AA15" s="7">
        <v>3</v>
      </c>
    </row>
    <row r="16" spans="1:27" ht="14.1" customHeight="1">
      <c r="A16" s="253"/>
      <c r="B16" s="142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7</v>
      </c>
      <c r="U16" s="217">
        <v>10</v>
      </c>
      <c r="V16" s="217">
        <v>13</v>
      </c>
      <c r="W16" s="218">
        <f t="shared" ref="W16" si="6">SUM(U16:V16)</f>
        <v>23</v>
      </c>
      <c r="X16" s="52">
        <f t="shared" si="3"/>
        <v>10</v>
      </c>
      <c r="Y16" s="53">
        <f t="shared" si="2"/>
        <v>23</v>
      </c>
      <c r="Z16" s="7">
        <v>12</v>
      </c>
      <c r="AA16" s="7">
        <v>3</v>
      </c>
    </row>
    <row r="17" spans="1:27" ht="14.1" customHeight="1">
      <c r="A17" s="253"/>
      <c r="B17" s="142"/>
      <c r="C17" s="221"/>
      <c r="D17" s="222"/>
      <c r="E17" s="222"/>
      <c r="F17" s="36"/>
      <c r="G17" s="46"/>
      <c r="H17" s="14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37"/>
      <c r="D18" s="138"/>
      <c r="E18" s="138"/>
      <c r="F18" s="36"/>
      <c r="G18" s="46"/>
      <c r="H18" s="47">
        <v>2</v>
      </c>
      <c r="I18" s="48">
        <f t="shared" ref="I18:I50" si="7">IFERROR(VLOOKUP($H18,$S$12:$W$50,2,0),"")</f>
        <v>8</v>
      </c>
      <c r="J18" s="48">
        <f t="shared" ref="J18:J50" si="8">IFERROR(VLOOKUP($H18,$S$12:$W$50,3,0),"")</f>
        <v>10</v>
      </c>
      <c r="K18" s="48">
        <f t="shared" ref="K18:K50" si="9">IFERROR(VLOOKUP($H18,$S$12:$W$50,4,0),"")</f>
        <v>12</v>
      </c>
      <c r="L18" s="48">
        <f t="shared" ref="L18:L50" si="10">IFERROR(VLOOKUP($H18,$S$12:$W$50,5,0),"")</f>
        <v>22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8</v>
      </c>
      <c r="U18" s="217">
        <v>11</v>
      </c>
      <c r="V18" s="217">
        <v>12</v>
      </c>
      <c r="W18" s="218">
        <f t="shared" ref="W18" si="12">SUM(U18:V18)</f>
        <v>23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37"/>
      <c r="D19" s="138"/>
      <c r="E19" s="138"/>
      <c r="F19" s="36"/>
      <c r="G19" s="46"/>
      <c r="H19" s="146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42"/>
      <c r="C20" s="137"/>
      <c r="D20" s="138"/>
      <c r="E20" s="138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8</v>
      </c>
      <c r="U20" s="217">
        <v>10</v>
      </c>
      <c r="V20" s="217">
        <v>13</v>
      </c>
      <c r="W20" s="218">
        <f t="shared" ref="W20" si="15">SUM(U20:V20)</f>
        <v>23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37"/>
      <c r="D21" s="138"/>
      <c r="E21" s="138"/>
      <c r="F21" s="36"/>
      <c r="G21" s="46"/>
      <c r="H21" s="14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37"/>
      <c r="D22" s="138"/>
      <c r="E22" s="138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42"/>
      <c r="C23" s="137"/>
      <c r="D23" s="138"/>
      <c r="E23" s="138"/>
      <c r="F23" s="36"/>
      <c r="G23" s="46"/>
      <c r="H23" s="14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14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42"/>
      <c r="C26" s="139"/>
      <c r="D26" s="140"/>
      <c r="E26" s="140"/>
      <c r="F26" s="36"/>
      <c r="G26" s="46"/>
      <c r="H26" s="47">
        <f>H18+2</f>
        <v>4</v>
      </c>
      <c r="I26" s="48">
        <f t="shared" si="7"/>
        <v>7</v>
      </c>
      <c r="J26" s="48">
        <f t="shared" si="8"/>
        <v>9</v>
      </c>
      <c r="K26" s="48">
        <f t="shared" si="9"/>
        <v>13</v>
      </c>
      <c r="L26" s="48">
        <f t="shared" si="10"/>
        <v>22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42"/>
      <c r="C27" s="137"/>
      <c r="D27" s="138"/>
      <c r="E27" s="138"/>
      <c r="F27" s="36"/>
      <c r="G27" s="46"/>
      <c r="H27" s="146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42"/>
      <c r="C28" s="139"/>
      <c r="D28" s="140"/>
      <c r="E28" s="140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42"/>
      <c r="C29" s="137"/>
      <c r="D29" s="138"/>
      <c r="E29" s="138"/>
      <c r="F29" s="36"/>
      <c r="G29" s="46"/>
      <c r="H29" s="14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42"/>
      <c r="C30" s="139"/>
      <c r="D30" s="140"/>
      <c r="E30" s="140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42">
        <v>2</v>
      </c>
      <c r="C31" s="137"/>
      <c r="D31" s="138"/>
      <c r="E31" s="138"/>
      <c r="F31" s="36"/>
      <c r="G31" s="46"/>
      <c r="H31" s="14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42"/>
      <c r="C32" s="214"/>
      <c r="D32" s="215"/>
      <c r="E32" s="215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42"/>
      <c r="C33" s="214"/>
      <c r="D33" s="215"/>
      <c r="E33" s="215"/>
      <c r="F33" s="36"/>
      <c r="G33" s="46"/>
      <c r="H33" s="14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42"/>
      <c r="C34" s="137"/>
      <c r="D34" s="138"/>
      <c r="E34" s="138"/>
      <c r="F34" s="36"/>
      <c r="G34" s="46"/>
      <c r="H34" s="47">
        <f>H26+2</f>
        <v>6</v>
      </c>
      <c r="I34" s="48">
        <f t="shared" si="7"/>
        <v>7</v>
      </c>
      <c r="J34" s="48">
        <f t="shared" si="8"/>
        <v>10</v>
      </c>
      <c r="K34" s="48">
        <f t="shared" si="9"/>
        <v>13</v>
      </c>
      <c r="L34" s="48">
        <f t="shared" si="10"/>
        <v>23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9">A31+1</f>
        <v>7</v>
      </c>
      <c r="B35" s="142"/>
      <c r="C35" s="78"/>
      <c r="D35" s="140"/>
      <c r="E35" s="140"/>
      <c r="F35" s="36"/>
      <c r="G35" s="46"/>
      <c r="H35" s="146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42"/>
      <c r="C36" s="139"/>
      <c r="D36" s="140"/>
      <c r="E36" s="140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42"/>
      <c r="C37" s="139"/>
      <c r="D37" s="140"/>
      <c r="E37" s="140"/>
      <c r="F37" s="36"/>
      <c r="G37" s="46"/>
      <c r="H37" s="14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42"/>
      <c r="C38" s="139"/>
      <c r="D38" s="140"/>
      <c r="E38" s="140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0">A35+1</f>
        <v>8</v>
      </c>
      <c r="B39" s="142"/>
      <c r="C39" s="137"/>
      <c r="D39" s="138"/>
      <c r="E39" s="138"/>
      <c r="F39" s="36"/>
      <c r="G39" s="46"/>
      <c r="H39" s="14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42"/>
      <c r="C40" s="78"/>
      <c r="D40" s="140" t="str">
        <f>IF(C40=0,"",$F$6-C40)</f>
        <v/>
      </c>
      <c r="E40" s="140" t="str">
        <f>IF(C40=0,"",C40-MAX(C$8:$C17))</f>
        <v/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42"/>
      <c r="C41" s="139"/>
      <c r="D41" s="140"/>
      <c r="E41" s="140"/>
      <c r="F41" s="36"/>
      <c r="G41" s="46"/>
      <c r="H41" s="14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42"/>
      <c r="C42" s="137"/>
      <c r="D42" s="138"/>
      <c r="E42" s="138"/>
      <c r="F42" s="36"/>
      <c r="G42" s="46"/>
      <c r="H42" s="47">
        <f>H34+2</f>
        <v>8</v>
      </c>
      <c r="I42" s="48">
        <f t="shared" si="7"/>
        <v>8</v>
      </c>
      <c r="J42" s="48">
        <f t="shared" si="8"/>
        <v>11</v>
      </c>
      <c r="K42" s="48">
        <f t="shared" si="9"/>
        <v>12</v>
      </c>
      <c r="L42" s="48">
        <f t="shared" si="10"/>
        <v>23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1">A39+1</f>
        <v>9</v>
      </c>
      <c r="B43" s="142"/>
      <c r="C43" s="137"/>
      <c r="D43" s="138"/>
      <c r="E43" s="138"/>
      <c r="F43" s="36"/>
      <c r="G43" s="46"/>
      <c r="H43" s="146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42"/>
      <c r="C44" s="214"/>
      <c r="D44" s="215"/>
      <c r="E44" s="215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42"/>
      <c r="C45" s="214"/>
      <c r="D45" s="215"/>
      <c r="E45" s="215"/>
      <c r="F45" s="36"/>
      <c r="G45" s="46"/>
      <c r="H45" s="14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42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2">A43+1</f>
        <v>10</v>
      </c>
      <c r="B47" s="142"/>
      <c r="C47" s="214"/>
      <c r="D47" s="215"/>
      <c r="E47" s="215"/>
      <c r="F47" s="36"/>
      <c r="G47" s="46"/>
      <c r="H47" s="14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42"/>
      <c r="C48" s="78"/>
      <c r="D48" s="140" t="str">
        <f>IF(C48=0,"",$F$6-C48)</f>
        <v/>
      </c>
      <c r="E48" s="140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42"/>
      <c r="C49" s="78"/>
      <c r="D49" s="140"/>
      <c r="E49" s="140"/>
      <c r="F49" s="36"/>
      <c r="G49" s="46"/>
      <c r="H49" s="47">
        <f>H42+2</f>
        <v>10</v>
      </c>
      <c r="I49" s="48">
        <f t="shared" si="7"/>
        <v>8</v>
      </c>
      <c r="J49" s="48">
        <f t="shared" si="8"/>
        <v>10</v>
      </c>
      <c r="K49" s="48">
        <f t="shared" si="9"/>
        <v>13</v>
      </c>
      <c r="L49" s="48">
        <f t="shared" si="10"/>
        <v>23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42"/>
      <c r="C50" s="139">
        <v>10</v>
      </c>
      <c r="D50" s="140">
        <f>IF(C50=0,"",$F$6-C50)</f>
        <v>14.3</v>
      </c>
      <c r="E50" s="140">
        <f>IF(C50=0,"",C50-MAX(C$8:$C49))</f>
        <v>9.5</v>
      </c>
      <c r="F50" s="36"/>
      <c r="G50" s="46"/>
      <c r="H50" s="146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51"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  <mergeCell ref="A15:A18"/>
    <mergeCell ref="C16:C17"/>
    <mergeCell ref="D16:D17"/>
    <mergeCell ref="E16:E17"/>
    <mergeCell ref="S16:S17"/>
    <mergeCell ref="T16:T17"/>
    <mergeCell ref="W12:W13"/>
    <mergeCell ref="B14:B15"/>
    <mergeCell ref="S14:S15"/>
    <mergeCell ref="T14:T15"/>
    <mergeCell ref="U14:U15"/>
    <mergeCell ref="V14:V15"/>
    <mergeCell ref="W14:W15"/>
    <mergeCell ref="A11:A14"/>
    <mergeCell ref="B11:B12"/>
    <mergeCell ref="T11:V11"/>
    <mergeCell ref="S12:S13"/>
    <mergeCell ref="T12:T13"/>
    <mergeCell ref="U12:U13"/>
    <mergeCell ref="V12:V13"/>
    <mergeCell ref="V20:V21"/>
    <mergeCell ref="W20:W21"/>
    <mergeCell ref="B21:B22"/>
    <mergeCell ref="S22:S23"/>
    <mergeCell ref="T22:T23"/>
    <mergeCell ref="U22:U23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30:V31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A35:A38"/>
    <mergeCell ref="S36:S37"/>
    <mergeCell ref="T36:T37"/>
    <mergeCell ref="U36:U37"/>
    <mergeCell ref="V36:V37"/>
    <mergeCell ref="W30:W31"/>
    <mergeCell ref="A31:A34"/>
    <mergeCell ref="C32:C33"/>
    <mergeCell ref="D32:D33"/>
    <mergeCell ref="E32:E33"/>
    <mergeCell ref="S32:S33"/>
    <mergeCell ref="T32:T33"/>
    <mergeCell ref="U32:U33"/>
    <mergeCell ref="V32:V33"/>
    <mergeCell ref="W32:W33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W36:W37"/>
    <mergeCell ref="S38:S39"/>
    <mergeCell ref="T38:T39"/>
    <mergeCell ref="U38:U39"/>
    <mergeCell ref="V38:V39"/>
    <mergeCell ref="W38:W39"/>
    <mergeCell ref="S34:S35"/>
    <mergeCell ref="T34:T35"/>
    <mergeCell ref="U34:U35"/>
    <mergeCell ref="V34:V35"/>
    <mergeCell ref="W34:W35"/>
    <mergeCell ref="W42:W43"/>
    <mergeCell ref="A43:A46"/>
    <mergeCell ref="C44:C45"/>
    <mergeCell ref="D44:D45"/>
    <mergeCell ref="E44:E45"/>
    <mergeCell ref="S44:S45"/>
    <mergeCell ref="T44:T45"/>
    <mergeCell ref="U44:U45"/>
    <mergeCell ref="V44:V45"/>
    <mergeCell ref="W44:W45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A101"/>
  <sheetViews>
    <sheetView zoomScale="118" zoomScaleNormal="118" zoomScaleSheetLayoutView="145" workbookViewId="0">
      <selection activeCell="F7" sqref="F7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53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53</v>
      </c>
      <c r="G4" s="11"/>
      <c r="H4" s="12"/>
      <c r="I4" s="9" t="s">
        <v>10</v>
      </c>
      <c r="J4" s="10"/>
      <c r="K4" s="10"/>
      <c r="L4" s="10"/>
      <c r="M4" s="236">
        <v>44892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44892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25.9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4</v>
      </c>
    </row>
    <row r="11" spans="1:27" ht="14.1" customHeight="1">
      <c r="A11" s="253">
        <v>1</v>
      </c>
      <c r="B11" s="133">
        <v>1</v>
      </c>
      <c r="C11" s="134">
        <v>0.3</v>
      </c>
      <c r="D11" s="135">
        <f t="shared" ref="D11" si="0">IF(C11=0,"",$F$6-C11)</f>
        <v>25.599999999999998</v>
      </c>
      <c r="E11" s="135">
        <f>IF(C11=0,"",C11-MAX(C$8:$C10))</f>
        <v>0.3</v>
      </c>
      <c r="F11" s="36"/>
      <c r="G11" s="37"/>
      <c r="H11" s="38"/>
      <c r="I11" s="39"/>
      <c r="J11" s="39"/>
      <c r="K11" s="39"/>
      <c r="L11" s="40" t="str">
        <f t="shared" ref="L11" si="1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36"/>
      <c r="X11" s="44"/>
      <c r="Y11" s="45"/>
      <c r="Z11" s="7">
        <v>2</v>
      </c>
      <c r="AA11" s="7">
        <v>3</v>
      </c>
    </row>
    <row r="12" spans="1:27" ht="14.1" customHeight="1">
      <c r="A12" s="253"/>
      <c r="B12" s="131"/>
      <c r="C12" s="134"/>
      <c r="D12" s="135"/>
      <c r="E12" s="135"/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4</v>
      </c>
      <c r="U12" s="217">
        <v>5</v>
      </c>
      <c r="V12" s="217">
        <v>7</v>
      </c>
      <c r="W12" s="218">
        <f>SUM(U12:V12)</f>
        <v>12</v>
      </c>
      <c r="X12" s="52">
        <f>X11+2</f>
        <v>2</v>
      </c>
      <c r="Y12" s="53">
        <f t="shared" ref="Y12:Y16" si="2">VLOOKUP(X12,$S$12:$W$50,5,0)</f>
        <v>12</v>
      </c>
      <c r="Z12" s="7">
        <v>4</v>
      </c>
      <c r="AA12" s="7">
        <v>3</v>
      </c>
    </row>
    <row r="13" spans="1:27" ht="14.1" customHeight="1">
      <c r="A13" s="253"/>
      <c r="B13" s="132"/>
      <c r="C13" s="255"/>
      <c r="D13" s="254"/>
      <c r="E13" s="254"/>
      <c r="F13" s="36"/>
      <c r="G13" s="46"/>
      <c r="H13" s="9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13</v>
      </c>
      <c r="Z13" s="7">
        <v>6</v>
      </c>
      <c r="AA13" s="7">
        <v>3</v>
      </c>
    </row>
    <row r="14" spans="1:27" ht="14.1" customHeight="1">
      <c r="A14" s="253"/>
      <c r="B14" s="249"/>
      <c r="C14" s="255"/>
      <c r="D14" s="254"/>
      <c r="E14" s="254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5</v>
      </c>
      <c r="U14" s="217">
        <v>6</v>
      </c>
      <c r="V14" s="217">
        <v>7</v>
      </c>
      <c r="W14" s="218">
        <f>SUM(U14:V14)</f>
        <v>13</v>
      </c>
      <c r="X14" s="52">
        <f t="shared" ref="X14:X16" si="3">X13+2</f>
        <v>6</v>
      </c>
      <c r="Y14" s="53">
        <f t="shared" si="2"/>
        <v>13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34"/>
      <c r="D15" s="135"/>
      <c r="E15" s="135"/>
      <c r="F15" s="36"/>
      <c r="G15" s="46"/>
      <c r="H15" s="9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12</v>
      </c>
      <c r="Z15" s="7">
        <v>10</v>
      </c>
      <c r="AA15" s="7">
        <v>3</v>
      </c>
    </row>
    <row r="16" spans="1:27" ht="14.1" customHeight="1">
      <c r="A16" s="253"/>
      <c r="B16" s="132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4</v>
      </c>
      <c r="U16" s="217">
        <v>6</v>
      </c>
      <c r="V16" s="217">
        <v>7</v>
      </c>
      <c r="W16" s="218">
        <f t="shared" ref="W16" si="6">SUM(U16:V16)</f>
        <v>13</v>
      </c>
      <c r="X16" s="52">
        <f t="shared" si="3"/>
        <v>10</v>
      </c>
      <c r="Y16" s="53">
        <f t="shared" si="2"/>
        <v>23</v>
      </c>
      <c r="Z16" s="7">
        <v>12</v>
      </c>
      <c r="AA16" s="7">
        <v>3</v>
      </c>
    </row>
    <row r="17" spans="1:27" ht="14.1" customHeight="1">
      <c r="A17" s="253"/>
      <c r="B17" s="132"/>
      <c r="C17" s="221"/>
      <c r="D17" s="222"/>
      <c r="E17" s="222"/>
      <c r="F17" s="36"/>
      <c r="G17" s="46"/>
      <c r="H17" s="9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29"/>
      <c r="D18" s="130"/>
      <c r="E18" s="130"/>
      <c r="F18" s="36"/>
      <c r="G18" s="46"/>
      <c r="H18" s="47">
        <v>2</v>
      </c>
      <c r="I18" s="48">
        <f t="shared" ref="I18:I50" si="7">IFERROR(VLOOKUP($H18,$S$12:$W$50,2,0),"")</f>
        <v>4</v>
      </c>
      <c r="J18" s="48">
        <f t="shared" ref="J18:J50" si="8">IFERROR(VLOOKUP($H18,$S$12:$W$50,3,0),"")</f>
        <v>5</v>
      </c>
      <c r="K18" s="48">
        <f t="shared" ref="K18:K50" si="9">IFERROR(VLOOKUP($H18,$S$12:$W$50,4,0),"")</f>
        <v>7</v>
      </c>
      <c r="L18" s="48">
        <f t="shared" ref="L18:L50" si="10">IFERROR(VLOOKUP($H18,$S$12:$W$50,5,0),"")</f>
        <v>12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3</v>
      </c>
      <c r="U18" s="217">
        <v>5</v>
      </c>
      <c r="V18" s="217">
        <v>7</v>
      </c>
      <c r="W18" s="218">
        <f t="shared" ref="W18" si="12">SUM(U18:V18)</f>
        <v>12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29"/>
      <c r="D19" s="130"/>
      <c r="E19" s="130"/>
      <c r="F19" s="36"/>
      <c r="G19" s="46"/>
      <c r="H19" s="96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32"/>
      <c r="C20" s="129"/>
      <c r="D20" s="130"/>
      <c r="E20" s="130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7</v>
      </c>
      <c r="U20" s="217">
        <v>10</v>
      </c>
      <c r="V20" s="217">
        <v>13</v>
      </c>
      <c r="W20" s="218">
        <f t="shared" ref="W20" si="15">SUM(U20:V20)</f>
        <v>23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29"/>
      <c r="D21" s="130"/>
      <c r="E21" s="130"/>
      <c r="F21" s="36"/>
      <c r="G21" s="46"/>
      <c r="H21" s="9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29"/>
      <c r="D22" s="130"/>
      <c r="E22" s="130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32"/>
      <c r="C23" s="129"/>
      <c r="D23" s="130"/>
      <c r="E23" s="130"/>
      <c r="F23" s="36"/>
      <c r="G23" s="46"/>
      <c r="H23" s="9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9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32">
        <v>2</v>
      </c>
      <c r="C26" s="134"/>
      <c r="D26" s="135"/>
      <c r="E26" s="135"/>
      <c r="F26" s="36"/>
      <c r="G26" s="46"/>
      <c r="H26" s="47">
        <f>H18+2</f>
        <v>4</v>
      </c>
      <c r="I26" s="48">
        <f t="shared" si="7"/>
        <v>5</v>
      </c>
      <c r="J26" s="48">
        <f t="shared" si="8"/>
        <v>6</v>
      </c>
      <c r="K26" s="48">
        <f t="shared" si="9"/>
        <v>7</v>
      </c>
      <c r="L26" s="48">
        <f t="shared" si="10"/>
        <v>13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32"/>
      <c r="C27" s="129"/>
      <c r="D27" s="130"/>
      <c r="E27" s="130"/>
      <c r="F27" s="36"/>
      <c r="G27" s="46"/>
      <c r="H27" s="96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32"/>
      <c r="C28" s="129"/>
      <c r="D28" s="130"/>
      <c r="E28" s="130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32"/>
      <c r="C29" s="129"/>
      <c r="D29" s="130"/>
      <c r="E29" s="130"/>
      <c r="F29" s="36"/>
      <c r="G29" s="46"/>
      <c r="H29" s="9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32"/>
      <c r="C30" s="134"/>
      <c r="D30" s="135"/>
      <c r="E30" s="135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32"/>
      <c r="C31" s="134"/>
      <c r="D31" s="135"/>
      <c r="E31" s="135"/>
      <c r="F31" s="36"/>
      <c r="G31" s="46"/>
      <c r="H31" s="9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32"/>
      <c r="C32" s="214"/>
      <c r="D32" s="215"/>
      <c r="E32" s="215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32"/>
      <c r="C33" s="214"/>
      <c r="D33" s="215"/>
      <c r="E33" s="215"/>
      <c r="F33" s="36"/>
      <c r="G33" s="46"/>
      <c r="H33" s="9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32"/>
      <c r="C34" s="129"/>
      <c r="D34" s="130"/>
      <c r="E34" s="130"/>
      <c r="F34" s="36"/>
      <c r="G34" s="46"/>
      <c r="H34" s="47">
        <f>H26+2</f>
        <v>6</v>
      </c>
      <c r="I34" s="48">
        <f t="shared" si="7"/>
        <v>4</v>
      </c>
      <c r="J34" s="48">
        <f t="shared" si="8"/>
        <v>6</v>
      </c>
      <c r="K34" s="48">
        <f t="shared" si="9"/>
        <v>7</v>
      </c>
      <c r="L34" s="48">
        <f t="shared" si="10"/>
        <v>13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9">A31+1</f>
        <v>7</v>
      </c>
      <c r="B35" s="132"/>
      <c r="C35" s="78"/>
      <c r="D35" s="135"/>
      <c r="E35" s="135"/>
      <c r="F35" s="36"/>
      <c r="G35" s="46"/>
      <c r="H35" s="96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32"/>
      <c r="C36" s="129"/>
      <c r="D36" s="130"/>
      <c r="E36" s="130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32"/>
      <c r="C37" s="134"/>
      <c r="D37" s="135"/>
      <c r="E37" s="135"/>
      <c r="F37" s="36"/>
      <c r="G37" s="46"/>
      <c r="H37" s="9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32"/>
      <c r="C38" s="134"/>
      <c r="D38" s="135"/>
      <c r="E38" s="135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0">A35+1</f>
        <v>8</v>
      </c>
      <c r="B39" s="132"/>
      <c r="C39" s="129"/>
      <c r="D39" s="130"/>
      <c r="E39" s="130"/>
      <c r="F39" s="36"/>
      <c r="G39" s="46"/>
      <c r="H39" s="9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32"/>
      <c r="C40" s="78"/>
      <c r="D40" s="135" t="str">
        <f>IF(C40=0,"",$F$6-C40)</f>
        <v/>
      </c>
      <c r="E40" s="135" t="str">
        <f>IF(C40=0,"",C40-MAX(C$8:$C17))</f>
        <v/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32"/>
      <c r="C41" s="134"/>
      <c r="D41" s="135"/>
      <c r="E41" s="135"/>
      <c r="F41" s="36"/>
      <c r="G41" s="46"/>
      <c r="H41" s="9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32"/>
      <c r="C42" s="129"/>
      <c r="D42" s="130"/>
      <c r="E42" s="130"/>
      <c r="F42" s="36"/>
      <c r="G42" s="46"/>
      <c r="H42" s="47">
        <f>H34+2</f>
        <v>8</v>
      </c>
      <c r="I42" s="48">
        <f t="shared" si="7"/>
        <v>3</v>
      </c>
      <c r="J42" s="48">
        <f t="shared" si="8"/>
        <v>5</v>
      </c>
      <c r="K42" s="48">
        <f t="shared" si="9"/>
        <v>7</v>
      </c>
      <c r="L42" s="48">
        <f t="shared" si="10"/>
        <v>12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1">A39+1</f>
        <v>9</v>
      </c>
      <c r="B43" s="132"/>
      <c r="C43" s="129"/>
      <c r="D43" s="130"/>
      <c r="E43" s="130"/>
      <c r="F43" s="36"/>
      <c r="G43" s="46"/>
      <c r="H43" s="96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32"/>
      <c r="C44" s="134">
        <v>8.5</v>
      </c>
      <c r="D44" s="135">
        <f t="shared" ref="D44" si="22">IF(C44=0,"",$F$6-C44)</f>
        <v>17.399999999999999</v>
      </c>
      <c r="E44" s="135">
        <f>IF(C44=0,"",C44-MAX(C$8:$C43))</f>
        <v>8.1999999999999993</v>
      </c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32"/>
      <c r="C45" s="134"/>
      <c r="D45" s="135"/>
      <c r="E45" s="135"/>
      <c r="F45" s="36"/>
      <c r="G45" s="46"/>
      <c r="H45" s="9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32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32">
        <v>3</v>
      </c>
      <c r="C47" s="214"/>
      <c r="D47" s="215"/>
      <c r="E47" s="215"/>
      <c r="F47" s="36"/>
      <c r="G47" s="46"/>
      <c r="H47" s="9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32"/>
      <c r="C48" s="78"/>
      <c r="D48" s="135" t="str">
        <f>IF(C48=0,"",$F$6-C48)</f>
        <v/>
      </c>
      <c r="E48" s="135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32"/>
      <c r="C49" s="78"/>
      <c r="D49" s="135"/>
      <c r="E49" s="135"/>
      <c r="F49" s="36"/>
      <c r="G49" s="46"/>
      <c r="H49" s="47">
        <f>H42+2</f>
        <v>10</v>
      </c>
      <c r="I49" s="48">
        <f t="shared" si="7"/>
        <v>7</v>
      </c>
      <c r="J49" s="48">
        <f t="shared" si="8"/>
        <v>10</v>
      </c>
      <c r="K49" s="48">
        <f t="shared" si="9"/>
        <v>13</v>
      </c>
      <c r="L49" s="48">
        <f t="shared" si="10"/>
        <v>23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32"/>
      <c r="C50" s="134">
        <v>10</v>
      </c>
      <c r="D50" s="135">
        <f>IF(C50=0,"",$F$6-C50)</f>
        <v>15.899999999999999</v>
      </c>
      <c r="E50" s="135">
        <f>IF(C50=0,"",C50-MAX(C$8:$C49))</f>
        <v>1.5</v>
      </c>
      <c r="F50" s="36"/>
      <c r="G50" s="46"/>
      <c r="H50" s="96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50"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  <mergeCell ref="W42:W43"/>
    <mergeCell ref="A43:A46"/>
    <mergeCell ref="S44:S45"/>
    <mergeCell ref="T44:T45"/>
    <mergeCell ref="U44:U45"/>
    <mergeCell ref="V44:V45"/>
    <mergeCell ref="W44:W45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W36:W37"/>
    <mergeCell ref="S38:S39"/>
    <mergeCell ref="T38:T39"/>
    <mergeCell ref="U38:U39"/>
    <mergeCell ref="V38:V39"/>
    <mergeCell ref="W38:W39"/>
    <mergeCell ref="S34:S35"/>
    <mergeCell ref="T34:T35"/>
    <mergeCell ref="U34:U35"/>
    <mergeCell ref="V34:V35"/>
    <mergeCell ref="W34:W35"/>
    <mergeCell ref="A35:A38"/>
    <mergeCell ref="S36:S37"/>
    <mergeCell ref="T36:T37"/>
    <mergeCell ref="U36:U37"/>
    <mergeCell ref="V36:V37"/>
    <mergeCell ref="W30:W31"/>
    <mergeCell ref="A31:A34"/>
    <mergeCell ref="C32:C33"/>
    <mergeCell ref="D32:D33"/>
    <mergeCell ref="E32:E33"/>
    <mergeCell ref="S32:S33"/>
    <mergeCell ref="T32:T33"/>
    <mergeCell ref="U32:U33"/>
    <mergeCell ref="V32:V33"/>
    <mergeCell ref="W32:W33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0:V21"/>
    <mergeCell ref="W20:W21"/>
    <mergeCell ref="B21:B22"/>
    <mergeCell ref="S22:S23"/>
    <mergeCell ref="T22:T23"/>
    <mergeCell ref="U22:U23"/>
    <mergeCell ref="B18:B19"/>
    <mergeCell ref="S18:S19"/>
    <mergeCell ref="T18:T19"/>
    <mergeCell ref="U18:U19"/>
    <mergeCell ref="V18:V19"/>
    <mergeCell ref="W18:W19"/>
    <mergeCell ref="W14:W15"/>
    <mergeCell ref="A15:A18"/>
    <mergeCell ref="C16:C17"/>
    <mergeCell ref="D16:D17"/>
    <mergeCell ref="E16:E17"/>
    <mergeCell ref="S16:S17"/>
    <mergeCell ref="T16:T17"/>
    <mergeCell ref="U16:U17"/>
    <mergeCell ref="V16:V17"/>
    <mergeCell ref="W16:W17"/>
    <mergeCell ref="E13:E14"/>
    <mergeCell ref="B14:B15"/>
    <mergeCell ref="S14:S15"/>
    <mergeCell ref="T14:T15"/>
    <mergeCell ref="U14:U15"/>
    <mergeCell ref="V14:V15"/>
    <mergeCell ref="A11:A14"/>
    <mergeCell ref="C13:C14"/>
    <mergeCell ref="D13:D14"/>
    <mergeCell ref="T11:V11"/>
    <mergeCell ref="S12:S13"/>
    <mergeCell ref="T12:T13"/>
    <mergeCell ref="U12:U13"/>
    <mergeCell ref="V12:V13"/>
    <mergeCell ref="W12:W13"/>
    <mergeCell ref="J9:J10"/>
    <mergeCell ref="K9:K10"/>
    <mergeCell ref="L9:L10"/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A101"/>
  <sheetViews>
    <sheetView zoomScale="130" zoomScaleNormal="130" zoomScaleSheetLayoutView="145" workbookViewId="0">
      <selection activeCell="K41" sqref="K41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62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57</v>
      </c>
      <c r="G4" s="11"/>
      <c r="H4" s="12"/>
      <c r="I4" s="9" t="s">
        <v>10</v>
      </c>
      <c r="J4" s="10"/>
      <c r="K4" s="10"/>
      <c r="L4" s="10"/>
      <c r="M4" s="236">
        <v>44893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44893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27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8</v>
      </c>
    </row>
    <row r="11" spans="1:27" ht="14.1" customHeight="1">
      <c r="A11" s="253">
        <v>1</v>
      </c>
      <c r="B11" s="250">
        <v>1</v>
      </c>
      <c r="C11" s="139"/>
      <c r="D11" s="140"/>
      <c r="E11" s="140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41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139">
        <v>0.6</v>
      </c>
      <c r="D12" s="140">
        <f t="shared" ref="D12" si="1">IF(C12=0,"",$F$6-C12)</f>
        <v>26.4</v>
      </c>
      <c r="E12" s="140">
        <f>IF(C12=0,"",C12-MAX(C$8:$C11))</f>
        <v>0.6</v>
      </c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8</v>
      </c>
      <c r="U12" s="217">
        <v>9</v>
      </c>
      <c r="V12" s="217">
        <v>10</v>
      </c>
      <c r="W12" s="218">
        <f>SUM(U12:V12)</f>
        <v>19</v>
      </c>
      <c r="X12" s="52">
        <f>X11+2</f>
        <v>2</v>
      </c>
      <c r="Y12" s="53">
        <f t="shared" ref="Y12:Y16" si="2">VLOOKUP(X12,$S$12:$W$50,5,0)</f>
        <v>19</v>
      </c>
      <c r="Z12" s="7">
        <v>4</v>
      </c>
      <c r="AA12" s="7">
        <v>3</v>
      </c>
    </row>
    <row r="13" spans="1:27" ht="14.1" customHeight="1">
      <c r="A13" s="253"/>
      <c r="B13" s="142"/>
      <c r="C13" s="145"/>
      <c r="D13" s="146"/>
      <c r="E13" s="146"/>
      <c r="F13" s="36"/>
      <c r="G13" s="46"/>
      <c r="H13" s="14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20</v>
      </c>
      <c r="Z13" s="7">
        <v>6</v>
      </c>
      <c r="AA13" s="7">
        <v>3</v>
      </c>
    </row>
    <row r="14" spans="1:27" ht="14.1" customHeight="1">
      <c r="A14" s="253"/>
      <c r="B14" s="249"/>
      <c r="C14" s="139"/>
      <c r="D14" s="140"/>
      <c r="E14" s="140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7</v>
      </c>
      <c r="U14" s="217">
        <v>9</v>
      </c>
      <c r="V14" s="217">
        <v>11</v>
      </c>
      <c r="W14" s="218">
        <f>SUM(U14:V14)</f>
        <v>20</v>
      </c>
      <c r="X14" s="52">
        <f t="shared" ref="X14:X16" si="3">X13+2</f>
        <v>6</v>
      </c>
      <c r="Y14" s="53">
        <f t="shared" si="2"/>
        <v>22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39"/>
      <c r="D15" s="140"/>
      <c r="E15" s="140"/>
      <c r="F15" s="36"/>
      <c r="G15" s="46"/>
      <c r="H15" s="14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10</v>
      </c>
      <c r="Z15" s="7">
        <v>10</v>
      </c>
      <c r="AA15" s="7">
        <v>3</v>
      </c>
    </row>
    <row r="16" spans="1:27" ht="14.1" customHeight="1">
      <c r="A16" s="253"/>
      <c r="B16" s="142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8</v>
      </c>
      <c r="U16" s="217">
        <v>10</v>
      </c>
      <c r="V16" s="217">
        <v>12</v>
      </c>
      <c r="W16" s="218">
        <f t="shared" ref="W16" si="6">SUM(U16:V16)</f>
        <v>22</v>
      </c>
      <c r="X16" s="52">
        <f t="shared" si="3"/>
        <v>10</v>
      </c>
      <c r="Y16" s="53">
        <f t="shared" si="2"/>
        <v>12</v>
      </c>
      <c r="Z16" s="7">
        <v>12</v>
      </c>
      <c r="AA16" s="7">
        <v>3</v>
      </c>
    </row>
    <row r="17" spans="1:27" ht="14.1" customHeight="1">
      <c r="A17" s="253"/>
      <c r="B17" s="142"/>
      <c r="C17" s="221"/>
      <c r="D17" s="222"/>
      <c r="E17" s="222"/>
      <c r="F17" s="36"/>
      <c r="G17" s="46"/>
      <c r="H17" s="14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37"/>
      <c r="D18" s="138"/>
      <c r="E18" s="138"/>
      <c r="F18" s="36"/>
      <c r="G18" s="46"/>
      <c r="H18" s="47">
        <v>2</v>
      </c>
      <c r="I18" s="48">
        <f t="shared" ref="I18:I50" si="7">IFERROR(VLOOKUP($H18,$S$12:$W$50,2,0),"")</f>
        <v>8</v>
      </c>
      <c r="J18" s="48">
        <f t="shared" ref="J18:J50" si="8">IFERROR(VLOOKUP($H18,$S$12:$W$50,3,0),"")</f>
        <v>9</v>
      </c>
      <c r="K18" s="48">
        <f t="shared" ref="K18:K50" si="9">IFERROR(VLOOKUP($H18,$S$12:$W$50,4,0),"")</f>
        <v>10</v>
      </c>
      <c r="L18" s="48">
        <f t="shared" ref="L18:L50" si="10">IFERROR(VLOOKUP($H18,$S$12:$W$50,5,0),"")</f>
        <v>19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3</v>
      </c>
      <c r="U18" s="217">
        <v>4</v>
      </c>
      <c r="V18" s="217">
        <v>6</v>
      </c>
      <c r="W18" s="218">
        <f t="shared" ref="W18" si="12">SUM(U18:V18)</f>
        <v>10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37"/>
      <c r="D19" s="138"/>
      <c r="E19" s="138"/>
      <c r="F19" s="36"/>
      <c r="G19" s="46"/>
      <c r="H19" s="146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42"/>
      <c r="C20" s="137"/>
      <c r="D20" s="138"/>
      <c r="E20" s="138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3</v>
      </c>
      <c r="U20" s="217">
        <v>5</v>
      </c>
      <c r="V20" s="217">
        <v>7</v>
      </c>
      <c r="W20" s="218">
        <f t="shared" ref="W20" si="15">SUM(U20:V20)</f>
        <v>12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37"/>
      <c r="D21" s="138"/>
      <c r="E21" s="138"/>
      <c r="F21" s="36"/>
      <c r="G21" s="46"/>
      <c r="H21" s="14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37"/>
      <c r="D22" s="138"/>
      <c r="E22" s="138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42">
        <v>2</v>
      </c>
      <c r="C23" s="137"/>
      <c r="D23" s="138"/>
      <c r="E23" s="138"/>
      <c r="F23" s="36"/>
      <c r="G23" s="46"/>
      <c r="H23" s="14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14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42"/>
      <c r="C26" s="139"/>
      <c r="D26" s="140"/>
      <c r="E26" s="140"/>
      <c r="F26" s="36"/>
      <c r="G26" s="46"/>
      <c r="H26" s="47">
        <f>H18+2</f>
        <v>4</v>
      </c>
      <c r="I26" s="48">
        <f t="shared" si="7"/>
        <v>7</v>
      </c>
      <c r="J26" s="48">
        <f t="shared" si="8"/>
        <v>9</v>
      </c>
      <c r="K26" s="48">
        <f t="shared" si="9"/>
        <v>11</v>
      </c>
      <c r="L26" s="48">
        <f t="shared" si="10"/>
        <v>20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42"/>
      <c r="C27" s="137"/>
      <c r="D27" s="138"/>
      <c r="E27" s="138"/>
      <c r="F27" s="36"/>
      <c r="G27" s="46"/>
      <c r="H27" s="146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42"/>
      <c r="C28" s="137"/>
      <c r="D28" s="138"/>
      <c r="E28" s="138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42"/>
      <c r="C29" s="137"/>
      <c r="D29" s="138"/>
      <c r="E29" s="138"/>
      <c r="F29" s="36"/>
      <c r="G29" s="46"/>
      <c r="H29" s="14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42"/>
      <c r="C30" s="139"/>
      <c r="D30" s="140"/>
      <c r="E30" s="140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42"/>
      <c r="C31" s="139"/>
      <c r="D31" s="140"/>
      <c r="E31" s="140"/>
      <c r="F31" s="36"/>
      <c r="G31" s="46"/>
      <c r="H31" s="14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42"/>
      <c r="C32" s="139"/>
      <c r="D32" s="140"/>
      <c r="E32" s="140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42"/>
      <c r="C33" s="139"/>
      <c r="D33" s="140"/>
      <c r="E33" s="140"/>
      <c r="F33" s="36"/>
      <c r="G33" s="46"/>
      <c r="H33" s="14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42"/>
      <c r="C34" s="139"/>
      <c r="D34" s="140"/>
      <c r="E34" s="140"/>
      <c r="F34" s="36"/>
      <c r="G34" s="46"/>
      <c r="H34" s="47">
        <f>H26+2</f>
        <v>6</v>
      </c>
      <c r="I34" s="48">
        <f t="shared" si="7"/>
        <v>8</v>
      </c>
      <c r="J34" s="48">
        <f t="shared" si="8"/>
        <v>10</v>
      </c>
      <c r="K34" s="48">
        <f t="shared" si="9"/>
        <v>12</v>
      </c>
      <c r="L34" s="48">
        <f t="shared" si="10"/>
        <v>22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9">A31+1</f>
        <v>7</v>
      </c>
      <c r="B35" s="142"/>
      <c r="C35" s="78"/>
      <c r="D35" s="140"/>
      <c r="E35" s="140"/>
      <c r="F35" s="36"/>
      <c r="G35" s="46"/>
      <c r="H35" s="146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42"/>
      <c r="C36" s="139"/>
      <c r="D36" s="140"/>
      <c r="E36" s="140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42"/>
      <c r="C37" s="139"/>
      <c r="D37" s="140"/>
      <c r="E37" s="140"/>
      <c r="F37" s="36"/>
      <c r="G37" s="46"/>
      <c r="H37" s="14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42"/>
      <c r="C38" s="139"/>
      <c r="D38" s="140"/>
      <c r="E38" s="140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0">A35+1</f>
        <v>8</v>
      </c>
      <c r="B39" s="142"/>
      <c r="C39" s="137"/>
      <c r="D39" s="138"/>
      <c r="E39" s="138"/>
      <c r="F39" s="36"/>
      <c r="G39" s="46"/>
      <c r="H39" s="14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42"/>
      <c r="C40" s="139">
        <v>7.5</v>
      </c>
      <c r="D40" s="140">
        <f t="shared" ref="D40" si="21">IF(C40=0,"",$F$6-C40)</f>
        <v>19.5</v>
      </c>
      <c r="E40" s="140">
        <f>IF(C40=0,"",C40-MAX(C$8:$C39))</f>
        <v>6.9</v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42"/>
      <c r="C41" s="139"/>
      <c r="D41" s="140"/>
      <c r="E41" s="140"/>
      <c r="F41" s="36"/>
      <c r="G41" s="46"/>
      <c r="H41" s="14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42"/>
      <c r="C42" s="137"/>
      <c r="D42" s="138"/>
      <c r="E42" s="138"/>
      <c r="F42" s="36"/>
      <c r="G42" s="46"/>
      <c r="H42" s="47">
        <f>H34+2</f>
        <v>8</v>
      </c>
      <c r="I42" s="48">
        <f t="shared" si="7"/>
        <v>3</v>
      </c>
      <c r="J42" s="48">
        <f t="shared" si="8"/>
        <v>4</v>
      </c>
      <c r="K42" s="48">
        <f t="shared" si="9"/>
        <v>6</v>
      </c>
      <c r="L42" s="48">
        <f t="shared" si="10"/>
        <v>10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42"/>
      <c r="C43" s="137"/>
      <c r="D43" s="138"/>
      <c r="E43" s="138"/>
      <c r="F43" s="36"/>
      <c r="G43" s="46"/>
      <c r="H43" s="146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42">
        <v>3</v>
      </c>
      <c r="C44" s="139"/>
      <c r="D44" s="140"/>
      <c r="E44" s="140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42"/>
      <c r="C45" s="139"/>
      <c r="D45" s="140"/>
      <c r="E45" s="140"/>
      <c r="F45" s="36"/>
      <c r="G45" s="46"/>
      <c r="H45" s="14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42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42"/>
      <c r="C47" s="214"/>
      <c r="D47" s="215"/>
      <c r="E47" s="215"/>
      <c r="F47" s="36"/>
      <c r="G47" s="46"/>
      <c r="H47" s="14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42"/>
      <c r="C48" s="78"/>
      <c r="D48" s="140" t="str">
        <f>IF(C48=0,"",$F$6-C48)</f>
        <v/>
      </c>
      <c r="E48" s="140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42"/>
      <c r="C49" s="78"/>
      <c r="D49" s="140"/>
      <c r="E49" s="140"/>
      <c r="F49" s="36"/>
      <c r="G49" s="46"/>
      <c r="H49" s="47">
        <f>H42+2</f>
        <v>10</v>
      </c>
      <c r="I49" s="48">
        <f t="shared" si="7"/>
        <v>3</v>
      </c>
      <c r="J49" s="48">
        <f t="shared" si="8"/>
        <v>5</v>
      </c>
      <c r="K49" s="48">
        <f t="shared" si="9"/>
        <v>7</v>
      </c>
      <c r="L49" s="48">
        <f t="shared" si="10"/>
        <v>12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42"/>
      <c r="C50" s="139">
        <v>10</v>
      </c>
      <c r="D50" s="140">
        <f>IF(C50=0,"",$F$6-C50)</f>
        <v>17</v>
      </c>
      <c r="E50" s="140">
        <f>IF(C50=0,"",C50-MAX(C$8:$C49))</f>
        <v>2.5</v>
      </c>
      <c r="F50" s="36"/>
      <c r="G50" s="46"/>
      <c r="H50" s="146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5"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  <mergeCell ref="A15:A18"/>
    <mergeCell ref="C16:C17"/>
    <mergeCell ref="D16:D17"/>
    <mergeCell ref="E16:E17"/>
    <mergeCell ref="S16:S17"/>
    <mergeCell ref="T16:T17"/>
    <mergeCell ref="W12:W13"/>
    <mergeCell ref="B14:B15"/>
    <mergeCell ref="S14:S15"/>
    <mergeCell ref="T14:T15"/>
    <mergeCell ref="U14:U15"/>
    <mergeCell ref="V14:V15"/>
    <mergeCell ref="W14:W15"/>
    <mergeCell ref="A11:A14"/>
    <mergeCell ref="B11:B12"/>
    <mergeCell ref="T11:V11"/>
    <mergeCell ref="S12:S13"/>
    <mergeCell ref="T12:T13"/>
    <mergeCell ref="U12:U13"/>
    <mergeCell ref="V12:V13"/>
    <mergeCell ref="V20:V21"/>
    <mergeCell ref="W20:W21"/>
    <mergeCell ref="B21:B22"/>
    <mergeCell ref="S22:S23"/>
    <mergeCell ref="T22:T23"/>
    <mergeCell ref="U22:U23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V34:V35"/>
    <mergeCell ref="W34:W35"/>
    <mergeCell ref="A35:A38"/>
    <mergeCell ref="S36:S37"/>
    <mergeCell ref="T36:T37"/>
    <mergeCell ref="U36:U37"/>
    <mergeCell ref="V36:V37"/>
    <mergeCell ref="W36:W37"/>
    <mergeCell ref="S38:S39"/>
    <mergeCell ref="T38:T39"/>
    <mergeCell ref="U38:U39"/>
    <mergeCell ref="V38:V39"/>
    <mergeCell ref="W38:W39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W42:W43"/>
    <mergeCell ref="A43:A46"/>
    <mergeCell ref="S44:S45"/>
    <mergeCell ref="T44:T45"/>
    <mergeCell ref="U44:U45"/>
    <mergeCell ref="V44:V45"/>
    <mergeCell ref="W44:W45"/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A101"/>
  <sheetViews>
    <sheetView zoomScale="136" zoomScaleNormal="136" zoomScaleSheetLayoutView="145" workbookViewId="0">
      <selection activeCell="C14" sqref="C14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95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59</v>
      </c>
      <c r="G4" s="11"/>
      <c r="H4" s="12"/>
      <c r="I4" s="9" t="s">
        <v>10</v>
      </c>
      <c r="J4" s="10"/>
      <c r="K4" s="10"/>
      <c r="L4" s="10"/>
      <c r="M4" s="236">
        <v>44896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44896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28.2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R9" s="155">
        <v>38</v>
      </c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3</v>
      </c>
    </row>
    <row r="11" spans="1:27" ht="14.1" customHeight="1">
      <c r="A11" s="253">
        <v>1</v>
      </c>
      <c r="B11" s="172">
        <v>1</v>
      </c>
      <c r="C11" s="181">
        <v>0.4</v>
      </c>
      <c r="D11" s="179">
        <f t="shared" ref="D11" si="0">IF(C11=0,"",$F$6-C11)</f>
        <v>27.8</v>
      </c>
      <c r="E11" s="179">
        <f>IF(C11=0,"",C11-MAX(C$8:$C10))</f>
        <v>0.4</v>
      </c>
      <c r="F11" s="36"/>
      <c r="G11" s="37"/>
      <c r="H11" s="38"/>
      <c r="I11" s="39"/>
      <c r="J11" s="39"/>
      <c r="K11" s="39"/>
      <c r="L11" s="40" t="str">
        <f t="shared" ref="L11" si="1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70"/>
      <c r="X11" s="44"/>
      <c r="Y11" s="45"/>
      <c r="Z11" s="7">
        <v>2</v>
      </c>
      <c r="AA11" s="7">
        <v>3</v>
      </c>
    </row>
    <row r="12" spans="1:27" ht="14.1" customHeight="1">
      <c r="A12" s="253"/>
      <c r="B12" s="173"/>
      <c r="C12" s="166"/>
      <c r="D12" s="167"/>
      <c r="E12" s="167"/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3</v>
      </c>
      <c r="U12" s="217">
        <v>4</v>
      </c>
      <c r="V12" s="217">
        <v>6</v>
      </c>
      <c r="W12" s="218">
        <f>SUM(U12:V12)</f>
        <v>10</v>
      </c>
      <c r="X12" s="52">
        <f>X11+2</f>
        <v>2</v>
      </c>
      <c r="Y12" s="53">
        <f t="shared" ref="Y12:Y16" si="2">VLOOKUP(X12,$S$12:$W$50,5,0)</f>
        <v>10</v>
      </c>
      <c r="Z12" s="7">
        <v>4</v>
      </c>
      <c r="AA12" s="7">
        <v>3</v>
      </c>
    </row>
    <row r="13" spans="1:27" ht="14.1" customHeight="1">
      <c r="A13" s="253"/>
      <c r="B13" s="171"/>
      <c r="C13" s="166"/>
      <c r="D13" s="167"/>
      <c r="E13" s="167"/>
      <c r="F13" s="36"/>
      <c r="G13" s="46"/>
      <c r="H13" s="175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9</v>
      </c>
      <c r="Z13" s="7">
        <v>6</v>
      </c>
      <c r="AA13" s="7">
        <v>3</v>
      </c>
    </row>
    <row r="14" spans="1:27" ht="14.1" customHeight="1">
      <c r="A14" s="253"/>
      <c r="B14" s="249"/>
      <c r="C14" s="168"/>
      <c r="D14" s="169"/>
      <c r="E14" s="169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3</v>
      </c>
      <c r="U14" s="217">
        <v>4</v>
      </c>
      <c r="V14" s="217">
        <v>5</v>
      </c>
      <c r="W14" s="218">
        <f>SUM(U14:V14)</f>
        <v>9</v>
      </c>
      <c r="X14" s="52">
        <f t="shared" ref="X14:X16" si="3">X13+2</f>
        <v>6</v>
      </c>
      <c r="Y14" s="53">
        <f t="shared" si="2"/>
        <v>12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68"/>
      <c r="D15" s="169"/>
      <c r="E15" s="169"/>
      <c r="F15" s="36"/>
      <c r="G15" s="46"/>
      <c r="H15" s="175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13</v>
      </c>
      <c r="Z15" s="7">
        <v>10</v>
      </c>
      <c r="AA15" s="7">
        <v>3</v>
      </c>
    </row>
    <row r="16" spans="1:27" ht="14.1" customHeight="1">
      <c r="A16" s="253"/>
      <c r="B16" s="171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3</v>
      </c>
      <c r="U16" s="217">
        <v>5</v>
      </c>
      <c r="V16" s="217">
        <v>7</v>
      </c>
      <c r="W16" s="218">
        <f t="shared" ref="W16" si="6">SUM(U16:V16)</f>
        <v>12</v>
      </c>
      <c r="X16" s="52">
        <f t="shared" si="3"/>
        <v>10</v>
      </c>
      <c r="Y16" s="53">
        <f t="shared" si="2"/>
        <v>12</v>
      </c>
      <c r="Z16" s="7">
        <v>12</v>
      </c>
      <c r="AA16" s="7">
        <v>3</v>
      </c>
    </row>
    <row r="17" spans="1:27" ht="14.1" customHeight="1">
      <c r="A17" s="253"/>
      <c r="B17" s="171"/>
      <c r="C17" s="221"/>
      <c r="D17" s="222"/>
      <c r="E17" s="222"/>
      <c r="F17" s="36"/>
      <c r="G17" s="46"/>
      <c r="H17" s="175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66"/>
      <c r="D18" s="167"/>
      <c r="E18" s="167"/>
      <c r="F18" s="36"/>
      <c r="G18" s="46"/>
      <c r="H18" s="47">
        <v>2</v>
      </c>
      <c r="I18" s="48">
        <f t="shared" ref="I18:I50" si="7">IFERROR(VLOOKUP($H18,$S$12:$W$50,2,0),"")</f>
        <v>3</v>
      </c>
      <c r="J18" s="48">
        <f t="shared" ref="J18:J50" si="8">IFERROR(VLOOKUP($H18,$S$12:$W$50,3,0),"")</f>
        <v>4</v>
      </c>
      <c r="K18" s="48">
        <f t="shared" ref="K18:K50" si="9">IFERROR(VLOOKUP($H18,$S$12:$W$50,4,0),"")</f>
        <v>6</v>
      </c>
      <c r="L18" s="48">
        <f t="shared" ref="L18:L50" si="10">IFERROR(VLOOKUP($H18,$S$12:$W$50,5,0),"")</f>
        <v>10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5</v>
      </c>
      <c r="U18" s="217">
        <v>6</v>
      </c>
      <c r="V18" s="217">
        <v>7</v>
      </c>
      <c r="W18" s="218">
        <f t="shared" ref="W18" si="12">SUM(U18:V18)</f>
        <v>13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66"/>
      <c r="D19" s="167"/>
      <c r="E19" s="167"/>
      <c r="F19" s="36"/>
      <c r="G19" s="46"/>
      <c r="H19" s="175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71"/>
      <c r="C20" s="166"/>
      <c r="D20" s="167"/>
      <c r="E20" s="167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4</v>
      </c>
      <c r="U20" s="217">
        <v>5</v>
      </c>
      <c r="V20" s="217">
        <v>7</v>
      </c>
      <c r="W20" s="218">
        <f t="shared" ref="W20" si="15">SUM(U20:V20)</f>
        <v>12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>
        <v>2</v>
      </c>
      <c r="C21" s="166"/>
      <c r="D21" s="167"/>
      <c r="E21" s="167"/>
      <c r="F21" s="36"/>
      <c r="G21" s="46"/>
      <c r="H21" s="175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66"/>
      <c r="D22" s="167"/>
      <c r="E22" s="167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71"/>
      <c r="C23" s="166"/>
      <c r="D23" s="167"/>
      <c r="E23" s="167"/>
      <c r="F23" s="36"/>
      <c r="G23" s="46"/>
      <c r="H23" s="175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166"/>
      <c r="D24" s="167"/>
      <c r="E24" s="167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166"/>
      <c r="D25" s="167"/>
      <c r="E25" s="167"/>
      <c r="F25" s="36"/>
      <c r="G25" s="46"/>
      <c r="H25" s="175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71"/>
      <c r="C26" s="168"/>
      <c r="D26" s="169"/>
      <c r="E26" s="169"/>
      <c r="F26" s="36"/>
      <c r="G26" s="46"/>
      <c r="H26" s="47">
        <f>H18+2</f>
        <v>4</v>
      </c>
      <c r="I26" s="48">
        <f t="shared" si="7"/>
        <v>3</v>
      </c>
      <c r="J26" s="48">
        <f t="shared" si="8"/>
        <v>4</v>
      </c>
      <c r="K26" s="48">
        <f t="shared" si="9"/>
        <v>5</v>
      </c>
      <c r="L26" s="48">
        <f t="shared" si="10"/>
        <v>9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71"/>
      <c r="C27" s="166"/>
      <c r="D27" s="167"/>
      <c r="E27" s="167"/>
      <c r="F27" s="36"/>
      <c r="G27" s="46"/>
      <c r="H27" s="175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71"/>
      <c r="C28" s="166"/>
      <c r="D28" s="167"/>
      <c r="E28" s="167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71"/>
      <c r="C29" s="166"/>
      <c r="D29" s="167"/>
      <c r="E29" s="167"/>
      <c r="F29" s="36"/>
      <c r="G29" s="46"/>
      <c r="H29" s="175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71"/>
      <c r="C30" s="166"/>
      <c r="D30" s="167"/>
      <c r="E30" s="167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71"/>
      <c r="C31" s="168"/>
      <c r="D31" s="169"/>
      <c r="E31" s="169"/>
      <c r="F31" s="36"/>
      <c r="G31" s="46"/>
      <c r="H31" s="175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71"/>
      <c r="C32" s="168"/>
      <c r="D32" s="169"/>
      <c r="E32" s="169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71"/>
      <c r="C33" s="166">
        <v>5.8</v>
      </c>
      <c r="D33" s="167">
        <f t="shared" ref="D33" si="19">IF(C33=0,"",$F$6-C33)</f>
        <v>22.4</v>
      </c>
      <c r="E33" s="167">
        <f>IF(C33=0,"",C33-MAX(C$8:$C32))</f>
        <v>5.3999999999999995</v>
      </c>
      <c r="F33" s="36"/>
      <c r="G33" s="46"/>
      <c r="H33" s="175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71"/>
      <c r="C34" s="168"/>
      <c r="D34" s="169"/>
      <c r="E34" s="169"/>
      <c r="F34" s="36"/>
      <c r="G34" s="46"/>
      <c r="H34" s="47">
        <f>H26+2</f>
        <v>6</v>
      </c>
      <c r="I34" s="48">
        <f t="shared" si="7"/>
        <v>3</v>
      </c>
      <c r="J34" s="48">
        <f t="shared" si="8"/>
        <v>5</v>
      </c>
      <c r="K34" s="48">
        <f t="shared" si="9"/>
        <v>7</v>
      </c>
      <c r="L34" s="48">
        <f t="shared" si="10"/>
        <v>12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20">A31+1</f>
        <v>7</v>
      </c>
      <c r="B35" s="171"/>
      <c r="C35" s="78"/>
      <c r="D35" s="169"/>
      <c r="E35" s="169"/>
      <c r="F35" s="36"/>
      <c r="G35" s="46"/>
      <c r="H35" s="175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71"/>
      <c r="C36" s="168"/>
      <c r="D36" s="169"/>
      <c r="E36" s="169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71"/>
      <c r="C37" s="168"/>
      <c r="D37" s="169"/>
      <c r="E37" s="169"/>
      <c r="F37" s="36"/>
      <c r="G37" s="46"/>
      <c r="H37" s="175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71"/>
      <c r="C38" s="166"/>
      <c r="D38" s="167"/>
      <c r="E38" s="167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1">A35+1</f>
        <v>8</v>
      </c>
      <c r="B39" s="171">
        <v>3</v>
      </c>
      <c r="C39" s="166"/>
      <c r="D39" s="167"/>
      <c r="E39" s="167"/>
      <c r="F39" s="36"/>
      <c r="G39" s="46"/>
      <c r="H39" s="175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71"/>
      <c r="C40" s="166"/>
      <c r="D40" s="167"/>
      <c r="E40" s="167"/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71"/>
      <c r="C41" s="168"/>
      <c r="D41" s="169"/>
      <c r="E41" s="169"/>
      <c r="F41" s="36"/>
      <c r="G41" s="46"/>
      <c r="H41" s="175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71"/>
      <c r="C42" s="166"/>
      <c r="D42" s="167"/>
      <c r="E42" s="167"/>
      <c r="F42" s="36"/>
      <c r="G42" s="46"/>
      <c r="H42" s="47">
        <f>H34+2</f>
        <v>8</v>
      </c>
      <c r="I42" s="48">
        <f t="shared" si="7"/>
        <v>5</v>
      </c>
      <c r="J42" s="48">
        <f t="shared" si="8"/>
        <v>6</v>
      </c>
      <c r="K42" s="48">
        <f t="shared" si="9"/>
        <v>7</v>
      </c>
      <c r="L42" s="48">
        <f t="shared" si="10"/>
        <v>13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71"/>
      <c r="C43" s="166"/>
      <c r="D43" s="167"/>
      <c r="E43" s="167"/>
      <c r="F43" s="36"/>
      <c r="G43" s="46"/>
      <c r="H43" s="175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71"/>
      <c r="C44" s="168"/>
      <c r="D44" s="169"/>
      <c r="E44" s="169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71"/>
      <c r="C45" s="168"/>
      <c r="D45" s="169"/>
      <c r="E45" s="169"/>
      <c r="F45" s="36"/>
      <c r="G45" s="46"/>
      <c r="H45" s="175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71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71"/>
      <c r="C47" s="214"/>
      <c r="D47" s="215"/>
      <c r="E47" s="215"/>
      <c r="F47" s="36"/>
      <c r="G47" s="46"/>
      <c r="H47" s="175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71"/>
      <c r="C48" s="78"/>
      <c r="D48" s="169" t="str">
        <f>IF(C48=0,"",$F$6-C48)</f>
        <v/>
      </c>
      <c r="E48" s="169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71"/>
      <c r="C49" s="78"/>
      <c r="D49" s="169"/>
      <c r="E49" s="169"/>
      <c r="F49" s="36"/>
      <c r="G49" s="46"/>
      <c r="H49" s="47">
        <f>H42+2</f>
        <v>10</v>
      </c>
      <c r="I49" s="48">
        <f t="shared" si="7"/>
        <v>4</v>
      </c>
      <c r="J49" s="48">
        <f t="shared" si="8"/>
        <v>5</v>
      </c>
      <c r="K49" s="48">
        <f t="shared" si="9"/>
        <v>7</v>
      </c>
      <c r="L49" s="48">
        <f t="shared" si="10"/>
        <v>12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71"/>
      <c r="C50" s="168">
        <v>10</v>
      </c>
      <c r="D50" s="169">
        <f>IF(C50=0,"",$F$6-C50)</f>
        <v>18.2</v>
      </c>
      <c r="E50" s="169">
        <f>IF(C50=0,"",C50-MAX(C$8:$C49))</f>
        <v>4.2</v>
      </c>
      <c r="F50" s="36"/>
      <c r="G50" s="46"/>
      <c r="H50" s="175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1"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  <mergeCell ref="S12:S13"/>
    <mergeCell ref="T12:T13"/>
    <mergeCell ref="U12:U13"/>
    <mergeCell ref="V12:V13"/>
    <mergeCell ref="B9:B10"/>
    <mergeCell ref="C9:C10"/>
    <mergeCell ref="D9:D10"/>
    <mergeCell ref="E9:E10"/>
    <mergeCell ref="H9:H10"/>
    <mergeCell ref="I9:I10"/>
    <mergeCell ref="A15:A18"/>
    <mergeCell ref="C16:C17"/>
    <mergeCell ref="D16:D17"/>
    <mergeCell ref="E16:E17"/>
    <mergeCell ref="S16:S17"/>
    <mergeCell ref="T16:T17"/>
    <mergeCell ref="W12:W13"/>
    <mergeCell ref="B14:B15"/>
    <mergeCell ref="S14:S15"/>
    <mergeCell ref="T14:T15"/>
    <mergeCell ref="U14:U15"/>
    <mergeCell ref="V14:V15"/>
    <mergeCell ref="W14:W15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11:A14"/>
    <mergeCell ref="T11:V11"/>
    <mergeCell ref="T30:T31"/>
    <mergeCell ref="U30:U31"/>
    <mergeCell ref="V22:V23"/>
    <mergeCell ref="W22:W23"/>
    <mergeCell ref="A23:A26"/>
    <mergeCell ref="B24:B25"/>
    <mergeCell ref="S24:S25"/>
    <mergeCell ref="T24:T25"/>
    <mergeCell ref="U24:U25"/>
    <mergeCell ref="V24:V25"/>
    <mergeCell ref="W24:W25"/>
    <mergeCell ref="S26:S27"/>
    <mergeCell ref="A19:A22"/>
    <mergeCell ref="S20:S21"/>
    <mergeCell ref="T20:T21"/>
    <mergeCell ref="U20:U21"/>
    <mergeCell ref="V20:V21"/>
    <mergeCell ref="W20:W21"/>
    <mergeCell ref="B21:B22"/>
    <mergeCell ref="S22:S23"/>
    <mergeCell ref="T22:T23"/>
    <mergeCell ref="U22:U23"/>
    <mergeCell ref="V42:V43"/>
    <mergeCell ref="W42:W43"/>
    <mergeCell ref="A31:A34"/>
    <mergeCell ref="S32:S33"/>
    <mergeCell ref="T32:T33"/>
    <mergeCell ref="U32:U33"/>
    <mergeCell ref="V32:V33"/>
    <mergeCell ref="T26:T27"/>
    <mergeCell ref="U26:U27"/>
    <mergeCell ref="V26:V27"/>
    <mergeCell ref="W26:W27"/>
    <mergeCell ref="A27:A30"/>
    <mergeCell ref="S28:S29"/>
    <mergeCell ref="T28:T29"/>
    <mergeCell ref="U28:U29"/>
    <mergeCell ref="V28:V29"/>
    <mergeCell ref="W28:W29"/>
    <mergeCell ref="W32:W33"/>
    <mergeCell ref="S34:S35"/>
    <mergeCell ref="T34:T35"/>
    <mergeCell ref="U34:U35"/>
    <mergeCell ref="V34:V35"/>
    <mergeCell ref="W34:W35"/>
    <mergeCell ref="S30:S31"/>
    <mergeCell ref="D46:D47"/>
    <mergeCell ref="W50:W51"/>
    <mergeCell ref="V30:V31"/>
    <mergeCell ref="W30:W31"/>
    <mergeCell ref="W38:W39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A35:A38"/>
    <mergeCell ref="S36:S37"/>
    <mergeCell ref="T36:T37"/>
    <mergeCell ref="U36:U37"/>
    <mergeCell ref="V36:V37"/>
    <mergeCell ref="W36:W37"/>
    <mergeCell ref="S38:S39"/>
    <mergeCell ref="T38:T39"/>
    <mergeCell ref="U38:U39"/>
    <mergeCell ref="V38:V39"/>
    <mergeCell ref="O56:P56"/>
    <mergeCell ref="A47:A50"/>
    <mergeCell ref="S48:S49"/>
    <mergeCell ref="T48:T49"/>
    <mergeCell ref="U48:U49"/>
    <mergeCell ref="V48:V49"/>
    <mergeCell ref="W48:W49"/>
    <mergeCell ref="S50:S51"/>
    <mergeCell ref="T50:T51"/>
    <mergeCell ref="U50:U51"/>
    <mergeCell ref="V50:V51"/>
    <mergeCell ref="E46:E47"/>
    <mergeCell ref="S46:S47"/>
    <mergeCell ref="T46:T47"/>
    <mergeCell ref="U46:U47"/>
    <mergeCell ref="V46:V47"/>
    <mergeCell ref="W46:W47"/>
    <mergeCell ref="A43:A46"/>
    <mergeCell ref="S44:S45"/>
    <mergeCell ref="T44:T45"/>
    <mergeCell ref="U44:U45"/>
    <mergeCell ref="V44:V45"/>
    <mergeCell ref="W44:W45"/>
    <mergeCell ref="C46:C47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0" tint="-0.249977111117893"/>
  </sheetPr>
  <dimension ref="A1:AA101"/>
  <sheetViews>
    <sheetView topLeftCell="A10" zoomScale="136" zoomScaleNormal="136" zoomScaleSheetLayoutView="145" workbookViewId="0">
      <selection activeCell="E16" sqref="E16:E17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96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55</v>
      </c>
      <c r="G4" s="11"/>
      <c r="H4" s="12"/>
      <c r="I4" s="9" t="s">
        <v>10</v>
      </c>
      <c r="J4" s="10"/>
      <c r="K4" s="10"/>
      <c r="L4" s="10"/>
      <c r="M4" s="236">
        <v>44896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44896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26.8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R9" s="155">
        <v>38</v>
      </c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4</v>
      </c>
    </row>
    <row r="11" spans="1:27" ht="14.1" customHeight="1">
      <c r="A11" s="253">
        <v>1</v>
      </c>
      <c r="B11" s="172">
        <v>1</v>
      </c>
      <c r="C11" s="182">
        <v>0.4</v>
      </c>
      <c r="D11" s="179">
        <f t="shared" ref="D11" si="0">IF(C11=0,"",$F$6-C11)</f>
        <v>26.400000000000002</v>
      </c>
      <c r="E11" s="179">
        <f>IF(C11=0,"",C11-MAX(C$8:$C10))</f>
        <v>0.4</v>
      </c>
      <c r="F11" s="36"/>
      <c r="G11" s="37"/>
      <c r="H11" s="38"/>
      <c r="I11" s="39"/>
      <c r="J11" s="39"/>
      <c r="K11" s="39"/>
      <c r="L11" s="40" t="str">
        <f t="shared" ref="L11" si="1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70"/>
      <c r="X11" s="44"/>
      <c r="Y11" s="45"/>
      <c r="Z11" s="7">
        <v>2</v>
      </c>
      <c r="AA11" s="7">
        <v>3</v>
      </c>
    </row>
    <row r="12" spans="1:27" ht="14.1" customHeight="1">
      <c r="A12" s="253"/>
      <c r="B12" s="173"/>
      <c r="C12" s="166"/>
      <c r="D12" s="167"/>
      <c r="E12" s="167"/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4</v>
      </c>
      <c r="U12" s="217">
        <v>8</v>
      </c>
      <c r="V12" s="217">
        <v>12</v>
      </c>
      <c r="W12" s="218">
        <f>SUM(U12:V12)</f>
        <v>20</v>
      </c>
      <c r="X12" s="52">
        <f>X11+2</f>
        <v>2</v>
      </c>
      <c r="Y12" s="53">
        <f t="shared" ref="Y12:Y16" si="2">VLOOKUP(X12,$S$12:$W$50,5,0)</f>
        <v>20</v>
      </c>
      <c r="Z12" s="7">
        <v>4</v>
      </c>
      <c r="AA12" s="7">
        <v>3</v>
      </c>
    </row>
    <row r="13" spans="1:27" ht="14.1" customHeight="1">
      <c r="A13" s="253"/>
      <c r="B13" s="171"/>
      <c r="C13" s="166"/>
      <c r="D13" s="167"/>
      <c r="E13" s="167"/>
      <c r="F13" s="36"/>
      <c r="G13" s="46"/>
      <c r="H13" s="175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18</v>
      </c>
      <c r="Z13" s="7">
        <v>6</v>
      </c>
      <c r="AA13" s="7">
        <v>3</v>
      </c>
    </row>
    <row r="14" spans="1:27" ht="14.1" customHeight="1">
      <c r="A14" s="253"/>
      <c r="B14" s="249"/>
      <c r="C14" s="168"/>
      <c r="D14" s="169"/>
      <c r="E14" s="169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6</v>
      </c>
      <c r="U14" s="217">
        <v>8</v>
      </c>
      <c r="V14" s="217">
        <v>10</v>
      </c>
      <c r="W14" s="218">
        <f>SUM(U14:V14)</f>
        <v>18</v>
      </c>
      <c r="X14" s="52">
        <f t="shared" ref="X14:X16" si="3">X13+2</f>
        <v>6</v>
      </c>
      <c r="Y14" s="53">
        <f t="shared" si="2"/>
        <v>20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68"/>
      <c r="D15" s="169"/>
      <c r="E15" s="169"/>
      <c r="F15" s="36"/>
      <c r="G15" s="46"/>
      <c r="H15" s="175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20</v>
      </c>
      <c r="Z15" s="7">
        <v>10</v>
      </c>
      <c r="AA15" s="7">
        <v>3</v>
      </c>
    </row>
    <row r="16" spans="1:27" ht="14.1" customHeight="1">
      <c r="A16" s="253"/>
      <c r="B16" s="171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7</v>
      </c>
      <c r="U16" s="217">
        <v>9</v>
      </c>
      <c r="V16" s="217">
        <v>11</v>
      </c>
      <c r="W16" s="218">
        <f t="shared" ref="W16" si="6">SUM(U16:V16)</f>
        <v>20</v>
      </c>
      <c r="X16" s="52">
        <f t="shared" si="3"/>
        <v>10</v>
      </c>
      <c r="Y16" s="53">
        <f t="shared" si="2"/>
        <v>18</v>
      </c>
      <c r="Z16" s="7">
        <v>12</v>
      </c>
      <c r="AA16" s="7">
        <v>3</v>
      </c>
    </row>
    <row r="17" spans="1:27" ht="14.1" customHeight="1">
      <c r="A17" s="253"/>
      <c r="B17" s="171"/>
      <c r="C17" s="221"/>
      <c r="D17" s="222"/>
      <c r="E17" s="222"/>
      <c r="F17" s="36"/>
      <c r="G17" s="46"/>
      <c r="H17" s="175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66"/>
      <c r="D18" s="167"/>
      <c r="E18" s="167"/>
      <c r="F18" s="36"/>
      <c r="G18" s="46"/>
      <c r="H18" s="47">
        <v>2</v>
      </c>
      <c r="I18" s="48">
        <f t="shared" ref="I18:I50" si="7">IFERROR(VLOOKUP($H18,$S$12:$W$50,2,0),"")</f>
        <v>4</v>
      </c>
      <c r="J18" s="48">
        <f t="shared" ref="J18:J50" si="8">IFERROR(VLOOKUP($H18,$S$12:$W$50,3,0),"")</f>
        <v>8</v>
      </c>
      <c r="K18" s="48">
        <f t="shared" ref="K18:K50" si="9">IFERROR(VLOOKUP($H18,$S$12:$W$50,4,0),"")</f>
        <v>12</v>
      </c>
      <c r="L18" s="48">
        <f t="shared" ref="L18:L50" si="10">IFERROR(VLOOKUP($H18,$S$12:$W$50,5,0),"")</f>
        <v>20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6</v>
      </c>
      <c r="U18" s="217">
        <v>8</v>
      </c>
      <c r="V18" s="217">
        <v>12</v>
      </c>
      <c r="W18" s="218">
        <f t="shared" ref="W18" si="12">SUM(U18:V18)</f>
        <v>20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66"/>
      <c r="D19" s="167"/>
      <c r="E19" s="167"/>
      <c r="F19" s="36"/>
      <c r="G19" s="46"/>
      <c r="H19" s="175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71"/>
      <c r="C20" s="166"/>
      <c r="D20" s="167"/>
      <c r="E20" s="167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6</v>
      </c>
      <c r="U20" s="217">
        <v>8</v>
      </c>
      <c r="V20" s="217">
        <v>10</v>
      </c>
      <c r="W20" s="218">
        <f t="shared" ref="W20" si="15">SUM(U20:V20)</f>
        <v>18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>
        <v>2</v>
      </c>
      <c r="C21" s="166"/>
      <c r="D21" s="167"/>
      <c r="E21" s="167"/>
      <c r="F21" s="36"/>
      <c r="G21" s="46"/>
      <c r="H21" s="175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66"/>
      <c r="D22" s="167"/>
      <c r="E22" s="167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71"/>
      <c r="C23" s="166"/>
      <c r="D23" s="167"/>
      <c r="E23" s="167"/>
      <c r="F23" s="36"/>
      <c r="G23" s="46"/>
      <c r="H23" s="175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166"/>
      <c r="D24" s="167"/>
      <c r="E24" s="167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166"/>
      <c r="D25" s="167"/>
      <c r="E25" s="167"/>
      <c r="F25" s="36"/>
      <c r="G25" s="46"/>
      <c r="H25" s="175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71"/>
      <c r="C26" s="168"/>
      <c r="D26" s="169"/>
      <c r="E26" s="169"/>
      <c r="F26" s="36"/>
      <c r="G26" s="46"/>
      <c r="H26" s="47">
        <f>H18+2</f>
        <v>4</v>
      </c>
      <c r="I26" s="48">
        <f t="shared" si="7"/>
        <v>6</v>
      </c>
      <c r="J26" s="48">
        <f t="shared" si="8"/>
        <v>8</v>
      </c>
      <c r="K26" s="48">
        <f t="shared" si="9"/>
        <v>10</v>
      </c>
      <c r="L26" s="48">
        <f t="shared" si="10"/>
        <v>18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71"/>
      <c r="C27" s="166"/>
      <c r="D27" s="167"/>
      <c r="E27" s="167"/>
      <c r="F27" s="36"/>
      <c r="G27" s="46"/>
      <c r="H27" s="175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71"/>
      <c r="C28" s="166"/>
      <c r="D28" s="167"/>
      <c r="E28" s="167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71"/>
      <c r="C29" s="166"/>
      <c r="D29" s="167"/>
      <c r="E29" s="167"/>
      <c r="F29" s="36"/>
      <c r="G29" s="46"/>
      <c r="H29" s="175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71"/>
      <c r="C30" s="166"/>
      <c r="D30" s="167"/>
      <c r="E30" s="167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71"/>
      <c r="C31" s="168"/>
      <c r="D31" s="169"/>
      <c r="E31" s="169"/>
      <c r="F31" s="36"/>
      <c r="G31" s="46"/>
      <c r="H31" s="175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71"/>
      <c r="C32" s="168"/>
      <c r="D32" s="169"/>
      <c r="E32" s="169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71"/>
      <c r="C33" s="166">
        <v>5.7</v>
      </c>
      <c r="D33" s="167">
        <f t="shared" ref="D33" si="19">IF(C33=0,"",$F$6-C33)</f>
        <v>21.1</v>
      </c>
      <c r="E33" s="167">
        <f>IF(C33=0,"",C33-MAX(C$8:$C32))</f>
        <v>5.3</v>
      </c>
      <c r="F33" s="36"/>
      <c r="G33" s="46"/>
      <c r="H33" s="175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71"/>
      <c r="C34" s="168"/>
      <c r="D34" s="169"/>
      <c r="E34" s="169"/>
      <c r="F34" s="36"/>
      <c r="G34" s="46"/>
      <c r="H34" s="47">
        <f>H26+2</f>
        <v>6</v>
      </c>
      <c r="I34" s="48">
        <f t="shared" si="7"/>
        <v>7</v>
      </c>
      <c r="J34" s="48">
        <f t="shared" si="8"/>
        <v>9</v>
      </c>
      <c r="K34" s="48">
        <f t="shared" si="9"/>
        <v>11</v>
      </c>
      <c r="L34" s="48">
        <f t="shared" si="10"/>
        <v>20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20">A31+1</f>
        <v>7</v>
      </c>
      <c r="B35" s="171"/>
      <c r="C35" s="78"/>
      <c r="D35" s="169"/>
      <c r="E35" s="169"/>
      <c r="F35" s="36"/>
      <c r="G35" s="46"/>
      <c r="H35" s="175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71"/>
      <c r="C36" s="168"/>
      <c r="D36" s="169"/>
      <c r="E36" s="169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71"/>
      <c r="C37" s="168"/>
      <c r="D37" s="169"/>
      <c r="E37" s="169"/>
      <c r="F37" s="36"/>
      <c r="G37" s="46"/>
      <c r="H37" s="175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71"/>
      <c r="C38" s="166"/>
      <c r="D38" s="167"/>
      <c r="E38" s="167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1">A35+1</f>
        <v>8</v>
      </c>
      <c r="B39" s="171"/>
      <c r="C39" s="166"/>
      <c r="D39" s="167"/>
      <c r="E39" s="167"/>
      <c r="F39" s="36"/>
      <c r="G39" s="46"/>
      <c r="H39" s="175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71"/>
      <c r="C40" s="166"/>
      <c r="D40" s="167"/>
      <c r="E40" s="167"/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71">
        <v>3</v>
      </c>
      <c r="C41" s="168"/>
      <c r="D41" s="169"/>
      <c r="E41" s="169"/>
      <c r="F41" s="36"/>
      <c r="G41" s="46"/>
      <c r="H41" s="175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71"/>
      <c r="C42" s="166"/>
      <c r="D42" s="167"/>
      <c r="E42" s="167"/>
      <c r="F42" s="36"/>
      <c r="G42" s="46"/>
      <c r="H42" s="47">
        <f>H34+2</f>
        <v>8</v>
      </c>
      <c r="I42" s="48">
        <f t="shared" si="7"/>
        <v>6</v>
      </c>
      <c r="J42" s="48">
        <f t="shared" si="8"/>
        <v>8</v>
      </c>
      <c r="K42" s="48">
        <f t="shared" si="9"/>
        <v>12</v>
      </c>
      <c r="L42" s="48">
        <f t="shared" si="10"/>
        <v>20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71"/>
      <c r="C43" s="166"/>
      <c r="D43" s="167"/>
      <c r="E43" s="167"/>
      <c r="F43" s="36"/>
      <c r="G43" s="46"/>
      <c r="H43" s="175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71"/>
      <c r="C44" s="168"/>
      <c r="D44" s="169"/>
      <c r="E44" s="169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71"/>
      <c r="C45" s="168"/>
      <c r="D45" s="169"/>
      <c r="E45" s="169"/>
      <c r="F45" s="36"/>
      <c r="G45" s="46"/>
      <c r="H45" s="175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71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71"/>
      <c r="C47" s="214"/>
      <c r="D47" s="215"/>
      <c r="E47" s="215"/>
      <c r="F47" s="36"/>
      <c r="G47" s="46"/>
      <c r="H47" s="175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71"/>
      <c r="C48" s="78"/>
      <c r="D48" s="169" t="str">
        <f>IF(C48=0,"",$F$6-C48)</f>
        <v/>
      </c>
      <c r="E48" s="169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71"/>
      <c r="C49" s="78"/>
      <c r="D49" s="169"/>
      <c r="E49" s="169"/>
      <c r="F49" s="36"/>
      <c r="G49" s="46"/>
      <c r="H49" s="47">
        <f>H42+2</f>
        <v>10</v>
      </c>
      <c r="I49" s="48">
        <f t="shared" si="7"/>
        <v>6</v>
      </c>
      <c r="J49" s="48">
        <f t="shared" si="8"/>
        <v>8</v>
      </c>
      <c r="K49" s="48">
        <f t="shared" si="9"/>
        <v>10</v>
      </c>
      <c r="L49" s="48">
        <f t="shared" si="10"/>
        <v>18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71"/>
      <c r="C50" s="168">
        <v>10</v>
      </c>
      <c r="D50" s="169">
        <f>IF(C50=0,"",$F$6-C50)</f>
        <v>16.8</v>
      </c>
      <c r="E50" s="169">
        <f>IF(C50=0,"",C50-MAX(C$8:$C49))</f>
        <v>4.3</v>
      </c>
      <c r="F50" s="36"/>
      <c r="G50" s="46"/>
      <c r="H50" s="175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1"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  <mergeCell ref="S12:S13"/>
    <mergeCell ref="T12:T13"/>
    <mergeCell ref="U12:U13"/>
    <mergeCell ref="V12:V13"/>
    <mergeCell ref="B9:B10"/>
    <mergeCell ref="C9:C10"/>
    <mergeCell ref="D9:D10"/>
    <mergeCell ref="E9:E10"/>
    <mergeCell ref="H9:H10"/>
    <mergeCell ref="I9:I10"/>
    <mergeCell ref="A15:A18"/>
    <mergeCell ref="C16:C17"/>
    <mergeCell ref="D16:D17"/>
    <mergeCell ref="E16:E17"/>
    <mergeCell ref="S16:S17"/>
    <mergeCell ref="T16:T17"/>
    <mergeCell ref="W12:W13"/>
    <mergeCell ref="B14:B15"/>
    <mergeCell ref="S14:S15"/>
    <mergeCell ref="T14:T15"/>
    <mergeCell ref="U14:U15"/>
    <mergeCell ref="V14:V15"/>
    <mergeCell ref="W14:W15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11:A14"/>
    <mergeCell ref="T11:V11"/>
    <mergeCell ref="T30:T31"/>
    <mergeCell ref="U30:U31"/>
    <mergeCell ref="V22:V23"/>
    <mergeCell ref="W22:W23"/>
    <mergeCell ref="A23:A26"/>
    <mergeCell ref="B24:B25"/>
    <mergeCell ref="S24:S25"/>
    <mergeCell ref="T24:T25"/>
    <mergeCell ref="U24:U25"/>
    <mergeCell ref="V24:V25"/>
    <mergeCell ref="W24:W25"/>
    <mergeCell ref="S26:S27"/>
    <mergeCell ref="A19:A22"/>
    <mergeCell ref="S20:S21"/>
    <mergeCell ref="T20:T21"/>
    <mergeCell ref="U20:U21"/>
    <mergeCell ref="V20:V21"/>
    <mergeCell ref="W20:W21"/>
    <mergeCell ref="B21:B22"/>
    <mergeCell ref="S22:S23"/>
    <mergeCell ref="T22:T23"/>
    <mergeCell ref="U22:U23"/>
    <mergeCell ref="V42:V43"/>
    <mergeCell ref="W42:W43"/>
    <mergeCell ref="A31:A34"/>
    <mergeCell ref="S32:S33"/>
    <mergeCell ref="T32:T33"/>
    <mergeCell ref="U32:U33"/>
    <mergeCell ref="V32:V33"/>
    <mergeCell ref="T26:T27"/>
    <mergeCell ref="U26:U27"/>
    <mergeCell ref="V26:V27"/>
    <mergeCell ref="W26:W27"/>
    <mergeCell ref="A27:A30"/>
    <mergeCell ref="S28:S29"/>
    <mergeCell ref="T28:T29"/>
    <mergeCell ref="U28:U29"/>
    <mergeCell ref="V28:V29"/>
    <mergeCell ref="W28:W29"/>
    <mergeCell ref="W32:W33"/>
    <mergeCell ref="S34:S35"/>
    <mergeCell ref="T34:T35"/>
    <mergeCell ref="U34:U35"/>
    <mergeCell ref="V34:V35"/>
    <mergeCell ref="W34:W35"/>
    <mergeCell ref="S30:S31"/>
    <mergeCell ref="D46:D47"/>
    <mergeCell ref="W50:W51"/>
    <mergeCell ref="V30:V31"/>
    <mergeCell ref="W30:W31"/>
    <mergeCell ref="W38:W39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A35:A38"/>
    <mergeCell ref="S36:S37"/>
    <mergeCell ref="T36:T37"/>
    <mergeCell ref="U36:U37"/>
    <mergeCell ref="V36:V37"/>
    <mergeCell ref="W36:W37"/>
    <mergeCell ref="S38:S39"/>
    <mergeCell ref="T38:T39"/>
    <mergeCell ref="U38:U39"/>
    <mergeCell ref="V38:V39"/>
    <mergeCell ref="O56:P56"/>
    <mergeCell ref="A47:A50"/>
    <mergeCell ref="S48:S49"/>
    <mergeCell ref="T48:T49"/>
    <mergeCell ref="U48:U49"/>
    <mergeCell ref="V48:V49"/>
    <mergeCell ref="W48:W49"/>
    <mergeCell ref="S50:S51"/>
    <mergeCell ref="T50:T51"/>
    <mergeCell ref="U50:U51"/>
    <mergeCell ref="V50:V51"/>
    <mergeCell ref="E46:E47"/>
    <mergeCell ref="S46:S47"/>
    <mergeCell ref="T46:T47"/>
    <mergeCell ref="U46:U47"/>
    <mergeCell ref="V46:V47"/>
    <mergeCell ref="W46:W47"/>
    <mergeCell ref="A43:A46"/>
    <mergeCell ref="S44:S45"/>
    <mergeCell ref="T44:T45"/>
    <mergeCell ref="U44:U45"/>
    <mergeCell ref="V44:V45"/>
    <mergeCell ref="W44:W45"/>
    <mergeCell ref="C46:C47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A101"/>
  <sheetViews>
    <sheetView zoomScale="130" zoomScaleNormal="130" zoomScaleSheetLayoutView="145" workbookViewId="0">
      <selection activeCell="M5" sqref="M5:N5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59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58</v>
      </c>
      <c r="G4" s="11"/>
      <c r="H4" s="12"/>
      <c r="I4" s="9" t="s">
        <v>10</v>
      </c>
      <c r="J4" s="10"/>
      <c r="K4" s="10"/>
      <c r="L4" s="10"/>
      <c r="M4" s="236">
        <v>44893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44893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26.5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4</v>
      </c>
    </row>
    <row r="11" spans="1:27" ht="14.1" customHeight="1">
      <c r="A11" s="253">
        <v>1</v>
      </c>
      <c r="B11" s="143">
        <v>1</v>
      </c>
      <c r="C11" s="139"/>
      <c r="D11" s="140"/>
      <c r="E11" s="140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41"/>
      <c r="X11" s="44"/>
      <c r="Y11" s="45"/>
      <c r="Z11" s="7">
        <v>2</v>
      </c>
      <c r="AA11" s="7">
        <v>3</v>
      </c>
    </row>
    <row r="12" spans="1:27" ht="14.1" customHeight="1">
      <c r="A12" s="253"/>
      <c r="B12" s="144"/>
      <c r="C12" s="139">
        <v>0.6</v>
      </c>
      <c r="D12" s="140">
        <f t="shared" ref="D12" si="1">IF(C12=0,"",$F$6-C12)</f>
        <v>25.9</v>
      </c>
      <c r="E12" s="140">
        <f>IF(C12=0,"",C12-MAX(C$8:$C11))</f>
        <v>0.6</v>
      </c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4</v>
      </c>
      <c r="U12" s="217">
        <v>5</v>
      </c>
      <c r="V12" s="217">
        <v>6</v>
      </c>
      <c r="W12" s="218">
        <f>SUM(U12:V12)</f>
        <v>11</v>
      </c>
      <c r="X12" s="52">
        <f>X11+2</f>
        <v>2</v>
      </c>
      <c r="Y12" s="53">
        <f t="shared" ref="Y12:Y16" si="2">VLOOKUP(X12,$S$12:$W$50,5,0)</f>
        <v>11</v>
      </c>
      <c r="Z12" s="7">
        <v>4</v>
      </c>
      <c r="AA12" s="7">
        <v>3</v>
      </c>
    </row>
    <row r="13" spans="1:27" ht="14.1" customHeight="1">
      <c r="A13" s="253"/>
      <c r="B13" s="142"/>
      <c r="C13" s="145"/>
      <c r="D13" s="146"/>
      <c r="E13" s="146"/>
      <c r="F13" s="36"/>
      <c r="G13" s="46"/>
      <c r="H13" s="14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12</v>
      </c>
      <c r="Z13" s="7">
        <v>6</v>
      </c>
      <c r="AA13" s="7">
        <v>3</v>
      </c>
    </row>
    <row r="14" spans="1:27" ht="14.1" customHeight="1">
      <c r="A14" s="253"/>
      <c r="B14" s="249"/>
      <c r="C14" s="139"/>
      <c r="D14" s="140"/>
      <c r="E14" s="140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4</v>
      </c>
      <c r="U14" s="217">
        <v>5</v>
      </c>
      <c r="V14" s="217">
        <v>7</v>
      </c>
      <c r="W14" s="218">
        <f>SUM(U14:V14)</f>
        <v>12</v>
      </c>
      <c r="X14" s="52">
        <f t="shared" ref="X14:X16" si="3">X13+2</f>
        <v>6</v>
      </c>
      <c r="Y14" s="53">
        <f t="shared" si="2"/>
        <v>13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39"/>
      <c r="D15" s="140"/>
      <c r="E15" s="140"/>
      <c r="F15" s="36"/>
      <c r="G15" s="46"/>
      <c r="H15" s="14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8</v>
      </c>
      <c r="Z15" s="7">
        <v>10</v>
      </c>
      <c r="AA15" s="7">
        <v>3</v>
      </c>
    </row>
    <row r="16" spans="1:27" ht="14.1" customHeight="1">
      <c r="A16" s="253"/>
      <c r="B16" s="142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4</v>
      </c>
      <c r="U16" s="217">
        <v>6</v>
      </c>
      <c r="V16" s="217">
        <v>7</v>
      </c>
      <c r="W16" s="218">
        <f t="shared" ref="W16" si="6">SUM(U16:V16)</f>
        <v>13</v>
      </c>
      <c r="X16" s="52">
        <f t="shared" si="3"/>
        <v>10</v>
      </c>
      <c r="Y16" s="53">
        <f t="shared" si="2"/>
        <v>9</v>
      </c>
      <c r="Z16" s="7">
        <v>12</v>
      </c>
      <c r="AA16" s="7">
        <v>3</v>
      </c>
    </row>
    <row r="17" spans="1:27" ht="14.1" customHeight="1">
      <c r="A17" s="253"/>
      <c r="B17" s="142"/>
      <c r="C17" s="221"/>
      <c r="D17" s="222"/>
      <c r="E17" s="222"/>
      <c r="F17" s="36"/>
      <c r="G17" s="46"/>
      <c r="H17" s="14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37"/>
      <c r="D18" s="138"/>
      <c r="E18" s="138"/>
      <c r="F18" s="36"/>
      <c r="G18" s="46"/>
      <c r="H18" s="47">
        <v>2</v>
      </c>
      <c r="I18" s="48">
        <f t="shared" ref="I18:I50" si="7">IFERROR(VLOOKUP($H18,$S$12:$W$50,2,0),"")</f>
        <v>4</v>
      </c>
      <c r="J18" s="48">
        <f t="shared" ref="J18:J50" si="8">IFERROR(VLOOKUP($H18,$S$12:$W$50,3,0),"")</f>
        <v>5</v>
      </c>
      <c r="K18" s="48">
        <f t="shared" ref="K18:K50" si="9">IFERROR(VLOOKUP($H18,$S$12:$W$50,4,0),"")</f>
        <v>6</v>
      </c>
      <c r="L18" s="48">
        <f t="shared" ref="L18:L50" si="10">IFERROR(VLOOKUP($H18,$S$12:$W$50,5,0),"")</f>
        <v>11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3</v>
      </c>
      <c r="U18" s="217">
        <v>4</v>
      </c>
      <c r="V18" s="217">
        <v>4</v>
      </c>
      <c r="W18" s="218">
        <f t="shared" ref="W18" si="12">SUM(U18:V18)</f>
        <v>8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37"/>
      <c r="D19" s="138"/>
      <c r="E19" s="138"/>
      <c r="F19" s="36"/>
      <c r="G19" s="46"/>
      <c r="H19" s="146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42"/>
      <c r="C20" s="137"/>
      <c r="D20" s="138"/>
      <c r="E20" s="138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3</v>
      </c>
      <c r="U20" s="217">
        <v>4</v>
      </c>
      <c r="V20" s="217">
        <v>5</v>
      </c>
      <c r="W20" s="218">
        <f t="shared" ref="W20" si="15">SUM(U20:V20)</f>
        <v>9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37"/>
      <c r="D21" s="138"/>
      <c r="E21" s="138"/>
      <c r="F21" s="36"/>
      <c r="G21" s="46"/>
      <c r="H21" s="14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37"/>
      <c r="D22" s="138"/>
      <c r="E22" s="138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42"/>
      <c r="C23" s="137"/>
      <c r="D23" s="138"/>
      <c r="E23" s="138"/>
      <c r="F23" s="36"/>
      <c r="G23" s="46"/>
      <c r="H23" s="14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14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42">
        <v>2</v>
      </c>
      <c r="C26" s="139"/>
      <c r="D26" s="140"/>
      <c r="E26" s="140"/>
      <c r="F26" s="36"/>
      <c r="G26" s="46"/>
      <c r="H26" s="47">
        <f>H18+2</f>
        <v>4</v>
      </c>
      <c r="I26" s="48">
        <f t="shared" si="7"/>
        <v>4</v>
      </c>
      <c r="J26" s="48">
        <f t="shared" si="8"/>
        <v>5</v>
      </c>
      <c r="K26" s="48">
        <f t="shared" si="9"/>
        <v>7</v>
      </c>
      <c r="L26" s="48">
        <f t="shared" si="10"/>
        <v>12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42"/>
      <c r="C27" s="137"/>
      <c r="D27" s="138"/>
      <c r="E27" s="138"/>
      <c r="F27" s="36"/>
      <c r="G27" s="46"/>
      <c r="H27" s="146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42"/>
      <c r="C28" s="137"/>
      <c r="D28" s="138"/>
      <c r="E28" s="138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42"/>
      <c r="C29" s="137"/>
      <c r="D29" s="138"/>
      <c r="E29" s="138"/>
      <c r="F29" s="36"/>
      <c r="G29" s="46"/>
      <c r="H29" s="14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42"/>
      <c r="C30" s="139"/>
      <c r="D30" s="140"/>
      <c r="E30" s="140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42"/>
      <c r="C31" s="139"/>
      <c r="D31" s="140"/>
      <c r="E31" s="140"/>
      <c r="F31" s="36"/>
      <c r="G31" s="46"/>
      <c r="H31" s="14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42"/>
      <c r="C32" s="139"/>
      <c r="D32" s="140"/>
      <c r="E32" s="140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42"/>
      <c r="C33" s="139"/>
      <c r="D33" s="140"/>
      <c r="E33" s="140"/>
      <c r="F33" s="36"/>
      <c r="G33" s="46"/>
      <c r="H33" s="14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42"/>
      <c r="C34" s="137"/>
      <c r="D34" s="138"/>
      <c r="E34" s="138"/>
      <c r="F34" s="36"/>
      <c r="G34" s="46"/>
      <c r="H34" s="47">
        <f>H26+2</f>
        <v>6</v>
      </c>
      <c r="I34" s="48">
        <f t="shared" si="7"/>
        <v>4</v>
      </c>
      <c r="J34" s="48">
        <f t="shared" si="8"/>
        <v>6</v>
      </c>
      <c r="K34" s="48">
        <f t="shared" si="9"/>
        <v>7</v>
      </c>
      <c r="L34" s="48">
        <f t="shared" si="10"/>
        <v>13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9">A31+1</f>
        <v>7</v>
      </c>
      <c r="B35" s="142"/>
      <c r="C35" s="78"/>
      <c r="D35" s="140"/>
      <c r="E35" s="140"/>
      <c r="F35" s="36"/>
      <c r="G35" s="46"/>
      <c r="H35" s="146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42"/>
      <c r="C36" s="139"/>
      <c r="D36" s="140"/>
      <c r="E36" s="140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42"/>
      <c r="C37" s="139"/>
      <c r="D37" s="140"/>
      <c r="E37" s="140"/>
      <c r="F37" s="36"/>
      <c r="G37" s="46"/>
      <c r="H37" s="14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42"/>
      <c r="C38" s="139"/>
      <c r="D38" s="140"/>
      <c r="E38" s="140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0">A35+1</f>
        <v>8</v>
      </c>
      <c r="B39" s="142"/>
      <c r="C39" s="137"/>
      <c r="D39" s="138"/>
      <c r="E39" s="138"/>
      <c r="F39" s="36"/>
      <c r="G39" s="46"/>
      <c r="H39" s="14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42"/>
      <c r="C40" s="139">
        <v>7.5</v>
      </c>
      <c r="D40" s="140">
        <f t="shared" ref="D40" si="21">IF(C40=0,"",$F$6-C40)</f>
        <v>19</v>
      </c>
      <c r="E40" s="140">
        <f>IF(C40=0,"",C40-MAX(C$8:$C39))</f>
        <v>6.9</v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42"/>
      <c r="C41" s="139"/>
      <c r="D41" s="140"/>
      <c r="E41" s="140"/>
      <c r="F41" s="36"/>
      <c r="G41" s="46"/>
      <c r="H41" s="14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42"/>
      <c r="C42" s="137"/>
      <c r="D42" s="138"/>
      <c r="E42" s="138"/>
      <c r="F42" s="36"/>
      <c r="G42" s="46"/>
      <c r="H42" s="47">
        <f>H34+2</f>
        <v>8</v>
      </c>
      <c r="I42" s="48">
        <f t="shared" si="7"/>
        <v>3</v>
      </c>
      <c r="J42" s="48">
        <f t="shared" si="8"/>
        <v>4</v>
      </c>
      <c r="K42" s="48">
        <f t="shared" si="9"/>
        <v>4</v>
      </c>
      <c r="L42" s="48">
        <f t="shared" si="10"/>
        <v>8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42"/>
      <c r="C43" s="137"/>
      <c r="D43" s="138"/>
      <c r="E43" s="138"/>
      <c r="F43" s="36"/>
      <c r="G43" s="46"/>
      <c r="H43" s="146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42"/>
      <c r="C44" s="139"/>
      <c r="D44" s="140"/>
      <c r="E44" s="140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42"/>
      <c r="C45" s="139"/>
      <c r="D45" s="140"/>
      <c r="E45" s="140"/>
      <c r="F45" s="36"/>
      <c r="G45" s="46"/>
      <c r="H45" s="14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42">
        <v>3</v>
      </c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42"/>
      <c r="C47" s="214"/>
      <c r="D47" s="215"/>
      <c r="E47" s="215"/>
      <c r="F47" s="36"/>
      <c r="G47" s="46"/>
      <c r="H47" s="14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42"/>
      <c r="C48" s="78"/>
      <c r="D48" s="140" t="str">
        <f>IF(C48=0,"",$F$6-C48)</f>
        <v/>
      </c>
      <c r="E48" s="140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42"/>
      <c r="C49" s="78"/>
      <c r="D49" s="140"/>
      <c r="E49" s="140"/>
      <c r="F49" s="36"/>
      <c r="G49" s="46"/>
      <c r="H49" s="47">
        <f>H42+2</f>
        <v>10</v>
      </c>
      <c r="I49" s="48">
        <f t="shared" si="7"/>
        <v>3</v>
      </c>
      <c r="J49" s="48">
        <f t="shared" si="8"/>
        <v>4</v>
      </c>
      <c r="K49" s="48">
        <f t="shared" si="9"/>
        <v>5</v>
      </c>
      <c r="L49" s="48">
        <f t="shared" si="10"/>
        <v>9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42"/>
      <c r="C50" s="139">
        <v>10</v>
      </c>
      <c r="D50" s="140">
        <f>IF(C50=0,"",$F$6-C50)</f>
        <v>16.5</v>
      </c>
      <c r="E50" s="140">
        <f>IF(C50=0,"",C50-MAX(C$8:$C49))</f>
        <v>2.5</v>
      </c>
      <c r="F50" s="36"/>
      <c r="G50" s="46"/>
      <c r="H50" s="146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4"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  <mergeCell ref="A15:A18"/>
    <mergeCell ref="C16:C17"/>
    <mergeCell ref="D16:D17"/>
    <mergeCell ref="E16:E17"/>
    <mergeCell ref="S16:S17"/>
    <mergeCell ref="T16:T17"/>
    <mergeCell ref="W12:W13"/>
    <mergeCell ref="B14:B15"/>
    <mergeCell ref="S14:S15"/>
    <mergeCell ref="T14:T15"/>
    <mergeCell ref="U14:U15"/>
    <mergeCell ref="V14:V15"/>
    <mergeCell ref="W14:W15"/>
    <mergeCell ref="A11:A14"/>
    <mergeCell ref="T11:V11"/>
    <mergeCell ref="S12:S13"/>
    <mergeCell ref="T12:T13"/>
    <mergeCell ref="U12:U13"/>
    <mergeCell ref="V12:V13"/>
    <mergeCell ref="V20:V21"/>
    <mergeCell ref="W20:W21"/>
    <mergeCell ref="B21:B22"/>
    <mergeCell ref="S22:S23"/>
    <mergeCell ref="T22:T23"/>
    <mergeCell ref="U22:U23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V34:V35"/>
    <mergeCell ref="W34:W35"/>
    <mergeCell ref="A35:A38"/>
    <mergeCell ref="S36:S37"/>
    <mergeCell ref="T36:T37"/>
    <mergeCell ref="U36:U37"/>
    <mergeCell ref="V36:V37"/>
    <mergeCell ref="W36:W37"/>
    <mergeCell ref="S38:S39"/>
    <mergeCell ref="T38:T39"/>
    <mergeCell ref="U38:U39"/>
    <mergeCell ref="V38:V39"/>
    <mergeCell ref="W38:W39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W42:W43"/>
    <mergeCell ref="A43:A46"/>
    <mergeCell ref="S44:S45"/>
    <mergeCell ref="T44:T45"/>
    <mergeCell ref="U44:U45"/>
    <mergeCell ref="V44:V45"/>
    <mergeCell ref="W44:W45"/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A101"/>
  <sheetViews>
    <sheetView zoomScale="130" zoomScaleNormal="130" zoomScaleSheetLayoutView="145" workbookViewId="0">
      <selection activeCell="K41" sqref="K41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64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56</v>
      </c>
      <c r="G4" s="11"/>
      <c r="H4" s="12"/>
      <c r="I4" s="9" t="s">
        <v>10</v>
      </c>
      <c r="J4" s="10"/>
      <c r="K4" s="10"/>
      <c r="L4" s="10"/>
      <c r="M4" s="236">
        <v>44893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44893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27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7</v>
      </c>
    </row>
    <row r="11" spans="1:27" ht="14.1" customHeight="1">
      <c r="A11" s="253">
        <v>1</v>
      </c>
      <c r="B11" s="250">
        <v>1</v>
      </c>
      <c r="C11" s="139"/>
      <c r="D11" s="140"/>
      <c r="E11" s="140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41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214">
        <v>0.7</v>
      </c>
      <c r="D12" s="215">
        <f t="shared" ref="D12" si="1">IF(C12=0,"",$F$6-C12)</f>
        <v>26.3</v>
      </c>
      <c r="E12" s="215">
        <f>IF(C12=0,"",C12-MAX(C$8:$C11))</f>
        <v>0.7</v>
      </c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7</v>
      </c>
      <c r="U12" s="217">
        <v>9</v>
      </c>
      <c r="V12" s="217">
        <v>11</v>
      </c>
      <c r="W12" s="218">
        <f>SUM(U12:V12)</f>
        <v>20</v>
      </c>
      <c r="X12" s="52">
        <f>X11+2</f>
        <v>2</v>
      </c>
      <c r="Y12" s="53">
        <f t="shared" ref="Y12:Y16" si="2">VLOOKUP(X12,$S$12:$W$50,5,0)</f>
        <v>20</v>
      </c>
      <c r="Z12" s="7">
        <v>4</v>
      </c>
      <c r="AA12" s="7">
        <v>3</v>
      </c>
    </row>
    <row r="13" spans="1:27" ht="14.1" customHeight="1">
      <c r="A13" s="253"/>
      <c r="B13" s="142"/>
      <c r="C13" s="214"/>
      <c r="D13" s="215"/>
      <c r="E13" s="215"/>
      <c r="F13" s="36"/>
      <c r="G13" s="46"/>
      <c r="H13" s="146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18</v>
      </c>
      <c r="Z13" s="7">
        <v>6</v>
      </c>
      <c r="AA13" s="7">
        <v>3</v>
      </c>
    </row>
    <row r="14" spans="1:27" ht="14.1" customHeight="1">
      <c r="A14" s="253"/>
      <c r="B14" s="249"/>
      <c r="C14" s="139"/>
      <c r="D14" s="140"/>
      <c r="E14" s="140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6</v>
      </c>
      <c r="U14" s="217">
        <v>8</v>
      </c>
      <c r="V14" s="217">
        <v>10</v>
      </c>
      <c r="W14" s="218">
        <f>SUM(U14:V14)</f>
        <v>18</v>
      </c>
      <c r="X14" s="52">
        <f t="shared" ref="X14:X16" si="3">X13+2</f>
        <v>6</v>
      </c>
      <c r="Y14" s="53">
        <f t="shared" si="2"/>
        <v>16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39"/>
      <c r="D15" s="140"/>
      <c r="E15" s="140"/>
      <c r="F15" s="36"/>
      <c r="G15" s="46"/>
      <c r="H15" s="146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10</v>
      </c>
      <c r="Z15" s="7">
        <v>10</v>
      </c>
      <c r="AA15" s="7">
        <v>3</v>
      </c>
    </row>
    <row r="16" spans="1:27" ht="14.1" customHeight="1">
      <c r="A16" s="253"/>
      <c r="B16" s="142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5</v>
      </c>
      <c r="U16" s="217">
        <v>7</v>
      </c>
      <c r="V16" s="217">
        <v>9</v>
      </c>
      <c r="W16" s="218">
        <f t="shared" ref="W16" si="6">SUM(U16:V16)</f>
        <v>16</v>
      </c>
      <c r="X16" s="52">
        <f t="shared" si="3"/>
        <v>10</v>
      </c>
      <c r="Y16" s="53">
        <f t="shared" si="2"/>
        <v>12</v>
      </c>
      <c r="Z16" s="7">
        <v>12</v>
      </c>
      <c r="AA16" s="7">
        <v>3</v>
      </c>
    </row>
    <row r="17" spans="1:27" ht="14.1" customHeight="1">
      <c r="A17" s="253"/>
      <c r="B17" s="142"/>
      <c r="C17" s="221"/>
      <c r="D17" s="222"/>
      <c r="E17" s="222"/>
      <c r="F17" s="36"/>
      <c r="G17" s="46"/>
      <c r="H17" s="146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37"/>
      <c r="D18" s="138"/>
      <c r="E18" s="138"/>
      <c r="F18" s="36"/>
      <c r="G18" s="46"/>
      <c r="H18" s="47">
        <v>2</v>
      </c>
      <c r="I18" s="48">
        <f t="shared" ref="I18:I50" si="7">IFERROR(VLOOKUP($H18,$S$12:$W$50,2,0),"")</f>
        <v>7</v>
      </c>
      <c r="J18" s="48">
        <f t="shared" ref="J18:J50" si="8">IFERROR(VLOOKUP($H18,$S$12:$W$50,3,0),"")</f>
        <v>9</v>
      </c>
      <c r="K18" s="48">
        <f t="shared" ref="K18:K50" si="9">IFERROR(VLOOKUP($H18,$S$12:$W$50,4,0),"")</f>
        <v>11</v>
      </c>
      <c r="L18" s="48">
        <f t="shared" ref="L18:L50" si="10">IFERROR(VLOOKUP($H18,$S$12:$W$50,5,0),"")</f>
        <v>20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3</v>
      </c>
      <c r="U18" s="217">
        <v>4</v>
      </c>
      <c r="V18" s="217">
        <v>6</v>
      </c>
      <c r="W18" s="218">
        <f t="shared" ref="W18" si="12">SUM(U18:V18)</f>
        <v>10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37"/>
      <c r="D19" s="138"/>
      <c r="E19" s="138"/>
      <c r="F19" s="36"/>
      <c r="G19" s="46"/>
      <c r="H19" s="146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42"/>
      <c r="C20" s="137"/>
      <c r="D20" s="138"/>
      <c r="E20" s="138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4</v>
      </c>
      <c r="U20" s="217">
        <v>5</v>
      </c>
      <c r="V20" s="217">
        <v>7</v>
      </c>
      <c r="W20" s="218">
        <f t="shared" ref="W20" si="15">SUM(U20:V20)</f>
        <v>12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37"/>
      <c r="D21" s="138"/>
      <c r="E21" s="138"/>
      <c r="F21" s="36"/>
      <c r="G21" s="46"/>
      <c r="H21" s="146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37"/>
      <c r="D22" s="138"/>
      <c r="E22" s="138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42">
        <v>2</v>
      </c>
      <c r="C23" s="137"/>
      <c r="D23" s="138"/>
      <c r="E23" s="138"/>
      <c r="F23" s="36"/>
      <c r="G23" s="46"/>
      <c r="H23" s="146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146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42"/>
      <c r="C26" s="139"/>
      <c r="D26" s="140"/>
      <c r="E26" s="140"/>
      <c r="F26" s="36"/>
      <c r="G26" s="46"/>
      <c r="H26" s="47">
        <f>H18+2</f>
        <v>4</v>
      </c>
      <c r="I26" s="48">
        <f t="shared" si="7"/>
        <v>6</v>
      </c>
      <c r="J26" s="48">
        <f t="shared" si="8"/>
        <v>8</v>
      </c>
      <c r="K26" s="48">
        <f t="shared" si="9"/>
        <v>10</v>
      </c>
      <c r="L26" s="48">
        <f t="shared" si="10"/>
        <v>18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42"/>
      <c r="C27" s="137"/>
      <c r="D27" s="138"/>
      <c r="E27" s="138"/>
      <c r="F27" s="36"/>
      <c r="G27" s="46"/>
      <c r="H27" s="146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42"/>
      <c r="C28" s="137"/>
      <c r="D28" s="138"/>
      <c r="E28" s="138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42"/>
      <c r="C29" s="137"/>
      <c r="D29" s="138"/>
      <c r="E29" s="138"/>
      <c r="F29" s="36"/>
      <c r="G29" s="46"/>
      <c r="H29" s="146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42"/>
      <c r="C30" s="139"/>
      <c r="D30" s="140"/>
      <c r="E30" s="140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42"/>
      <c r="C31" s="139"/>
      <c r="D31" s="140"/>
      <c r="E31" s="140"/>
      <c r="F31" s="36"/>
      <c r="G31" s="46"/>
      <c r="H31" s="146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42"/>
      <c r="C32" s="139"/>
      <c r="D32" s="140"/>
      <c r="E32" s="140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42"/>
      <c r="C33" s="139"/>
      <c r="D33" s="140"/>
      <c r="E33" s="140"/>
      <c r="F33" s="36"/>
      <c r="G33" s="46"/>
      <c r="H33" s="146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42"/>
      <c r="C34" s="139"/>
      <c r="D34" s="140"/>
      <c r="E34" s="140"/>
      <c r="F34" s="36"/>
      <c r="G34" s="46"/>
      <c r="H34" s="47">
        <f>H26+2</f>
        <v>6</v>
      </c>
      <c r="I34" s="48">
        <f t="shared" si="7"/>
        <v>5</v>
      </c>
      <c r="J34" s="48">
        <f t="shared" si="8"/>
        <v>7</v>
      </c>
      <c r="K34" s="48">
        <f t="shared" si="9"/>
        <v>9</v>
      </c>
      <c r="L34" s="48">
        <f t="shared" si="10"/>
        <v>16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9">A31+1</f>
        <v>7</v>
      </c>
      <c r="B35" s="142"/>
      <c r="C35" s="78"/>
      <c r="D35" s="140"/>
      <c r="E35" s="140"/>
      <c r="F35" s="36"/>
      <c r="G35" s="46"/>
      <c r="H35" s="146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42"/>
      <c r="C36" s="139">
        <v>6.5</v>
      </c>
      <c r="D36" s="140">
        <f t="shared" ref="D36" si="20">IF(C36=0,"",$F$6-C36)</f>
        <v>20.5</v>
      </c>
      <c r="E36" s="140">
        <f>IF(C36=0,"",C36-MAX(C$8:$C35))</f>
        <v>5.8</v>
      </c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42"/>
      <c r="C37" s="139"/>
      <c r="D37" s="140"/>
      <c r="E37" s="140"/>
      <c r="F37" s="36"/>
      <c r="G37" s="46"/>
      <c r="H37" s="146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42"/>
      <c r="C38" s="139"/>
      <c r="D38" s="140"/>
      <c r="E38" s="140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1">A35+1</f>
        <v>8</v>
      </c>
      <c r="B39" s="142"/>
      <c r="C39" s="137"/>
      <c r="D39" s="138"/>
      <c r="E39" s="138"/>
      <c r="F39" s="36"/>
      <c r="G39" s="46"/>
      <c r="H39" s="146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42">
        <v>3</v>
      </c>
      <c r="C40" s="139"/>
      <c r="D40" s="140"/>
      <c r="E40" s="140"/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42"/>
      <c r="C41" s="139"/>
      <c r="D41" s="140"/>
      <c r="E41" s="140"/>
      <c r="F41" s="36"/>
      <c r="G41" s="46"/>
      <c r="H41" s="146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42"/>
      <c r="C42" s="137"/>
      <c r="D42" s="138"/>
      <c r="E42" s="138"/>
      <c r="F42" s="36"/>
      <c r="G42" s="46"/>
      <c r="H42" s="47">
        <f>H34+2</f>
        <v>8</v>
      </c>
      <c r="I42" s="48">
        <f t="shared" si="7"/>
        <v>3</v>
      </c>
      <c r="J42" s="48">
        <f t="shared" si="8"/>
        <v>4</v>
      </c>
      <c r="K42" s="48">
        <f t="shared" si="9"/>
        <v>6</v>
      </c>
      <c r="L42" s="48">
        <f t="shared" si="10"/>
        <v>10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42"/>
      <c r="C43" s="137"/>
      <c r="D43" s="138"/>
      <c r="E43" s="138"/>
      <c r="F43" s="36"/>
      <c r="G43" s="46"/>
      <c r="H43" s="146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42"/>
      <c r="C44" s="139"/>
      <c r="D44" s="140"/>
      <c r="E44" s="140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42"/>
      <c r="C45" s="139"/>
      <c r="D45" s="140"/>
      <c r="E45" s="140"/>
      <c r="F45" s="36"/>
      <c r="G45" s="46"/>
      <c r="H45" s="146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42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42"/>
      <c r="C47" s="214"/>
      <c r="D47" s="215"/>
      <c r="E47" s="215"/>
      <c r="F47" s="36"/>
      <c r="G47" s="46"/>
      <c r="H47" s="146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42"/>
      <c r="C48" s="78"/>
      <c r="D48" s="140" t="str">
        <f>IF(C48=0,"",$F$6-C48)</f>
        <v/>
      </c>
      <c r="E48" s="140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42"/>
      <c r="C49" s="78"/>
      <c r="D49" s="140"/>
      <c r="E49" s="140"/>
      <c r="F49" s="36"/>
      <c r="G49" s="46"/>
      <c r="H49" s="47">
        <f>H42+2</f>
        <v>10</v>
      </c>
      <c r="I49" s="48">
        <f t="shared" si="7"/>
        <v>4</v>
      </c>
      <c r="J49" s="48">
        <f t="shared" si="8"/>
        <v>5</v>
      </c>
      <c r="K49" s="48">
        <f t="shared" si="9"/>
        <v>7</v>
      </c>
      <c r="L49" s="48">
        <f t="shared" si="10"/>
        <v>12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42"/>
      <c r="C50" s="139">
        <v>10</v>
      </c>
      <c r="D50" s="140">
        <f>IF(C50=0,"",$F$6-C50)</f>
        <v>17</v>
      </c>
      <c r="E50" s="140">
        <f>IF(C50=0,"",C50-MAX(C$8:$C49))</f>
        <v>3.5</v>
      </c>
      <c r="F50" s="36"/>
      <c r="G50" s="46"/>
      <c r="H50" s="146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8"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W12:W13"/>
    <mergeCell ref="B14:B15"/>
    <mergeCell ref="S14:S15"/>
    <mergeCell ref="T14:T15"/>
    <mergeCell ref="U14:U15"/>
    <mergeCell ref="V14:V15"/>
    <mergeCell ref="W14:W15"/>
    <mergeCell ref="J9:J10"/>
    <mergeCell ref="K9:K10"/>
    <mergeCell ref="L9:L10"/>
    <mergeCell ref="B11:B12"/>
    <mergeCell ref="T11:V11"/>
    <mergeCell ref="C12:C13"/>
    <mergeCell ref="D12:D13"/>
    <mergeCell ref="E12:E13"/>
    <mergeCell ref="S12:S13"/>
    <mergeCell ref="B9:B10"/>
    <mergeCell ref="C9:C10"/>
    <mergeCell ref="D9:D10"/>
    <mergeCell ref="E9:E10"/>
    <mergeCell ref="H9:H10"/>
    <mergeCell ref="I9:I10"/>
    <mergeCell ref="A15:A18"/>
    <mergeCell ref="C16:C17"/>
    <mergeCell ref="D16:D17"/>
    <mergeCell ref="E16:E17"/>
    <mergeCell ref="S16:S17"/>
    <mergeCell ref="T16:T17"/>
    <mergeCell ref="T12:T13"/>
    <mergeCell ref="U12:U13"/>
    <mergeCell ref="V12:V13"/>
    <mergeCell ref="A11:A14"/>
    <mergeCell ref="V20:V21"/>
    <mergeCell ref="W20:W21"/>
    <mergeCell ref="B21:B22"/>
    <mergeCell ref="S22:S23"/>
    <mergeCell ref="T22:T23"/>
    <mergeCell ref="U22:U23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V34:V35"/>
    <mergeCell ref="W34:W35"/>
    <mergeCell ref="A35:A38"/>
    <mergeCell ref="S36:S37"/>
    <mergeCell ref="T36:T37"/>
    <mergeCell ref="U36:U37"/>
    <mergeCell ref="V36:V37"/>
    <mergeCell ref="W36:W37"/>
    <mergeCell ref="S38:S39"/>
    <mergeCell ref="T38:T39"/>
    <mergeCell ref="U38:U39"/>
    <mergeCell ref="V38:V39"/>
    <mergeCell ref="W38:W39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W42:W43"/>
    <mergeCell ref="A43:A46"/>
    <mergeCell ref="S44:S45"/>
    <mergeCell ref="T44:T45"/>
    <mergeCell ref="U44:U45"/>
    <mergeCell ref="V44:V45"/>
    <mergeCell ref="W44:W45"/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A101"/>
  <sheetViews>
    <sheetView zoomScale="130" zoomScaleNormal="130" zoomScaleSheetLayoutView="145" workbookViewId="0">
      <selection activeCell="G16" sqref="G16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66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46</v>
      </c>
      <c r="G4" s="11"/>
      <c r="H4" s="12"/>
      <c r="I4" s="9" t="s">
        <v>10</v>
      </c>
      <c r="J4" s="10"/>
      <c r="K4" s="10"/>
      <c r="L4" s="10"/>
      <c r="M4" s="236">
        <v>44893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44893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25.3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6</v>
      </c>
    </row>
    <row r="11" spans="1:27" ht="14.1" customHeight="1">
      <c r="A11" s="253">
        <v>1</v>
      </c>
      <c r="B11" s="250">
        <v>1</v>
      </c>
      <c r="C11" s="150"/>
      <c r="D11" s="151"/>
      <c r="E11" s="151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52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214">
        <v>0.7</v>
      </c>
      <c r="D12" s="215">
        <f t="shared" ref="D12" si="1">IF(C12=0,"",$F$6-C12)</f>
        <v>24.6</v>
      </c>
      <c r="E12" s="215">
        <f>IF(C12=0,"",C12-MAX(C$8:$C11))</f>
        <v>0.7</v>
      </c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6</v>
      </c>
      <c r="U12" s="217">
        <v>8</v>
      </c>
      <c r="V12" s="217">
        <v>10</v>
      </c>
      <c r="W12" s="218">
        <f>SUM(U12:V12)</f>
        <v>18</v>
      </c>
      <c r="X12" s="52">
        <f>X11+2</f>
        <v>2</v>
      </c>
      <c r="Y12" s="53">
        <f t="shared" ref="Y12:Y16" si="2">VLOOKUP(X12,$S$12:$W$50,5,0)</f>
        <v>18</v>
      </c>
      <c r="Z12" s="7">
        <v>4</v>
      </c>
      <c r="AA12" s="7">
        <v>3</v>
      </c>
    </row>
    <row r="13" spans="1:27" ht="14.1" customHeight="1">
      <c r="A13" s="253"/>
      <c r="B13" s="149"/>
      <c r="C13" s="214"/>
      <c r="D13" s="215"/>
      <c r="E13" s="215"/>
      <c r="F13" s="36"/>
      <c r="G13" s="46"/>
      <c r="H13" s="154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16</v>
      </c>
      <c r="Z13" s="7">
        <v>6</v>
      </c>
      <c r="AA13" s="7">
        <v>3</v>
      </c>
    </row>
    <row r="14" spans="1:27" ht="14.1" customHeight="1">
      <c r="A14" s="253"/>
      <c r="B14" s="249"/>
      <c r="C14" s="150"/>
      <c r="D14" s="151"/>
      <c r="E14" s="151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5</v>
      </c>
      <c r="U14" s="217">
        <v>7</v>
      </c>
      <c r="V14" s="217">
        <v>9</v>
      </c>
      <c r="W14" s="218">
        <f>SUM(U14:V14)</f>
        <v>16</v>
      </c>
      <c r="X14" s="52">
        <f t="shared" ref="X14:X16" si="3">X13+2</f>
        <v>6</v>
      </c>
      <c r="Y14" s="53">
        <f t="shared" si="2"/>
        <v>20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50"/>
      <c r="D15" s="151"/>
      <c r="E15" s="151"/>
      <c r="F15" s="36"/>
      <c r="G15" s="46"/>
      <c r="H15" s="154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22</v>
      </c>
      <c r="Z15" s="7">
        <v>10</v>
      </c>
      <c r="AA15" s="7">
        <v>3</v>
      </c>
    </row>
    <row r="16" spans="1:27" ht="14.1" customHeight="1">
      <c r="A16" s="253"/>
      <c r="B16" s="149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7</v>
      </c>
      <c r="U16" s="217">
        <v>9</v>
      </c>
      <c r="V16" s="217">
        <v>11</v>
      </c>
      <c r="W16" s="218">
        <f t="shared" ref="W16" si="6">SUM(U16:V16)</f>
        <v>20</v>
      </c>
      <c r="X16" s="52">
        <f t="shared" si="3"/>
        <v>10</v>
      </c>
      <c r="Y16" s="53">
        <f t="shared" si="2"/>
        <v>23</v>
      </c>
      <c r="Z16" s="7">
        <v>12</v>
      </c>
      <c r="AA16" s="7">
        <v>3</v>
      </c>
    </row>
    <row r="17" spans="1:27" ht="14.1" customHeight="1">
      <c r="A17" s="253"/>
      <c r="B17" s="149"/>
      <c r="C17" s="221"/>
      <c r="D17" s="222"/>
      <c r="E17" s="222"/>
      <c r="F17" s="36"/>
      <c r="G17" s="46"/>
      <c r="H17" s="154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47"/>
      <c r="D18" s="148"/>
      <c r="E18" s="148"/>
      <c r="F18" s="36"/>
      <c r="G18" s="46"/>
      <c r="H18" s="47">
        <v>2</v>
      </c>
      <c r="I18" s="48">
        <f t="shared" ref="I18:I50" si="7">IFERROR(VLOOKUP($H18,$S$12:$W$50,2,0),"")</f>
        <v>6</v>
      </c>
      <c r="J18" s="48">
        <f t="shared" ref="J18:J50" si="8">IFERROR(VLOOKUP($H18,$S$12:$W$50,3,0),"")</f>
        <v>8</v>
      </c>
      <c r="K18" s="48">
        <f t="shared" ref="K18:K50" si="9">IFERROR(VLOOKUP($H18,$S$12:$W$50,4,0),"")</f>
        <v>10</v>
      </c>
      <c r="L18" s="48">
        <f t="shared" ref="L18:L50" si="10">IFERROR(VLOOKUP($H18,$S$12:$W$50,5,0),"")</f>
        <v>18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7</v>
      </c>
      <c r="U18" s="217">
        <v>10</v>
      </c>
      <c r="V18" s="217">
        <v>12</v>
      </c>
      <c r="W18" s="218">
        <f t="shared" ref="W18" si="12">SUM(U18:V18)</f>
        <v>22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47"/>
      <c r="D19" s="148"/>
      <c r="E19" s="148"/>
      <c r="F19" s="36"/>
      <c r="G19" s="46"/>
      <c r="H19" s="154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49">
        <v>2</v>
      </c>
      <c r="C20" s="147"/>
      <c r="D20" s="148"/>
      <c r="E20" s="148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7</v>
      </c>
      <c r="U20" s="217">
        <v>10</v>
      </c>
      <c r="V20" s="217">
        <v>13</v>
      </c>
      <c r="W20" s="218">
        <f t="shared" ref="W20" si="15">SUM(U20:V20)</f>
        <v>23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47"/>
      <c r="D21" s="148"/>
      <c r="E21" s="148"/>
      <c r="F21" s="36"/>
      <c r="G21" s="46"/>
      <c r="H21" s="154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47"/>
      <c r="D22" s="148"/>
      <c r="E22" s="148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49"/>
      <c r="C23" s="147"/>
      <c r="D23" s="148"/>
      <c r="E23" s="148"/>
      <c r="F23" s="36"/>
      <c r="G23" s="46"/>
      <c r="H23" s="154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154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49"/>
      <c r="C26" s="150"/>
      <c r="D26" s="151"/>
      <c r="E26" s="151"/>
      <c r="F26" s="36"/>
      <c r="G26" s="46"/>
      <c r="H26" s="47">
        <f>H18+2</f>
        <v>4</v>
      </c>
      <c r="I26" s="48">
        <f t="shared" si="7"/>
        <v>5</v>
      </c>
      <c r="J26" s="48">
        <f t="shared" si="8"/>
        <v>7</v>
      </c>
      <c r="K26" s="48">
        <f t="shared" si="9"/>
        <v>9</v>
      </c>
      <c r="L26" s="48">
        <f t="shared" si="10"/>
        <v>16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49"/>
      <c r="C27" s="147"/>
      <c r="D27" s="148"/>
      <c r="E27" s="148"/>
      <c r="F27" s="36"/>
      <c r="G27" s="46"/>
      <c r="H27" s="154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49"/>
      <c r="C28" s="150"/>
      <c r="D28" s="151"/>
      <c r="E28" s="151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49"/>
      <c r="C29" s="147"/>
      <c r="D29" s="148"/>
      <c r="E29" s="148"/>
      <c r="F29" s="36"/>
      <c r="G29" s="46"/>
      <c r="H29" s="154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49"/>
      <c r="C30" s="150"/>
      <c r="D30" s="151"/>
      <c r="E30" s="151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49"/>
      <c r="C31" s="150"/>
      <c r="D31" s="151"/>
      <c r="E31" s="151"/>
      <c r="F31" s="36"/>
      <c r="G31" s="46"/>
      <c r="H31" s="154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49"/>
      <c r="C32" s="150"/>
      <c r="D32" s="151"/>
      <c r="E32" s="151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49"/>
      <c r="C33" s="153">
        <v>5.7</v>
      </c>
      <c r="D33" s="154">
        <f t="shared" ref="D33" si="19">IF(C33=0,"",$F$6-C33)</f>
        <v>19.600000000000001</v>
      </c>
      <c r="E33" s="154">
        <f>IF(C33=0,"",C33-MAX(C$8:$C32))</f>
        <v>5</v>
      </c>
      <c r="F33" s="36"/>
      <c r="G33" s="46"/>
      <c r="H33" s="154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49"/>
      <c r="C34" s="150"/>
      <c r="D34" s="151"/>
      <c r="E34" s="151"/>
      <c r="F34" s="36"/>
      <c r="G34" s="46"/>
      <c r="H34" s="47">
        <f>H26+2</f>
        <v>6</v>
      </c>
      <c r="I34" s="48">
        <f t="shared" si="7"/>
        <v>7</v>
      </c>
      <c r="J34" s="48">
        <f t="shared" si="8"/>
        <v>9</v>
      </c>
      <c r="K34" s="48">
        <f t="shared" si="9"/>
        <v>11</v>
      </c>
      <c r="L34" s="48">
        <f t="shared" si="10"/>
        <v>20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20">A31+1</f>
        <v>7</v>
      </c>
      <c r="B35" s="149"/>
      <c r="C35" s="78"/>
      <c r="D35" s="151"/>
      <c r="E35" s="151"/>
      <c r="F35" s="36"/>
      <c r="G35" s="46"/>
      <c r="H35" s="154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49"/>
      <c r="C36" s="150"/>
      <c r="D36" s="151"/>
      <c r="E36" s="151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49"/>
      <c r="C37" s="150"/>
      <c r="D37" s="151"/>
      <c r="E37" s="151"/>
      <c r="F37" s="36"/>
      <c r="G37" s="46"/>
      <c r="H37" s="154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49"/>
      <c r="C38" s="150"/>
      <c r="D38" s="151"/>
      <c r="E38" s="151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1">A35+1</f>
        <v>8</v>
      </c>
      <c r="B39" s="149"/>
      <c r="C39" s="147"/>
      <c r="D39" s="148"/>
      <c r="E39" s="148"/>
      <c r="F39" s="36"/>
      <c r="G39" s="46"/>
      <c r="H39" s="154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49">
        <v>3</v>
      </c>
      <c r="C40" s="150"/>
      <c r="D40" s="151"/>
      <c r="E40" s="151"/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49"/>
      <c r="C41" s="150"/>
      <c r="D41" s="151"/>
      <c r="E41" s="151"/>
      <c r="F41" s="36"/>
      <c r="G41" s="46"/>
      <c r="H41" s="154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49"/>
      <c r="C42" s="147"/>
      <c r="D42" s="148"/>
      <c r="E42" s="148"/>
      <c r="F42" s="36"/>
      <c r="G42" s="46"/>
      <c r="H42" s="47">
        <f>H34+2</f>
        <v>8</v>
      </c>
      <c r="I42" s="48">
        <f t="shared" si="7"/>
        <v>7</v>
      </c>
      <c r="J42" s="48">
        <f t="shared" si="8"/>
        <v>10</v>
      </c>
      <c r="K42" s="48">
        <f t="shared" si="9"/>
        <v>12</v>
      </c>
      <c r="L42" s="48">
        <f t="shared" si="10"/>
        <v>22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49"/>
      <c r="C43" s="147"/>
      <c r="D43" s="148"/>
      <c r="E43" s="148"/>
      <c r="F43" s="36"/>
      <c r="G43" s="46"/>
      <c r="H43" s="154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49"/>
      <c r="C44" s="150"/>
      <c r="D44" s="151"/>
      <c r="E44" s="151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49"/>
      <c r="C45" s="150"/>
      <c r="D45" s="151"/>
      <c r="E45" s="151"/>
      <c r="F45" s="36"/>
      <c r="G45" s="46"/>
      <c r="H45" s="154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49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49"/>
      <c r="C47" s="214"/>
      <c r="D47" s="215"/>
      <c r="E47" s="215"/>
      <c r="F47" s="36"/>
      <c r="G47" s="46"/>
      <c r="H47" s="154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49"/>
      <c r="C48" s="78"/>
      <c r="D48" s="151" t="str">
        <f>IF(C48=0,"",$F$6-C48)</f>
        <v/>
      </c>
      <c r="E48" s="151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49"/>
      <c r="C49" s="78"/>
      <c r="D49" s="151"/>
      <c r="E49" s="151"/>
      <c r="F49" s="36"/>
      <c r="G49" s="46"/>
      <c r="H49" s="47">
        <f>H42+2</f>
        <v>10</v>
      </c>
      <c r="I49" s="48">
        <f t="shared" si="7"/>
        <v>7</v>
      </c>
      <c r="J49" s="48">
        <f t="shared" si="8"/>
        <v>10</v>
      </c>
      <c r="K49" s="48">
        <f t="shared" si="9"/>
        <v>13</v>
      </c>
      <c r="L49" s="48">
        <f t="shared" si="10"/>
        <v>23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49"/>
      <c r="C50" s="150">
        <v>10</v>
      </c>
      <c r="D50" s="151">
        <f>IF(C50=0,"",$F$6-C50)</f>
        <v>15.3</v>
      </c>
      <c r="E50" s="151">
        <f>IF(C50=0,"",C50-MAX(C$8:$C49))</f>
        <v>4.3</v>
      </c>
      <c r="F50" s="36"/>
      <c r="G50" s="46"/>
      <c r="H50" s="154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8"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W42:W43"/>
    <mergeCell ref="A43:A46"/>
    <mergeCell ref="S44:S45"/>
    <mergeCell ref="T44:T45"/>
    <mergeCell ref="U44:U45"/>
    <mergeCell ref="V44:V45"/>
    <mergeCell ref="W44:W45"/>
    <mergeCell ref="T36:T37"/>
    <mergeCell ref="U36:U37"/>
    <mergeCell ref="V36:V37"/>
    <mergeCell ref="W36:W37"/>
    <mergeCell ref="S38:S39"/>
    <mergeCell ref="T38:T39"/>
    <mergeCell ref="U38:U39"/>
    <mergeCell ref="V38:V39"/>
    <mergeCell ref="W38:W39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V34:V35"/>
    <mergeCell ref="W34:W35"/>
    <mergeCell ref="A35:A38"/>
    <mergeCell ref="S36:S37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0:V21"/>
    <mergeCell ref="W20:W21"/>
    <mergeCell ref="B21:B22"/>
    <mergeCell ref="S22:S23"/>
    <mergeCell ref="T22:T23"/>
    <mergeCell ref="U22:U23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15:A18"/>
    <mergeCell ref="C16:C17"/>
    <mergeCell ref="D16:D17"/>
    <mergeCell ref="E16:E17"/>
    <mergeCell ref="S16:S17"/>
    <mergeCell ref="T16:T17"/>
    <mergeCell ref="T12:T13"/>
    <mergeCell ref="U12:U13"/>
    <mergeCell ref="V12:V13"/>
    <mergeCell ref="A11:A14"/>
    <mergeCell ref="W12:W13"/>
    <mergeCell ref="B14:B15"/>
    <mergeCell ref="S14:S15"/>
    <mergeCell ref="T14:T15"/>
    <mergeCell ref="U14:U15"/>
    <mergeCell ref="V14:V15"/>
    <mergeCell ref="W14:W15"/>
    <mergeCell ref="J9:J10"/>
    <mergeCell ref="K9:K10"/>
    <mergeCell ref="L9:L10"/>
    <mergeCell ref="B11:B12"/>
    <mergeCell ref="T11:V11"/>
    <mergeCell ref="C12:C13"/>
    <mergeCell ref="D12:D13"/>
    <mergeCell ref="E12:E13"/>
    <mergeCell ref="S12:S13"/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A101"/>
  <sheetViews>
    <sheetView zoomScale="106" zoomScaleNormal="106" zoomScaleSheetLayoutView="145" workbookViewId="0">
      <selection activeCell="F7" sqref="F7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68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44</v>
      </c>
      <c r="G4" s="11"/>
      <c r="H4" s="12"/>
      <c r="I4" s="9" t="s">
        <v>10</v>
      </c>
      <c r="J4" s="10"/>
      <c r="K4" s="10"/>
      <c r="L4" s="10"/>
      <c r="M4" s="236">
        <v>44894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44894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25.9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3</v>
      </c>
    </row>
    <row r="11" spans="1:27" ht="14.1" customHeight="1">
      <c r="A11" s="253">
        <v>1</v>
      </c>
      <c r="B11" s="250">
        <v>1</v>
      </c>
      <c r="C11" s="150"/>
      <c r="D11" s="151"/>
      <c r="E11" s="151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52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214">
        <v>0.6</v>
      </c>
      <c r="D12" s="215">
        <f t="shared" ref="D12" si="1">IF(C12=0,"",$F$6-C12)</f>
        <v>25.299999999999997</v>
      </c>
      <c r="E12" s="215">
        <f>IF(C12=0,"",C12-MAX(C$8:$C11))</f>
        <v>0.6</v>
      </c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3</v>
      </c>
      <c r="U12" s="217">
        <v>4</v>
      </c>
      <c r="V12" s="217">
        <v>4</v>
      </c>
      <c r="W12" s="218">
        <f>SUM(U12:V12)</f>
        <v>8</v>
      </c>
      <c r="X12" s="52">
        <f>X11+2</f>
        <v>2</v>
      </c>
      <c r="Y12" s="53">
        <f t="shared" ref="Y12:Y16" si="2">VLOOKUP(X12,$S$12:$W$50,5,0)</f>
        <v>8</v>
      </c>
      <c r="Z12" s="7">
        <v>4</v>
      </c>
      <c r="AA12" s="7">
        <v>3</v>
      </c>
    </row>
    <row r="13" spans="1:27" ht="14.1" customHeight="1">
      <c r="A13" s="253"/>
      <c r="B13" s="149"/>
      <c r="C13" s="214"/>
      <c r="D13" s="215"/>
      <c r="E13" s="215"/>
      <c r="F13" s="36"/>
      <c r="G13" s="46"/>
      <c r="H13" s="154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9</v>
      </c>
      <c r="Z13" s="7">
        <v>6</v>
      </c>
      <c r="AA13" s="7">
        <v>3</v>
      </c>
    </row>
    <row r="14" spans="1:27" ht="14.1" customHeight="1">
      <c r="A14" s="253"/>
      <c r="B14" s="249"/>
      <c r="C14" s="150"/>
      <c r="D14" s="151"/>
      <c r="E14" s="151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3</v>
      </c>
      <c r="U14" s="217">
        <v>4</v>
      </c>
      <c r="V14" s="217">
        <v>5</v>
      </c>
      <c r="W14" s="218">
        <f>SUM(U14:V14)</f>
        <v>9</v>
      </c>
      <c r="X14" s="52">
        <f t="shared" ref="X14:X16" si="3">X13+2</f>
        <v>6</v>
      </c>
      <c r="Y14" s="53">
        <f t="shared" si="2"/>
        <v>10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50"/>
      <c r="D15" s="151"/>
      <c r="E15" s="151"/>
      <c r="F15" s="36"/>
      <c r="G15" s="46"/>
      <c r="H15" s="154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19</v>
      </c>
      <c r="Z15" s="7">
        <v>10</v>
      </c>
      <c r="AA15" s="7">
        <v>3</v>
      </c>
    </row>
    <row r="16" spans="1:27" ht="14.1" customHeight="1">
      <c r="A16" s="253"/>
      <c r="B16" s="149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4</v>
      </c>
      <c r="U16" s="217">
        <v>4</v>
      </c>
      <c r="V16" s="217">
        <v>6</v>
      </c>
      <c r="W16" s="218">
        <f t="shared" ref="W16" si="6">SUM(U16:V16)</f>
        <v>10</v>
      </c>
      <c r="X16" s="52">
        <f t="shared" si="3"/>
        <v>10</v>
      </c>
      <c r="Y16" s="53">
        <f t="shared" si="2"/>
        <v>21</v>
      </c>
      <c r="Z16" s="7">
        <v>12</v>
      </c>
      <c r="AA16" s="7">
        <v>3</v>
      </c>
    </row>
    <row r="17" spans="1:27" ht="14.1" customHeight="1">
      <c r="A17" s="253"/>
      <c r="B17" s="149"/>
      <c r="C17" s="221"/>
      <c r="D17" s="222"/>
      <c r="E17" s="222"/>
      <c r="F17" s="36"/>
      <c r="G17" s="46"/>
      <c r="H17" s="154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47"/>
      <c r="D18" s="148"/>
      <c r="E18" s="148"/>
      <c r="F18" s="36"/>
      <c r="G18" s="46"/>
      <c r="H18" s="47">
        <v>2</v>
      </c>
      <c r="I18" s="48">
        <f t="shared" ref="I18:I50" si="7">IFERROR(VLOOKUP($H18,$S$12:$W$50,2,0),"")</f>
        <v>3</v>
      </c>
      <c r="J18" s="48">
        <f t="shared" ref="J18:J50" si="8">IFERROR(VLOOKUP($H18,$S$12:$W$50,3,0),"")</f>
        <v>4</v>
      </c>
      <c r="K18" s="48">
        <f t="shared" ref="K18:K50" si="9">IFERROR(VLOOKUP($H18,$S$12:$W$50,4,0),"")</f>
        <v>4</v>
      </c>
      <c r="L18" s="48">
        <f t="shared" ref="L18:L50" si="10">IFERROR(VLOOKUP($H18,$S$12:$W$50,5,0),"")</f>
        <v>8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7</v>
      </c>
      <c r="U18" s="217">
        <v>8</v>
      </c>
      <c r="V18" s="217">
        <v>11</v>
      </c>
      <c r="W18" s="218">
        <f t="shared" ref="W18" si="12">SUM(U18:V18)</f>
        <v>19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47"/>
      <c r="D19" s="148"/>
      <c r="E19" s="148"/>
      <c r="F19" s="36"/>
      <c r="G19" s="46"/>
      <c r="H19" s="154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49"/>
      <c r="C20" s="147"/>
      <c r="D20" s="148"/>
      <c r="E20" s="148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7</v>
      </c>
      <c r="U20" s="217">
        <v>9</v>
      </c>
      <c r="V20" s="217">
        <v>12</v>
      </c>
      <c r="W20" s="218">
        <f t="shared" ref="W20" si="15">SUM(U20:V20)</f>
        <v>21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47"/>
      <c r="D21" s="148"/>
      <c r="E21" s="148"/>
      <c r="F21" s="36"/>
      <c r="G21" s="46"/>
      <c r="H21" s="154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47"/>
      <c r="D22" s="148"/>
      <c r="E22" s="148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49"/>
      <c r="C23" s="147"/>
      <c r="D23" s="148"/>
      <c r="E23" s="148"/>
      <c r="F23" s="36"/>
      <c r="G23" s="46"/>
      <c r="H23" s="154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>
        <v>2</v>
      </c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154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49"/>
      <c r="C26" s="150"/>
      <c r="D26" s="151"/>
      <c r="E26" s="151"/>
      <c r="F26" s="36"/>
      <c r="G26" s="46"/>
      <c r="H26" s="47">
        <f>H18+2</f>
        <v>4</v>
      </c>
      <c r="I26" s="48">
        <f t="shared" si="7"/>
        <v>3</v>
      </c>
      <c r="J26" s="48">
        <f t="shared" si="8"/>
        <v>4</v>
      </c>
      <c r="K26" s="48">
        <f t="shared" si="9"/>
        <v>5</v>
      </c>
      <c r="L26" s="48">
        <f t="shared" si="10"/>
        <v>9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49"/>
      <c r="C27" s="147"/>
      <c r="D27" s="148"/>
      <c r="E27" s="148"/>
      <c r="F27" s="36"/>
      <c r="G27" s="46"/>
      <c r="H27" s="154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49"/>
      <c r="C28" s="150"/>
      <c r="D28" s="151"/>
      <c r="E28" s="151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49"/>
      <c r="C29" s="147"/>
      <c r="D29" s="148"/>
      <c r="E29" s="148"/>
      <c r="F29" s="36"/>
      <c r="G29" s="46"/>
      <c r="H29" s="154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49"/>
      <c r="C30" s="150"/>
      <c r="D30" s="151"/>
      <c r="E30" s="151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49"/>
      <c r="C31" s="150"/>
      <c r="D31" s="151"/>
      <c r="E31" s="151"/>
      <c r="F31" s="36"/>
      <c r="G31" s="46"/>
      <c r="H31" s="154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49"/>
      <c r="C32" s="150"/>
      <c r="D32" s="151"/>
      <c r="E32" s="151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49"/>
      <c r="C33" s="153"/>
      <c r="D33" s="154"/>
      <c r="E33" s="154"/>
      <c r="F33" s="36"/>
      <c r="G33" s="46"/>
      <c r="H33" s="154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49"/>
      <c r="C34" s="150"/>
      <c r="D34" s="151"/>
      <c r="E34" s="151"/>
      <c r="F34" s="36"/>
      <c r="G34" s="46"/>
      <c r="H34" s="47">
        <f>H26+2</f>
        <v>6</v>
      </c>
      <c r="I34" s="48">
        <f t="shared" si="7"/>
        <v>4</v>
      </c>
      <c r="J34" s="48">
        <f t="shared" si="8"/>
        <v>4</v>
      </c>
      <c r="K34" s="48">
        <f t="shared" si="9"/>
        <v>6</v>
      </c>
      <c r="L34" s="48">
        <f t="shared" si="10"/>
        <v>10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9">A31+1</f>
        <v>7</v>
      </c>
      <c r="B35" s="149"/>
      <c r="C35" s="78"/>
      <c r="D35" s="151"/>
      <c r="E35" s="151"/>
      <c r="F35" s="36"/>
      <c r="G35" s="46"/>
      <c r="H35" s="154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49"/>
      <c r="C36" s="150"/>
      <c r="D36" s="151"/>
      <c r="E36" s="151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49"/>
      <c r="C37" s="150"/>
      <c r="D37" s="151"/>
      <c r="E37" s="151"/>
      <c r="F37" s="36"/>
      <c r="G37" s="46"/>
      <c r="H37" s="154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49"/>
      <c r="C38" s="150"/>
      <c r="D38" s="151"/>
      <c r="E38" s="151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0">A35+1</f>
        <v>8</v>
      </c>
      <c r="B39" s="149"/>
      <c r="C39" s="147"/>
      <c r="D39" s="148"/>
      <c r="E39" s="148"/>
      <c r="F39" s="36"/>
      <c r="G39" s="46"/>
      <c r="H39" s="154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49"/>
      <c r="C40" s="147">
        <v>7.5</v>
      </c>
      <c r="D40" s="148">
        <f t="shared" ref="D40" si="21">IF(C40=0,"",$F$6-C40)</f>
        <v>18.399999999999999</v>
      </c>
      <c r="E40" s="148">
        <f>IF(C40=0,"",C40-MAX(C$8:$C39))</f>
        <v>6.9</v>
      </c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49"/>
      <c r="C41" s="150"/>
      <c r="D41" s="151"/>
      <c r="E41" s="151"/>
      <c r="F41" s="36"/>
      <c r="G41" s="46"/>
      <c r="H41" s="154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49"/>
      <c r="C42" s="147"/>
      <c r="D42" s="148"/>
      <c r="E42" s="148"/>
      <c r="F42" s="36"/>
      <c r="G42" s="46"/>
      <c r="H42" s="47">
        <f>H34+2</f>
        <v>8</v>
      </c>
      <c r="I42" s="48">
        <f t="shared" si="7"/>
        <v>7</v>
      </c>
      <c r="J42" s="48">
        <f t="shared" si="8"/>
        <v>8</v>
      </c>
      <c r="K42" s="48">
        <f t="shared" si="9"/>
        <v>11</v>
      </c>
      <c r="L42" s="48">
        <f t="shared" si="10"/>
        <v>19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49"/>
      <c r="C43" s="147"/>
      <c r="D43" s="148"/>
      <c r="E43" s="148"/>
      <c r="F43" s="36"/>
      <c r="G43" s="46"/>
      <c r="H43" s="154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49"/>
      <c r="C44" s="150"/>
      <c r="D44" s="151"/>
      <c r="E44" s="151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49">
        <v>3</v>
      </c>
      <c r="C45" s="150"/>
      <c r="D45" s="151"/>
      <c r="E45" s="151"/>
      <c r="F45" s="36"/>
      <c r="G45" s="46"/>
      <c r="H45" s="154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49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49"/>
      <c r="C47" s="214"/>
      <c r="D47" s="215"/>
      <c r="E47" s="215"/>
      <c r="F47" s="36"/>
      <c r="G47" s="46"/>
      <c r="H47" s="154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49"/>
      <c r="C48" s="78"/>
      <c r="D48" s="151" t="str">
        <f>IF(C48=0,"",$F$6-C48)</f>
        <v/>
      </c>
      <c r="E48" s="151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49"/>
      <c r="C49" s="78"/>
      <c r="D49" s="151"/>
      <c r="E49" s="151"/>
      <c r="F49" s="36"/>
      <c r="G49" s="46"/>
      <c r="H49" s="47">
        <f>H42+2</f>
        <v>10</v>
      </c>
      <c r="I49" s="48">
        <f t="shared" si="7"/>
        <v>7</v>
      </c>
      <c r="J49" s="48">
        <f t="shared" si="8"/>
        <v>9</v>
      </c>
      <c r="K49" s="48">
        <f t="shared" si="9"/>
        <v>12</v>
      </c>
      <c r="L49" s="48">
        <f t="shared" si="10"/>
        <v>21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49"/>
      <c r="C50" s="150">
        <v>10</v>
      </c>
      <c r="D50" s="151">
        <f>IF(C50=0,"",$F$6-C50)</f>
        <v>15.899999999999999</v>
      </c>
      <c r="E50" s="151">
        <f>IF(C50=0,"",C50-MAX(C$8:$C49))</f>
        <v>2.5</v>
      </c>
      <c r="F50" s="36"/>
      <c r="G50" s="46"/>
      <c r="H50" s="154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8"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W42:W43"/>
    <mergeCell ref="A43:A46"/>
    <mergeCell ref="S44:S45"/>
    <mergeCell ref="T44:T45"/>
    <mergeCell ref="U44:U45"/>
    <mergeCell ref="V44:V45"/>
    <mergeCell ref="W44:W45"/>
    <mergeCell ref="T36:T37"/>
    <mergeCell ref="U36:U37"/>
    <mergeCell ref="V36:V37"/>
    <mergeCell ref="W36:W37"/>
    <mergeCell ref="S38:S39"/>
    <mergeCell ref="T38:T39"/>
    <mergeCell ref="U38:U39"/>
    <mergeCell ref="V38:V39"/>
    <mergeCell ref="W38:W39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V34:V35"/>
    <mergeCell ref="W34:W35"/>
    <mergeCell ref="A35:A38"/>
    <mergeCell ref="S36:S37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0:V21"/>
    <mergeCell ref="W20:W21"/>
    <mergeCell ref="B21:B22"/>
    <mergeCell ref="S22:S23"/>
    <mergeCell ref="T22:T23"/>
    <mergeCell ref="U22:U23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15:A18"/>
    <mergeCell ref="C16:C17"/>
    <mergeCell ref="D16:D17"/>
    <mergeCell ref="E16:E17"/>
    <mergeCell ref="S16:S17"/>
    <mergeCell ref="T16:T17"/>
    <mergeCell ref="T12:T13"/>
    <mergeCell ref="U12:U13"/>
    <mergeCell ref="V12:V13"/>
    <mergeCell ref="A11:A14"/>
    <mergeCell ref="W12:W13"/>
    <mergeCell ref="B14:B15"/>
    <mergeCell ref="S14:S15"/>
    <mergeCell ref="T14:T15"/>
    <mergeCell ref="U14:U15"/>
    <mergeCell ref="V14:V15"/>
    <mergeCell ref="W14:W15"/>
    <mergeCell ref="J9:J10"/>
    <mergeCell ref="K9:K10"/>
    <mergeCell ref="L9:L10"/>
    <mergeCell ref="B11:B12"/>
    <mergeCell ref="T11:V11"/>
    <mergeCell ref="C12:C13"/>
    <mergeCell ref="D12:D13"/>
    <mergeCell ref="E12:E13"/>
    <mergeCell ref="S12:S13"/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A101"/>
  <sheetViews>
    <sheetView zoomScale="136" zoomScaleNormal="136" zoomScaleSheetLayoutView="145" workbookViewId="0">
      <selection activeCell="F7" sqref="F7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69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43</v>
      </c>
      <c r="G4" s="11"/>
      <c r="H4" s="12"/>
      <c r="I4" s="9" t="s">
        <v>10</v>
      </c>
      <c r="J4" s="10"/>
      <c r="K4" s="10"/>
      <c r="L4" s="10"/>
      <c r="M4" s="236">
        <v>44894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44894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25.9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R9" s="155">
        <v>38</v>
      </c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3</v>
      </c>
    </row>
    <row r="11" spans="1:27" ht="14.1" customHeight="1">
      <c r="A11" s="253">
        <v>1</v>
      </c>
      <c r="B11" s="250">
        <v>1</v>
      </c>
      <c r="C11" s="150"/>
      <c r="D11" s="151"/>
      <c r="E11" s="151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52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147">
        <v>0.5</v>
      </c>
      <c r="D12" s="148">
        <f t="shared" ref="D12" si="1">IF(C12=0,"",$F$6-C12)</f>
        <v>25.4</v>
      </c>
      <c r="E12" s="148">
        <f>IF(C12=0,"",C12-MAX(C$8:$C11))</f>
        <v>0.5</v>
      </c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3</v>
      </c>
      <c r="U12" s="217">
        <v>4</v>
      </c>
      <c r="V12" s="217">
        <v>4</v>
      </c>
      <c r="W12" s="218">
        <f>SUM(U12:V12)</f>
        <v>8</v>
      </c>
      <c r="X12" s="52">
        <f>X11+2</f>
        <v>2</v>
      </c>
      <c r="Y12" s="53">
        <f t="shared" ref="Y12:Y16" si="2">VLOOKUP(X12,$S$12:$W$50,5,0)</f>
        <v>8</v>
      </c>
      <c r="Z12" s="7">
        <v>4</v>
      </c>
      <c r="AA12" s="7">
        <v>3</v>
      </c>
    </row>
    <row r="13" spans="1:27" ht="14.1" customHeight="1">
      <c r="A13" s="253"/>
      <c r="B13" s="149"/>
      <c r="C13" s="147"/>
      <c r="D13" s="148"/>
      <c r="E13" s="148"/>
      <c r="F13" s="36"/>
      <c r="G13" s="46"/>
      <c r="H13" s="154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9</v>
      </c>
      <c r="Z13" s="7">
        <v>6</v>
      </c>
      <c r="AA13" s="7">
        <v>3</v>
      </c>
    </row>
    <row r="14" spans="1:27" ht="14.1" customHeight="1">
      <c r="A14" s="253"/>
      <c r="B14" s="249"/>
      <c r="C14" s="150"/>
      <c r="D14" s="151"/>
      <c r="E14" s="151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3</v>
      </c>
      <c r="U14" s="217">
        <v>4</v>
      </c>
      <c r="V14" s="217">
        <v>5</v>
      </c>
      <c r="W14" s="218">
        <f>SUM(U14:V14)</f>
        <v>9</v>
      </c>
      <c r="X14" s="52">
        <f t="shared" ref="X14:X16" si="3">X13+2</f>
        <v>6</v>
      </c>
      <c r="Y14" s="53">
        <f t="shared" si="2"/>
        <v>18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50"/>
      <c r="D15" s="151"/>
      <c r="E15" s="151"/>
      <c r="F15" s="36"/>
      <c r="G15" s="46"/>
      <c r="H15" s="154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20</v>
      </c>
      <c r="Z15" s="7">
        <v>10</v>
      </c>
      <c r="AA15" s="7">
        <v>3</v>
      </c>
    </row>
    <row r="16" spans="1:27" ht="14.1" customHeight="1">
      <c r="A16" s="253"/>
      <c r="B16" s="149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6</v>
      </c>
      <c r="U16" s="217">
        <v>8</v>
      </c>
      <c r="V16" s="217">
        <v>10</v>
      </c>
      <c r="W16" s="218">
        <f t="shared" ref="W16" si="6">SUM(U16:V16)</f>
        <v>18</v>
      </c>
      <c r="X16" s="52">
        <f t="shared" si="3"/>
        <v>10</v>
      </c>
      <c r="Y16" s="53">
        <f t="shared" si="2"/>
        <v>21</v>
      </c>
      <c r="Z16" s="7">
        <v>12</v>
      </c>
      <c r="AA16" s="7">
        <v>3</v>
      </c>
    </row>
    <row r="17" spans="1:27" ht="14.1" customHeight="1">
      <c r="A17" s="253"/>
      <c r="B17" s="149"/>
      <c r="C17" s="221"/>
      <c r="D17" s="222"/>
      <c r="E17" s="222"/>
      <c r="F17" s="36"/>
      <c r="G17" s="46"/>
      <c r="H17" s="154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47"/>
      <c r="D18" s="148"/>
      <c r="E18" s="148"/>
      <c r="F18" s="36"/>
      <c r="G18" s="46"/>
      <c r="H18" s="47">
        <v>2</v>
      </c>
      <c r="I18" s="48">
        <f t="shared" ref="I18:I50" si="7">IFERROR(VLOOKUP($H18,$S$12:$W$50,2,0),"")</f>
        <v>3</v>
      </c>
      <c r="J18" s="48">
        <f t="shared" ref="J18:J50" si="8">IFERROR(VLOOKUP($H18,$S$12:$W$50,3,0),"")</f>
        <v>4</v>
      </c>
      <c r="K18" s="48">
        <f t="shared" ref="K18:K50" si="9">IFERROR(VLOOKUP($H18,$S$12:$W$50,4,0),"")</f>
        <v>4</v>
      </c>
      <c r="L18" s="48">
        <f t="shared" ref="L18:L50" si="10">IFERROR(VLOOKUP($H18,$S$12:$W$50,5,0),"")</f>
        <v>8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7</v>
      </c>
      <c r="U18" s="217">
        <v>9</v>
      </c>
      <c r="V18" s="217">
        <v>11</v>
      </c>
      <c r="W18" s="218">
        <f t="shared" ref="W18" si="12">SUM(U18:V18)</f>
        <v>20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47"/>
      <c r="D19" s="148"/>
      <c r="E19" s="148"/>
      <c r="F19" s="36"/>
      <c r="G19" s="46"/>
      <c r="H19" s="154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49">
        <v>2</v>
      </c>
      <c r="C20" s="147"/>
      <c r="D20" s="148"/>
      <c r="E20" s="148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7</v>
      </c>
      <c r="U20" s="217">
        <v>9</v>
      </c>
      <c r="V20" s="217">
        <v>12</v>
      </c>
      <c r="W20" s="218">
        <f t="shared" ref="W20" si="15">SUM(U20:V20)</f>
        <v>21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47"/>
      <c r="D21" s="148"/>
      <c r="E21" s="148"/>
      <c r="F21" s="36"/>
      <c r="G21" s="46"/>
      <c r="H21" s="154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47"/>
      <c r="D22" s="148"/>
      <c r="E22" s="148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49"/>
      <c r="C23" s="147"/>
      <c r="D23" s="148"/>
      <c r="E23" s="148"/>
      <c r="F23" s="36"/>
      <c r="G23" s="46"/>
      <c r="H23" s="154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154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49"/>
      <c r="C26" s="150"/>
      <c r="D26" s="151"/>
      <c r="E26" s="151"/>
      <c r="F26" s="36"/>
      <c r="G26" s="46"/>
      <c r="H26" s="47">
        <f>H18+2</f>
        <v>4</v>
      </c>
      <c r="I26" s="48">
        <f t="shared" si="7"/>
        <v>3</v>
      </c>
      <c r="J26" s="48">
        <f t="shared" si="8"/>
        <v>4</v>
      </c>
      <c r="K26" s="48">
        <f t="shared" si="9"/>
        <v>5</v>
      </c>
      <c r="L26" s="48">
        <f t="shared" si="10"/>
        <v>9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49"/>
      <c r="C27" s="147"/>
      <c r="D27" s="148"/>
      <c r="E27" s="148"/>
      <c r="F27" s="36"/>
      <c r="G27" s="46"/>
      <c r="H27" s="154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49"/>
      <c r="C28" s="150"/>
      <c r="D28" s="151"/>
      <c r="E28" s="151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49"/>
      <c r="C29" s="147"/>
      <c r="D29" s="148"/>
      <c r="E29" s="148"/>
      <c r="F29" s="36"/>
      <c r="G29" s="46"/>
      <c r="H29" s="154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49"/>
      <c r="C30" s="147">
        <v>5</v>
      </c>
      <c r="D30" s="148">
        <f t="shared" ref="D30" si="18">IF(C30=0,"",$F$6-C30)</f>
        <v>20.9</v>
      </c>
      <c r="E30" s="148">
        <f>IF(C30=0,"",C30-MAX(C$8:$C29))</f>
        <v>4.5</v>
      </c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9">A27+1</f>
        <v>6</v>
      </c>
      <c r="B31" s="149"/>
      <c r="C31" s="150"/>
      <c r="D31" s="151"/>
      <c r="E31" s="151"/>
      <c r="F31" s="36"/>
      <c r="G31" s="46"/>
      <c r="H31" s="154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49"/>
      <c r="C32" s="150"/>
      <c r="D32" s="151"/>
      <c r="E32" s="151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49"/>
      <c r="C33" s="153"/>
      <c r="D33" s="154"/>
      <c r="E33" s="154"/>
      <c r="F33" s="36"/>
      <c r="G33" s="46"/>
      <c r="H33" s="154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49"/>
      <c r="C34" s="150"/>
      <c r="D34" s="151"/>
      <c r="E34" s="151"/>
      <c r="F34" s="36"/>
      <c r="G34" s="46"/>
      <c r="H34" s="47">
        <f>H26+2</f>
        <v>6</v>
      </c>
      <c r="I34" s="48">
        <f t="shared" si="7"/>
        <v>6</v>
      </c>
      <c r="J34" s="48">
        <f t="shared" si="8"/>
        <v>8</v>
      </c>
      <c r="K34" s="48">
        <f t="shared" si="9"/>
        <v>10</v>
      </c>
      <c r="L34" s="48">
        <f t="shared" si="10"/>
        <v>18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20">A31+1</f>
        <v>7</v>
      </c>
      <c r="B35" s="149"/>
      <c r="C35" s="78"/>
      <c r="D35" s="151"/>
      <c r="E35" s="151"/>
      <c r="F35" s="36"/>
      <c r="G35" s="46"/>
      <c r="H35" s="154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49"/>
      <c r="C36" s="150"/>
      <c r="D36" s="151"/>
      <c r="E36" s="151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49"/>
      <c r="C37" s="150"/>
      <c r="D37" s="151"/>
      <c r="E37" s="151"/>
      <c r="F37" s="36"/>
      <c r="G37" s="46"/>
      <c r="H37" s="154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49"/>
      <c r="C38" s="150"/>
      <c r="D38" s="151"/>
      <c r="E38" s="151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1">A35+1</f>
        <v>8</v>
      </c>
      <c r="B39" s="149"/>
      <c r="C39" s="147"/>
      <c r="D39" s="148"/>
      <c r="E39" s="148"/>
      <c r="F39" s="36"/>
      <c r="G39" s="46"/>
      <c r="H39" s="154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49">
        <v>3</v>
      </c>
      <c r="C40" s="147"/>
      <c r="D40" s="148"/>
      <c r="E40" s="148"/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49"/>
      <c r="C41" s="150"/>
      <c r="D41" s="151"/>
      <c r="E41" s="151"/>
      <c r="F41" s="36"/>
      <c r="G41" s="46"/>
      <c r="H41" s="154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49"/>
      <c r="C42" s="147"/>
      <c r="D42" s="148"/>
      <c r="E42" s="148"/>
      <c r="F42" s="36"/>
      <c r="G42" s="46"/>
      <c r="H42" s="47">
        <f>H34+2</f>
        <v>8</v>
      </c>
      <c r="I42" s="48">
        <f t="shared" si="7"/>
        <v>7</v>
      </c>
      <c r="J42" s="48">
        <f t="shared" si="8"/>
        <v>9</v>
      </c>
      <c r="K42" s="48">
        <f t="shared" si="9"/>
        <v>11</v>
      </c>
      <c r="L42" s="48">
        <f t="shared" si="10"/>
        <v>20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49"/>
      <c r="C43" s="147"/>
      <c r="D43" s="148"/>
      <c r="E43" s="148"/>
      <c r="F43" s="36"/>
      <c r="G43" s="46"/>
      <c r="H43" s="154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49"/>
      <c r="C44" s="150"/>
      <c r="D44" s="151"/>
      <c r="E44" s="151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49"/>
      <c r="C45" s="150"/>
      <c r="D45" s="151"/>
      <c r="E45" s="151"/>
      <c r="F45" s="36"/>
      <c r="G45" s="46"/>
      <c r="H45" s="154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49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49"/>
      <c r="C47" s="214"/>
      <c r="D47" s="215"/>
      <c r="E47" s="215"/>
      <c r="F47" s="36"/>
      <c r="G47" s="46"/>
      <c r="H47" s="154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49"/>
      <c r="C48" s="78"/>
      <c r="D48" s="151" t="str">
        <f>IF(C48=0,"",$F$6-C48)</f>
        <v/>
      </c>
      <c r="E48" s="151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49"/>
      <c r="C49" s="78"/>
      <c r="D49" s="151"/>
      <c r="E49" s="151"/>
      <c r="F49" s="36"/>
      <c r="G49" s="46"/>
      <c r="H49" s="47">
        <f>H42+2</f>
        <v>10</v>
      </c>
      <c r="I49" s="48">
        <f t="shared" si="7"/>
        <v>7</v>
      </c>
      <c r="J49" s="48">
        <f t="shared" si="8"/>
        <v>9</v>
      </c>
      <c r="K49" s="48">
        <f t="shared" si="9"/>
        <v>12</v>
      </c>
      <c r="L49" s="48">
        <f t="shared" si="10"/>
        <v>21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49"/>
      <c r="C50" s="150">
        <v>10</v>
      </c>
      <c r="D50" s="151">
        <f>IF(C50=0,"",$F$6-C50)</f>
        <v>15.899999999999999</v>
      </c>
      <c r="E50" s="151">
        <f>IF(C50=0,"",C50-MAX(C$8:$C49))</f>
        <v>5</v>
      </c>
      <c r="F50" s="36"/>
      <c r="G50" s="46"/>
      <c r="H50" s="154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5"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W42:W43"/>
    <mergeCell ref="A43:A46"/>
    <mergeCell ref="S44:S45"/>
    <mergeCell ref="T44:T45"/>
    <mergeCell ref="U44:U45"/>
    <mergeCell ref="V44:V45"/>
    <mergeCell ref="W44:W45"/>
    <mergeCell ref="T36:T37"/>
    <mergeCell ref="U36:U37"/>
    <mergeCell ref="V36:V37"/>
    <mergeCell ref="W36:W37"/>
    <mergeCell ref="S38:S39"/>
    <mergeCell ref="T38:T39"/>
    <mergeCell ref="U38:U39"/>
    <mergeCell ref="V38:V39"/>
    <mergeCell ref="W38:W39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V34:V35"/>
    <mergeCell ref="W34:W35"/>
    <mergeCell ref="A35:A38"/>
    <mergeCell ref="S36:S37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0:V21"/>
    <mergeCell ref="W20:W21"/>
    <mergeCell ref="B21:B22"/>
    <mergeCell ref="S22:S23"/>
    <mergeCell ref="T22:T23"/>
    <mergeCell ref="U22:U23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15:A18"/>
    <mergeCell ref="C16:C17"/>
    <mergeCell ref="D16:D17"/>
    <mergeCell ref="E16:E17"/>
    <mergeCell ref="S16:S17"/>
    <mergeCell ref="T16:T17"/>
    <mergeCell ref="T12:T13"/>
    <mergeCell ref="U12:U13"/>
    <mergeCell ref="V12:V13"/>
    <mergeCell ref="A11:A14"/>
    <mergeCell ref="W12:W13"/>
    <mergeCell ref="B14:B15"/>
    <mergeCell ref="S14:S15"/>
    <mergeCell ref="T14:T15"/>
    <mergeCell ref="U14:U15"/>
    <mergeCell ref="V14:V15"/>
    <mergeCell ref="W14:W15"/>
    <mergeCell ref="J9:J10"/>
    <mergeCell ref="K9:K10"/>
    <mergeCell ref="L9:L10"/>
    <mergeCell ref="B11:B12"/>
    <mergeCell ref="T11:V11"/>
    <mergeCell ref="S12:S13"/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A101"/>
  <sheetViews>
    <sheetView zoomScale="136" zoomScaleNormal="136" zoomScaleSheetLayoutView="145" workbookViewId="0">
      <selection activeCell="F7" sqref="F7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72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60</v>
      </c>
      <c r="G4" s="11"/>
      <c r="H4" s="12"/>
      <c r="I4" s="9" t="s">
        <v>10</v>
      </c>
      <c r="J4" s="10"/>
      <c r="K4" s="10"/>
      <c r="L4" s="10"/>
      <c r="M4" s="236">
        <v>44894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44894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28.3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R9" s="155">
        <v>38</v>
      </c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5</v>
      </c>
    </row>
    <row r="11" spans="1:27" ht="14.1" customHeight="1">
      <c r="A11" s="253">
        <v>1</v>
      </c>
      <c r="B11" s="250">
        <v>1</v>
      </c>
      <c r="C11" s="161"/>
      <c r="D11" s="162"/>
      <c r="E11" s="162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63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161">
        <v>0.6</v>
      </c>
      <c r="D12" s="162">
        <f t="shared" ref="D12" si="1">IF(C12=0,"",$F$6-C12)</f>
        <v>27.7</v>
      </c>
      <c r="E12" s="162">
        <f>IF(C12=0,"",C12-MAX(C$8:$C11))</f>
        <v>0.6</v>
      </c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5</v>
      </c>
      <c r="U12" s="217">
        <v>6</v>
      </c>
      <c r="V12" s="217">
        <v>7</v>
      </c>
      <c r="W12" s="218">
        <f>SUM(U12:V12)</f>
        <v>13</v>
      </c>
      <c r="X12" s="52">
        <f>X11+2</f>
        <v>2</v>
      </c>
      <c r="Y12" s="53">
        <f t="shared" ref="Y12:Y16" si="2">VLOOKUP(X12,$S$12:$W$50,5,0)</f>
        <v>13</v>
      </c>
      <c r="Z12" s="7">
        <v>4</v>
      </c>
      <c r="AA12" s="7">
        <v>3</v>
      </c>
    </row>
    <row r="13" spans="1:27" ht="14.1" customHeight="1">
      <c r="A13" s="253"/>
      <c r="B13" s="159"/>
      <c r="C13" s="156"/>
      <c r="D13" s="157"/>
      <c r="E13" s="157"/>
      <c r="F13" s="36"/>
      <c r="G13" s="46"/>
      <c r="H13" s="165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14</v>
      </c>
      <c r="Z13" s="7">
        <v>6</v>
      </c>
      <c r="AA13" s="7">
        <v>3</v>
      </c>
    </row>
    <row r="14" spans="1:27" ht="14.1" customHeight="1">
      <c r="A14" s="253"/>
      <c r="B14" s="249"/>
      <c r="C14" s="161"/>
      <c r="D14" s="162"/>
      <c r="E14" s="162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4</v>
      </c>
      <c r="U14" s="217">
        <v>6</v>
      </c>
      <c r="V14" s="217">
        <v>8</v>
      </c>
      <c r="W14" s="218">
        <f>SUM(U14:V14)</f>
        <v>14</v>
      </c>
      <c r="X14" s="52">
        <f t="shared" ref="X14:X16" si="3">X13+2</f>
        <v>6</v>
      </c>
      <c r="Y14" s="53">
        <f t="shared" si="2"/>
        <v>12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61"/>
      <c r="D15" s="162"/>
      <c r="E15" s="162"/>
      <c r="F15" s="36"/>
      <c r="G15" s="46"/>
      <c r="H15" s="165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13</v>
      </c>
      <c r="Z15" s="7">
        <v>10</v>
      </c>
      <c r="AA15" s="7">
        <v>3</v>
      </c>
    </row>
    <row r="16" spans="1:27" ht="14.1" customHeight="1">
      <c r="A16" s="253"/>
      <c r="B16" s="159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4</v>
      </c>
      <c r="U16" s="217">
        <v>5</v>
      </c>
      <c r="V16" s="217">
        <v>7</v>
      </c>
      <c r="W16" s="218">
        <f t="shared" ref="W16" si="6">SUM(U16:V16)</f>
        <v>12</v>
      </c>
      <c r="X16" s="52">
        <f t="shared" si="3"/>
        <v>10</v>
      </c>
      <c r="Y16" s="53">
        <f t="shared" si="2"/>
        <v>23</v>
      </c>
      <c r="Z16" s="7">
        <v>12</v>
      </c>
      <c r="AA16" s="7">
        <v>3</v>
      </c>
    </row>
    <row r="17" spans="1:27" ht="14.1" customHeight="1">
      <c r="A17" s="253"/>
      <c r="B17" s="159"/>
      <c r="C17" s="221"/>
      <c r="D17" s="222"/>
      <c r="E17" s="222"/>
      <c r="F17" s="36"/>
      <c r="G17" s="46"/>
      <c r="H17" s="165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56"/>
      <c r="D18" s="157"/>
      <c r="E18" s="157"/>
      <c r="F18" s="36"/>
      <c r="G18" s="46"/>
      <c r="H18" s="47">
        <v>2</v>
      </c>
      <c r="I18" s="48">
        <f t="shared" ref="I18:I50" si="7">IFERROR(VLOOKUP($H18,$S$12:$W$50,2,0),"")</f>
        <v>5</v>
      </c>
      <c r="J18" s="48">
        <f t="shared" ref="J18:J50" si="8">IFERROR(VLOOKUP($H18,$S$12:$W$50,3,0),"")</f>
        <v>6</v>
      </c>
      <c r="K18" s="48">
        <f t="shared" ref="K18:K50" si="9">IFERROR(VLOOKUP($H18,$S$12:$W$50,4,0),"")</f>
        <v>7</v>
      </c>
      <c r="L18" s="48">
        <f t="shared" ref="L18:L50" si="10">IFERROR(VLOOKUP($H18,$S$12:$W$50,5,0),"")</f>
        <v>13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4</v>
      </c>
      <c r="U18" s="217">
        <v>6</v>
      </c>
      <c r="V18" s="217">
        <v>7</v>
      </c>
      <c r="W18" s="218">
        <f t="shared" ref="W18" si="12">SUM(U18:V18)</f>
        <v>13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56"/>
      <c r="D19" s="157"/>
      <c r="E19" s="157"/>
      <c r="F19" s="36"/>
      <c r="G19" s="46"/>
      <c r="H19" s="165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59"/>
      <c r="C20" s="156"/>
      <c r="D20" s="157"/>
      <c r="E20" s="157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8</v>
      </c>
      <c r="U20" s="217">
        <v>10</v>
      </c>
      <c r="V20" s="217">
        <v>13</v>
      </c>
      <c r="W20" s="218">
        <f t="shared" ref="W20" si="15">SUM(U20:V20)</f>
        <v>23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/>
      <c r="C21" s="156"/>
      <c r="D21" s="157"/>
      <c r="E21" s="157"/>
      <c r="F21" s="36"/>
      <c r="G21" s="46"/>
      <c r="H21" s="165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56"/>
      <c r="D22" s="157"/>
      <c r="E22" s="157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59">
        <v>2</v>
      </c>
      <c r="C23" s="156"/>
      <c r="D23" s="157"/>
      <c r="E23" s="157"/>
      <c r="F23" s="36"/>
      <c r="G23" s="46"/>
      <c r="H23" s="165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214"/>
      <c r="D24" s="215"/>
      <c r="E24" s="215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214"/>
      <c r="D25" s="215"/>
      <c r="E25" s="215"/>
      <c r="F25" s="36"/>
      <c r="G25" s="46"/>
      <c r="H25" s="165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59"/>
      <c r="C26" s="161"/>
      <c r="D26" s="162"/>
      <c r="E26" s="162"/>
      <c r="F26" s="36"/>
      <c r="G26" s="46"/>
      <c r="H26" s="47">
        <f>H18+2</f>
        <v>4</v>
      </c>
      <c r="I26" s="48">
        <f t="shared" si="7"/>
        <v>4</v>
      </c>
      <c r="J26" s="48">
        <f t="shared" si="8"/>
        <v>6</v>
      </c>
      <c r="K26" s="48">
        <f t="shared" si="9"/>
        <v>8</v>
      </c>
      <c r="L26" s="48">
        <f t="shared" si="10"/>
        <v>14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59"/>
      <c r="C27" s="156"/>
      <c r="D27" s="157"/>
      <c r="E27" s="157"/>
      <c r="F27" s="36"/>
      <c r="G27" s="46"/>
      <c r="H27" s="165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59"/>
      <c r="C28" s="161"/>
      <c r="D28" s="162"/>
      <c r="E28" s="162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59"/>
      <c r="C29" s="156"/>
      <c r="D29" s="157"/>
      <c r="E29" s="157"/>
      <c r="F29" s="36"/>
      <c r="G29" s="46"/>
      <c r="H29" s="165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59"/>
      <c r="C30" s="156"/>
      <c r="D30" s="157"/>
      <c r="E30" s="157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59"/>
      <c r="C31" s="161"/>
      <c r="D31" s="162"/>
      <c r="E31" s="162"/>
      <c r="F31" s="36"/>
      <c r="G31" s="46"/>
      <c r="H31" s="165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59"/>
      <c r="C32" s="161"/>
      <c r="D32" s="162"/>
      <c r="E32" s="162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59"/>
      <c r="C33" s="164"/>
      <c r="D33" s="165"/>
      <c r="E33" s="165"/>
      <c r="F33" s="36"/>
      <c r="G33" s="46"/>
      <c r="H33" s="165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59"/>
      <c r="C34" s="161"/>
      <c r="D34" s="162"/>
      <c r="E34" s="162"/>
      <c r="F34" s="36"/>
      <c r="G34" s="46"/>
      <c r="H34" s="47">
        <f>H26+2</f>
        <v>6</v>
      </c>
      <c r="I34" s="48">
        <f t="shared" si="7"/>
        <v>4</v>
      </c>
      <c r="J34" s="48">
        <f t="shared" si="8"/>
        <v>5</v>
      </c>
      <c r="K34" s="48">
        <f t="shared" si="9"/>
        <v>7</v>
      </c>
      <c r="L34" s="48">
        <f t="shared" si="10"/>
        <v>12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9">A31+1</f>
        <v>7</v>
      </c>
      <c r="B35" s="159"/>
      <c r="C35" s="156">
        <v>6.3</v>
      </c>
      <c r="D35" s="157">
        <f t="shared" ref="D35" si="20">IF(C35=0,"",$F$6-C35)</f>
        <v>22</v>
      </c>
      <c r="E35" s="157">
        <f>IF(C35=0,"",C35-MAX(C$8:$C34))</f>
        <v>5.7</v>
      </c>
      <c r="F35" s="36"/>
      <c r="G35" s="46"/>
      <c r="H35" s="165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59"/>
      <c r="C36" s="161"/>
      <c r="D36" s="162"/>
      <c r="E36" s="162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59"/>
      <c r="C37" s="161"/>
      <c r="D37" s="162"/>
      <c r="E37" s="162"/>
      <c r="F37" s="36"/>
      <c r="G37" s="46"/>
      <c r="H37" s="165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59"/>
      <c r="C38" s="161"/>
      <c r="D38" s="162"/>
      <c r="E38" s="162"/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1">A35+1</f>
        <v>8</v>
      </c>
      <c r="B39" s="159"/>
      <c r="C39" s="156"/>
      <c r="D39" s="157"/>
      <c r="E39" s="157"/>
      <c r="F39" s="36"/>
      <c r="G39" s="46"/>
      <c r="H39" s="165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59"/>
      <c r="C40" s="156"/>
      <c r="D40" s="157"/>
      <c r="E40" s="157"/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59"/>
      <c r="C41" s="156"/>
      <c r="D41" s="157"/>
      <c r="E41" s="157"/>
      <c r="F41" s="36"/>
      <c r="G41" s="46"/>
      <c r="H41" s="165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59"/>
      <c r="C42" s="156"/>
      <c r="D42" s="157"/>
      <c r="E42" s="157"/>
      <c r="F42" s="36"/>
      <c r="G42" s="46"/>
      <c r="H42" s="47">
        <f>H34+2</f>
        <v>8</v>
      </c>
      <c r="I42" s="48">
        <f t="shared" si="7"/>
        <v>4</v>
      </c>
      <c r="J42" s="48">
        <f t="shared" si="8"/>
        <v>6</v>
      </c>
      <c r="K42" s="48">
        <f t="shared" si="9"/>
        <v>7</v>
      </c>
      <c r="L42" s="48">
        <f t="shared" si="10"/>
        <v>13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59"/>
      <c r="C43" s="156"/>
      <c r="D43" s="157"/>
      <c r="E43" s="157"/>
      <c r="F43" s="36"/>
      <c r="G43" s="46"/>
      <c r="H43" s="165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59"/>
      <c r="C44" s="161"/>
      <c r="D44" s="162"/>
      <c r="E44" s="162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59"/>
      <c r="C45" s="161"/>
      <c r="D45" s="162"/>
      <c r="E45" s="162"/>
      <c r="F45" s="36"/>
      <c r="G45" s="46"/>
      <c r="H45" s="165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59">
        <v>3</v>
      </c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59"/>
      <c r="C47" s="214"/>
      <c r="D47" s="215"/>
      <c r="E47" s="215"/>
      <c r="F47" s="36"/>
      <c r="G47" s="46"/>
      <c r="H47" s="165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59"/>
      <c r="C48" s="78"/>
      <c r="D48" s="162" t="str">
        <f>IF(C48=0,"",$F$6-C48)</f>
        <v/>
      </c>
      <c r="E48" s="162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59"/>
      <c r="C49" s="78"/>
      <c r="D49" s="162"/>
      <c r="E49" s="162"/>
      <c r="F49" s="36"/>
      <c r="G49" s="46"/>
      <c r="H49" s="47">
        <f>H42+2</f>
        <v>10</v>
      </c>
      <c r="I49" s="48">
        <f t="shared" si="7"/>
        <v>8</v>
      </c>
      <c r="J49" s="48">
        <f t="shared" si="8"/>
        <v>10</v>
      </c>
      <c r="K49" s="48">
        <f t="shared" si="9"/>
        <v>13</v>
      </c>
      <c r="L49" s="48">
        <f t="shared" si="10"/>
        <v>23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59"/>
      <c r="C50" s="161">
        <v>10</v>
      </c>
      <c r="D50" s="162">
        <f>IF(C50=0,"",$F$6-C50)</f>
        <v>18.3</v>
      </c>
      <c r="E50" s="162">
        <f>IF(C50=0,"",C50-MAX(C$8:$C49))</f>
        <v>3.7</v>
      </c>
      <c r="F50" s="36"/>
      <c r="G50" s="46"/>
      <c r="H50" s="165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5">
    <mergeCell ref="U50:U51"/>
    <mergeCell ref="V50:V51"/>
    <mergeCell ref="W50:W51"/>
    <mergeCell ref="O56:P56"/>
    <mergeCell ref="V46:V47"/>
    <mergeCell ref="W46:W47"/>
    <mergeCell ref="A47:A50"/>
    <mergeCell ref="S48:S49"/>
    <mergeCell ref="T48:T49"/>
    <mergeCell ref="U48:U49"/>
    <mergeCell ref="V48:V49"/>
    <mergeCell ref="W48:W49"/>
    <mergeCell ref="S50:S51"/>
    <mergeCell ref="T50:T51"/>
    <mergeCell ref="C46:C47"/>
    <mergeCell ref="D46:D47"/>
    <mergeCell ref="E46:E47"/>
    <mergeCell ref="S46:S47"/>
    <mergeCell ref="T46:T47"/>
    <mergeCell ref="U46:U47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V42:V43"/>
    <mergeCell ref="W42:W43"/>
    <mergeCell ref="A43:A46"/>
    <mergeCell ref="S44:S45"/>
    <mergeCell ref="T44:T45"/>
    <mergeCell ref="U44:U45"/>
    <mergeCell ref="V44:V45"/>
    <mergeCell ref="W44:W45"/>
    <mergeCell ref="T36:T37"/>
    <mergeCell ref="U36:U37"/>
    <mergeCell ref="V36:V37"/>
    <mergeCell ref="W36:W37"/>
    <mergeCell ref="S38:S39"/>
    <mergeCell ref="T38:T39"/>
    <mergeCell ref="U38:U39"/>
    <mergeCell ref="V38:V39"/>
    <mergeCell ref="W38:W39"/>
    <mergeCell ref="W30:W31"/>
    <mergeCell ref="A31:A34"/>
    <mergeCell ref="S32:S33"/>
    <mergeCell ref="T32:T33"/>
    <mergeCell ref="U32:U33"/>
    <mergeCell ref="V32:V33"/>
    <mergeCell ref="W32:W33"/>
    <mergeCell ref="S34:S35"/>
    <mergeCell ref="T34:T35"/>
    <mergeCell ref="U34:U35"/>
    <mergeCell ref="A27:A30"/>
    <mergeCell ref="S28:S29"/>
    <mergeCell ref="T28:T29"/>
    <mergeCell ref="U28:U29"/>
    <mergeCell ref="V28:V29"/>
    <mergeCell ref="W28:W29"/>
    <mergeCell ref="S30:S31"/>
    <mergeCell ref="T30:T31"/>
    <mergeCell ref="U30:U31"/>
    <mergeCell ref="V30:V31"/>
    <mergeCell ref="V34:V35"/>
    <mergeCell ref="W34:W35"/>
    <mergeCell ref="A35:A38"/>
    <mergeCell ref="S36:S37"/>
    <mergeCell ref="V24:V25"/>
    <mergeCell ref="W24:W25"/>
    <mergeCell ref="S26:S27"/>
    <mergeCell ref="T26:T27"/>
    <mergeCell ref="U26:U27"/>
    <mergeCell ref="V26:V27"/>
    <mergeCell ref="W26:W27"/>
    <mergeCell ref="V22:V23"/>
    <mergeCell ref="W22:W23"/>
    <mergeCell ref="A23:A26"/>
    <mergeCell ref="B24:B25"/>
    <mergeCell ref="C24:C25"/>
    <mergeCell ref="D24:D25"/>
    <mergeCell ref="E24:E25"/>
    <mergeCell ref="S24:S25"/>
    <mergeCell ref="T24:T25"/>
    <mergeCell ref="U24:U25"/>
    <mergeCell ref="A19:A22"/>
    <mergeCell ref="S20:S21"/>
    <mergeCell ref="T20:T21"/>
    <mergeCell ref="U20:U21"/>
    <mergeCell ref="V20:V21"/>
    <mergeCell ref="W20:W21"/>
    <mergeCell ref="B21:B22"/>
    <mergeCell ref="S22:S23"/>
    <mergeCell ref="T22:T23"/>
    <mergeCell ref="U22:U23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15:A18"/>
    <mergeCell ref="C16:C17"/>
    <mergeCell ref="D16:D17"/>
    <mergeCell ref="E16:E17"/>
    <mergeCell ref="S16:S17"/>
    <mergeCell ref="T16:T17"/>
    <mergeCell ref="W12:W13"/>
    <mergeCell ref="B14:B15"/>
    <mergeCell ref="S14:S15"/>
    <mergeCell ref="T14:T15"/>
    <mergeCell ref="U14:U15"/>
    <mergeCell ref="V14:V15"/>
    <mergeCell ref="W14:W15"/>
    <mergeCell ref="A11:A14"/>
    <mergeCell ref="B11:B12"/>
    <mergeCell ref="T11:V11"/>
    <mergeCell ref="S12:S13"/>
    <mergeCell ref="T12:T13"/>
    <mergeCell ref="U12:U13"/>
    <mergeCell ref="V12:V13"/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A101"/>
  <sheetViews>
    <sheetView zoomScale="136" zoomScaleNormal="136" zoomScaleSheetLayoutView="145" workbookViewId="0">
      <selection activeCell="P4" sqref="P4"/>
    </sheetView>
  </sheetViews>
  <sheetFormatPr defaultRowHeight="12.75"/>
  <cols>
    <col min="1" max="1" width="3.5703125" style="7" customWidth="1"/>
    <col min="2" max="2" width="3.28515625" style="7" customWidth="1"/>
    <col min="3" max="3" width="4.28515625" style="7" customWidth="1"/>
    <col min="4" max="4" width="5.42578125" style="7" customWidth="1"/>
    <col min="5" max="5" width="3.85546875" style="7" customWidth="1"/>
    <col min="6" max="6" width="5" style="7" customWidth="1"/>
    <col min="7" max="7" width="23.5703125" style="7" customWidth="1"/>
    <col min="8" max="8" width="5.28515625" style="7" customWidth="1"/>
    <col min="9" max="9" width="3.28515625" style="7" customWidth="1"/>
    <col min="10" max="11" width="2.85546875" style="7" customWidth="1"/>
    <col min="12" max="12" width="3.28515625" style="7" customWidth="1"/>
    <col min="13" max="13" width="7" style="7" customWidth="1"/>
    <col min="14" max="14" width="10" style="7" bestFit="1" customWidth="1"/>
    <col min="15" max="15" width="4.5703125" style="7" customWidth="1"/>
    <col min="16" max="16" width="10.5703125" style="7" customWidth="1"/>
    <col min="17" max="17" width="7.85546875" style="7" customWidth="1"/>
    <col min="18" max="19" width="9.140625" style="7"/>
    <col min="20" max="20" width="5.5703125" style="7" customWidth="1"/>
    <col min="21" max="21" width="4.85546875" style="7" customWidth="1"/>
    <col min="22" max="23" width="6.140625" style="7" customWidth="1"/>
    <col min="24" max="27" width="9.140625" style="7"/>
    <col min="28" max="28" width="3.28515625" style="7" customWidth="1"/>
    <col min="29" max="16384" width="9.140625" style="7"/>
  </cols>
  <sheetData>
    <row r="1" spans="1:27" ht="28.5" customHeight="1">
      <c r="B1" s="66"/>
      <c r="C1" s="66"/>
      <c r="D1" s="67"/>
      <c r="E1" s="67"/>
      <c r="F1" s="67"/>
      <c r="G1" s="68"/>
      <c r="H1" s="67"/>
      <c r="I1" s="67"/>
      <c r="J1" s="67"/>
      <c r="K1" s="67"/>
      <c r="L1" s="67"/>
      <c r="M1" s="67"/>
      <c r="N1" s="24"/>
      <c r="O1" s="229"/>
      <c r="P1" s="229"/>
      <c r="Q1" s="6"/>
    </row>
    <row r="2" spans="1:27" ht="21" customHeight="1">
      <c r="B2" s="230" t="s">
        <v>84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81">
        <v>3</v>
      </c>
    </row>
    <row r="3" spans="1:27" s="15" customFormat="1" ht="15.95" customHeight="1">
      <c r="B3" s="233" t="s">
        <v>32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  <c r="Q3" s="14"/>
      <c r="R3" s="15" t="s">
        <v>31</v>
      </c>
    </row>
    <row r="4" spans="1:27" s="15" customFormat="1" ht="15.95" customHeight="1">
      <c r="B4" s="80" t="s">
        <v>23</v>
      </c>
      <c r="C4" s="14"/>
      <c r="D4" s="81"/>
      <c r="E4" s="16"/>
      <c r="F4" s="69">
        <v>47</v>
      </c>
      <c r="G4" s="11"/>
      <c r="H4" s="12"/>
      <c r="I4" s="9" t="s">
        <v>10</v>
      </c>
      <c r="J4" s="10"/>
      <c r="K4" s="10"/>
      <c r="L4" s="10"/>
      <c r="M4" s="236">
        <v>44895</v>
      </c>
      <c r="N4" s="236"/>
      <c r="O4" s="8"/>
      <c r="P4" s="13"/>
      <c r="Q4" s="14"/>
    </row>
    <row r="5" spans="1:27" s="15" customFormat="1" ht="15.95" customHeight="1">
      <c r="B5" s="80" t="s">
        <v>28</v>
      </c>
      <c r="C5" s="14"/>
      <c r="D5" s="81"/>
      <c r="E5" s="16"/>
      <c r="F5" s="19">
        <v>10</v>
      </c>
      <c r="G5" s="84" t="s">
        <v>29</v>
      </c>
      <c r="H5" s="12"/>
      <c r="I5" s="9" t="s">
        <v>11</v>
      </c>
      <c r="J5" s="10"/>
      <c r="K5" s="10"/>
      <c r="L5" s="10"/>
      <c r="M5" s="236">
        <f>M4</f>
        <v>44895</v>
      </c>
      <c r="N5" s="236"/>
      <c r="O5" s="8"/>
      <c r="P5" s="13"/>
      <c r="Q5" s="14"/>
      <c r="R5" s="15" t="s">
        <v>9</v>
      </c>
      <c r="V5" s="15" t="s">
        <v>9</v>
      </c>
    </row>
    <row r="6" spans="1:27" s="15" customFormat="1" ht="15.95" customHeight="1">
      <c r="B6" s="80" t="s">
        <v>12</v>
      </c>
      <c r="C6" s="18"/>
      <c r="D6" s="81"/>
      <c r="E6" s="65"/>
      <c r="F6" s="83">
        <v>26.8</v>
      </c>
      <c r="G6" s="83" t="s">
        <v>29</v>
      </c>
      <c r="H6" s="81"/>
      <c r="I6" s="9" t="s">
        <v>30</v>
      </c>
      <c r="J6" s="12"/>
      <c r="K6" s="12"/>
      <c r="L6" s="12"/>
      <c r="M6" s="81" t="s">
        <v>24</v>
      </c>
      <c r="O6" s="83"/>
      <c r="P6" s="17"/>
      <c r="Q6" s="12"/>
    </row>
    <row r="7" spans="1:27" ht="4.5" customHeight="1">
      <c r="B7" s="21"/>
      <c r="C7" s="22"/>
      <c r="D7" s="22"/>
      <c r="E7" s="22"/>
      <c r="F7" s="22"/>
      <c r="G7" s="23"/>
      <c r="H7" s="22"/>
      <c r="I7" s="22"/>
      <c r="J7" s="22"/>
      <c r="K7" s="24"/>
      <c r="L7" s="22"/>
      <c r="M7" s="22"/>
      <c r="N7" s="22"/>
      <c r="O7" s="22"/>
      <c r="P7" s="25"/>
      <c r="Q7" s="26"/>
    </row>
    <row r="8" spans="1:27" ht="13.5" customHeight="1">
      <c r="B8" s="237" t="s">
        <v>13</v>
      </c>
      <c r="C8" s="238"/>
      <c r="D8" s="238"/>
      <c r="E8" s="238"/>
      <c r="F8" s="223" t="s">
        <v>21</v>
      </c>
      <c r="G8" s="240" t="s">
        <v>22</v>
      </c>
      <c r="H8" s="243" t="s">
        <v>20</v>
      </c>
      <c r="I8" s="244"/>
      <c r="J8" s="244"/>
      <c r="K8" s="244"/>
      <c r="L8" s="244"/>
      <c r="M8" s="244"/>
      <c r="N8" s="244"/>
      <c r="O8" s="245"/>
      <c r="P8" s="246" t="s">
        <v>18</v>
      </c>
      <c r="Q8" s="27"/>
    </row>
    <row r="9" spans="1:27" ht="23.25" customHeight="1">
      <c r="B9" s="223" t="s">
        <v>14</v>
      </c>
      <c r="C9" s="223" t="s">
        <v>15</v>
      </c>
      <c r="D9" s="227" t="s">
        <v>16</v>
      </c>
      <c r="E9" s="252" t="s">
        <v>17</v>
      </c>
      <c r="F9" s="239"/>
      <c r="G9" s="241"/>
      <c r="H9" s="227" t="s">
        <v>8</v>
      </c>
      <c r="I9" s="223" t="s">
        <v>3</v>
      </c>
      <c r="J9" s="223" t="s">
        <v>4</v>
      </c>
      <c r="K9" s="223" t="s">
        <v>5</v>
      </c>
      <c r="L9" s="223" t="s">
        <v>6</v>
      </c>
      <c r="M9" s="28"/>
      <c r="N9" s="29"/>
      <c r="O9" s="30"/>
      <c r="P9" s="247"/>
      <c r="Q9" s="27"/>
      <c r="R9" s="155">
        <v>38</v>
      </c>
      <c r="X9" s="31" t="s">
        <v>0</v>
      </c>
      <c r="Y9" s="32"/>
    </row>
    <row r="10" spans="1:27" ht="20.25" customHeight="1">
      <c r="B10" s="224"/>
      <c r="C10" s="224"/>
      <c r="D10" s="228"/>
      <c r="E10" s="224"/>
      <c r="F10" s="224"/>
      <c r="G10" s="242"/>
      <c r="H10" s="228"/>
      <c r="I10" s="224"/>
      <c r="J10" s="224"/>
      <c r="K10" s="224"/>
      <c r="L10" s="224"/>
      <c r="M10" s="33"/>
      <c r="N10" s="26"/>
      <c r="O10" s="34"/>
      <c r="P10" s="248"/>
      <c r="Q10" s="27"/>
      <c r="X10" s="35" t="s">
        <v>1</v>
      </c>
      <c r="Y10" s="35" t="s">
        <v>2</v>
      </c>
      <c r="Z10" s="7" t="s">
        <v>7</v>
      </c>
      <c r="AA10" s="7">
        <f ca="1">INDIRECT("T12")</f>
        <v>7</v>
      </c>
    </row>
    <row r="11" spans="1:27" ht="14.1" customHeight="1">
      <c r="A11" s="253">
        <v>1</v>
      </c>
      <c r="B11" s="250">
        <v>1</v>
      </c>
      <c r="C11" s="161"/>
      <c r="D11" s="162"/>
      <c r="E11" s="162"/>
      <c r="F11" s="36"/>
      <c r="G11" s="37"/>
      <c r="H11" s="38"/>
      <c r="I11" s="39"/>
      <c r="J11" s="39"/>
      <c r="K11" s="39"/>
      <c r="L11" s="40" t="str">
        <f t="shared" ref="L11" si="0">IF(I11+J11+K11=0,"",J11+K11)</f>
        <v/>
      </c>
      <c r="M11" s="41"/>
      <c r="N11" s="26"/>
      <c r="O11" s="34"/>
      <c r="P11" s="42"/>
      <c r="Q11" s="43"/>
      <c r="T11" s="225" t="s">
        <v>27</v>
      </c>
      <c r="U11" s="225"/>
      <c r="V11" s="226"/>
      <c r="W11" s="163"/>
      <c r="X11" s="44"/>
      <c r="Y11" s="45"/>
      <c r="Z11" s="7">
        <v>2</v>
      </c>
      <c r="AA11" s="7">
        <v>3</v>
      </c>
    </row>
    <row r="12" spans="1:27" ht="14.1" customHeight="1">
      <c r="A12" s="253"/>
      <c r="B12" s="251"/>
      <c r="C12" s="164">
        <v>0.4</v>
      </c>
      <c r="D12" s="165">
        <f t="shared" ref="D12" si="1">IF(C12=0,"",$F$6-C12)</f>
        <v>26.400000000000002</v>
      </c>
      <c r="E12" s="165">
        <f>IF(C12=0,"",C12-MAX(C$8:$C11))</f>
        <v>0.4</v>
      </c>
      <c r="F12" s="36"/>
      <c r="G12" s="46"/>
      <c r="H12" s="47"/>
      <c r="I12" s="48"/>
      <c r="J12" s="48"/>
      <c r="K12" s="48"/>
      <c r="L12" s="48"/>
      <c r="M12" s="41"/>
      <c r="N12" s="26"/>
      <c r="O12" s="34"/>
      <c r="P12" s="49"/>
      <c r="Q12" s="50">
        <v>1</v>
      </c>
      <c r="R12" s="51">
        <f>Q12-0.2</f>
        <v>0.8</v>
      </c>
      <c r="S12" s="216">
        <v>2</v>
      </c>
      <c r="T12" s="217">
        <v>7</v>
      </c>
      <c r="U12" s="217">
        <v>9</v>
      </c>
      <c r="V12" s="217">
        <v>12</v>
      </c>
      <c r="W12" s="218">
        <f>SUM(U12:V12)</f>
        <v>21</v>
      </c>
      <c r="X12" s="52">
        <f>X11+2</f>
        <v>2</v>
      </c>
      <c r="Y12" s="53">
        <f t="shared" ref="Y12:Y16" si="2">VLOOKUP(X12,$S$12:$W$50,5,0)</f>
        <v>21</v>
      </c>
      <c r="Z12" s="7">
        <v>4</v>
      </c>
      <c r="AA12" s="7">
        <v>3</v>
      </c>
    </row>
    <row r="13" spans="1:27" ht="14.1" customHeight="1">
      <c r="A13" s="253"/>
      <c r="B13" s="159"/>
      <c r="C13" s="156"/>
      <c r="D13" s="157"/>
      <c r="E13" s="157"/>
      <c r="F13" s="36"/>
      <c r="G13" s="46"/>
      <c r="H13" s="165"/>
      <c r="I13" s="48"/>
      <c r="J13" s="48"/>
      <c r="K13" s="48"/>
      <c r="L13" s="48"/>
      <c r="M13" s="41"/>
      <c r="N13" s="26"/>
      <c r="O13" s="34"/>
      <c r="P13" s="54"/>
      <c r="Q13" s="50">
        <v>2</v>
      </c>
      <c r="R13" s="51">
        <f>Q13-0.2</f>
        <v>1.8</v>
      </c>
      <c r="S13" s="216"/>
      <c r="T13" s="217"/>
      <c r="U13" s="217"/>
      <c r="V13" s="217"/>
      <c r="W13" s="218"/>
      <c r="X13" s="52">
        <f>X12+2</f>
        <v>4</v>
      </c>
      <c r="Y13" s="53">
        <f t="shared" si="2"/>
        <v>19</v>
      </c>
      <c r="Z13" s="7">
        <v>6</v>
      </c>
      <c r="AA13" s="7">
        <v>3</v>
      </c>
    </row>
    <row r="14" spans="1:27" ht="14.1" customHeight="1">
      <c r="A14" s="253"/>
      <c r="B14" s="249"/>
      <c r="C14" s="161"/>
      <c r="D14" s="162"/>
      <c r="E14" s="162"/>
      <c r="F14" s="36"/>
      <c r="G14" s="46"/>
      <c r="H14" s="47"/>
      <c r="I14" s="48"/>
      <c r="J14" s="48"/>
      <c r="K14" s="48"/>
      <c r="L14" s="48"/>
      <c r="M14" s="41"/>
      <c r="N14" s="26"/>
      <c r="O14" s="34"/>
      <c r="P14" s="49"/>
      <c r="Q14" s="50">
        <v>3</v>
      </c>
      <c r="R14" s="51">
        <f>Q14-0.2</f>
        <v>2.8</v>
      </c>
      <c r="S14" s="216">
        <f>S12+2</f>
        <v>4</v>
      </c>
      <c r="T14" s="217">
        <v>5</v>
      </c>
      <c r="U14" s="217">
        <v>8</v>
      </c>
      <c r="V14" s="217">
        <v>11</v>
      </c>
      <c r="W14" s="218">
        <f>SUM(U14:V14)</f>
        <v>19</v>
      </c>
      <c r="X14" s="52">
        <f t="shared" ref="X14:X16" si="3">X13+2</f>
        <v>6</v>
      </c>
      <c r="Y14" s="53">
        <f t="shared" si="2"/>
        <v>20</v>
      </c>
      <c r="Z14" s="7">
        <v>8</v>
      </c>
      <c r="AA14" s="7">
        <v>3</v>
      </c>
    </row>
    <row r="15" spans="1:27" ht="14.1" customHeight="1">
      <c r="A15" s="253">
        <f>A11+1</f>
        <v>2</v>
      </c>
      <c r="B15" s="249"/>
      <c r="C15" s="161"/>
      <c r="D15" s="162"/>
      <c r="E15" s="162"/>
      <c r="F15" s="36"/>
      <c r="G15" s="46"/>
      <c r="H15" s="165"/>
      <c r="I15" s="48"/>
      <c r="J15" s="48"/>
      <c r="K15" s="48"/>
      <c r="L15" s="48"/>
      <c r="M15" s="41"/>
      <c r="N15" s="26"/>
      <c r="O15" s="34"/>
      <c r="P15" s="54"/>
      <c r="Q15" s="50">
        <v>4</v>
      </c>
      <c r="R15" s="51">
        <f t="shared" ref="R15:R50" si="4">Q15-0.2</f>
        <v>3.8</v>
      </c>
      <c r="S15" s="216"/>
      <c r="T15" s="217"/>
      <c r="U15" s="217"/>
      <c r="V15" s="217"/>
      <c r="W15" s="218"/>
      <c r="X15" s="52">
        <f t="shared" si="3"/>
        <v>8</v>
      </c>
      <c r="Y15" s="53">
        <f t="shared" si="2"/>
        <v>13</v>
      </c>
      <c r="Z15" s="7">
        <v>10</v>
      </c>
      <c r="AA15" s="7">
        <v>3</v>
      </c>
    </row>
    <row r="16" spans="1:27" ht="14.1" customHeight="1">
      <c r="A16" s="253"/>
      <c r="B16" s="159"/>
      <c r="C16" s="221"/>
      <c r="D16" s="222"/>
      <c r="E16" s="222"/>
      <c r="F16" s="36"/>
      <c r="G16" s="46"/>
      <c r="H16" s="47"/>
      <c r="I16" s="48"/>
      <c r="J16" s="48"/>
      <c r="K16" s="48"/>
      <c r="L16" s="48"/>
      <c r="M16" s="41"/>
      <c r="N16" s="26"/>
      <c r="O16" s="34"/>
      <c r="P16" s="49"/>
      <c r="Q16" s="50">
        <v>5</v>
      </c>
      <c r="R16" s="51">
        <f t="shared" si="4"/>
        <v>4.8</v>
      </c>
      <c r="S16" s="216">
        <f t="shared" ref="S16" si="5">S14+2</f>
        <v>6</v>
      </c>
      <c r="T16" s="217">
        <v>6</v>
      </c>
      <c r="U16" s="217">
        <v>8</v>
      </c>
      <c r="V16" s="217">
        <v>12</v>
      </c>
      <c r="W16" s="218">
        <f t="shared" ref="W16" si="6">SUM(U16:V16)</f>
        <v>20</v>
      </c>
      <c r="X16" s="52">
        <f t="shared" si="3"/>
        <v>10</v>
      </c>
      <c r="Y16" s="53">
        <f t="shared" si="2"/>
        <v>12</v>
      </c>
      <c r="Z16" s="7">
        <v>12</v>
      </c>
      <c r="AA16" s="7">
        <v>3</v>
      </c>
    </row>
    <row r="17" spans="1:27" ht="14.1" customHeight="1">
      <c r="A17" s="253"/>
      <c r="B17" s="159"/>
      <c r="C17" s="221"/>
      <c r="D17" s="222"/>
      <c r="E17" s="222"/>
      <c r="F17" s="36"/>
      <c r="G17" s="46"/>
      <c r="H17" s="165"/>
      <c r="I17" s="48"/>
      <c r="J17" s="48"/>
      <c r="K17" s="48"/>
      <c r="L17" s="48"/>
      <c r="M17" s="41"/>
      <c r="N17" s="26"/>
      <c r="O17" s="34"/>
      <c r="P17" s="54"/>
      <c r="Q17" s="50">
        <v>6</v>
      </c>
      <c r="R17" s="51">
        <f t="shared" si="4"/>
        <v>5.8</v>
      </c>
      <c r="S17" s="216"/>
      <c r="T17" s="217"/>
      <c r="U17" s="217"/>
      <c r="V17" s="217"/>
      <c r="W17" s="218"/>
      <c r="X17" s="52"/>
      <c r="Y17" s="53"/>
      <c r="Z17" s="7">
        <v>14</v>
      </c>
      <c r="AA17" s="7">
        <v>3</v>
      </c>
    </row>
    <row r="18" spans="1:27" ht="14.1" customHeight="1">
      <c r="A18" s="253"/>
      <c r="B18" s="251"/>
      <c r="C18" s="156"/>
      <c r="D18" s="157"/>
      <c r="E18" s="157"/>
      <c r="F18" s="36"/>
      <c r="G18" s="46"/>
      <c r="H18" s="47">
        <v>2</v>
      </c>
      <c r="I18" s="48">
        <f t="shared" ref="I18:I50" si="7">IFERROR(VLOOKUP($H18,$S$12:$W$50,2,0),"")</f>
        <v>7</v>
      </c>
      <c r="J18" s="48">
        <f t="shared" ref="J18:J50" si="8">IFERROR(VLOOKUP($H18,$S$12:$W$50,3,0),"")</f>
        <v>9</v>
      </c>
      <c r="K18" s="48">
        <f t="shared" ref="K18:K50" si="9">IFERROR(VLOOKUP($H18,$S$12:$W$50,4,0),"")</f>
        <v>12</v>
      </c>
      <c r="L18" s="48">
        <f t="shared" ref="L18:L50" si="10">IFERROR(VLOOKUP($H18,$S$12:$W$50,5,0),"")</f>
        <v>21</v>
      </c>
      <c r="M18" s="41"/>
      <c r="N18" s="26"/>
      <c r="O18" s="34"/>
      <c r="P18" s="49">
        <v>1</v>
      </c>
      <c r="Q18" s="50">
        <v>1</v>
      </c>
      <c r="R18" s="51">
        <f t="shared" si="4"/>
        <v>0.8</v>
      </c>
      <c r="S18" s="216">
        <f t="shared" ref="S18" si="11">S16+2</f>
        <v>8</v>
      </c>
      <c r="T18" s="217">
        <v>5</v>
      </c>
      <c r="U18" s="217">
        <v>6</v>
      </c>
      <c r="V18" s="217">
        <v>7</v>
      </c>
      <c r="W18" s="218">
        <f t="shared" ref="W18" si="12">SUM(U18:V18)</f>
        <v>13</v>
      </c>
      <c r="X18" s="52"/>
      <c r="Y18" s="53"/>
      <c r="Z18" s="7">
        <v>16</v>
      </c>
      <c r="AA18" s="7">
        <v>3</v>
      </c>
    </row>
    <row r="19" spans="1:27" ht="14.1" customHeight="1">
      <c r="A19" s="253">
        <f t="shared" ref="A19" si="13">A15+1</f>
        <v>3</v>
      </c>
      <c r="B19" s="251"/>
      <c r="C19" s="156"/>
      <c r="D19" s="157"/>
      <c r="E19" s="157"/>
      <c r="F19" s="36"/>
      <c r="G19" s="46"/>
      <c r="H19" s="165">
        <f>H18+0.45</f>
        <v>2.4500000000000002</v>
      </c>
      <c r="I19" s="48" t="str">
        <f t="shared" si="7"/>
        <v/>
      </c>
      <c r="J19" s="48" t="str">
        <f t="shared" si="8"/>
        <v/>
      </c>
      <c r="K19" s="48" t="str">
        <f t="shared" si="9"/>
        <v/>
      </c>
      <c r="L19" s="48" t="str">
        <f t="shared" si="10"/>
        <v/>
      </c>
      <c r="M19" s="41"/>
      <c r="N19" s="26"/>
      <c r="O19" s="34"/>
      <c r="P19" s="54" t="str">
        <f>TEXT(R19,"0.0")&amp;"-"&amp;TEXT(R19+0.2,"0.0")</f>
        <v>1.8-2.0</v>
      </c>
      <c r="Q19" s="50">
        <v>2</v>
      </c>
      <c r="R19" s="51">
        <f t="shared" si="4"/>
        <v>1.8</v>
      </c>
      <c r="S19" s="216"/>
      <c r="T19" s="217"/>
      <c r="U19" s="217"/>
      <c r="V19" s="217"/>
      <c r="W19" s="218"/>
      <c r="X19" s="52"/>
      <c r="Y19" s="53"/>
      <c r="Z19" s="7">
        <v>18</v>
      </c>
      <c r="AA19" s="7">
        <v>3</v>
      </c>
    </row>
    <row r="20" spans="1:27" ht="14.1" customHeight="1">
      <c r="A20" s="253"/>
      <c r="B20" s="159"/>
      <c r="C20" s="156"/>
      <c r="D20" s="157"/>
      <c r="E20" s="157"/>
      <c r="F20" s="36"/>
      <c r="G20" s="46"/>
      <c r="H20" s="47"/>
      <c r="I20" s="48"/>
      <c r="J20" s="48"/>
      <c r="K20" s="48"/>
      <c r="L20" s="48"/>
      <c r="M20" s="41"/>
      <c r="N20" s="26"/>
      <c r="O20" s="34"/>
      <c r="P20" s="49"/>
      <c r="Q20" s="50"/>
      <c r="R20" s="51">
        <f t="shared" si="4"/>
        <v>-0.2</v>
      </c>
      <c r="S20" s="216">
        <f t="shared" ref="S20" si="14">S18+2</f>
        <v>10</v>
      </c>
      <c r="T20" s="217">
        <v>4</v>
      </c>
      <c r="U20" s="217">
        <v>5</v>
      </c>
      <c r="V20" s="217">
        <v>7</v>
      </c>
      <c r="W20" s="218">
        <f t="shared" ref="W20" si="15">SUM(U20:V20)</f>
        <v>12</v>
      </c>
      <c r="X20" s="52"/>
      <c r="Y20" s="53"/>
      <c r="Z20" s="7">
        <v>20</v>
      </c>
      <c r="AA20" s="7">
        <v>3</v>
      </c>
    </row>
    <row r="21" spans="1:27" ht="14.1" customHeight="1">
      <c r="A21" s="253"/>
      <c r="B21" s="249">
        <v>2</v>
      </c>
      <c r="C21" s="156"/>
      <c r="D21" s="157"/>
      <c r="E21" s="157"/>
      <c r="F21" s="36"/>
      <c r="G21" s="46"/>
      <c r="H21" s="165"/>
      <c r="I21" s="48"/>
      <c r="J21" s="48"/>
      <c r="K21" s="48"/>
      <c r="L21" s="48"/>
      <c r="M21" s="41"/>
      <c r="N21" s="26"/>
      <c r="O21" s="34"/>
      <c r="P21" s="54"/>
      <c r="Q21" s="50"/>
      <c r="R21" s="51">
        <f t="shared" si="4"/>
        <v>-0.2</v>
      </c>
      <c r="S21" s="216"/>
      <c r="T21" s="217"/>
      <c r="U21" s="217"/>
      <c r="V21" s="217"/>
      <c r="W21" s="218"/>
      <c r="X21" s="52"/>
      <c r="Y21" s="53"/>
      <c r="Z21" s="7">
        <v>22</v>
      </c>
      <c r="AA21" s="7">
        <v>3</v>
      </c>
    </row>
    <row r="22" spans="1:27" ht="14.1" customHeight="1">
      <c r="A22" s="253"/>
      <c r="B22" s="249"/>
      <c r="C22" s="156"/>
      <c r="D22" s="157"/>
      <c r="E22" s="157"/>
      <c r="F22" s="36"/>
      <c r="G22" s="46"/>
      <c r="H22" s="47"/>
      <c r="I22" s="48"/>
      <c r="J22" s="48"/>
      <c r="K22" s="48"/>
      <c r="L22" s="48"/>
      <c r="M22" s="41"/>
      <c r="N22" s="26"/>
      <c r="O22" s="34"/>
      <c r="P22" s="49"/>
      <c r="Q22" s="50"/>
      <c r="R22" s="51">
        <f t="shared" si="4"/>
        <v>-0.2</v>
      </c>
      <c r="S22" s="216"/>
      <c r="T22" s="217"/>
      <c r="U22" s="217"/>
      <c r="V22" s="217"/>
      <c r="W22" s="218"/>
      <c r="X22" s="52"/>
      <c r="Y22" s="53"/>
      <c r="Z22" s="7">
        <v>24</v>
      </c>
      <c r="AA22" s="7">
        <v>3</v>
      </c>
    </row>
    <row r="23" spans="1:27" ht="14.1" customHeight="1">
      <c r="A23" s="253">
        <f t="shared" ref="A23" si="16">A19+1</f>
        <v>4</v>
      </c>
      <c r="B23" s="159"/>
      <c r="C23" s="156"/>
      <c r="D23" s="157"/>
      <c r="E23" s="157"/>
      <c r="F23" s="36"/>
      <c r="G23" s="46"/>
      <c r="H23" s="165"/>
      <c r="I23" s="48"/>
      <c r="J23" s="48"/>
      <c r="K23" s="48"/>
      <c r="L23" s="48"/>
      <c r="M23" s="41"/>
      <c r="N23" s="26"/>
      <c r="O23" s="34"/>
      <c r="P23" s="54"/>
      <c r="Q23" s="50"/>
      <c r="R23" s="51">
        <f t="shared" si="4"/>
        <v>-0.2</v>
      </c>
      <c r="S23" s="216"/>
      <c r="T23" s="217"/>
      <c r="U23" s="217"/>
      <c r="V23" s="217"/>
      <c r="W23" s="218"/>
      <c r="X23" s="52"/>
      <c r="Y23" s="53"/>
      <c r="Z23" s="7">
        <v>26</v>
      </c>
      <c r="AA23" s="7">
        <v>3</v>
      </c>
    </row>
    <row r="24" spans="1:27" ht="14.1" customHeight="1">
      <c r="A24" s="253"/>
      <c r="B24" s="251"/>
      <c r="C24" s="156"/>
      <c r="D24" s="157"/>
      <c r="E24" s="157"/>
      <c r="F24" s="36"/>
      <c r="G24" s="46"/>
      <c r="H24" s="47"/>
      <c r="I24" s="48"/>
      <c r="J24" s="48"/>
      <c r="K24" s="48"/>
      <c r="L24" s="48"/>
      <c r="M24" s="41"/>
      <c r="N24" s="26"/>
      <c r="O24" s="34"/>
      <c r="P24" s="49"/>
      <c r="Q24" s="50"/>
      <c r="R24" s="51">
        <f t="shared" si="4"/>
        <v>-0.2</v>
      </c>
      <c r="S24" s="216"/>
      <c r="T24" s="217"/>
      <c r="U24" s="217"/>
      <c r="V24" s="217"/>
      <c r="W24" s="218"/>
      <c r="X24" s="52"/>
      <c r="Y24" s="53"/>
      <c r="Z24" s="7">
        <v>28</v>
      </c>
      <c r="AA24" s="7">
        <v>3</v>
      </c>
    </row>
    <row r="25" spans="1:27" ht="14.1" customHeight="1">
      <c r="A25" s="253"/>
      <c r="B25" s="251"/>
      <c r="C25" s="156"/>
      <c r="D25" s="157"/>
      <c r="E25" s="157"/>
      <c r="F25" s="36"/>
      <c r="G25" s="46"/>
      <c r="H25" s="165"/>
      <c r="I25" s="48"/>
      <c r="J25" s="48"/>
      <c r="K25" s="48"/>
      <c r="L25" s="48"/>
      <c r="M25" s="41"/>
      <c r="N25" s="26"/>
      <c r="O25" s="34"/>
      <c r="P25" s="54"/>
      <c r="Q25" s="50"/>
      <c r="R25" s="51">
        <f t="shared" si="4"/>
        <v>-0.2</v>
      </c>
      <c r="S25" s="216"/>
      <c r="T25" s="217"/>
      <c r="U25" s="217"/>
      <c r="V25" s="217"/>
      <c r="W25" s="218"/>
      <c r="X25" s="52"/>
      <c r="Y25" s="53"/>
      <c r="Z25" s="7">
        <v>30</v>
      </c>
      <c r="AA25" s="7">
        <v>3</v>
      </c>
    </row>
    <row r="26" spans="1:27" ht="14.1" customHeight="1">
      <c r="A26" s="253"/>
      <c r="B26" s="159"/>
      <c r="C26" s="161"/>
      <c r="D26" s="162"/>
      <c r="E26" s="162"/>
      <c r="F26" s="36"/>
      <c r="G26" s="46"/>
      <c r="H26" s="47">
        <f>H18+2</f>
        <v>4</v>
      </c>
      <c r="I26" s="48">
        <f t="shared" si="7"/>
        <v>5</v>
      </c>
      <c r="J26" s="48">
        <f t="shared" si="8"/>
        <v>8</v>
      </c>
      <c r="K26" s="48">
        <f t="shared" si="9"/>
        <v>11</v>
      </c>
      <c r="L26" s="48">
        <f t="shared" si="10"/>
        <v>19</v>
      </c>
      <c r="M26" s="41"/>
      <c r="N26" s="26"/>
      <c r="O26" s="34"/>
      <c r="P26" s="49">
        <f>P18+1</f>
        <v>2</v>
      </c>
      <c r="Q26" s="50"/>
      <c r="R26" s="51">
        <f t="shared" si="4"/>
        <v>-0.2</v>
      </c>
      <c r="S26" s="216"/>
      <c r="T26" s="217"/>
      <c r="U26" s="217"/>
      <c r="V26" s="217"/>
      <c r="W26" s="218"/>
      <c r="X26" s="52"/>
      <c r="Y26" s="53"/>
      <c r="Z26" s="7">
        <v>32</v>
      </c>
      <c r="AA26" s="7">
        <v>3</v>
      </c>
    </row>
    <row r="27" spans="1:27" ht="14.1" customHeight="1">
      <c r="A27" s="253">
        <f t="shared" ref="A27" si="17">A23+1</f>
        <v>5</v>
      </c>
      <c r="B27" s="159"/>
      <c r="C27" s="156"/>
      <c r="D27" s="157"/>
      <c r="E27" s="157"/>
      <c r="F27" s="36"/>
      <c r="G27" s="46"/>
      <c r="H27" s="165">
        <f>H26+0.45</f>
        <v>4.45</v>
      </c>
      <c r="I27" s="48" t="str">
        <f t="shared" si="7"/>
        <v/>
      </c>
      <c r="J27" s="48" t="str">
        <f t="shared" si="8"/>
        <v/>
      </c>
      <c r="K27" s="48" t="str">
        <f t="shared" si="9"/>
        <v/>
      </c>
      <c r="L27" s="48" t="str">
        <f t="shared" si="10"/>
        <v/>
      </c>
      <c r="M27" s="41"/>
      <c r="N27" s="26"/>
      <c r="O27" s="34"/>
      <c r="P27" s="54" t="str">
        <f>TEXT(R27,"0.0")&amp;"-"&amp;TEXT(R27+0.2,"0.0")</f>
        <v>3.8-4.0</v>
      </c>
      <c r="Q27" s="50">
        <v>4</v>
      </c>
      <c r="R27" s="51">
        <f t="shared" si="4"/>
        <v>3.8</v>
      </c>
      <c r="S27" s="216"/>
      <c r="T27" s="217"/>
      <c r="U27" s="217"/>
      <c r="V27" s="217"/>
      <c r="W27" s="218"/>
      <c r="X27" s="52"/>
      <c r="Y27" s="53"/>
      <c r="Z27" s="7">
        <v>34</v>
      </c>
      <c r="AA27" s="7">
        <v>3</v>
      </c>
    </row>
    <row r="28" spans="1:27" ht="14.1" customHeight="1">
      <c r="A28" s="253"/>
      <c r="B28" s="159"/>
      <c r="C28" s="161"/>
      <c r="D28" s="162"/>
      <c r="E28" s="162"/>
      <c r="F28" s="36"/>
      <c r="G28" s="46"/>
      <c r="H28" s="47"/>
      <c r="I28" s="48"/>
      <c r="J28" s="48"/>
      <c r="K28" s="48"/>
      <c r="L28" s="48"/>
      <c r="M28" s="41"/>
      <c r="N28" s="26"/>
      <c r="O28" s="34"/>
      <c r="P28" s="49"/>
      <c r="Q28" s="50"/>
      <c r="R28" s="51">
        <f t="shared" si="4"/>
        <v>-0.2</v>
      </c>
      <c r="S28" s="216"/>
      <c r="T28" s="217"/>
      <c r="U28" s="217"/>
      <c r="V28" s="217"/>
      <c r="W28" s="218"/>
      <c r="X28" s="52"/>
      <c r="Y28" s="53"/>
      <c r="Z28" s="7">
        <v>36</v>
      </c>
      <c r="AA28" s="7">
        <v>3</v>
      </c>
    </row>
    <row r="29" spans="1:27" ht="14.1" customHeight="1">
      <c r="A29" s="253"/>
      <c r="B29" s="159"/>
      <c r="C29" s="156"/>
      <c r="D29" s="157"/>
      <c r="E29" s="157"/>
      <c r="F29" s="36"/>
      <c r="G29" s="46"/>
      <c r="H29" s="165"/>
      <c r="I29" s="48"/>
      <c r="J29" s="48"/>
      <c r="K29" s="56"/>
      <c r="L29" s="48"/>
      <c r="M29" s="41"/>
      <c r="N29" s="26"/>
      <c r="O29" s="34"/>
      <c r="P29" s="54"/>
      <c r="Q29" s="50"/>
      <c r="R29" s="51">
        <f t="shared" si="4"/>
        <v>-0.2</v>
      </c>
      <c r="S29" s="216"/>
      <c r="T29" s="217"/>
      <c r="U29" s="217"/>
      <c r="V29" s="217"/>
      <c r="W29" s="218"/>
      <c r="X29" s="52"/>
      <c r="Y29" s="53"/>
      <c r="Z29" s="7">
        <v>38</v>
      </c>
      <c r="AA29" s="7">
        <v>3</v>
      </c>
    </row>
    <row r="30" spans="1:27" ht="14.1" customHeight="1">
      <c r="A30" s="253"/>
      <c r="B30" s="159"/>
      <c r="C30" s="156"/>
      <c r="D30" s="157"/>
      <c r="E30" s="157"/>
      <c r="F30" s="36"/>
      <c r="G30" s="46"/>
      <c r="H30" s="47"/>
      <c r="I30" s="48"/>
      <c r="J30" s="48"/>
      <c r="K30" s="48"/>
      <c r="L30" s="48"/>
      <c r="M30" s="41"/>
      <c r="N30" s="26"/>
      <c r="O30" s="34"/>
      <c r="P30" s="49"/>
      <c r="Q30" s="50"/>
      <c r="R30" s="51">
        <f t="shared" si="4"/>
        <v>-0.2</v>
      </c>
      <c r="S30" s="216"/>
      <c r="T30" s="217"/>
      <c r="U30" s="217"/>
      <c r="V30" s="217"/>
      <c r="W30" s="218"/>
      <c r="X30" s="52"/>
      <c r="Y30" s="53"/>
      <c r="Z30" s="7">
        <v>40</v>
      </c>
      <c r="AA30" s="7">
        <v>3</v>
      </c>
    </row>
    <row r="31" spans="1:27" ht="14.1" customHeight="1">
      <c r="A31" s="253">
        <f t="shared" ref="A31" si="18">A27+1</f>
        <v>6</v>
      </c>
      <c r="B31" s="159"/>
      <c r="C31" s="161"/>
      <c r="D31" s="162"/>
      <c r="E31" s="162"/>
      <c r="F31" s="36"/>
      <c r="G31" s="46"/>
      <c r="H31" s="165"/>
      <c r="I31" s="48"/>
      <c r="J31" s="48"/>
      <c r="K31" s="56"/>
      <c r="L31" s="48"/>
      <c r="M31" s="41"/>
      <c r="N31" s="26"/>
      <c r="O31" s="34"/>
      <c r="P31" s="54"/>
      <c r="Q31" s="50"/>
      <c r="R31" s="51">
        <f t="shared" si="4"/>
        <v>-0.2</v>
      </c>
      <c r="S31" s="216"/>
      <c r="T31" s="217"/>
      <c r="U31" s="217"/>
      <c r="V31" s="217"/>
      <c r="W31" s="218"/>
      <c r="X31" s="52"/>
      <c r="Y31" s="53"/>
    </row>
    <row r="32" spans="1:27" ht="14.1" customHeight="1">
      <c r="A32" s="253"/>
      <c r="B32" s="159"/>
      <c r="C32" s="161"/>
      <c r="D32" s="162"/>
      <c r="E32" s="162"/>
      <c r="F32" s="36"/>
      <c r="G32" s="46"/>
      <c r="H32" s="47"/>
      <c r="I32" s="48"/>
      <c r="J32" s="48"/>
      <c r="K32" s="48"/>
      <c r="L32" s="48"/>
      <c r="M32" s="41"/>
      <c r="N32" s="26"/>
      <c r="O32" s="34"/>
      <c r="P32" s="49"/>
      <c r="Q32" s="50"/>
      <c r="R32" s="51">
        <f t="shared" si="4"/>
        <v>-0.2</v>
      </c>
      <c r="S32" s="216"/>
      <c r="T32" s="217"/>
      <c r="U32" s="217"/>
      <c r="V32" s="217"/>
      <c r="W32" s="218"/>
      <c r="X32" s="52"/>
      <c r="Y32" s="53"/>
    </row>
    <row r="33" spans="1:25" ht="14.1" customHeight="1">
      <c r="A33" s="253"/>
      <c r="B33" s="159"/>
      <c r="C33" s="164"/>
      <c r="D33" s="165"/>
      <c r="E33" s="165"/>
      <c r="F33" s="36"/>
      <c r="G33" s="46"/>
      <c r="H33" s="165"/>
      <c r="I33" s="48"/>
      <c r="J33" s="48"/>
      <c r="K33" s="56"/>
      <c r="L33" s="48"/>
      <c r="M33" s="41"/>
      <c r="N33" s="26"/>
      <c r="O33" s="34"/>
      <c r="P33" s="54"/>
      <c r="Q33" s="50"/>
      <c r="R33" s="51">
        <f t="shared" si="4"/>
        <v>-0.2</v>
      </c>
      <c r="S33" s="216"/>
      <c r="T33" s="217"/>
      <c r="U33" s="217"/>
      <c r="V33" s="217"/>
      <c r="W33" s="218"/>
      <c r="X33" s="52"/>
      <c r="Y33" s="53"/>
    </row>
    <row r="34" spans="1:25" ht="14.1" customHeight="1">
      <c r="A34" s="253"/>
      <c r="B34" s="159"/>
      <c r="C34" s="161"/>
      <c r="D34" s="162"/>
      <c r="E34" s="162"/>
      <c r="F34" s="36"/>
      <c r="G34" s="46"/>
      <c r="H34" s="47">
        <f>H26+2</f>
        <v>6</v>
      </c>
      <c r="I34" s="48">
        <f t="shared" si="7"/>
        <v>6</v>
      </c>
      <c r="J34" s="48">
        <f t="shared" si="8"/>
        <v>8</v>
      </c>
      <c r="K34" s="48">
        <f t="shared" si="9"/>
        <v>12</v>
      </c>
      <c r="L34" s="48">
        <f t="shared" si="10"/>
        <v>20</v>
      </c>
      <c r="M34" s="41"/>
      <c r="N34" s="26"/>
      <c r="O34" s="34"/>
      <c r="P34" s="49">
        <f>P26+1</f>
        <v>3</v>
      </c>
      <c r="Q34" s="50"/>
      <c r="R34" s="51">
        <f t="shared" si="4"/>
        <v>-0.2</v>
      </c>
      <c r="S34" s="216"/>
      <c r="T34" s="217"/>
      <c r="U34" s="217"/>
      <c r="V34" s="217"/>
      <c r="W34" s="218"/>
      <c r="X34" s="52"/>
      <c r="Y34" s="53"/>
    </row>
    <row r="35" spans="1:25" ht="14.1" customHeight="1">
      <c r="A35" s="253">
        <f t="shared" ref="A35" si="19">A31+1</f>
        <v>7</v>
      </c>
      <c r="B35" s="159"/>
      <c r="C35" s="78"/>
      <c r="D35" s="162"/>
      <c r="E35" s="162"/>
      <c r="F35" s="36"/>
      <c r="G35" s="46"/>
      <c r="H35" s="165">
        <f>H34+0.45</f>
        <v>6.45</v>
      </c>
      <c r="I35" s="48" t="str">
        <f t="shared" si="7"/>
        <v/>
      </c>
      <c r="J35" s="48" t="str">
        <f t="shared" si="8"/>
        <v/>
      </c>
      <c r="K35" s="56" t="str">
        <f t="shared" si="9"/>
        <v/>
      </c>
      <c r="L35" s="48" t="str">
        <f t="shared" si="10"/>
        <v/>
      </c>
      <c r="M35" s="41"/>
      <c r="N35" s="26"/>
      <c r="O35" s="34"/>
      <c r="P35" s="54" t="str">
        <f>TEXT(R35,"0.0")&amp;"-"&amp;TEXT(R35+0.2,"0.0")</f>
        <v>5.8-6.0</v>
      </c>
      <c r="Q35" s="50">
        <v>6</v>
      </c>
      <c r="R35" s="51">
        <f t="shared" si="4"/>
        <v>5.8</v>
      </c>
      <c r="S35" s="216"/>
      <c r="T35" s="217"/>
      <c r="U35" s="217"/>
      <c r="V35" s="217"/>
      <c r="W35" s="218"/>
      <c r="X35" s="52"/>
      <c r="Y35" s="53"/>
    </row>
    <row r="36" spans="1:25" ht="14.1" customHeight="1">
      <c r="A36" s="253"/>
      <c r="B36" s="159"/>
      <c r="C36" s="161"/>
      <c r="D36" s="162"/>
      <c r="E36" s="162"/>
      <c r="F36" s="36"/>
      <c r="G36" s="46"/>
      <c r="H36" s="47"/>
      <c r="I36" s="48"/>
      <c r="J36" s="48"/>
      <c r="K36" s="48"/>
      <c r="L36" s="48"/>
      <c r="M36" s="41"/>
      <c r="N36" s="26"/>
      <c r="O36" s="34"/>
      <c r="P36" s="49"/>
      <c r="Q36" s="50"/>
      <c r="R36" s="51">
        <f t="shared" si="4"/>
        <v>-0.2</v>
      </c>
      <c r="S36" s="216"/>
      <c r="T36" s="217"/>
      <c r="U36" s="217"/>
      <c r="V36" s="217"/>
      <c r="W36" s="218"/>
      <c r="X36" s="52"/>
      <c r="Y36" s="53"/>
    </row>
    <row r="37" spans="1:25" ht="14.1" customHeight="1">
      <c r="A37" s="253"/>
      <c r="B37" s="159"/>
      <c r="C37" s="161"/>
      <c r="D37" s="162"/>
      <c r="E37" s="162"/>
      <c r="F37" s="36"/>
      <c r="G37" s="46"/>
      <c r="H37" s="165"/>
      <c r="I37" s="48"/>
      <c r="J37" s="48"/>
      <c r="K37" s="56"/>
      <c r="L37" s="48"/>
      <c r="M37" s="41"/>
      <c r="N37" s="26"/>
      <c r="O37" s="34"/>
      <c r="P37" s="54"/>
      <c r="Q37" s="50"/>
      <c r="R37" s="51">
        <f t="shared" si="4"/>
        <v>-0.2</v>
      </c>
      <c r="S37" s="216"/>
      <c r="T37" s="217"/>
      <c r="U37" s="217"/>
      <c r="V37" s="217"/>
      <c r="W37" s="218"/>
      <c r="X37" s="52"/>
      <c r="Y37" s="53"/>
    </row>
    <row r="38" spans="1:25" ht="14.1" customHeight="1">
      <c r="A38" s="253"/>
      <c r="B38" s="159"/>
      <c r="C38" s="156">
        <v>7</v>
      </c>
      <c r="D38" s="157">
        <f t="shared" ref="D38" si="20">IF(C38=0,"",$F$6-C38)</f>
        <v>19.8</v>
      </c>
      <c r="E38" s="157">
        <f>IF(C38=0,"",C38-MAX(C$8:$C37))</f>
        <v>6.6</v>
      </c>
      <c r="F38" s="36"/>
      <c r="G38" s="46"/>
      <c r="H38" s="47"/>
      <c r="I38" s="48"/>
      <c r="J38" s="48"/>
      <c r="K38" s="48"/>
      <c r="L38" s="48"/>
      <c r="M38" s="41"/>
      <c r="N38" s="26"/>
      <c r="O38" s="34"/>
      <c r="P38" s="49"/>
      <c r="Q38" s="50"/>
      <c r="R38" s="51">
        <f t="shared" si="4"/>
        <v>-0.2</v>
      </c>
      <c r="S38" s="216"/>
      <c r="T38" s="217"/>
      <c r="U38" s="217"/>
      <c r="V38" s="217"/>
      <c r="W38" s="218"/>
      <c r="X38" s="52"/>
      <c r="Y38" s="53"/>
    </row>
    <row r="39" spans="1:25" ht="14.1" customHeight="1">
      <c r="A39" s="253">
        <f t="shared" ref="A39" si="21">A35+1</f>
        <v>8</v>
      </c>
      <c r="B39" s="159"/>
      <c r="C39" s="156"/>
      <c r="D39" s="157"/>
      <c r="E39" s="157"/>
      <c r="F39" s="36"/>
      <c r="G39" s="46"/>
      <c r="H39" s="165"/>
      <c r="I39" s="48"/>
      <c r="J39" s="48"/>
      <c r="K39" s="56"/>
      <c r="L39" s="48"/>
      <c r="M39" s="41"/>
      <c r="N39" s="26"/>
      <c r="O39" s="34"/>
      <c r="P39" s="54"/>
      <c r="Q39" s="50"/>
      <c r="R39" s="51">
        <f t="shared" si="4"/>
        <v>-0.2</v>
      </c>
      <c r="S39" s="216"/>
      <c r="T39" s="217"/>
      <c r="U39" s="217"/>
      <c r="V39" s="217"/>
      <c r="W39" s="218"/>
      <c r="X39" s="52"/>
      <c r="Y39" s="53"/>
    </row>
    <row r="40" spans="1:25" ht="14.1" customHeight="1">
      <c r="A40" s="253"/>
      <c r="B40" s="159"/>
      <c r="C40" s="156"/>
      <c r="D40" s="157"/>
      <c r="E40" s="157"/>
      <c r="F40" s="36"/>
      <c r="G40" s="46"/>
      <c r="H40" s="47"/>
      <c r="I40" s="48"/>
      <c r="J40" s="48"/>
      <c r="K40" s="48"/>
      <c r="L40" s="48"/>
      <c r="M40" s="41"/>
      <c r="N40" s="26"/>
      <c r="O40" s="34"/>
      <c r="P40" s="49"/>
      <c r="Q40" s="50"/>
      <c r="R40" s="51">
        <f t="shared" si="4"/>
        <v>-0.2</v>
      </c>
      <c r="S40" s="216"/>
      <c r="T40" s="217"/>
      <c r="U40" s="217"/>
      <c r="V40" s="217"/>
      <c r="W40" s="218"/>
      <c r="X40" s="52"/>
      <c r="Y40" s="53"/>
    </row>
    <row r="41" spans="1:25" ht="14.1" customHeight="1">
      <c r="A41" s="253"/>
      <c r="B41" s="159"/>
      <c r="C41" s="161"/>
      <c r="D41" s="162"/>
      <c r="E41" s="162"/>
      <c r="F41" s="36"/>
      <c r="G41" s="46"/>
      <c r="H41" s="165"/>
      <c r="I41" s="48"/>
      <c r="J41" s="48"/>
      <c r="K41" s="56"/>
      <c r="L41" s="48"/>
      <c r="M41" s="41"/>
      <c r="N41" s="26"/>
      <c r="O41" s="34"/>
      <c r="P41" s="54"/>
      <c r="Q41" s="50"/>
      <c r="R41" s="51">
        <f t="shared" si="4"/>
        <v>-0.2</v>
      </c>
      <c r="S41" s="216"/>
      <c r="T41" s="217"/>
      <c r="U41" s="217"/>
      <c r="V41" s="217"/>
      <c r="W41" s="218"/>
      <c r="X41" s="52"/>
      <c r="Y41" s="53"/>
    </row>
    <row r="42" spans="1:25" ht="14.1" customHeight="1">
      <c r="A42" s="253"/>
      <c r="B42" s="159"/>
      <c r="C42" s="156"/>
      <c r="D42" s="157"/>
      <c r="E42" s="157"/>
      <c r="F42" s="36"/>
      <c r="G42" s="46"/>
      <c r="H42" s="47">
        <f>H34+2</f>
        <v>8</v>
      </c>
      <c r="I42" s="48">
        <f t="shared" si="7"/>
        <v>5</v>
      </c>
      <c r="J42" s="48">
        <f t="shared" si="8"/>
        <v>6</v>
      </c>
      <c r="K42" s="48">
        <f t="shared" si="9"/>
        <v>7</v>
      </c>
      <c r="L42" s="48">
        <f t="shared" si="10"/>
        <v>13</v>
      </c>
      <c r="M42" s="41"/>
      <c r="N42" s="26"/>
      <c r="O42" s="34"/>
      <c r="P42" s="49">
        <f>P34+1</f>
        <v>4</v>
      </c>
      <c r="Q42" s="50"/>
      <c r="R42" s="51">
        <f t="shared" si="4"/>
        <v>-0.2</v>
      </c>
      <c r="S42" s="216"/>
      <c r="T42" s="217"/>
      <c r="U42" s="217"/>
      <c r="V42" s="217"/>
      <c r="W42" s="218"/>
      <c r="X42" s="52"/>
      <c r="Y42" s="53"/>
    </row>
    <row r="43" spans="1:25" ht="14.1" customHeight="1">
      <c r="A43" s="253">
        <f t="shared" ref="A43" si="22">A39+1</f>
        <v>9</v>
      </c>
      <c r="B43" s="159"/>
      <c r="C43" s="156"/>
      <c r="D43" s="157"/>
      <c r="E43" s="157"/>
      <c r="F43" s="36"/>
      <c r="G43" s="46"/>
      <c r="H43" s="165">
        <f>H42+0.45</f>
        <v>8.4499999999999993</v>
      </c>
      <c r="I43" s="48" t="str">
        <f t="shared" si="7"/>
        <v/>
      </c>
      <c r="J43" s="48" t="str">
        <f t="shared" si="8"/>
        <v/>
      </c>
      <c r="K43" s="56" t="str">
        <f t="shared" si="9"/>
        <v/>
      </c>
      <c r="L43" s="48" t="str">
        <f t="shared" si="10"/>
        <v/>
      </c>
      <c r="M43" s="41"/>
      <c r="N43" s="26"/>
      <c r="O43" s="34"/>
      <c r="P43" s="54" t="str">
        <f>TEXT(R43,"0.0")&amp;"-"&amp;TEXT(R43+0.2,"0.0")</f>
        <v>7.8-8.0</v>
      </c>
      <c r="Q43" s="50">
        <v>8</v>
      </c>
      <c r="R43" s="51">
        <f t="shared" si="4"/>
        <v>7.8</v>
      </c>
      <c r="S43" s="216"/>
      <c r="T43" s="217"/>
      <c r="U43" s="217"/>
      <c r="V43" s="217"/>
      <c r="W43" s="218"/>
      <c r="X43" s="52"/>
      <c r="Y43" s="53"/>
    </row>
    <row r="44" spans="1:25" ht="14.1" customHeight="1">
      <c r="A44" s="253"/>
      <c r="B44" s="159"/>
      <c r="C44" s="161"/>
      <c r="D44" s="162"/>
      <c r="E44" s="162"/>
      <c r="F44" s="36"/>
      <c r="G44" s="46"/>
      <c r="H44" s="47"/>
      <c r="I44" s="48"/>
      <c r="J44" s="48"/>
      <c r="K44" s="48"/>
      <c r="L44" s="48"/>
      <c r="M44" s="82"/>
      <c r="N44" s="22"/>
      <c r="O44" s="25"/>
      <c r="P44" s="49"/>
      <c r="Q44" s="50"/>
      <c r="R44" s="51">
        <f t="shared" si="4"/>
        <v>-0.2</v>
      </c>
      <c r="S44" s="216"/>
      <c r="T44" s="217"/>
      <c r="U44" s="217"/>
      <c r="V44" s="217"/>
      <c r="W44" s="218"/>
      <c r="X44" s="52"/>
      <c r="Y44" s="53"/>
    </row>
    <row r="45" spans="1:25" ht="14.1" customHeight="1">
      <c r="A45" s="253"/>
      <c r="B45" s="159"/>
      <c r="C45" s="161"/>
      <c r="D45" s="162"/>
      <c r="E45" s="162"/>
      <c r="F45" s="36"/>
      <c r="G45" s="46"/>
      <c r="H45" s="165"/>
      <c r="I45" s="48"/>
      <c r="J45" s="48"/>
      <c r="K45" s="56"/>
      <c r="L45" s="48"/>
      <c r="M45" s="41"/>
      <c r="N45" s="26"/>
      <c r="O45" s="34"/>
      <c r="P45" s="54"/>
      <c r="Q45" s="50"/>
      <c r="R45" s="51">
        <f t="shared" si="4"/>
        <v>-0.2</v>
      </c>
      <c r="S45" s="216"/>
      <c r="T45" s="217"/>
      <c r="U45" s="217"/>
      <c r="V45" s="217"/>
      <c r="W45" s="218"/>
      <c r="X45" s="52"/>
      <c r="Y45" s="53"/>
    </row>
    <row r="46" spans="1:25" ht="14.1" customHeight="1">
      <c r="A46" s="253"/>
      <c r="B46" s="159"/>
      <c r="C46" s="214"/>
      <c r="D46" s="215"/>
      <c r="E46" s="215"/>
      <c r="F46" s="36"/>
      <c r="G46" s="46"/>
      <c r="H46" s="47"/>
      <c r="I46" s="48"/>
      <c r="J46" s="48"/>
      <c r="K46" s="48"/>
      <c r="L46" s="48"/>
      <c r="M46" s="41"/>
      <c r="N46" s="26"/>
      <c r="O46" s="34"/>
      <c r="P46" s="93"/>
      <c r="Q46" s="50"/>
      <c r="R46" s="51">
        <f t="shared" si="4"/>
        <v>-0.2</v>
      </c>
      <c r="S46" s="216"/>
      <c r="T46" s="217"/>
      <c r="U46" s="217"/>
      <c r="V46" s="217"/>
      <c r="W46" s="218"/>
      <c r="X46" s="52"/>
      <c r="Y46" s="53"/>
    </row>
    <row r="47" spans="1:25" ht="14.1" customHeight="1">
      <c r="A47" s="253">
        <f t="shared" ref="A47" si="23">A43+1</f>
        <v>10</v>
      </c>
      <c r="B47" s="159"/>
      <c r="C47" s="214"/>
      <c r="D47" s="215"/>
      <c r="E47" s="215"/>
      <c r="F47" s="36"/>
      <c r="G47" s="46"/>
      <c r="H47" s="165"/>
      <c r="I47" s="48"/>
      <c r="J47" s="48"/>
      <c r="K47" s="56"/>
      <c r="L47" s="48"/>
      <c r="M47" s="41"/>
      <c r="N47" s="26"/>
      <c r="O47" s="34"/>
      <c r="P47" s="54"/>
      <c r="Q47" s="50"/>
      <c r="R47" s="51">
        <f>Q47</f>
        <v>0</v>
      </c>
      <c r="S47" s="216"/>
      <c r="T47" s="217"/>
      <c r="U47" s="217"/>
      <c r="V47" s="217"/>
      <c r="W47" s="218"/>
      <c r="X47" s="52"/>
      <c r="Y47" s="53"/>
    </row>
    <row r="48" spans="1:25" ht="14.1" customHeight="1">
      <c r="A48" s="253"/>
      <c r="B48" s="159"/>
      <c r="C48" s="78"/>
      <c r="D48" s="162" t="str">
        <f>IF(C48=0,"",$F$6-C48)</f>
        <v/>
      </c>
      <c r="E48" s="162" t="str">
        <f>IF(C48=0,"",C48-MAX(C$8:$C47))</f>
        <v/>
      </c>
      <c r="F48" s="36"/>
      <c r="G48" s="46"/>
      <c r="H48" s="47"/>
      <c r="I48" s="48"/>
      <c r="J48" s="48"/>
      <c r="K48" s="48"/>
      <c r="L48" s="48"/>
      <c r="M48" s="41"/>
      <c r="N48" s="26"/>
      <c r="O48" s="34"/>
      <c r="P48" s="93"/>
      <c r="Q48" s="50"/>
      <c r="R48" s="51">
        <f t="shared" si="4"/>
        <v>-0.2</v>
      </c>
      <c r="S48" s="216"/>
      <c r="T48" s="217"/>
      <c r="U48" s="217"/>
      <c r="V48" s="217"/>
      <c r="W48" s="218"/>
      <c r="X48" s="52"/>
      <c r="Y48" s="53"/>
    </row>
    <row r="49" spans="1:25" ht="14.1" customHeight="1">
      <c r="A49" s="253"/>
      <c r="B49" s="159"/>
      <c r="C49" s="78"/>
      <c r="D49" s="162"/>
      <c r="E49" s="162"/>
      <c r="F49" s="36"/>
      <c r="G49" s="46"/>
      <c r="H49" s="47">
        <f>H42+2</f>
        <v>10</v>
      </c>
      <c r="I49" s="48">
        <f t="shared" si="7"/>
        <v>4</v>
      </c>
      <c r="J49" s="48">
        <f t="shared" si="8"/>
        <v>5</v>
      </c>
      <c r="K49" s="48">
        <f t="shared" si="9"/>
        <v>7</v>
      </c>
      <c r="L49" s="48">
        <f t="shared" si="10"/>
        <v>12</v>
      </c>
      <c r="M49" s="41"/>
      <c r="N49" s="26"/>
      <c r="O49" s="34"/>
      <c r="P49" s="49">
        <f>P42+1</f>
        <v>5</v>
      </c>
      <c r="Q49" s="50"/>
      <c r="R49" s="51">
        <f>Q49</f>
        <v>0</v>
      </c>
      <c r="S49" s="216"/>
      <c r="T49" s="217"/>
      <c r="U49" s="217"/>
      <c r="V49" s="217"/>
      <c r="W49" s="218"/>
      <c r="X49" s="52"/>
      <c r="Y49" s="53"/>
    </row>
    <row r="50" spans="1:25" ht="14.1" customHeight="1">
      <c r="A50" s="253"/>
      <c r="B50" s="159"/>
      <c r="C50" s="161">
        <v>10</v>
      </c>
      <c r="D50" s="162">
        <f>IF(C50=0,"",$F$6-C50)</f>
        <v>16.8</v>
      </c>
      <c r="E50" s="162">
        <f>IF(C50=0,"",C50-MAX(C$8:$C49))</f>
        <v>3</v>
      </c>
      <c r="F50" s="36"/>
      <c r="G50" s="46"/>
      <c r="H50" s="165">
        <f>H49+0.45</f>
        <v>10.45</v>
      </c>
      <c r="I50" s="48" t="str">
        <f t="shared" si="7"/>
        <v/>
      </c>
      <c r="J50" s="48" t="str">
        <f t="shared" si="8"/>
        <v/>
      </c>
      <c r="K50" s="56" t="str">
        <f t="shared" si="9"/>
        <v/>
      </c>
      <c r="L50" s="48" t="str">
        <f t="shared" si="10"/>
        <v/>
      </c>
      <c r="M50" s="41"/>
      <c r="N50" s="26"/>
      <c r="O50" s="34"/>
      <c r="P50" s="54" t="str">
        <f>TEXT(R50,"0.0")&amp;"-"&amp;TEXT(R50+0.2,"0.0")</f>
        <v>9.8-10.0</v>
      </c>
      <c r="Q50" s="50">
        <v>10</v>
      </c>
      <c r="R50" s="51">
        <f t="shared" si="4"/>
        <v>9.8000000000000007</v>
      </c>
      <c r="S50" s="216"/>
      <c r="T50" s="217"/>
      <c r="U50" s="217"/>
      <c r="V50" s="217"/>
      <c r="W50" s="218"/>
      <c r="X50" s="52"/>
      <c r="Y50" s="53"/>
    </row>
    <row r="51" spans="1:25" ht="14.1" customHeight="1">
      <c r="B51" s="57"/>
      <c r="C51" s="58"/>
      <c r="D51" s="59"/>
      <c r="E51" s="60"/>
      <c r="F51" s="61"/>
      <c r="G51" s="62"/>
      <c r="H51" s="29"/>
      <c r="I51" s="29"/>
      <c r="J51" s="29"/>
      <c r="K51" s="29"/>
      <c r="L51" s="29"/>
      <c r="M51" s="29"/>
      <c r="N51" s="63"/>
      <c r="O51" s="63"/>
      <c r="P51" s="92"/>
      <c r="Q51" s="26"/>
      <c r="R51" s="51"/>
      <c r="S51" s="216"/>
      <c r="T51" s="217"/>
      <c r="U51" s="217"/>
      <c r="V51" s="217"/>
      <c r="W51" s="218"/>
    </row>
    <row r="52" spans="1:25" ht="14.1" customHeight="1">
      <c r="B52" s="71" t="s">
        <v>19</v>
      </c>
      <c r="C52" s="72"/>
      <c r="D52" s="8"/>
      <c r="E52" s="9" t="s">
        <v>26</v>
      </c>
      <c r="F52" s="12"/>
      <c r="G52" s="20"/>
      <c r="H52" s="26"/>
      <c r="I52" s="26"/>
      <c r="J52" s="26"/>
      <c r="K52" s="26"/>
      <c r="L52" s="26"/>
      <c r="M52" s="26"/>
      <c r="N52" s="64"/>
      <c r="O52" s="64"/>
      <c r="P52" s="34"/>
      <c r="Q52" s="26"/>
      <c r="R52" s="51"/>
      <c r="S52" s="51"/>
      <c r="T52" s="51"/>
      <c r="U52" s="51"/>
      <c r="V52" s="51"/>
      <c r="W52" s="79"/>
    </row>
    <row r="53" spans="1:25" ht="14.1" customHeight="1">
      <c r="B53" s="71"/>
      <c r="C53" s="72"/>
      <c r="D53" s="8"/>
      <c r="E53" s="9" t="s">
        <v>25</v>
      </c>
      <c r="F53" s="12"/>
      <c r="G53" s="20"/>
      <c r="H53" s="26"/>
      <c r="I53" s="26"/>
      <c r="J53" s="26"/>
      <c r="K53" s="26"/>
      <c r="L53" s="26"/>
      <c r="M53" s="26"/>
      <c r="N53" s="64"/>
      <c r="O53" s="64"/>
      <c r="P53" s="34"/>
      <c r="Q53" s="26"/>
      <c r="R53" s="51"/>
      <c r="S53" s="51"/>
      <c r="T53" s="51"/>
      <c r="U53" s="51"/>
      <c r="V53" s="51"/>
      <c r="W53" s="79"/>
    </row>
    <row r="54" spans="1:25" ht="3.75" customHeight="1">
      <c r="B54" s="71"/>
      <c r="C54" s="72"/>
      <c r="D54" s="8"/>
      <c r="E54" s="9"/>
      <c r="F54" s="12"/>
      <c r="G54" s="20"/>
      <c r="H54" s="26"/>
      <c r="I54" s="26"/>
      <c r="J54" s="26"/>
      <c r="K54" s="26"/>
      <c r="L54" s="26"/>
      <c r="M54" s="26"/>
      <c r="N54" s="64"/>
      <c r="O54" s="64"/>
      <c r="P54" s="34"/>
      <c r="Q54" s="26"/>
      <c r="R54" s="51"/>
      <c r="S54" s="51"/>
      <c r="T54" s="51"/>
      <c r="U54" s="51"/>
      <c r="V54" s="51"/>
      <c r="W54" s="79"/>
    </row>
    <row r="55" spans="1:25" ht="9.75" customHeight="1">
      <c r="B55" s="73"/>
      <c r="C55" s="74"/>
      <c r="D55" s="75"/>
      <c r="E55" s="76"/>
      <c r="F55" s="75"/>
      <c r="G55" s="77"/>
      <c r="H55" s="22"/>
      <c r="I55" s="22"/>
      <c r="J55" s="22"/>
      <c r="K55" s="22"/>
      <c r="L55" s="22"/>
      <c r="M55" s="22"/>
      <c r="N55" s="22"/>
      <c r="O55" s="22"/>
      <c r="P55" s="25"/>
      <c r="Q55" s="26"/>
      <c r="R55" s="51"/>
      <c r="S55" s="51"/>
      <c r="T55" s="51"/>
      <c r="U55" s="51"/>
      <c r="V55" s="51"/>
      <c r="W55" s="51"/>
    </row>
    <row r="56" spans="1:25" ht="12.75" customHeight="1">
      <c r="B56" s="1"/>
      <c r="C56" s="2"/>
      <c r="D56" s="3"/>
      <c r="E56" s="3"/>
      <c r="F56" s="3"/>
      <c r="G56" s="4"/>
      <c r="H56" s="3"/>
      <c r="I56" s="3"/>
      <c r="J56" s="3"/>
      <c r="K56" s="3"/>
      <c r="L56" s="3"/>
      <c r="M56" s="3"/>
      <c r="N56" s="5"/>
      <c r="O56" s="219"/>
      <c r="P56" s="220"/>
      <c r="Q56" s="6"/>
      <c r="X56" s="70"/>
    </row>
    <row r="57" spans="1:25">
      <c r="D57" s="86">
        <f>F6-D50</f>
        <v>10</v>
      </c>
      <c r="F57" s="86">
        <f>SUM(E11:E50)</f>
        <v>10</v>
      </c>
    </row>
    <row r="58" spans="1:25">
      <c r="E58" s="51"/>
    </row>
    <row r="59" spans="1:25">
      <c r="B59" s="7">
        <v>1</v>
      </c>
      <c r="C59" s="7">
        <v>1.8</v>
      </c>
      <c r="D59" s="7">
        <v>1.8</v>
      </c>
      <c r="E59" s="51"/>
    </row>
    <row r="60" spans="1:25">
      <c r="B60" s="7">
        <v>5</v>
      </c>
      <c r="C60" s="7">
        <v>6.5</v>
      </c>
      <c r="E60"/>
    </row>
    <row r="61" spans="1:25">
      <c r="B61" s="7">
        <v>10</v>
      </c>
      <c r="C61" s="7">
        <v>11</v>
      </c>
      <c r="D61" s="7">
        <v>1.8</v>
      </c>
      <c r="E61"/>
    </row>
    <row r="62" spans="1:25">
      <c r="C62" s="7">
        <v>20.5</v>
      </c>
      <c r="D62" s="7">
        <v>4.7</v>
      </c>
      <c r="E62"/>
    </row>
    <row r="63" spans="1:25">
      <c r="D63" s="7">
        <v>4.5</v>
      </c>
      <c r="E63"/>
    </row>
    <row r="64" spans="1:25">
      <c r="D64" s="7">
        <v>2.5</v>
      </c>
      <c r="E64"/>
    </row>
    <row r="65" spans="2:5">
      <c r="D65" s="7">
        <v>7</v>
      </c>
      <c r="E65"/>
    </row>
    <row r="66" spans="2:5">
      <c r="D66" s="7">
        <v>13.5</v>
      </c>
      <c r="E66"/>
    </row>
    <row r="67" spans="2:5">
      <c r="D67" s="7">
        <v>10</v>
      </c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</row>
    <row r="72" spans="2:5">
      <c r="B72"/>
      <c r="C72"/>
      <c r="D72"/>
    </row>
    <row r="73" spans="2:5">
      <c r="B73"/>
      <c r="C73"/>
      <c r="D73"/>
    </row>
    <row r="74" spans="2:5">
      <c r="B74"/>
      <c r="C74"/>
      <c r="D74"/>
    </row>
    <row r="75" spans="2:5">
      <c r="B75"/>
      <c r="C75"/>
      <c r="D75"/>
    </row>
    <row r="76" spans="2:5">
      <c r="B76"/>
      <c r="C76"/>
      <c r="D76"/>
    </row>
    <row r="77" spans="2:5">
      <c r="B77"/>
      <c r="C77"/>
      <c r="D77"/>
    </row>
    <row r="78" spans="2:5">
      <c r="B78"/>
      <c r="C78"/>
      <c r="D78"/>
    </row>
    <row r="79" spans="2:5">
      <c r="B79"/>
      <c r="C79"/>
      <c r="D79"/>
    </row>
    <row r="80" spans="2:5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</sheetData>
  <mergeCells count="142">
    <mergeCell ref="O56:P56"/>
    <mergeCell ref="A47:A50"/>
    <mergeCell ref="S48:S49"/>
    <mergeCell ref="T48:T49"/>
    <mergeCell ref="U48:U49"/>
    <mergeCell ref="V48:V49"/>
    <mergeCell ref="W48:W49"/>
    <mergeCell ref="S50:S51"/>
    <mergeCell ref="T50:T51"/>
    <mergeCell ref="U50:U51"/>
    <mergeCell ref="V50:V51"/>
    <mergeCell ref="E46:E47"/>
    <mergeCell ref="S46:S47"/>
    <mergeCell ref="T46:T47"/>
    <mergeCell ref="U46:U47"/>
    <mergeCell ref="V46:V47"/>
    <mergeCell ref="W46:W47"/>
    <mergeCell ref="A43:A46"/>
    <mergeCell ref="S44:S45"/>
    <mergeCell ref="T44:T45"/>
    <mergeCell ref="U44:U45"/>
    <mergeCell ref="V44:V45"/>
    <mergeCell ref="W44:W45"/>
    <mergeCell ref="C46:C47"/>
    <mergeCell ref="D46:D47"/>
    <mergeCell ref="W50:W51"/>
    <mergeCell ref="V30:V31"/>
    <mergeCell ref="W30:W31"/>
    <mergeCell ref="W38:W39"/>
    <mergeCell ref="A39:A42"/>
    <mergeCell ref="S40:S41"/>
    <mergeCell ref="T40:T41"/>
    <mergeCell ref="U40:U41"/>
    <mergeCell ref="V40:V41"/>
    <mergeCell ref="W40:W41"/>
    <mergeCell ref="S42:S43"/>
    <mergeCell ref="T42:T43"/>
    <mergeCell ref="U42:U43"/>
    <mergeCell ref="A35:A38"/>
    <mergeCell ref="S36:S37"/>
    <mergeCell ref="T36:T37"/>
    <mergeCell ref="U36:U37"/>
    <mergeCell ref="V36:V37"/>
    <mergeCell ref="W36:W37"/>
    <mergeCell ref="S38:S39"/>
    <mergeCell ref="T38:T39"/>
    <mergeCell ref="U38:U39"/>
    <mergeCell ref="V38:V39"/>
    <mergeCell ref="V42:V43"/>
    <mergeCell ref="W42:W43"/>
    <mergeCell ref="A31:A34"/>
    <mergeCell ref="S32:S33"/>
    <mergeCell ref="T32:T33"/>
    <mergeCell ref="U32:U33"/>
    <mergeCell ref="V32:V33"/>
    <mergeCell ref="T26:T27"/>
    <mergeCell ref="U26:U27"/>
    <mergeCell ref="V26:V27"/>
    <mergeCell ref="W26:W27"/>
    <mergeCell ref="A27:A30"/>
    <mergeCell ref="S28:S29"/>
    <mergeCell ref="T28:T29"/>
    <mergeCell ref="U28:U29"/>
    <mergeCell ref="V28:V29"/>
    <mergeCell ref="W28:W29"/>
    <mergeCell ref="W32:W33"/>
    <mergeCell ref="S34:S35"/>
    <mergeCell ref="T34:T35"/>
    <mergeCell ref="U34:U35"/>
    <mergeCell ref="V34:V35"/>
    <mergeCell ref="W34:W35"/>
    <mergeCell ref="S30:S31"/>
    <mergeCell ref="T30:T31"/>
    <mergeCell ref="U30:U31"/>
    <mergeCell ref="V22:V23"/>
    <mergeCell ref="W22:W23"/>
    <mergeCell ref="A23:A26"/>
    <mergeCell ref="B24:B25"/>
    <mergeCell ref="S24:S25"/>
    <mergeCell ref="T24:T25"/>
    <mergeCell ref="U24:U25"/>
    <mergeCell ref="V24:V25"/>
    <mergeCell ref="W24:W25"/>
    <mergeCell ref="S26:S27"/>
    <mergeCell ref="A19:A22"/>
    <mergeCell ref="S20:S21"/>
    <mergeCell ref="T20:T21"/>
    <mergeCell ref="U20:U21"/>
    <mergeCell ref="V20:V21"/>
    <mergeCell ref="W20:W21"/>
    <mergeCell ref="B21:B22"/>
    <mergeCell ref="S22:S23"/>
    <mergeCell ref="T22:T23"/>
    <mergeCell ref="U22:U23"/>
    <mergeCell ref="A15:A18"/>
    <mergeCell ref="C16:C17"/>
    <mergeCell ref="D16:D17"/>
    <mergeCell ref="E16:E17"/>
    <mergeCell ref="S16:S17"/>
    <mergeCell ref="T16:T17"/>
    <mergeCell ref="W12:W13"/>
    <mergeCell ref="B14:B15"/>
    <mergeCell ref="S14:S15"/>
    <mergeCell ref="T14:T15"/>
    <mergeCell ref="U14:U15"/>
    <mergeCell ref="V14:V15"/>
    <mergeCell ref="W14:W15"/>
    <mergeCell ref="U16:U17"/>
    <mergeCell ref="V16:V17"/>
    <mergeCell ref="W16:W17"/>
    <mergeCell ref="B18:B19"/>
    <mergeCell ref="S18:S19"/>
    <mergeCell ref="T18:T19"/>
    <mergeCell ref="U18:U19"/>
    <mergeCell ref="V18:V19"/>
    <mergeCell ref="W18:W19"/>
    <mergeCell ref="A11:A14"/>
    <mergeCell ref="B11:B12"/>
    <mergeCell ref="T11:V11"/>
    <mergeCell ref="S12:S13"/>
    <mergeCell ref="T12:T13"/>
    <mergeCell ref="U12:U13"/>
    <mergeCell ref="V12:V13"/>
    <mergeCell ref="B9:B10"/>
    <mergeCell ref="C9:C10"/>
    <mergeCell ref="D9:D10"/>
    <mergeCell ref="E9:E10"/>
    <mergeCell ref="H9:H10"/>
    <mergeCell ref="I9:I10"/>
    <mergeCell ref="O1:P1"/>
    <mergeCell ref="B2:P2"/>
    <mergeCell ref="B3:P3"/>
    <mergeCell ref="M4:N4"/>
    <mergeCell ref="M5:N5"/>
    <mergeCell ref="B8:E8"/>
    <mergeCell ref="F8:F10"/>
    <mergeCell ref="G8:G10"/>
    <mergeCell ref="H8:O8"/>
    <mergeCell ref="P8:P10"/>
    <mergeCell ref="J9:J10"/>
    <mergeCell ref="K9:K10"/>
    <mergeCell ref="L9:L10"/>
  </mergeCells>
  <pageMargins left="0.55118110236220497" right="0.31496062992126" top="0.59" bottom="0.09" header="0.35433070866141703" footer="0.22"/>
  <pageSetup paperSize="9" orientation="portrait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G43"/>
  <sheetViews>
    <sheetView topLeftCell="A22" workbookViewId="0">
      <selection activeCell="J33" sqref="J33"/>
    </sheetView>
  </sheetViews>
  <sheetFormatPr defaultRowHeight="12.75"/>
  <cols>
    <col min="1" max="3" width="10.28515625" style="7" customWidth="1"/>
    <col min="4" max="4" width="24.42578125" style="7" customWidth="1"/>
    <col min="5" max="16384" width="9.140625" style="7"/>
  </cols>
  <sheetData>
    <row r="1" spans="1:7">
      <c r="A1" s="7" t="s">
        <v>147</v>
      </c>
      <c r="B1" s="7" t="s">
        <v>148</v>
      </c>
      <c r="C1" s="7" t="s">
        <v>149</v>
      </c>
      <c r="D1" s="7" t="s">
        <v>150</v>
      </c>
      <c r="E1" s="7" t="s">
        <v>152</v>
      </c>
      <c r="F1" s="212" t="s">
        <v>153</v>
      </c>
      <c r="G1" s="212" t="s">
        <v>154</v>
      </c>
    </row>
    <row r="2" spans="1:7">
      <c r="A2" s="7" t="s">
        <v>98</v>
      </c>
      <c r="B2" s="211" t="s">
        <v>146</v>
      </c>
      <c r="C2" s="7" t="str">
        <f t="shared" ref="C2:C43" si="0">SUBSTITUTE(B2,"HK7",A2)</f>
        <v>^'HK1'!$N$4</v>
      </c>
      <c r="D2" s="211">
        <f>'HK1'!$N$5</f>
        <v>44908</v>
      </c>
      <c r="E2" s="7" t="s">
        <v>151</v>
      </c>
      <c r="F2" s="212">
        <f>RIGHT(Table1[[#This Row],[Column1]],LEN(Table1[[#This Row],[Column1]])-2)*1</f>
        <v>1</v>
      </c>
      <c r="G2" s="212">
        <f>LEN(Table1[[#This Row],[Column1]])</f>
        <v>3</v>
      </c>
    </row>
    <row r="3" spans="1:7">
      <c r="A3" s="7" t="s">
        <v>99</v>
      </c>
      <c r="B3" s="211" t="s">
        <v>146</v>
      </c>
      <c r="C3" s="7" t="str">
        <f t="shared" si="0"/>
        <v>^'HK2'!$N$4</v>
      </c>
      <c r="D3" s="211">
        <f>'HK2'!$N$5</f>
        <v>44907</v>
      </c>
      <c r="E3" s="7" t="s">
        <v>151</v>
      </c>
      <c r="F3" s="212">
        <f>RIGHT(Table1[[#This Row],[Column1]],LEN(Table1[[#This Row],[Column1]])-2)*1</f>
        <v>2</v>
      </c>
      <c r="G3" s="212">
        <f>LEN(Table1[[#This Row],[Column1]])</f>
        <v>3</v>
      </c>
    </row>
    <row r="4" spans="1:7">
      <c r="A4" s="7" t="s">
        <v>100</v>
      </c>
      <c r="B4" s="211" t="s">
        <v>146</v>
      </c>
      <c r="C4" s="7" t="str">
        <f t="shared" si="0"/>
        <v>^'HK3'!$N$4</v>
      </c>
      <c r="D4" s="211">
        <f>'HK3'!$N$5</f>
        <v>44907</v>
      </c>
      <c r="F4" s="212">
        <f>RIGHT(Table1[[#This Row],[Column1]],LEN(Table1[[#This Row],[Column1]])-2)*1</f>
        <v>3</v>
      </c>
      <c r="G4" s="212">
        <f>LEN(Table1[[#This Row],[Column1]])</f>
        <v>3</v>
      </c>
    </row>
    <row r="5" spans="1:7">
      <c r="A5" s="7" t="s">
        <v>101</v>
      </c>
      <c r="B5" s="211" t="s">
        <v>146</v>
      </c>
      <c r="C5" s="7" t="str">
        <f t="shared" si="0"/>
        <v>^'HK4'!$N$4</v>
      </c>
      <c r="D5" s="211">
        <f>'HK4'!$N$5</f>
        <v>44907</v>
      </c>
      <c r="F5" s="212">
        <f>RIGHT(Table1[[#This Row],[Column1]],LEN(Table1[[#This Row],[Column1]])-2)*1</f>
        <v>4</v>
      </c>
      <c r="G5" s="212">
        <f>LEN(Table1[[#This Row],[Column1]])</f>
        <v>3</v>
      </c>
    </row>
    <row r="6" spans="1:7">
      <c r="A6" s="7" t="s">
        <v>102</v>
      </c>
      <c r="B6" s="211" t="s">
        <v>146</v>
      </c>
      <c r="C6" s="7" t="str">
        <f t="shared" si="0"/>
        <v>^'HK5'!$N$4</v>
      </c>
      <c r="D6" s="211">
        <f>'HK5'!$N$5</f>
        <v>44908</v>
      </c>
      <c r="F6" s="212">
        <f>RIGHT(Table1[[#This Row],[Column1]],LEN(Table1[[#This Row],[Column1]])-2)*1</f>
        <v>5</v>
      </c>
      <c r="G6" s="212">
        <f>LEN(Table1[[#This Row],[Column1]])</f>
        <v>3</v>
      </c>
    </row>
    <row r="7" spans="1:7">
      <c r="A7" s="7" t="s">
        <v>103</v>
      </c>
      <c r="B7" s="211" t="s">
        <v>146</v>
      </c>
      <c r="C7" s="7" t="str">
        <f t="shared" si="0"/>
        <v>^'HK6'!$N$4</v>
      </c>
      <c r="D7" s="211">
        <f>'HK6'!$N$5</f>
        <v>44910</v>
      </c>
      <c r="E7" s="7" t="s">
        <v>151</v>
      </c>
      <c r="F7" s="212">
        <f>RIGHT(Table1[[#This Row],[Column1]],LEN(Table1[[#This Row],[Column1]])-2)*1</f>
        <v>6</v>
      </c>
      <c r="G7" s="212">
        <f>LEN(Table1[[#This Row],[Column1]])</f>
        <v>3</v>
      </c>
    </row>
    <row r="8" spans="1:7">
      <c r="A8" s="7" t="s">
        <v>104</v>
      </c>
      <c r="B8" s="211" t="s">
        <v>146</v>
      </c>
      <c r="C8" s="7" t="str">
        <f t="shared" si="0"/>
        <v>^'HK7'!$N$4</v>
      </c>
      <c r="D8" s="211">
        <f>'HK7'!$N$5</f>
        <v>44911</v>
      </c>
      <c r="F8" s="212">
        <f>RIGHT(Table1[[#This Row],[Column1]],LEN(Table1[[#This Row],[Column1]])-2)*1</f>
        <v>7</v>
      </c>
      <c r="G8" s="212">
        <f>LEN(Table1[[#This Row],[Column1]])</f>
        <v>3</v>
      </c>
    </row>
    <row r="9" spans="1:7">
      <c r="A9" s="7" t="s">
        <v>105</v>
      </c>
      <c r="B9" s="211" t="s">
        <v>146</v>
      </c>
      <c r="C9" s="7" t="str">
        <f t="shared" si="0"/>
        <v>^'HK8'!$N$4</v>
      </c>
      <c r="D9" s="211">
        <f>'HK8'!$N$5</f>
        <v>44904</v>
      </c>
      <c r="F9" s="212">
        <f>RIGHT(Table1[[#This Row],[Column1]],LEN(Table1[[#This Row],[Column1]])-2)*1</f>
        <v>8</v>
      </c>
      <c r="G9" s="212">
        <f>LEN(Table1[[#This Row],[Column1]])</f>
        <v>3</v>
      </c>
    </row>
    <row r="10" spans="1:7">
      <c r="A10" s="7" t="s">
        <v>106</v>
      </c>
      <c r="B10" s="211" t="s">
        <v>146</v>
      </c>
      <c r="C10" s="7" t="str">
        <f t="shared" si="0"/>
        <v>^'HK9'!$N$4</v>
      </c>
      <c r="D10" s="211">
        <f>'HK9'!$N$5</f>
        <v>44903</v>
      </c>
      <c r="F10" s="212">
        <f>RIGHT(Table1[[#This Row],[Column1]],LEN(Table1[[#This Row],[Column1]])-2)*1</f>
        <v>9</v>
      </c>
      <c r="G10" s="212">
        <f>LEN(Table1[[#This Row],[Column1]])</f>
        <v>3</v>
      </c>
    </row>
    <row r="11" spans="1:7">
      <c r="A11" s="7" t="s">
        <v>107</v>
      </c>
      <c r="B11" s="211" t="s">
        <v>146</v>
      </c>
      <c r="C11" s="7" t="str">
        <f t="shared" si="0"/>
        <v>^'HK10'!$N$4</v>
      </c>
      <c r="D11" s="211">
        <f>'HK10'!$N$5</f>
        <v>44905</v>
      </c>
      <c r="F11" s="212">
        <f>RIGHT(Table1[[#This Row],[Column1]],LEN(Table1[[#This Row],[Column1]])-2)*1</f>
        <v>10</v>
      </c>
      <c r="G11" s="212">
        <f>LEN(Table1[[#This Row],[Column1]])</f>
        <v>4</v>
      </c>
    </row>
    <row r="12" spans="1:7">
      <c r="A12" s="7" t="s">
        <v>108</v>
      </c>
      <c r="B12" s="211" t="s">
        <v>146</v>
      </c>
      <c r="C12" s="7" t="str">
        <f t="shared" si="0"/>
        <v>^'HK11'!$N$4</v>
      </c>
      <c r="D12" s="211">
        <f>'HK11'!$N$5</f>
        <v>44906</v>
      </c>
      <c r="F12" s="212">
        <f>RIGHT(Table1[[#This Row],[Column1]],LEN(Table1[[#This Row],[Column1]])-2)*1</f>
        <v>11</v>
      </c>
      <c r="G12" s="212">
        <f>LEN(Table1[[#This Row],[Column1]])</f>
        <v>4</v>
      </c>
    </row>
    <row r="13" spans="1:7">
      <c r="A13" s="7" t="s">
        <v>109</v>
      </c>
      <c r="B13" s="211" t="s">
        <v>146</v>
      </c>
      <c r="C13" s="7" t="str">
        <f t="shared" si="0"/>
        <v>^'HK12'!$N$4</v>
      </c>
      <c r="D13" s="211">
        <f>'HK12'!$N$5</f>
        <v>44906</v>
      </c>
      <c r="F13" s="212">
        <f>RIGHT(Table1[[#This Row],[Column1]],LEN(Table1[[#This Row],[Column1]])-2)*1</f>
        <v>12</v>
      </c>
      <c r="G13" s="212">
        <f>LEN(Table1[[#This Row],[Column1]])</f>
        <v>4</v>
      </c>
    </row>
    <row r="14" spans="1:7">
      <c r="A14" s="7" t="s">
        <v>110</v>
      </c>
      <c r="B14" s="211" t="s">
        <v>146</v>
      </c>
      <c r="C14" s="7" t="str">
        <f t="shared" si="0"/>
        <v>^'HK13'!$N$4</v>
      </c>
      <c r="D14" s="211">
        <f>'HK13'!$N$5</f>
        <v>44910</v>
      </c>
      <c r="F14" s="212">
        <f>RIGHT(Table1[[#This Row],[Column1]],LEN(Table1[[#This Row],[Column1]])-2)*1</f>
        <v>13</v>
      </c>
      <c r="G14" s="212">
        <f>LEN(Table1[[#This Row],[Column1]])</f>
        <v>4</v>
      </c>
    </row>
    <row r="15" spans="1:7">
      <c r="A15" s="7" t="s">
        <v>111</v>
      </c>
      <c r="B15" s="211" t="s">
        <v>146</v>
      </c>
      <c r="C15" s="7" t="str">
        <f t="shared" si="0"/>
        <v>^'HK14'!$N$4</v>
      </c>
      <c r="D15" s="211">
        <f>'HK14'!$N$5</f>
        <v>44903</v>
      </c>
      <c r="F15" s="212">
        <f>RIGHT(Table1[[#This Row],[Column1]],LEN(Table1[[#This Row],[Column1]])-2)*1</f>
        <v>14</v>
      </c>
      <c r="G15" s="212">
        <f>LEN(Table1[[#This Row],[Column1]])</f>
        <v>4</v>
      </c>
    </row>
    <row r="16" spans="1:7">
      <c r="A16" s="7" t="s">
        <v>112</v>
      </c>
      <c r="B16" s="211" t="s">
        <v>146</v>
      </c>
      <c r="C16" s="7" t="str">
        <f t="shared" si="0"/>
        <v>^'HK15'!$N$4</v>
      </c>
      <c r="D16" s="211">
        <f>'HK15'!$N$5</f>
        <v>44911</v>
      </c>
      <c r="E16" s="7" t="s">
        <v>151</v>
      </c>
      <c r="F16" s="212">
        <f>RIGHT(Table1[[#This Row],[Column1]],LEN(Table1[[#This Row],[Column1]])-2)*1</f>
        <v>15</v>
      </c>
      <c r="G16" s="212">
        <f>LEN(Table1[[#This Row],[Column1]])</f>
        <v>4</v>
      </c>
    </row>
    <row r="17" spans="1:7">
      <c r="A17" s="7" t="s">
        <v>113</v>
      </c>
      <c r="B17" s="211" t="s">
        <v>146</v>
      </c>
      <c r="C17" s="7" t="str">
        <f t="shared" si="0"/>
        <v>^'HK16'!$N$4</v>
      </c>
      <c r="D17" s="211">
        <f>'HK16'!$N$5</f>
        <v>44907</v>
      </c>
      <c r="F17" s="212">
        <f>RIGHT(Table1[[#This Row],[Column1]],LEN(Table1[[#This Row],[Column1]])-2)*1</f>
        <v>16</v>
      </c>
      <c r="G17" s="212">
        <f>LEN(Table1[[#This Row],[Column1]])</f>
        <v>4</v>
      </c>
    </row>
    <row r="18" spans="1:7">
      <c r="A18" s="7" t="s">
        <v>114</v>
      </c>
      <c r="B18" s="211" t="s">
        <v>146</v>
      </c>
      <c r="C18" s="7" t="str">
        <f t="shared" si="0"/>
        <v>^'HK17'!$N$4</v>
      </c>
      <c r="D18" s="211">
        <f>'HK17'!$N$5</f>
        <v>44906</v>
      </c>
      <c r="F18" s="212">
        <f>RIGHT(Table1[[#This Row],[Column1]],LEN(Table1[[#This Row],[Column1]])-2)*1</f>
        <v>17</v>
      </c>
      <c r="G18" s="212">
        <f>LEN(Table1[[#This Row],[Column1]])</f>
        <v>4</v>
      </c>
    </row>
    <row r="19" spans="1:7">
      <c r="A19" s="7" t="s">
        <v>115</v>
      </c>
      <c r="B19" s="211" t="s">
        <v>146</v>
      </c>
      <c r="C19" s="7" t="str">
        <f t="shared" si="0"/>
        <v>^'HK18'!$N$4</v>
      </c>
      <c r="D19" s="211">
        <f>'HK18'!$N$5</f>
        <v>44905</v>
      </c>
      <c r="F19" s="212">
        <f>RIGHT(Table1[[#This Row],[Column1]],LEN(Table1[[#This Row],[Column1]])-2)*1</f>
        <v>18</v>
      </c>
      <c r="G19" s="212">
        <f>LEN(Table1[[#This Row],[Column1]])</f>
        <v>4</v>
      </c>
    </row>
    <row r="20" spans="1:7">
      <c r="A20" s="7" t="s">
        <v>116</v>
      </c>
      <c r="B20" s="211" t="s">
        <v>146</v>
      </c>
      <c r="C20" s="7" t="str">
        <f t="shared" si="0"/>
        <v>^'HK19'!$N$4</v>
      </c>
      <c r="D20" s="211">
        <f>'HK19'!$N$5</f>
        <v>44905</v>
      </c>
      <c r="F20" s="212">
        <f>RIGHT(Table1[[#This Row],[Column1]],LEN(Table1[[#This Row],[Column1]])-2)*1</f>
        <v>19</v>
      </c>
      <c r="G20" s="212">
        <f>LEN(Table1[[#This Row],[Column1]])</f>
        <v>4</v>
      </c>
    </row>
    <row r="21" spans="1:7">
      <c r="A21" s="7" t="s">
        <v>117</v>
      </c>
      <c r="B21" s="211" t="s">
        <v>146</v>
      </c>
      <c r="C21" s="7" t="str">
        <f t="shared" si="0"/>
        <v>^'HK20'!$N$4</v>
      </c>
      <c r="D21" s="211">
        <f>'HK20'!$N$5</f>
        <v>44906</v>
      </c>
      <c r="F21" s="212">
        <f>RIGHT(Table1[[#This Row],[Column1]],LEN(Table1[[#This Row],[Column1]])-2)*1</f>
        <v>20</v>
      </c>
      <c r="G21" s="212">
        <f>LEN(Table1[[#This Row],[Column1]])</f>
        <v>4</v>
      </c>
    </row>
    <row r="22" spans="1:7">
      <c r="A22" s="7" t="s">
        <v>118</v>
      </c>
      <c r="B22" s="211" t="s">
        <v>146</v>
      </c>
      <c r="C22" s="7" t="str">
        <f t="shared" si="0"/>
        <v>^'HK21'!$N$4</v>
      </c>
      <c r="D22" s="211">
        <f>'HK21'!$N$5</f>
        <v>44906</v>
      </c>
      <c r="F22" s="212">
        <f>RIGHT(Table1[[#This Row],[Column1]],LEN(Table1[[#This Row],[Column1]])-2)*1</f>
        <v>21</v>
      </c>
      <c r="G22" s="212">
        <f>LEN(Table1[[#This Row],[Column1]])</f>
        <v>4</v>
      </c>
    </row>
    <row r="23" spans="1:7">
      <c r="A23" s="7" t="s">
        <v>119</v>
      </c>
      <c r="B23" s="211" t="s">
        <v>146</v>
      </c>
      <c r="C23" s="7" t="str">
        <f t="shared" si="0"/>
        <v>^'HK22'!$N$4</v>
      </c>
      <c r="D23" s="211">
        <f>'HK22'!$N$5</f>
        <v>44904</v>
      </c>
      <c r="F23" s="212">
        <f>RIGHT(Table1[[#This Row],[Column1]],LEN(Table1[[#This Row],[Column1]])-2)*1</f>
        <v>22</v>
      </c>
      <c r="G23" s="212">
        <f>LEN(Table1[[#This Row],[Column1]])</f>
        <v>4</v>
      </c>
    </row>
    <row r="24" spans="1:7">
      <c r="A24" s="7" t="s">
        <v>120</v>
      </c>
      <c r="B24" s="211" t="s">
        <v>146</v>
      </c>
      <c r="C24" s="7" t="str">
        <f t="shared" si="0"/>
        <v>^'HK23'!$N$4</v>
      </c>
      <c r="D24" s="211">
        <f>'HK23'!$N$5</f>
        <v>44903</v>
      </c>
      <c r="F24" s="212">
        <f>RIGHT(Table1[[#This Row],[Column1]],LEN(Table1[[#This Row],[Column1]])-2)*1</f>
        <v>23</v>
      </c>
      <c r="G24" s="212">
        <f>LEN(Table1[[#This Row],[Column1]])</f>
        <v>4</v>
      </c>
    </row>
    <row r="25" spans="1:7">
      <c r="A25" s="7" t="s">
        <v>121</v>
      </c>
      <c r="B25" s="211" t="s">
        <v>146</v>
      </c>
      <c r="C25" s="7" t="str">
        <f t="shared" si="0"/>
        <v>^'HK24'!$N$4</v>
      </c>
      <c r="D25" s="211">
        <f>'HK24'!$N$5</f>
        <v>44904</v>
      </c>
      <c r="F25" s="212">
        <f>RIGHT(Table1[[#This Row],[Column1]],LEN(Table1[[#This Row],[Column1]])-2)*1</f>
        <v>24</v>
      </c>
      <c r="G25" s="212">
        <f>LEN(Table1[[#This Row],[Column1]])</f>
        <v>4</v>
      </c>
    </row>
    <row r="26" spans="1:7">
      <c r="A26" s="7" t="s">
        <v>122</v>
      </c>
      <c r="B26" s="211" t="s">
        <v>146</v>
      </c>
      <c r="C26" s="7" t="str">
        <f t="shared" si="0"/>
        <v>^'HK25'!$N$4</v>
      </c>
      <c r="D26" s="211">
        <f>'HK25'!$N$5</f>
        <v>44904</v>
      </c>
      <c r="F26" s="212">
        <f>RIGHT(Table1[[#This Row],[Column1]],LEN(Table1[[#This Row],[Column1]])-2)*1</f>
        <v>25</v>
      </c>
      <c r="G26" s="212">
        <f>LEN(Table1[[#This Row],[Column1]])</f>
        <v>4</v>
      </c>
    </row>
    <row r="27" spans="1:7">
      <c r="A27" s="7" t="s">
        <v>123</v>
      </c>
      <c r="B27" s="211" t="s">
        <v>146</v>
      </c>
      <c r="C27" s="7" t="str">
        <f t="shared" si="0"/>
        <v>^'HK26'!$N$4</v>
      </c>
      <c r="D27" s="211">
        <f>'HK26'!$N$5</f>
        <v>44904</v>
      </c>
      <c r="F27" s="212">
        <f>RIGHT(Table1[[#This Row],[Column1]],LEN(Table1[[#This Row],[Column1]])-2)*1</f>
        <v>26</v>
      </c>
      <c r="G27" s="212">
        <f>LEN(Table1[[#This Row],[Column1]])</f>
        <v>4</v>
      </c>
    </row>
    <row r="28" spans="1:7">
      <c r="A28" s="7" t="s">
        <v>124</v>
      </c>
      <c r="B28" s="211" t="s">
        <v>146</v>
      </c>
      <c r="C28" s="7" t="str">
        <f t="shared" si="0"/>
        <v>^'HK27'!$N$4</v>
      </c>
      <c r="D28" s="211">
        <f>'HK27'!$N$5</f>
        <v>44905</v>
      </c>
      <c r="F28" s="212">
        <f>RIGHT(Table1[[#This Row],[Column1]],LEN(Table1[[#This Row],[Column1]])-2)*1</f>
        <v>27</v>
      </c>
      <c r="G28" s="212">
        <f>LEN(Table1[[#This Row],[Column1]])</f>
        <v>4</v>
      </c>
    </row>
    <row r="29" spans="1:7">
      <c r="A29" s="7" t="s">
        <v>125</v>
      </c>
      <c r="B29" s="211" t="s">
        <v>146</v>
      </c>
      <c r="C29" s="7" t="str">
        <f t="shared" si="0"/>
        <v>^'HK28'!$N$4</v>
      </c>
      <c r="D29" s="211">
        <f>'HK28'!$N$5</f>
        <v>44905</v>
      </c>
      <c r="F29" s="212">
        <f>RIGHT(Table1[[#This Row],[Column1]],LEN(Table1[[#This Row],[Column1]])-2)*1</f>
        <v>28</v>
      </c>
      <c r="G29" s="212">
        <f>LEN(Table1[[#This Row],[Column1]])</f>
        <v>4</v>
      </c>
    </row>
    <row r="30" spans="1:7">
      <c r="A30" s="7" t="s">
        <v>126</v>
      </c>
      <c r="B30" s="211" t="s">
        <v>146</v>
      </c>
      <c r="C30" s="7" t="str">
        <f t="shared" si="0"/>
        <v>^'HK29'!$N$4</v>
      </c>
      <c r="D30" s="211">
        <f>'HK29'!$N$5</f>
        <v>44909</v>
      </c>
      <c r="F30" s="212">
        <f>RIGHT(Table1[[#This Row],[Column1]],LEN(Table1[[#This Row],[Column1]])-2)*1</f>
        <v>29</v>
      </c>
      <c r="G30" s="212">
        <f>LEN(Table1[[#This Row],[Column1]])</f>
        <v>4</v>
      </c>
    </row>
    <row r="31" spans="1:7">
      <c r="A31" s="7" t="s">
        <v>127</v>
      </c>
      <c r="B31" s="211" t="s">
        <v>146</v>
      </c>
      <c r="C31" s="7" t="str">
        <f t="shared" si="0"/>
        <v>^'HK30'!$N$4</v>
      </c>
      <c r="D31" s="211">
        <f>'HK30'!$N$5</f>
        <v>44908</v>
      </c>
      <c r="F31" s="212">
        <f>RIGHT(Table1[[#This Row],[Column1]],LEN(Table1[[#This Row],[Column1]])-2)*1</f>
        <v>30</v>
      </c>
      <c r="G31" s="212">
        <f>LEN(Table1[[#This Row],[Column1]])</f>
        <v>4</v>
      </c>
    </row>
    <row r="32" spans="1:7">
      <c r="A32" s="7" t="s">
        <v>128</v>
      </c>
      <c r="B32" s="211" t="s">
        <v>146</v>
      </c>
      <c r="C32" s="7" t="str">
        <f t="shared" si="0"/>
        <v>^'HK31'!$N$4</v>
      </c>
      <c r="D32" s="211">
        <f>'HK31'!$N$5</f>
        <v>44909</v>
      </c>
      <c r="F32" s="212">
        <f>RIGHT(Table1[[#This Row],[Column1]],LEN(Table1[[#This Row],[Column1]])-2)*1</f>
        <v>31</v>
      </c>
      <c r="G32" s="212">
        <f>LEN(Table1[[#This Row],[Column1]])</f>
        <v>4</v>
      </c>
    </row>
    <row r="33" spans="1:7">
      <c r="A33" s="7" t="s">
        <v>129</v>
      </c>
      <c r="B33" s="211" t="s">
        <v>146</v>
      </c>
      <c r="C33" s="7" t="str">
        <f t="shared" si="0"/>
        <v>^'HK32'!$N$4</v>
      </c>
      <c r="D33" s="211">
        <f>'HK32'!$N$5</f>
        <v>44909</v>
      </c>
      <c r="F33" s="212">
        <f>RIGHT(Table1[[#This Row],[Column1]],LEN(Table1[[#This Row],[Column1]])-2)*1</f>
        <v>32</v>
      </c>
      <c r="G33" s="212">
        <f>LEN(Table1[[#This Row],[Column1]])</f>
        <v>4</v>
      </c>
    </row>
    <row r="34" spans="1:7">
      <c r="A34" s="7" t="s">
        <v>130</v>
      </c>
      <c r="B34" s="211" t="s">
        <v>146</v>
      </c>
      <c r="C34" s="7" t="str">
        <f t="shared" si="0"/>
        <v>^'HK33'!$N$4</v>
      </c>
      <c r="D34" s="211">
        <f>'HK33'!$N$5</f>
        <v>44910</v>
      </c>
      <c r="F34" s="212">
        <f>RIGHT(Table1[[#This Row],[Column1]],LEN(Table1[[#This Row],[Column1]])-2)*1</f>
        <v>33</v>
      </c>
      <c r="G34" s="212">
        <f>LEN(Table1[[#This Row],[Column1]])</f>
        <v>4</v>
      </c>
    </row>
    <row r="35" spans="1:7">
      <c r="A35" s="7" t="s">
        <v>131</v>
      </c>
      <c r="B35" s="211" t="s">
        <v>146</v>
      </c>
      <c r="C35" s="7" t="str">
        <f t="shared" si="0"/>
        <v>^'HK34'!$N$4</v>
      </c>
      <c r="D35" s="211">
        <f>'HK34'!$N$5</f>
        <v>44908</v>
      </c>
      <c r="F35" s="212">
        <f>RIGHT(Table1[[#This Row],[Column1]],LEN(Table1[[#This Row],[Column1]])-2)*1</f>
        <v>34</v>
      </c>
      <c r="G35" s="212">
        <f>LEN(Table1[[#This Row],[Column1]])</f>
        <v>4</v>
      </c>
    </row>
    <row r="36" spans="1:7">
      <c r="A36" s="7" t="s">
        <v>132</v>
      </c>
      <c r="B36" s="211" t="s">
        <v>146</v>
      </c>
      <c r="C36" s="7" t="str">
        <f t="shared" si="0"/>
        <v>^'HK35'!$N$4</v>
      </c>
      <c r="D36" s="211">
        <f>'HK35'!$N$5</f>
        <v>44907</v>
      </c>
      <c r="F36" s="212">
        <f>RIGHT(Table1[[#This Row],[Column1]],LEN(Table1[[#This Row],[Column1]])-2)*1</f>
        <v>35</v>
      </c>
      <c r="G36" s="212">
        <f>LEN(Table1[[#This Row],[Column1]])</f>
        <v>4</v>
      </c>
    </row>
    <row r="37" spans="1:7">
      <c r="A37" s="7" t="s">
        <v>133</v>
      </c>
      <c r="B37" s="211" t="s">
        <v>146</v>
      </c>
      <c r="C37" s="7" t="str">
        <f t="shared" si="0"/>
        <v>^'HK36'!$N$4</v>
      </c>
      <c r="D37" s="211">
        <f>'HK36'!$N$5</f>
        <v>44909</v>
      </c>
      <c r="F37" s="212">
        <f>RIGHT(Table1[[#This Row],[Column1]],LEN(Table1[[#This Row],[Column1]])-2)*1</f>
        <v>36</v>
      </c>
      <c r="G37" s="212">
        <f>LEN(Table1[[#This Row],[Column1]])</f>
        <v>4</v>
      </c>
    </row>
    <row r="38" spans="1:7">
      <c r="A38" s="7" t="s">
        <v>134</v>
      </c>
      <c r="B38" s="211" t="s">
        <v>146</v>
      </c>
      <c r="C38" s="7" t="str">
        <f t="shared" si="0"/>
        <v>^'HK37'!$N$4</v>
      </c>
      <c r="D38" s="211">
        <f>'HK37'!$N$5</f>
        <v>44910</v>
      </c>
      <c r="F38" s="212">
        <f>RIGHT(Table1[[#This Row],[Column1]],LEN(Table1[[#This Row],[Column1]])-2)*1</f>
        <v>37</v>
      </c>
      <c r="G38" s="212">
        <f>LEN(Table1[[#This Row],[Column1]])</f>
        <v>4</v>
      </c>
    </row>
    <row r="39" spans="1:7">
      <c r="A39" s="7" t="s">
        <v>135</v>
      </c>
      <c r="B39" s="211" t="s">
        <v>146</v>
      </c>
      <c r="C39" s="7" t="str">
        <f t="shared" si="0"/>
        <v>^'HK38'!$N$4</v>
      </c>
      <c r="D39" s="211">
        <f>'HK38'!$N$5</f>
        <v>44911</v>
      </c>
      <c r="F39" s="212">
        <f>RIGHT(Table1[[#This Row],[Column1]],LEN(Table1[[#This Row],[Column1]])-2)*1</f>
        <v>38</v>
      </c>
      <c r="G39" s="212">
        <f>LEN(Table1[[#This Row],[Column1]])</f>
        <v>4</v>
      </c>
    </row>
    <row r="40" spans="1:7">
      <c r="A40" s="7" t="s">
        <v>136</v>
      </c>
      <c r="B40" s="211" t="s">
        <v>146</v>
      </c>
      <c r="C40" s="7" t="str">
        <f t="shared" si="0"/>
        <v>^'HK39'!$N$4</v>
      </c>
      <c r="D40" s="211">
        <f>'HK39'!$N$5</f>
        <v>44911</v>
      </c>
      <c r="F40" s="212">
        <f>RIGHT(Table1[[#This Row],[Column1]],LEN(Table1[[#This Row],[Column1]])-2)*1</f>
        <v>39</v>
      </c>
      <c r="G40" s="212">
        <f>LEN(Table1[[#This Row],[Column1]])</f>
        <v>4</v>
      </c>
    </row>
    <row r="41" spans="1:7">
      <c r="A41" s="7" t="s">
        <v>137</v>
      </c>
      <c r="B41" s="211" t="s">
        <v>146</v>
      </c>
      <c r="C41" s="7" t="str">
        <f t="shared" si="0"/>
        <v>^'HK40'!$N$4</v>
      </c>
      <c r="D41" s="211">
        <f>'HK40'!$N$5</f>
        <v>44911</v>
      </c>
      <c r="F41" s="212">
        <f>RIGHT(Table1[[#This Row],[Column1]],LEN(Table1[[#This Row],[Column1]])-2)*1</f>
        <v>40</v>
      </c>
      <c r="G41" s="212">
        <f>LEN(Table1[[#This Row],[Column1]])</f>
        <v>4</v>
      </c>
    </row>
    <row r="42" spans="1:7">
      <c r="A42" s="7" t="s">
        <v>138</v>
      </c>
      <c r="B42" s="211" t="s">
        <v>146</v>
      </c>
      <c r="C42" s="7" t="str">
        <f t="shared" si="0"/>
        <v>^'HK41'!$N$4</v>
      </c>
      <c r="D42" s="211">
        <f>'HK41'!$N$5</f>
        <v>44908</v>
      </c>
      <c r="F42" s="212">
        <f>RIGHT(Table1[[#This Row],[Column1]],LEN(Table1[[#This Row],[Column1]])-2)*1</f>
        <v>41</v>
      </c>
      <c r="G42" s="212">
        <f>LEN(Table1[[#This Row],[Column1]])</f>
        <v>4</v>
      </c>
    </row>
    <row r="43" spans="1:7">
      <c r="A43" s="7" t="s">
        <v>139</v>
      </c>
      <c r="B43" s="211" t="s">
        <v>146</v>
      </c>
      <c r="C43" s="7" t="str">
        <f t="shared" si="0"/>
        <v>^'HK42'!$N$4</v>
      </c>
      <c r="D43" s="211">
        <f>'HK42'!$N$5</f>
        <v>44909</v>
      </c>
      <c r="F43" s="212">
        <f>RIGHT(Table1[[#This Row],[Column1]],LEN(Table1[[#This Row],[Column1]])-2)*1</f>
        <v>42</v>
      </c>
      <c r="G43" s="212">
        <f>LEN(Table1[[#This Row],[Column1]])</f>
        <v>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122</vt:i4>
      </vt:variant>
    </vt:vector>
  </HeadingPairs>
  <TitlesOfParts>
    <vt:vector size="185" baseType="lpstr">
      <vt:lpstr>HK9</vt:lpstr>
      <vt:lpstr>HK14</vt:lpstr>
      <vt:lpstr>HK23</vt:lpstr>
      <vt:lpstr>HK22</vt:lpstr>
      <vt:lpstr>HK24</vt:lpstr>
      <vt:lpstr>HK25</vt:lpstr>
      <vt:lpstr>HK26</vt:lpstr>
      <vt:lpstr>HK8</vt:lpstr>
      <vt:lpstr>HK10</vt:lpstr>
      <vt:lpstr>HK27</vt:lpstr>
      <vt:lpstr>HK28</vt:lpstr>
      <vt:lpstr>HK18</vt:lpstr>
      <vt:lpstr>HK19</vt:lpstr>
      <vt:lpstr>HK20</vt:lpstr>
      <vt:lpstr>HK21</vt:lpstr>
      <vt:lpstr>HK11</vt:lpstr>
      <vt:lpstr>HK17</vt:lpstr>
      <vt:lpstr>HK12</vt:lpstr>
      <vt:lpstr>HK3</vt:lpstr>
      <vt:lpstr>HK16</vt:lpstr>
      <vt:lpstr>HK35</vt:lpstr>
      <vt:lpstr>HK2</vt:lpstr>
      <vt:lpstr>HK4</vt:lpstr>
      <vt:lpstr>HK34</vt:lpstr>
      <vt:lpstr>HK1</vt:lpstr>
      <vt:lpstr>HK41</vt:lpstr>
      <vt:lpstr>HK5</vt:lpstr>
      <vt:lpstr>HK30</vt:lpstr>
      <vt:lpstr>HK32</vt:lpstr>
      <vt:lpstr>HK36</vt:lpstr>
      <vt:lpstr>HK31</vt:lpstr>
      <vt:lpstr>HK42</vt:lpstr>
      <vt:lpstr>HK29</vt:lpstr>
      <vt:lpstr>HK6</vt:lpstr>
      <vt:lpstr>HK13</vt:lpstr>
      <vt:lpstr>HK33</vt:lpstr>
      <vt:lpstr>HK37</vt:lpstr>
      <vt:lpstr>HK15</vt:lpstr>
      <vt:lpstr>HK39</vt:lpstr>
      <vt:lpstr>HK40</vt:lpstr>
      <vt:lpstr>HK7</vt:lpstr>
      <vt:lpstr>HK38</vt:lpstr>
      <vt:lpstr>Sheet1</vt:lpstr>
      <vt:lpstr>HK48</vt:lpstr>
      <vt:lpstr>HK61</vt:lpstr>
      <vt:lpstr>HK54</vt:lpstr>
      <vt:lpstr>HK50</vt:lpstr>
      <vt:lpstr>HK51</vt:lpstr>
      <vt:lpstr>HK52</vt:lpstr>
      <vt:lpstr>HK49</vt:lpstr>
      <vt:lpstr>HK45</vt:lpstr>
      <vt:lpstr>HK53</vt:lpstr>
      <vt:lpstr>HK57</vt:lpstr>
      <vt:lpstr>HK59</vt:lpstr>
      <vt:lpstr>HK55</vt:lpstr>
      <vt:lpstr>HK58</vt:lpstr>
      <vt:lpstr>HK56</vt:lpstr>
      <vt:lpstr>HK46</vt:lpstr>
      <vt:lpstr>HK44</vt:lpstr>
      <vt:lpstr>HK43</vt:lpstr>
      <vt:lpstr>HK60</vt:lpstr>
      <vt:lpstr>HK47</vt:lpstr>
      <vt:lpstr>Sheet2</vt:lpstr>
      <vt:lpstr>'HK1'!Print_Area</vt:lpstr>
      <vt:lpstr>'HK10'!Print_Area</vt:lpstr>
      <vt:lpstr>'HK11'!Print_Area</vt:lpstr>
      <vt:lpstr>'HK12'!Print_Area</vt:lpstr>
      <vt:lpstr>'HK13'!Print_Area</vt:lpstr>
      <vt:lpstr>'HK14'!Print_Area</vt:lpstr>
      <vt:lpstr>'HK15'!Print_Area</vt:lpstr>
      <vt:lpstr>'HK16'!Print_Area</vt:lpstr>
      <vt:lpstr>'HK17'!Print_Area</vt:lpstr>
      <vt:lpstr>'HK18'!Print_Area</vt:lpstr>
      <vt:lpstr>'HK19'!Print_Area</vt:lpstr>
      <vt:lpstr>'HK2'!Print_Area</vt:lpstr>
      <vt:lpstr>'HK20'!Print_Area</vt:lpstr>
      <vt:lpstr>'HK21'!Print_Area</vt:lpstr>
      <vt:lpstr>'HK22'!Print_Area</vt:lpstr>
      <vt:lpstr>'HK23'!Print_Area</vt:lpstr>
      <vt:lpstr>'HK24'!Print_Area</vt:lpstr>
      <vt:lpstr>'HK25'!Print_Area</vt:lpstr>
      <vt:lpstr>'HK26'!Print_Area</vt:lpstr>
      <vt:lpstr>'HK27'!Print_Area</vt:lpstr>
      <vt:lpstr>'HK28'!Print_Area</vt:lpstr>
      <vt:lpstr>'HK29'!Print_Area</vt:lpstr>
      <vt:lpstr>'HK3'!Print_Area</vt:lpstr>
      <vt:lpstr>'HK30'!Print_Area</vt:lpstr>
      <vt:lpstr>'HK31'!Print_Area</vt:lpstr>
      <vt:lpstr>'HK32'!Print_Area</vt:lpstr>
      <vt:lpstr>'HK33'!Print_Area</vt:lpstr>
      <vt:lpstr>'HK34'!Print_Area</vt:lpstr>
      <vt:lpstr>'HK35'!Print_Area</vt:lpstr>
      <vt:lpstr>'HK36'!Print_Area</vt:lpstr>
      <vt:lpstr>'HK37'!Print_Area</vt:lpstr>
      <vt:lpstr>'HK38'!Print_Area</vt:lpstr>
      <vt:lpstr>'HK39'!Print_Area</vt:lpstr>
      <vt:lpstr>'HK4'!Print_Area</vt:lpstr>
      <vt:lpstr>'HK40'!Print_Area</vt:lpstr>
      <vt:lpstr>'HK41'!Print_Area</vt:lpstr>
      <vt:lpstr>'HK42'!Print_Area</vt:lpstr>
      <vt:lpstr>'HK43'!Print_Area</vt:lpstr>
      <vt:lpstr>'HK44'!Print_Area</vt:lpstr>
      <vt:lpstr>'HK45'!Print_Area</vt:lpstr>
      <vt:lpstr>'HK46'!Print_Area</vt:lpstr>
      <vt:lpstr>'HK47'!Print_Area</vt:lpstr>
      <vt:lpstr>'HK48'!Print_Area</vt:lpstr>
      <vt:lpstr>'HK49'!Print_Area</vt:lpstr>
      <vt:lpstr>'HK5'!Print_Area</vt:lpstr>
      <vt:lpstr>'HK50'!Print_Area</vt:lpstr>
      <vt:lpstr>'HK51'!Print_Area</vt:lpstr>
      <vt:lpstr>'HK52'!Print_Area</vt:lpstr>
      <vt:lpstr>'HK53'!Print_Area</vt:lpstr>
      <vt:lpstr>'HK54'!Print_Area</vt:lpstr>
      <vt:lpstr>'HK55'!Print_Area</vt:lpstr>
      <vt:lpstr>'HK56'!Print_Area</vt:lpstr>
      <vt:lpstr>'HK57'!Print_Area</vt:lpstr>
      <vt:lpstr>'HK58'!Print_Area</vt:lpstr>
      <vt:lpstr>'HK59'!Print_Area</vt:lpstr>
      <vt:lpstr>'HK6'!Print_Area</vt:lpstr>
      <vt:lpstr>'HK60'!Print_Area</vt:lpstr>
      <vt:lpstr>'HK61'!Print_Area</vt:lpstr>
      <vt:lpstr>'HK7'!Print_Area</vt:lpstr>
      <vt:lpstr>'HK8'!Print_Area</vt:lpstr>
      <vt:lpstr>'HK9'!Print_Area</vt:lpstr>
      <vt:lpstr>'HK1'!Print_Titles</vt:lpstr>
      <vt:lpstr>'HK10'!Print_Titles</vt:lpstr>
      <vt:lpstr>'HK11'!Print_Titles</vt:lpstr>
      <vt:lpstr>'HK12'!Print_Titles</vt:lpstr>
      <vt:lpstr>'HK13'!Print_Titles</vt:lpstr>
      <vt:lpstr>'HK14'!Print_Titles</vt:lpstr>
      <vt:lpstr>'HK15'!Print_Titles</vt:lpstr>
      <vt:lpstr>'HK16'!Print_Titles</vt:lpstr>
      <vt:lpstr>'HK17'!Print_Titles</vt:lpstr>
      <vt:lpstr>'HK18'!Print_Titles</vt:lpstr>
      <vt:lpstr>'HK19'!Print_Titles</vt:lpstr>
      <vt:lpstr>'HK2'!Print_Titles</vt:lpstr>
      <vt:lpstr>'HK20'!Print_Titles</vt:lpstr>
      <vt:lpstr>'HK21'!Print_Titles</vt:lpstr>
      <vt:lpstr>'HK22'!Print_Titles</vt:lpstr>
      <vt:lpstr>'HK23'!Print_Titles</vt:lpstr>
      <vt:lpstr>'HK24'!Print_Titles</vt:lpstr>
      <vt:lpstr>'HK25'!Print_Titles</vt:lpstr>
      <vt:lpstr>'HK26'!Print_Titles</vt:lpstr>
      <vt:lpstr>'HK27'!Print_Titles</vt:lpstr>
      <vt:lpstr>'HK28'!Print_Titles</vt:lpstr>
      <vt:lpstr>'HK29'!Print_Titles</vt:lpstr>
      <vt:lpstr>'HK3'!Print_Titles</vt:lpstr>
      <vt:lpstr>'HK30'!Print_Titles</vt:lpstr>
      <vt:lpstr>'HK31'!Print_Titles</vt:lpstr>
      <vt:lpstr>'HK32'!Print_Titles</vt:lpstr>
      <vt:lpstr>'HK33'!Print_Titles</vt:lpstr>
      <vt:lpstr>'HK34'!Print_Titles</vt:lpstr>
      <vt:lpstr>'HK35'!Print_Titles</vt:lpstr>
      <vt:lpstr>'HK36'!Print_Titles</vt:lpstr>
      <vt:lpstr>'HK37'!Print_Titles</vt:lpstr>
      <vt:lpstr>'HK38'!Print_Titles</vt:lpstr>
      <vt:lpstr>'HK39'!Print_Titles</vt:lpstr>
      <vt:lpstr>'HK4'!Print_Titles</vt:lpstr>
      <vt:lpstr>'HK40'!Print_Titles</vt:lpstr>
      <vt:lpstr>'HK41'!Print_Titles</vt:lpstr>
      <vt:lpstr>'HK42'!Print_Titles</vt:lpstr>
      <vt:lpstr>'HK43'!Print_Titles</vt:lpstr>
      <vt:lpstr>'HK44'!Print_Titles</vt:lpstr>
      <vt:lpstr>'HK45'!Print_Titles</vt:lpstr>
      <vt:lpstr>'HK46'!Print_Titles</vt:lpstr>
      <vt:lpstr>'HK47'!Print_Titles</vt:lpstr>
      <vt:lpstr>'HK48'!Print_Titles</vt:lpstr>
      <vt:lpstr>'HK49'!Print_Titles</vt:lpstr>
      <vt:lpstr>'HK5'!Print_Titles</vt:lpstr>
      <vt:lpstr>'HK50'!Print_Titles</vt:lpstr>
      <vt:lpstr>'HK51'!Print_Titles</vt:lpstr>
      <vt:lpstr>'HK52'!Print_Titles</vt:lpstr>
      <vt:lpstr>'HK53'!Print_Titles</vt:lpstr>
      <vt:lpstr>'HK54'!Print_Titles</vt:lpstr>
      <vt:lpstr>'HK55'!Print_Titles</vt:lpstr>
      <vt:lpstr>'HK56'!Print_Titles</vt:lpstr>
      <vt:lpstr>'HK57'!Print_Titles</vt:lpstr>
      <vt:lpstr>'HK58'!Print_Titles</vt:lpstr>
      <vt:lpstr>'HK59'!Print_Titles</vt:lpstr>
      <vt:lpstr>'HK6'!Print_Titles</vt:lpstr>
      <vt:lpstr>'HK60'!Print_Titles</vt:lpstr>
      <vt:lpstr>'HK61'!Print_Titles</vt:lpstr>
      <vt:lpstr>'HK7'!Print_Titles</vt:lpstr>
      <vt:lpstr>'HK8'!Print_Titles</vt:lpstr>
      <vt:lpstr>'HK9'!Print_Titles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TD&amp;T</dc:creator>
  <cp:lastModifiedBy>XUAN THANH</cp:lastModifiedBy>
  <cp:lastPrinted>2022-12-30T09:15:04Z</cp:lastPrinted>
  <dcterms:created xsi:type="dcterms:W3CDTF">1999-09-04T14:44:19Z</dcterms:created>
  <dcterms:modified xsi:type="dcterms:W3CDTF">2023-08-29T03:14:59Z</dcterms:modified>
</cp:coreProperties>
</file>