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1. CONG VIEC LCDI\CV 2022\4. QUAN NGO QUYEN\8. NGO 122 DONG KHE\2. THIET KE BVTC\1. THIET KE\1. BAN VE\"/>
    </mc:Choice>
  </mc:AlternateContent>
  <bookViews>
    <workbookView xWindow="0" yWindow="0" windowWidth="20730" windowHeight="11760" firstSheet="1" activeTab="1"/>
  </bookViews>
  <sheets>
    <sheet name="foxz" sheetId="2" state="veryHidden" r:id="rId1"/>
    <sheet name="TONG HOP" sheetId="1" r:id="rId2"/>
    <sheet name="BANG KL TUYEN 1" sheetId="5" r:id="rId3"/>
  </sheets>
  <definedNames>
    <definedName name="_xlnm._FilterDatabase" localSheetId="2" hidden="1">'BANG KL TUYEN 1'!$A$4:$E$39</definedName>
    <definedName name="_xlnm.Print_Area" localSheetId="1">'TONG HOP'!$A$1:$E$39</definedName>
  </definedNames>
  <calcPr calcId="152511"/>
</workbook>
</file>

<file path=xl/calcChain.xml><?xml version="1.0" encoding="utf-8"?>
<calcChain xmlns="http://schemas.openxmlformats.org/spreadsheetml/2006/main">
  <c r="D28" i="1" l="1"/>
  <c r="D27" i="1"/>
  <c r="D26" i="1"/>
  <c r="D23" i="1"/>
  <c r="D22" i="1"/>
  <c r="D21" i="1"/>
  <c r="D32" i="1"/>
  <c r="D29" i="1"/>
  <c r="D24" i="1"/>
  <c r="D45" i="1" l="1"/>
  <c r="D46" i="1"/>
  <c r="D42" i="1"/>
  <c r="D36" i="1"/>
  <c r="E21" i="5" l="1"/>
  <c r="E23" i="5"/>
  <c r="E25" i="5"/>
  <c r="E27" i="5"/>
  <c r="E29" i="5"/>
  <c r="E31" i="5"/>
  <c r="E33" i="5"/>
  <c r="E35" i="5"/>
  <c r="E37" i="5"/>
  <c r="E19" i="5"/>
  <c r="E7" i="5"/>
  <c r="E9" i="5"/>
  <c r="E11" i="5"/>
  <c r="E13" i="5"/>
  <c r="E15" i="5"/>
  <c r="E17" i="5"/>
  <c r="E5" i="5"/>
  <c r="D39" i="1" l="1"/>
  <c r="D38" i="1"/>
  <c r="D35" i="1"/>
  <c r="D37" i="1"/>
  <c r="D33" i="1"/>
  <c r="B39" i="5"/>
  <c r="D5" i="1"/>
  <c r="D8" i="1" l="1"/>
  <c r="E39" i="5"/>
  <c r="D13" i="1" s="1"/>
  <c r="C39" i="5"/>
  <c r="C41" i="5" s="1"/>
  <c r="D18" i="1" s="1"/>
  <c r="D34" i="1" l="1"/>
  <c r="D9" i="1" l="1"/>
  <c r="D7" i="1"/>
  <c r="D11" i="1" l="1"/>
  <c r="D15" i="1" s="1"/>
  <c r="D16" i="1" s="1"/>
  <c r="D17" i="1" s="1"/>
</calcChain>
</file>

<file path=xl/sharedStrings.xml><?xml version="1.0" encoding="utf-8"?>
<sst xmlns="http://schemas.openxmlformats.org/spreadsheetml/2006/main" count="138" uniqueCount="103">
  <si>
    <t>STT</t>
  </si>
  <si>
    <t>Hạng mục công việc</t>
  </si>
  <si>
    <t>Đơn vị</t>
  </si>
  <si>
    <t>Khối lượng</t>
  </si>
  <si>
    <t>I</t>
  </si>
  <si>
    <t>m</t>
  </si>
  <si>
    <t>m2</t>
  </si>
  <si>
    <t>m3</t>
  </si>
  <si>
    <t>II</t>
  </si>
  <si>
    <t>cái</t>
  </si>
  <si>
    <t>Diễn giải</t>
  </si>
  <si>
    <t>Bình đồ TK</t>
  </si>
  <si>
    <t>HẠNG MỤC: NỀN MẶT NGÕ</t>
  </si>
  <si>
    <t>HẠNG MỤC: HỆ THỐNG THOÁT NƯỚC</t>
  </si>
  <si>
    <t>đốt</t>
  </si>
  <si>
    <t>cống cấp tải tiêu chuẩn</t>
  </si>
  <si>
    <t>Tªn cäc</t>
  </si>
  <si>
    <t>K/c lÎ</t>
  </si>
  <si>
    <t>S ®µo khu«n ®­êng</t>
  </si>
  <si>
    <t>V ®µo khu«n ®­êng</t>
  </si>
  <si>
    <t>(m)</t>
  </si>
  <si>
    <t>(m2)</t>
  </si>
  <si>
    <t>(m3)</t>
  </si>
  <si>
    <t>Tæng</t>
  </si>
  <si>
    <t>TD thiết kế</t>
  </si>
  <si>
    <t>ga</t>
  </si>
  <si>
    <t>Bình  đồ TK</t>
  </si>
  <si>
    <t>- Đắp cát đầm chặt k95 hố móng ga:</t>
  </si>
  <si>
    <t>- Đắp cấp phối đá dăm loại 2 hố móng ga (dày 20cm):</t>
  </si>
  <si>
    <t>- Đào móng cống đất cấp II:</t>
  </si>
  <si>
    <t>- Cấp phối loại 2 đầm chặt dày 20cm:</t>
  </si>
  <si>
    <t>- Tổng chiều dài lớp lót móng cống:</t>
  </si>
  <si>
    <t>III</t>
  </si>
  <si>
    <t>HẠNG MỤC : KHẢO SÁT ĐỊA HÌNH</t>
  </si>
  <si>
    <t>ha</t>
  </si>
  <si>
    <t>điểm</t>
  </si>
  <si>
    <t>km</t>
  </si>
  <si>
    <t>100m</t>
  </si>
  <si>
    <t>- Đo vẽ bản đồ địa hình hiện trạng tỉ lệ 1/500, đường đồng mức 0,5m, địa hình cấp II:</t>
  </si>
  <si>
    <t>- Lập đường chuyền cấp II:</t>
  </si>
  <si>
    <t>- Thủy chuẩn kỹ thuật, địa hình cấp II:</t>
  </si>
  <si>
    <t>- Đo vẽ mặt cắt dọc tuyến:</t>
  </si>
  <si>
    <t>- Đo vẽ mặt cắt ngang:</t>
  </si>
  <si>
    <t>Tổng chiều dài các tuyến ngõ:</t>
  </si>
  <si>
    <t>Tổng diện tích mặt ngõ (chưa trừ mặt hố ga... chiếm chỗ):</t>
  </si>
  <si>
    <t>Tổng diện tích mặt ngõ (đã trừ hố ga chiếm chỗ):</t>
  </si>
  <si>
    <t>Phá dỡ hiện trạng:</t>
  </si>
  <si>
    <t>B ngâ TB</t>
  </si>
  <si>
    <t>- Diện tích lớp nilon chống mất nước xm:</t>
  </si>
  <si>
    <t>- Diện tích lớp bê tông mác 250 đá 1x2 dày 15cm:</t>
  </si>
  <si>
    <t>xoa mặt bằng máy, cắt khe co</t>
  </si>
  <si>
    <t>- Khe co:</t>
  </si>
  <si>
    <t>- Đắp đất núi đầm chặt k95 hố móng ga (dày 30cm):</t>
  </si>
  <si>
    <t>- Đất núi đầm chặt k=0.95 dày 30cm:</t>
  </si>
  <si>
    <t>1a</t>
  </si>
  <si>
    <t xml:space="preserve"> Diện tích bê tông mặt ngõ hiện trạng dày 10cm:</t>
  </si>
  <si>
    <t>Khối lượng nền mặt ngõ:</t>
  </si>
  <si>
    <t>- Khối lượng đào nền mặt ngõ đất CII:</t>
  </si>
  <si>
    <t>+ Khối lượng kết cấu nền ngõ KC1:</t>
  </si>
  <si>
    <t>Hố ga loại 1:</t>
  </si>
  <si>
    <t>- Cát đen đầm chặt k=0.95:</t>
  </si>
  <si>
    <t>0.33m2/m</t>
  </si>
  <si>
    <t>0.34m2/m</t>
  </si>
  <si>
    <t>D1</t>
  </si>
  <si>
    <t>TD2</t>
  </si>
  <si>
    <t>P2</t>
  </si>
  <si>
    <t>TC2</t>
  </si>
  <si>
    <t>TD3</t>
  </si>
  <si>
    <t>P3</t>
  </si>
  <si>
    <t>TC3</t>
  </si>
  <si>
    <t>TD4</t>
  </si>
  <si>
    <t>P4</t>
  </si>
  <si>
    <t>TC4</t>
  </si>
  <si>
    <t>TD5</t>
  </si>
  <si>
    <t>P5</t>
  </si>
  <si>
    <t>TC5</t>
  </si>
  <si>
    <t>BẢNG TÍNH KHỐI LƯỢNG NỀN MẶT NGÕ</t>
  </si>
  <si>
    <t>- Mặt ngõ:</t>
  </si>
  <si>
    <t>- Tuyến:</t>
  </si>
  <si>
    <t>BẢNG TỔNG HỢP KHỐI LƯỢNG CÁC CÔNG TÁC CHÍNH
Công trình: Duy tu, sửa chữa ngõ 122 Đông Khê 2</t>
  </si>
  <si>
    <t>Theo bảng tính</t>
  </si>
  <si>
    <t>- Diện tích lớp CPDD loại 1 đầm chặt dày 20cm:</t>
  </si>
  <si>
    <t>L tuyến/5*B TB tuyến</t>
  </si>
  <si>
    <t>Cống BTCT D300:</t>
  </si>
  <si>
    <t>- Chiều dài tim tuyến cống D300:</t>
  </si>
  <si>
    <t>- Ống cống BTCT D300 (đã trừ giao ga):</t>
  </si>
  <si>
    <t>- Số đốt cống BTCT D300 (đốt cống dài 1m):</t>
  </si>
  <si>
    <t>- Gối cống D300:</t>
  </si>
  <si>
    <t>TD thiết kế - Thoát nước</t>
  </si>
  <si>
    <t>02 gối cống/đốt cống dài 1m</t>
  </si>
  <si>
    <t>1.45m2/m</t>
  </si>
  <si>
    <t>0.3m2/m</t>
  </si>
  <si>
    <t>Hố thu nước:</t>
  </si>
  <si>
    <t>Dài: 50.11m; Rộng: 15m</t>
  </si>
  <si>
    <t>18 mặt cắt ngang</t>
  </si>
  <si>
    <t>- Tấm đan Đ1:</t>
  </si>
  <si>
    <t>Hố ga loại 2:</t>
  </si>
  <si>
    <t>- Tấm đan Đ2:</t>
  </si>
  <si>
    <t>1.51m3/ga</t>
  </si>
  <si>
    <t>1.55m3/ga</t>
  </si>
  <si>
    <t>1.25m3/ga</t>
  </si>
  <si>
    <t>3.37m3/ga</t>
  </si>
  <si>
    <t>1.98m3/ga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</si>
</sst>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\ _₫_-;\-* #,##0.00\ _₫_-;_-* &quot;-&quot;??\ _₫_-;_-@_-"/>
    <numFmt numFmtId="165" formatCode="_-* #,##0\ _₫_-;\-* #,##0\ _₫_-;_-* &quot;-&quot;??\ _₫_-;_-@_-"/>
    <numFmt numFmtId="166" formatCode="_-* #,##0.0\ _₫_-;\-* #,##0.0\ _₫_-;_-* &quot;-&quot;??\ _₫_-;_-@_-"/>
  </numFmts>
  <fonts count="22" x14ac:knownFonts="1">
    <font>
      <sz val="11"/>
      <color theme="1"/>
      <name val="Calibri"/>
      <family val="2"/>
      <charset val="163"/>
      <scheme val="minor"/>
    </font>
    <font>
      <b/>
      <sz val="13"/>
      <name val="Times New Roman"/>
      <family val="1"/>
    </font>
    <font>
      <sz val="13"/>
      <name val="Times New Roman"/>
      <family val="1"/>
    </font>
    <font>
      <i/>
      <sz val="13"/>
      <name val="Times New Roman"/>
      <family val="1"/>
    </font>
    <font>
      <sz val="13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13"/>
      <name val="Calibri Light"/>
      <family val="1"/>
      <scheme val="major"/>
    </font>
    <font>
      <sz val="13"/>
      <name val="Calibri"/>
      <family val="2"/>
      <charset val="163"/>
      <scheme val="minor"/>
    </font>
    <font>
      <sz val="13"/>
      <name val="Calibri Light"/>
      <family val="1"/>
      <scheme val="major"/>
    </font>
    <font>
      <sz val="13"/>
      <name val="Calibri"/>
      <family val="2"/>
      <scheme val="minor"/>
    </font>
    <font>
      <i/>
      <sz val="13"/>
      <name val="Calibri Light"/>
      <family val="1"/>
      <scheme val="major"/>
    </font>
    <font>
      <i/>
      <sz val="13"/>
      <name val="Calibri"/>
      <family val="2"/>
      <scheme val="minor"/>
    </font>
    <font>
      <sz val="13"/>
      <color rgb="FF7030A0"/>
      <name val="Calibri"/>
      <family val="2"/>
      <scheme val="minor"/>
    </font>
    <font>
      <b/>
      <sz val="13"/>
      <color rgb="FF7030A0"/>
      <name val="Calibri"/>
      <family val="2"/>
      <scheme val="minor"/>
    </font>
    <font>
      <sz val="13"/>
      <name val="Calibri Light"/>
      <family val="1"/>
      <charset val="163"/>
      <scheme val="major"/>
    </font>
    <font>
      <b/>
      <sz val="14"/>
      <name val="Arial"/>
      <family val="2"/>
    </font>
    <font>
      <b/>
      <sz val="12"/>
      <name val=".Vn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.VnTime"/>
      <family val="2"/>
    </font>
    <font>
      <b/>
      <sz val="12"/>
      <name val=".VnTime"/>
      <family val="2"/>
    </font>
    <font>
      <b/>
      <i/>
      <sz val="1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78">
    <xf numFmtId="0" fontId="0" fillId="0" borderId="0" xfId="0"/>
    <xf numFmtId="0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right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center" vertical="center"/>
    </xf>
    <xf numFmtId="164" fontId="3" fillId="0" borderId="2" xfId="1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64" fontId="4" fillId="0" borderId="2" xfId="1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1" xfId="1" applyFont="1" applyFill="1" applyBorder="1" applyAlignment="1">
      <alignment horizontal="right" vertical="center"/>
    </xf>
    <xf numFmtId="0" fontId="4" fillId="0" borderId="2" xfId="0" quotePrefix="1" applyFont="1" applyFill="1" applyBorder="1" applyAlignment="1">
      <alignment horizontal="center" vertical="center"/>
    </xf>
    <xf numFmtId="164" fontId="4" fillId="0" borderId="2" xfId="1" applyFont="1" applyFill="1" applyBorder="1" applyAlignment="1">
      <alignment horizontal="right" vertical="center"/>
    </xf>
    <xf numFmtId="0" fontId="2" fillId="0" borderId="3" xfId="0" quotePrefix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164" fontId="2" fillId="0" borderId="3" xfId="1" applyFont="1" applyFill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8" fillId="2" borderId="1" xfId="0" applyFont="1" applyFill="1" applyBorder="1" applyAlignment="1">
      <alignment horizontal="left" vertical="center"/>
    </xf>
    <xf numFmtId="0" fontId="9" fillId="0" borderId="0" xfId="0" applyFont="1" applyFill="1" applyAlignment="1">
      <alignment vertical="center"/>
    </xf>
    <xf numFmtId="0" fontId="10" fillId="0" borderId="3" xfId="0" applyFont="1" applyFill="1" applyBorder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8" fillId="0" borderId="3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2" fontId="11" fillId="0" borderId="0" xfId="0" applyNumberFormat="1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vertical="center"/>
    </xf>
    <xf numFmtId="0" fontId="7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2" fontId="7" fillId="0" borderId="0" xfId="0" applyNumberFormat="1" applyFont="1" applyAlignment="1">
      <alignment horizontal="right" vertical="center"/>
    </xf>
    <xf numFmtId="49" fontId="3" fillId="0" borderId="2" xfId="0" quotePrefix="1" applyNumberFormat="1" applyFont="1" applyFill="1" applyBorder="1" applyAlignment="1">
      <alignment vertical="center" wrapText="1"/>
    </xf>
    <xf numFmtId="49" fontId="2" fillId="0" borderId="3" xfId="0" quotePrefix="1" applyNumberFormat="1" applyFont="1" applyFill="1" applyBorder="1" applyAlignment="1">
      <alignment vertical="center" wrapText="1"/>
    </xf>
    <xf numFmtId="49" fontId="2" fillId="0" borderId="2" xfId="0" quotePrefix="1" applyNumberFormat="1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vertical="center" wrapText="1"/>
    </xf>
    <xf numFmtId="164" fontId="1" fillId="0" borderId="1" xfId="1" applyFont="1" applyFill="1" applyBorder="1" applyAlignment="1">
      <alignment horizontal="right" vertical="center"/>
    </xf>
    <xf numFmtId="0" fontId="8" fillId="0" borderId="1" xfId="0" applyFont="1" applyFill="1" applyBorder="1" applyAlignment="1">
      <alignment horizontal="left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2" fontId="18" fillId="0" borderId="3" xfId="0" applyNumberFormat="1" applyFont="1" applyBorder="1" applyAlignment="1">
      <alignment horizontal="center" vertical="center"/>
    </xf>
    <xf numFmtId="0" fontId="17" fillId="3" borderId="3" xfId="0" applyFont="1" applyFill="1" applyBorder="1" applyAlignment="1">
      <alignment horizontal="center" vertical="center"/>
    </xf>
    <xf numFmtId="2" fontId="18" fillId="3" borderId="3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2" fontId="20" fillId="0" borderId="1" xfId="0" applyNumberFormat="1" applyFont="1" applyBorder="1" applyAlignment="1">
      <alignment horizontal="center" vertical="center"/>
    </xf>
    <xf numFmtId="2" fontId="18" fillId="0" borderId="7" xfId="0" applyNumberFormat="1" applyFont="1" applyBorder="1" applyAlignment="1">
      <alignment horizontal="center" vertical="center"/>
    </xf>
    <xf numFmtId="2" fontId="18" fillId="4" borderId="3" xfId="0" applyNumberFormat="1" applyFont="1" applyFill="1" applyBorder="1" applyAlignment="1">
      <alignment horizontal="center" vertical="center"/>
    </xf>
    <xf numFmtId="49" fontId="21" fillId="0" borderId="2" xfId="0" quotePrefix="1" applyNumberFormat="1" applyFont="1" applyFill="1" applyBorder="1" applyAlignment="1">
      <alignment vertical="center" wrapText="1"/>
    </xf>
    <xf numFmtId="0" fontId="21" fillId="0" borderId="2" xfId="0" applyFont="1" applyFill="1" applyBorder="1" applyAlignment="1">
      <alignment horizontal="center" vertical="center"/>
    </xf>
    <xf numFmtId="164" fontId="21" fillId="0" borderId="2" xfId="1" applyNumberFormat="1" applyFont="1" applyFill="1" applyBorder="1" applyAlignment="1">
      <alignment horizontal="right" vertical="center"/>
    </xf>
    <xf numFmtId="49" fontId="1" fillId="0" borderId="1" xfId="0" quotePrefix="1" applyNumberFormat="1" applyFont="1" applyFill="1" applyBorder="1" applyAlignment="1">
      <alignment vertical="center" wrapText="1"/>
    </xf>
    <xf numFmtId="164" fontId="2" fillId="0" borderId="3" xfId="1" applyNumberFormat="1" applyFont="1" applyFill="1" applyBorder="1" applyAlignment="1">
      <alignment horizontal="right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49" fontId="21" fillId="0" borderId="1" xfId="0" quotePrefix="1" applyNumberFormat="1" applyFont="1" applyFill="1" applyBorder="1" applyAlignment="1">
      <alignment vertical="center" wrapText="1"/>
    </xf>
    <xf numFmtId="164" fontId="21" fillId="0" borderId="1" xfId="1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left" vertical="center"/>
    </xf>
    <xf numFmtId="1" fontId="0" fillId="0" borderId="0" xfId="0" applyNumberFormat="1"/>
    <xf numFmtId="166" fontId="4" fillId="0" borderId="2" xfId="1" applyNumberFormat="1" applyFont="1" applyFill="1" applyBorder="1" applyAlignment="1">
      <alignment horizontal="right" vertical="center"/>
    </xf>
    <xf numFmtId="49" fontId="2" fillId="3" borderId="2" xfId="0" quotePrefix="1" applyNumberFormat="1" applyFont="1" applyFill="1" applyBorder="1" applyAlignment="1">
      <alignment vertical="center" wrapText="1"/>
    </xf>
    <xf numFmtId="2" fontId="18" fillId="0" borderId="2" xfId="0" applyNumberFormat="1" applyFont="1" applyBorder="1" applyAlignment="1">
      <alignment horizontal="center" vertical="center"/>
    </xf>
    <xf numFmtId="2" fontId="18" fillId="4" borderId="2" xfId="0" applyNumberFormat="1" applyFont="1" applyFill="1" applyBorder="1" applyAlignment="1">
      <alignment horizontal="center" vertical="center"/>
    </xf>
    <xf numFmtId="2" fontId="18" fillId="0" borderId="3" xfId="0" applyNumberFormat="1" applyFont="1" applyFill="1" applyBorder="1" applyAlignment="1">
      <alignment horizontal="center" vertical="center"/>
    </xf>
    <xf numFmtId="165" fontId="2" fillId="0" borderId="3" xfId="1" applyNumberFormat="1" applyFont="1" applyFill="1" applyBorder="1" applyAlignment="1">
      <alignment horizontal="center" vertical="center"/>
    </xf>
    <xf numFmtId="43" fontId="2" fillId="0" borderId="3" xfId="1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defaultGridColor="0" view="pageBreakPreview" colorId="0" workbookViewId="0">
      <pane activePane="bottomRight" state="frozenSplit"/>
    </sheetView>
  </sheetViews>
  <sheetFormatPr defaultRowHeight="15" x14ac:dyDescent="0.25"/>
  <sheetData/>
  <pageMargins left="0.7" right="0.7" top="0.75" bottom="0.75" header="0.3" footer="0.3"/>
  <pageSetup paperSize="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67"/>
  <sheetViews>
    <sheetView tabSelected="1" zoomScaleNormal="100" workbookViewId="0">
      <pane ySplit="2" topLeftCell="A3" activePane="bottomLeft" state="frozen"/>
      <selection pane="bottomLeft" activeCell="D23" sqref="D23"/>
    </sheetView>
  </sheetViews>
  <sheetFormatPr defaultColWidth="0" defaultRowHeight="17.25" x14ac:dyDescent="0.25"/>
  <cols>
    <col min="1" max="1" width="7" style="31" customWidth="1"/>
    <col min="2" max="2" width="56.85546875" style="32" customWidth="1"/>
    <col min="3" max="3" width="15" style="21" customWidth="1"/>
    <col min="4" max="4" width="16" style="33" customWidth="1"/>
    <col min="5" max="5" width="34.42578125" style="34" customWidth="1"/>
    <col min="6" max="231" width="9" style="21" customWidth="1"/>
    <col min="232" max="232" width="58.85546875" style="21" bestFit="1" customWidth="1"/>
    <col min="233" max="233" width="10.140625" style="21" customWidth="1"/>
    <col min="234" max="234" width="14.28515625" style="21" customWidth="1"/>
    <col min="235" max="16384" width="0" style="21" hidden="1"/>
  </cols>
  <sheetData>
    <row r="1" spans="1:5" ht="35.25" customHeight="1" x14ac:dyDescent="0.25">
      <c r="A1" s="72" t="s">
        <v>79</v>
      </c>
      <c r="B1" s="73"/>
      <c r="C1" s="73"/>
      <c r="D1" s="73"/>
      <c r="E1" s="73"/>
    </row>
    <row r="2" spans="1:5" ht="20.25" customHeight="1" x14ac:dyDescent="0.25">
      <c r="A2" s="1" t="s">
        <v>0</v>
      </c>
      <c r="B2" s="2" t="s">
        <v>1</v>
      </c>
      <c r="C2" s="1" t="s">
        <v>2</v>
      </c>
      <c r="D2" s="3" t="s">
        <v>3</v>
      </c>
      <c r="E2" s="4" t="s">
        <v>10</v>
      </c>
    </row>
    <row r="3" spans="1:5" ht="18" hidden="1" customHeight="1" x14ac:dyDescent="0.25">
      <c r="A3" s="5" t="s">
        <v>4</v>
      </c>
      <c r="B3" s="6" t="s">
        <v>12</v>
      </c>
      <c r="C3" s="5"/>
      <c r="D3" s="7"/>
      <c r="E3" s="22"/>
    </row>
    <row r="4" spans="1:5" ht="18" hidden="1" customHeight="1" x14ac:dyDescent="0.25">
      <c r="A4" s="40">
        <v>1</v>
      </c>
      <c r="B4" s="41" t="s">
        <v>46</v>
      </c>
      <c r="C4" s="40"/>
      <c r="D4" s="42"/>
      <c r="E4" s="43"/>
    </row>
    <row r="5" spans="1:5" ht="18" hidden="1" customHeight="1" x14ac:dyDescent="0.25">
      <c r="A5" s="60" t="s">
        <v>54</v>
      </c>
      <c r="B5" s="61" t="s">
        <v>55</v>
      </c>
      <c r="C5" s="60" t="s">
        <v>6</v>
      </c>
      <c r="D5" s="62">
        <f>SUM(D6:D6)</f>
        <v>29</v>
      </c>
      <c r="E5" s="63"/>
    </row>
    <row r="6" spans="1:5" ht="18" hidden="1" customHeight="1" x14ac:dyDescent="0.25">
      <c r="A6" s="10"/>
      <c r="B6" s="36" t="s">
        <v>77</v>
      </c>
      <c r="C6" s="8" t="s">
        <v>6</v>
      </c>
      <c r="D6" s="9">
        <v>29</v>
      </c>
      <c r="E6" s="24" t="s">
        <v>11</v>
      </c>
    </row>
    <row r="7" spans="1:5" s="23" customFormat="1" ht="18" hidden="1" customHeight="1" x14ac:dyDescent="0.25">
      <c r="A7" s="40">
        <v>2</v>
      </c>
      <c r="B7" s="41" t="s">
        <v>43</v>
      </c>
      <c r="C7" s="40" t="s">
        <v>5</v>
      </c>
      <c r="D7" s="42">
        <f>SUM(D8:D8)</f>
        <v>50.110000000000007</v>
      </c>
      <c r="E7" s="43"/>
    </row>
    <row r="8" spans="1:5" s="25" customFormat="1" ht="18" hidden="1" customHeight="1" x14ac:dyDescent="0.25">
      <c r="A8" s="10"/>
      <c r="B8" s="36" t="s">
        <v>78</v>
      </c>
      <c r="C8" s="8" t="s">
        <v>5</v>
      </c>
      <c r="D8" s="9">
        <f>'BANG KL TUYEN 1'!B39</f>
        <v>50.110000000000007</v>
      </c>
      <c r="E8" s="24" t="s">
        <v>24</v>
      </c>
    </row>
    <row r="9" spans="1:5" s="23" customFormat="1" hidden="1" x14ac:dyDescent="0.25">
      <c r="A9" s="40">
        <v>3</v>
      </c>
      <c r="B9" s="41" t="s">
        <v>44</v>
      </c>
      <c r="C9" s="40" t="s">
        <v>6</v>
      </c>
      <c r="D9" s="42">
        <f>SUM(D10:D10)</f>
        <v>155</v>
      </c>
      <c r="E9" s="43"/>
    </row>
    <row r="10" spans="1:5" s="23" customFormat="1" ht="18" hidden="1" customHeight="1" x14ac:dyDescent="0.25">
      <c r="A10" s="10"/>
      <c r="B10" s="36" t="s">
        <v>78</v>
      </c>
      <c r="C10" s="8" t="s">
        <v>6</v>
      </c>
      <c r="D10" s="9">
        <v>155</v>
      </c>
      <c r="E10" s="24" t="s">
        <v>11</v>
      </c>
    </row>
    <row r="11" spans="1:5" s="23" customFormat="1" hidden="1" x14ac:dyDescent="0.25">
      <c r="A11" s="40">
        <v>4</v>
      </c>
      <c r="B11" s="41" t="s">
        <v>45</v>
      </c>
      <c r="C11" s="40" t="s">
        <v>6</v>
      </c>
      <c r="D11" s="42">
        <f>D9-D20*1.24*1.24</f>
        <v>153.4624</v>
      </c>
      <c r="E11" s="43"/>
    </row>
    <row r="12" spans="1:5" s="23" customFormat="1" ht="18" hidden="1" customHeight="1" x14ac:dyDescent="0.25">
      <c r="A12" s="40">
        <v>5</v>
      </c>
      <c r="B12" s="41" t="s">
        <v>56</v>
      </c>
      <c r="C12" s="40"/>
      <c r="D12" s="42"/>
      <c r="E12" s="43"/>
    </row>
    <row r="13" spans="1:5" s="23" customFormat="1" ht="18" hidden="1" customHeight="1" x14ac:dyDescent="0.25">
      <c r="A13" s="11"/>
      <c r="B13" s="66" t="s">
        <v>57</v>
      </c>
      <c r="C13" s="39" t="s">
        <v>7</v>
      </c>
      <c r="D13" s="12">
        <f>'BANG KL TUYEN 1'!E39</f>
        <v>36.76435</v>
      </c>
      <c r="E13" s="27" t="s">
        <v>80</v>
      </c>
    </row>
    <row r="14" spans="1:5" s="23" customFormat="1" ht="18" hidden="1" customHeight="1" x14ac:dyDescent="0.25">
      <c r="A14" s="11"/>
      <c r="B14" s="53" t="s">
        <v>58</v>
      </c>
      <c r="C14" s="54"/>
      <c r="D14" s="55"/>
      <c r="E14" s="27"/>
    </row>
    <row r="15" spans="1:5" s="23" customFormat="1" ht="18" hidden="1" customHeight="1" x14ac:dyDescent="0.25">
      <c r="A15" s="11"/>
      <c r="B15" s="38" t="s">
        <v>49</v>
      </c>
      <c r="C15" s="39" t="s">
        <v>6</v>
      </c>
      <c r="D15" s="12">
        <f>D11</f>
        <v>153.4624</v>
      </c>
      <c r="E15" s="27" t="s">
        <v>50</v>
      </c>
    </row>
    <row r="16" spans="1:5" s="23" customFormat="1" ht="18" hidden="1" customHeight="1" x14ac:dyDescent="0.25">
      <c r="A16" s="11"/>
      <c r="B16" s="38" t="s">
        <v>48</v>
      </c>
      <c r="C16" s="39" t="s">
        <v>6</v>
      </c>
      <c r="D16" s="12">
        <f>D15</f>
        <v>153.4624</v>
      </c>
      <c r="E16" s="27"/>
    </row>
    <row r="17" spans="1:5" s="23" customFormat="1" ht="18" hidden="1" customHeight="1" x14ac:dyDescent="0.25">
      <c r="A17" s="11"/>
      <c r="B17" s="38" t="s">
        <v>81</v>
      </c>
      <c r="C17" s="39" t="s">
        <v>6</v>
      </c>
      <c r="D17" s="12">
        <f>D16</f>
        <v>153.4624</v>
      </c>
      <c r="E17" s="27"/>
    </row>
    <row r="18" spans="1:5" s="23" customFormat="1" ht="18" hidden="1" customHeight="1" x14ac:dyDescent="0.25">
      <c r="A18" s="11"/>
      <c r="B18" s="38" t="s">
        <v>51</v>
      </c>
      <c r="C18" s="39" t="s">
        <v>6</v>
      </c>
      <c r="D18" s="65">
        <f>'BANG KL TUYEN 1'!C41</f>
        <v>47.604500000000009</v>
      </c>
      <c r="E18" s="27" t="s">
        <v>82</v>
      </c>
    </row>
    <row r="19" spans="1:5" s="23" customFormat="1" ht="18" customHeight="1" x14ac:dyDescent="0.25">
      <c r="A19" s="5" t="s">
        <v>8</v>
      </c>
      <c r="B19" s="6" t="s">
        <v>13</v>
      </c>
      <c r="C19" s="13"/>
      <c r="D19" s="14"/>
      <c r="E19" s="22"/>
    </row>
    <row r="20" spans="1:5" s="23" customFormat="1" ht="18" customHeight="1" x14ac:dyDescent="0.25">
      <c r="A20" s="40">
        <v>1</v>
      </c>
      <c r="B20" s="41" t="s">
        <v>59</v>
      </c>
      <c r="C20" s="40" t="s">
        <v>25</v>
      </c>
      <c r="D20" s="42">
        <v>1</v>
      </c>
      <c r="E20" s="43" t="s">
        <v>26</v>
      </c>
    </row>
    <row r="21" spans="1:5" s="23" customFormat="1" ht="18" customHeight="1" x14ac:dyDescent="0.25">
      <c r="A21" s="17"/>
      <c r="B21" s="37" t="s">
        <v>28</v>
      </c>
      <c r="C21" s="19" t="s">
        <v>7</v>
      </c>
      <c r="D21" s="20">
        <f>D20*1.51</f>
        <v>1.51</v>
      </c>
      <c r="E21" s="26" t="s">
        <v>98</v>
      </c>
    </row>
    <row r="22" spans="1:5" s="23" customFormat="1" ht="18" customHeight="1" x14ac:dyDescent="0.25">
      <c r="A22" s="17"/>
      <c r="B22" s="37" t="s">
        <v>52</v>
      </c>
      <c r="C22" s="19" t="s">
        <v>7</v>
      </c>
      <c r="D22" s="20">
        <f>D20*1.55</f>
        <v>1.55</v>
      </c>
      <c r="E22" s="26" t="s">
        <v>99</v>
      </c>
    </row>
    <row r="23" spans="1:5" s="23" customFormat="1" ht="18" customHeight="1" x14ac:dyDescent="0.25">
      <c r="A23" s="17"/>
      <c r="B23" s="37" t="s">
        <v>27</v>
      </c>
      <c r="C23" s="19" t="s">
        <v>7</v>
      </c>
      <c r="D23" s="20">
        <f>D20*1.25</f>
        <v>1.25</v>
      </c>
      <c r="E23" s="26" t="s">
        <v>100</v>
      </c>
    </row>
    <row r="24" spans="1:5" s="23" customFormat="1" ht="18" customHeight="1" x14ac:dyDescent="0.25">
      <c r="A24" s="17"/>
      <c r="B24" s="37" t="s">
        <v>95</v>
      </c>
      <c r="C24" s="19" t="s">
        <v>9</v>
      </c>
      <c r="D24" s="20">
        <f>D20*2</f>
        <v>2</v>
      </c>
      <c r="E24" s="26"/>
    </row>
    <row r="25" spans="1:5" s="23" customFormat="1" ht="18" customHeight="1" x14ac:dyDescent="0.25">
      <c r="A25" s="40">
        <v>2</v>
      </c>
      <c r="B25" s="41" t="s">
        <v>96</v>
      </c>
      <c r="C25" s="40" t="s">
        <v>25</v>
      </c>
      <c r="D25" s="42">
        <v>2</v>
      </c>
      <c r="E25" s="43" t="s">
        <v>26</v>
      </c>
    </row>
    <row r="26" spans="1:5" s="23" customFormat="1" ht="18" customHeight="1" x14ac:dyDescent="0.25">
      <c r="A26" s="17"/>
      <c r="B26" s="37" t="s">
        <v>28</v>
      </c>
      <c r="C26" s="19" t="s">
        <v>7</v>
      </c>
      <c r="D26" s="20">
        <f>D25*3.37</f>
        <v>6.74</v>
      </c>
      <c r="E26" s="26" t="s">
        <v>101</v>
      </c>
    </row>
    <row r="27" spans="1:5" s="23" customFormat="1" ht="18" customHeight="1" x14ac:dyDescent="0.25">
      <c r="A27" s="17"/>
      <c r="B27" s="37" t="s">
        <v>52</v>
      </c>
      <c r="C27" s="19" t="s">
        <v>7</v>
      </c>
      <c r="D27" s="20">
        <f>D25*1.98</f>
        <v>3.96</v>
      </c>
      <c r="E27" s="26" t="s">
        <v>102</v>
      </c>
    </row>
    <row r="28" spans="1:5" s="23" customFormat="1" ht="18" customHeight="1" x14ac:dyDescent="0.25">
      <c r="A28" s="17"/>
      <c r="B28" s="37" t="s">
        <v>27</v>
      </c>
      <c r="C28" s="19" t="s">
        <v>7</v>
      </c>
      <c r="D28" s="20">
        <f>D25*1.55</f>
        <v>3.1</v>
      </c>
      <c r="E28" s="26" t="s">
        <v>99</v>
      </c>
    </row>
    <row r="29" spans="1:5" s="23" customFormat="1" ht="18" customHeight="1" x14ac:dyDescent="0.25">
      <c r="A29" s="17"/>
      <c r="B29" s="37" t="s">
        <v>97</v>
      </c>
      <c r="C29" s="19" t="s">
        <v>9</v>
      </c>
      <c r="D29" s="20">
        <f>D25*2</f>
        <v>4</v>
      </c>
      <c r="E29" s="26"/>
    </row>
    <row r="30" spans="1:5" s="23" customFormat="1" ht="18" customHeight="1" x14ac:dyDescent="0.25">
      <c r="A30" s="40">
        <v>3</v>
      </c>
      <c r="B30" s="56" t="s">
        <v>83</v>
      </c>
      <c r="C30" s="40"/>
      <c r="D30" s="42"/>
      <c r="E30" s="43"/>
    </row>
    <row r="31" spans="1:5" s="23" customFormat="1" ht="18" customHeight="1" x14ac:dyDescent="0.25">
      <c r="A31" s="15"/>
      <c r="B31" s="38" t="s">
        <v>84</v>
      </c>
      <c r="C31" s="10" t="s">
        <v>5</v>
      </c>
      <c r="D31" s="16">
        <v>35</v>
      </c>
      <c r="E31" s="27" t="s">
        <v>88</v>
      </c>
    </row>
    <row r="32" spans="1:5" s="23" customFormat="1" ht="18" customHeight="1" x14ac:dyDescent="0.25">
      <c r="A32" s="15"/>
      <c r="B32" s="38" t="s">
        <v>85</v>
      </c>
      <c r="C32" s="39" t="s">
        <v>5</v>
      </c>
      <c r="D32" s="16">
        <f>D31-0.8*(D20+D25)</f>
        <v>32.6</v>
      </c>
      <c r="E32" s="27"/>
    </row>
    <row r="33" spans="1:11" s="28" customFormat="1" ht="18" customHeight="1" x14ac:dyDescent="0.25">
      <c r="A33" s="17"/>
      <c r="B33" s="18" t="s">
        <v>29</v>
      </c>
      <c r="C33" s="19" t="s">
        <v>7</v>
      </c>
      <c r="D33" s="20">
        <f>D32*1.45</f>
        <v>47.27</v>
      </c>
      <c r="E33" s="26" t="s">
        <v>90</v>
      </c>
    </row>
    <row r="34" spans="1:11" s="23" customFormat="1" ht="18" customHeight="1" x14ac:dyDescent="0.25">
      <c r="A34" s="17"/>
      <c r="B34" s="18" t="s">
        <v>31</v>
      </c>
      <c r="C34" s="19" t="s">
        <v>5</v>
      </c>
      <c r="D34" s="20">
        <f>D32</f>
        <v>32.6</v>
      </c>
      <c r="E34" s="26"/>
    </row>
    <row r="35" spans="1:11" s="23" customFormat="1" ht="18" customHeight="1" x14ac:dyDescent="0.25">
      <c r="A35" s="17"/>
      <c r="B35" s="37" t="s">
        <v>86</v>
      </c>
      <c r="C35" s="19" t="s">
        <v>14</v>
      </c>
      <c r="D35" s="70">
        <f>D32</f>
        <v>32.6</v>
      </c>
      <c r="E35" s="26" t="s">
        <v>15</v>
      </c>
    </row>
    <row r="36" spans="1:11" s="23" customFormat="1" ht="18" customHeight="1" x14ac:dyDescent="0.25">
      <c r="A36" s="17"/>
      <c r="B36" s="37" t="s">
        <v>87</v>
      </c>
      <c r="C36" s="19" t="s">
        <v>9</v>
      </c>
      <c r="D36" s="71">
        <f>33*2</f>
        <v>66</v>
      </c>
      <c r="E36" s="26" t="s">
        <v>89</v>
      </c>
    </row>
    <row r="37" spans="1:11" s="28" customFormat="1" ht="18" customHeight="1" x14ac:dyDescent="0.25">
      <c r="A37" s="17"/>
      <c r="B37" s="37" t="s">
        <v>60</v>
      </c>
      <c r="C37" s="19" t="s">
        <v>7</v>
      </c>
      <c r="D37" s="20">
        <f>D32*0.33</f>
        <v>10.758000000000001</v>
      </c>
      <c r="E37" s="26" t="s">
        <v>61</v>
      </c>
    </row>
    <row r="38" spans="1:11" s="28" customFormat="1" ht="18" customHeight="1" x14ac:dyDescent="0.25">
      <c r="A38" s="17"/>
      <c r="B38" s="37" t="s">
        <v>53</v>
      </c>
      <c r="C38" s="19" t="s">
        <v>7</v>
      </c>
      <c r="D38" s="20">
        <f>D32*0.34</f>
        <v>11.084000000000001</v>
      </c>
      <c r="E38" s="26" t="s">
        <v>62</v>
      </c>
    </row>
    <row r="39" spans="1:11" s="29" customFormat="1" ht="18" customHeight="1" x14ac:dyDescent="0.25">
      <c r="A39" s="17"/>
      <c r="B39" s="37" t="s">
        <v>30</v>
      </c>
      <c r="C39" s="19" t="s">
        <v>7</v>
      </c>
      <c r="D39" s="20">
        <f>D32*0.3</f>
        <v>9.7799999999999994</v>
      </c>
      <c r="E39" s="26" t="s">
        <v>91</v>
      </c>
    </row>
    <row r="40" spans="1:11" s="25" customFormat="1" ht="18" customHeight="1" x14ac:dyDescent="0.25">
      <c r="A40" s="40">
        <v>3</v>
      </c>
      <c r="B40" s="41" t="s">
        <v>92</v>
      </c>
      <c r="C40" s="40" t="s">
        <v>9</v>
      </c>
      <c r="D40" s="42">
        <v>2</v>
      </c>
      <c r="E40" s="43"/>
      <c r="K40" s="30"/>
    </row>
    <row r="41" spans="1:11" x14ac:dyDescent="0.25">
      <c r="A41" s="5" t="s">
        <v>32</v>
      </c>
      <c r="B41" s="6" t="s">
        <v>33</v>
      </c>
      <c r="C41" s="13"/>
      <c r="D41" s="14"/>
      <c r="E41" s="22"/>
    </row>
    <row r="42" spans="1:11" ht="33" x14ac:dyDescent="0.25">
      <c r="A42" s="17"/>
      <c r="B42" s="37" t="s">
        <v>38</v>
      </c>
      <c r="C42" s="19" t="s">
        <v>34</v>
      </c>
      <c r="D42" s="57">
        <f>55*15/10000</f>
        <v>8.2500000000000004E-2</v>
      </c>
      <c r="E42" s="26" t="s">
        <v>93</v>
      </c>
    </row>
    <row r="43" spans="1:11" x14ac:dyDescent="0.25">
      <c r="A43" s="17"/>
      <c r="B43" s="37" t="s">
        <v>39</v>
      </c>
      <c r="C43" s="19" t="s">
        <v>35</v>
      </c>
      <c r="D43" s="57">
        <v>2</v>
      </c>
      <c r="E43" s="26"/>
    </row>
    <row r="44" spans="1:11" x14ac:dyDescent="0.25">
      <c r="A44" s="17"/>
      <c r="B44" s="37" t="s">
        <v>40</v>
      </c>
      <c r="C44" s="19" t="s">
        <v>36</v>
      </c>
      <c r="D44" s="57">
        <v>2</v>
      </c>
      <c r="E44" s="26"/>
    </row>
    <row r="45" spans="1:11" x14ac:dyDescent="0.25">
      <c r="A45" s="17"/>
      <c r="B45" s="37" t="s">
        <v>41</v>
      </c>
      <c r="C45" s="19" t="s">
        <v>37</v>
      </c>
      <c r="D45" s="57">
        <f>50.11/100</f>
        <v>0.50109999999999999</v>
      </c>
      <c r="E45" s="26"/>
    </row>
    <row r="46" spans="1:11" x14ac:dyDescent="0.25">
      <c r="A46" s="17"/>
      <c r="B46" s="37" t="s">
        <v>42</v>
      </c>
      <c r="C46" s="19" t="s">
        <v>37</v>
      </c>
      <c r="D46" s="57">
        <f>18*15/100</f>
        <v>2.7</v>
      </c>
      <c r="E46" s="26" t="s">
        <v>94</v>
      </c>
    </row>
    <row r="47" spans="1:11" x14ac:dyDescent="0.25">
      <c r="D47" s="35"/>
    </row>
    <row r="48" spans="1:11" x14ac:dyDescent="0.25">
      <c r="D48" s="35"/>
    </row>
    <row r="49" spans="4:4" x14ac:dyDescent="0.25">
      <c r="D49" s="35"/>
    </row>
    <row r="50" spans="4:4" x14ac:dyDescent="0.25">
      <c r="D50" s="35"/>
    </row>
    <row r="51" spans="4:4" x14ac:dyDescent="0.25">
      <c r="D51" s="35"/>
    </row>
    <row r="52" spans="4:4" x14ac:dyDescent="0.25">
      <c r="D52" s="35"/>
    </row>
    <row r="53" spans="4:4" x14ac:dyDescent="0.25">
      <c r="D53" s="35"/>
    </row>
    <row r="54" spans="4:4" x14ac:dyDescent="0.25">
      <c r="D54" s="35"/>
    </row>
    <row r="55" spans="4:4" x14ac:dyDescent="0.25">
      <c r="D55" s="35"/>
    </row>
    <row r="56" spans="4:4" x14ac:dyDescent="0.25">
      <c r="D56" s="35"/>
    </row>
    <row r="57" spans="4:4" x14ac:dyDescent="0.25">
      <c r="D57" s="35"/>
    </row>
    <row r="58" spans="4:4" x14ac:dyDescent="0.25">
      <c r="D58" s="35"/>
    </row>
    <row r="59" spans="4:4" x14ac:dyDescent="0.25">
      <c r="D59" s="35"/>
    </row>
    <row r="60" spans="4:4" x14ac:dyDescent="0.25">
      <c r="D60" s="35"/>
    </row>
    <row r="61" spans="4:4" x14ac:dyDescent="0.25">
      <c r="D61" s="35"/>
    </row>
    <row r="62" spans="4:4" x14ac:dyDescent="0.25">
      <c r="D62" s="35"/>
    </row>
    <row r="63" spans="4:4" x14ac:dyDescent="0.25">
      <c r="D63" s="35"/>
    </row>
    <row r="64" spans="4:4" x14ac:dyDescent="0.25">
      <c r="D64" s="35"/>
    </row>
    <row r="65" spans="4:4" x14ac:dyDescent="0.25">
      <c r="D65" s="35"/>
    </row>
    <row r="66" spans="4:4" x14ac:dyDescent="0.25">
      <c r="D66" s="35"/>
    </row>
    <row r="67" spans="4:4" x14ac:dyDescent="0.25">
      <c r="D67" s="35"/>
    </row>
  </sheetData>
  <mergeCells count="1">
    <mergeCell ref="A1:E1"/>
  </mergeCells>
  <pageMargins left="0.36" right="0.23622047244094491" top="0.34" bottom="0.31496062992125984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pane ySplit="3" topLeftCell="A22" activePane="bottomLeft" state="frozen"/>
      <selection pane="bottomLeft" activeCell="J40" sqref="J40"/>
    </sheetView>
  </sheetViews>
  <sheetFormatPr defaultRowHeight="15" x14ac:dyDescent="0.25"/>
  <cols>
    <col min="1" max="1" width="11.42578125" customWidth="1"/>
    <col min="2" max="5" width="18.28515625" customWidth="1"/>
  </cols>
  <sheetData>
    <row r="1" spans="1:5" ht="18" customHeight="1" x14ac:dyDescent="0.25">
      <c r="A1" s="74" t="s">
        <v>76</v>
      </c>
      <c r="B1" s="75"/>
      <c r="C1" s="75"/>
      <c r="D1" s="75"/>
      <c r="E1" s="75"/>
    </row>
    <row r="2" spans="1:5" ht="31.5" x14ac:dyDescent="0.25">
      <c r="A2" s="76" t="s">
        <v>16</v>
      </c>
      <c r="B2" s="58" t="s">
        <v>17</v>
      </c>
      <c r="C2" s="58" t="s">
        <v>47</v>
      </c>
      <c r="D2" s="58" t="s">
        <v>18</v>
      </c>
      <c r="E2" s="58" t="s">
        <v>19</v>
      </c>
    </row>
    <row r="3" spans="1:5" ht="15.75" x14ac:dyDescent="0.25">
      <c r="A3" s="77"/>
      <c r="B3" s="59" t="s">
        <v>20</v>
      </c>
      <c r="C3" s="59" t="s">
        <v>20</v>
      </c>
      <c r="D3" s="59" t="s">
        <v>21</v>
      </c>
      <c r="E3" s="59" t="s">
        <v>22</v>
      </c>
    </row>
    <row r="4" spans="1:5" ht="15.75" x14ac:dyDescent="0.25">
      <c r="A4" s="44">
        <v>1</v>
      </c>
      <c r="B4" s="51"/>
      <c r="C4" s="51">
        <v>3.2</v>
      </c>
      <c r="D4" s="51">
        <v>1.1100000000000001</v>
      </c>
      <c r="E4" s="51"/>
    </row>
    <row r="5" spans="1:5" ht="15.75" x14ac:dyDescent="0.25">
      <c r="A5" s="44"/>
      <c r="B5" s="67">
        <v>3.71</v>
      </c>
      <c r="C5" s="67"/>
      <c r="D5" s="67"/>
      <c r="E5" s="52">
        <f>(D4+D6)*$B5/2</f>
        <v>3.54305</v>
      </c>
    </row>
    <row r="6" spans="1:5" ht="15.75" x14ac:dyDescent="0.25">
      <c r="A6" s="44">
        <v>2</v>
      </c>
      <c r="B6" s="67"/>
      <c r="C6" s="67">
        <v>2.7</v>
      </c>
      <c r="D6" s="67">
        <v>0.8</v>
      </c>
      <c r="E6" s="68"/>
    </row>
    <row r="7" spans="1:5" ht="15.75" x14ac:dyDescent="0.25">
      <c r="A7" s="44"/>
      <c r="B7" s="67">
        <v>3.7</v>
      </c>
      <c r="C7" s="67"/>
      <c r="D7" s="67"/>
      <c r="E7" s="52">
        <f t="shared" ref="E7" si="0">(D6+D8)*$B7/2</f>
        <v>2.6455000000000006</v>
      </c>
    </row>
    <row r="8" spans="1:5" ht="15.75" x14ac:dyDescent="0.25">
      <c r="A8" s="44" t="s">
        <v>63</v>
      </c>
      <c r="B8" s="67"/>
      <c r="C8" s="67">
        <v>2.1</v>
      </c>
      <c r="D8" s="67">
        <v>0.63</v>
      </c>
      <c r="E8" s="68"/>
    </row>
    <row r="9" spans="1:5" ht="15.75" x14ac:dyDescent="0.25">
      <c r="A9" s="44"/>
      <c r="B9" s="67">
        <v>1.3</v>
      </c>
      <c r="C9" s="67"/>
      <c r="D9" s="67"/>
      <c r="E9" s="52">
        <f t="shared" ref="E9" si="1">(D8+D10)*$B9/2</f>
        <v>0.81900000000000006</v>
      </c>
    </row>
    <row r="10" spans="1:5" ht="15.75" x14ac:dyDescent="0.25">
      <c r="A10" s="44" t="s">
        <v>64</v>
      </c>
      <c r="B10" s="67"/>
      <c r="C10" s="67">
        <v>3.3</v>
      </c>
      <c r="D10" s="67">
        <v>0.63</v>
      </c>
      <c r="E10" s="68"/>
    </row>
    <row r="11" spans="1:5" ht="15.75" x14ac:dyDescent="0.25">
      <c r="A11" s="44"/>
      <c r="B11" s="67">
        <v>1.1200000000000001</v>
      </c>
      <c r="C11" s="67"/>
      <c r="D11" s="67"/>
      <c r="E11" s="52">
        <f t="shared" ref="E11" si="2">(D10+D12)*$B11/2</f>
        <v>0.77280000000000004</v>
      </c>
    </row>
    <row r="12" spans="1:5" ht="15.75" x14ac:dyDescent="0.25">
      <c r="A12" s="44" t="s">
        <v>65</v>
      </c>
      <c r="B12" s="67"/>
      <c r="C12" s="67">
        <v>3.7</v>
      </c>
      <c r="D12" s="67">
        <v>0.75</v>
      </c>
      <c r="E12" s="68"/>
    </row>
    <row r="13" spans="1:5" ht="15.75" x14ac:dyDescent="0.25">
      <c r="A13" s="44"/>
      <c r="B13" s="67">
        <v>1.1200000000000001</v>
      </c>
      <c r="C13" s="67"/>
      <c r="D13" s="67"/>
      <c r="E13" s="52">
        <f t="shared" ref="E13" si="3">(D12+D14)*$B13/2</f>
        <v>0.75600000000000012</v>
      </c>
    </row>
    <row r="14" spans="1:5" ht="15.75" x14ac:dyDescent="0.25">
      <c r="A14" s="44" t="s">
        <v>66</v>
      </c>
      <c r="B14" s="67"/>
      <c r="C14" s="67">
        <v>2.7</v>
      </c>
      <c r="D14" s="67">
        <v>0.6</v>
      </c>
      <c r="E14" s="68"/>
    </row>
    <row r="15" spans="1:5" ht="15.75" x14ac:dyDescent="0.25">
      <c r="A15" s="44"/>
      <c r="B15" s="67">
        <v>4.71</v>
      </c>
      <c r="C15" s="67"/>
      <c r="D15" s="67"/>
      <c r="E15" s="52">
        <f t="shared" ref="E15" si="4">(D14+D16)*$B15/2</f>
        <v>2.6140499999999998</v>
      </c>
    </row>
    <row r="16" spans="1:5" ht="15.75" x14ac:dyDescent="0.25">
      <c r="A16" s="44" t="s">
        <v>67</v>
      </c>
      <c r="B16" s="67"/>
      <c r="C16" s="67">
        <v>2.1</v>
      </c>
      <c r="D16" s="67">
        <v>0.51</v>
      </c>
      <c r="E16" s="68"/>
    </row>
    <row r="17" spans="1:5" ht="15.75" x14ac:dyDescent="0.25">
      <c r="A17" s="44"/>
      <c r="B17" s="67">
        <v>1.05</v>
      </c>
      <c r="C17" s="67"/>
      <c r="D17" s="67"/>
      <c r="E17" s="52">
        <f t="shared" ref="E17" si="5">(D16+D18)*$B17/2</f>
        <v>0.61424999999999996</v>
      </c>
    </row>
    <row r="18" spans="1:5" ht="15.75" x14ac:dyDescent="0.25">
      <c r="A18" s="44" t="s">
        <v>68</v>
      </c>
      <c r="B18" s="67"/>
      <c r="C18" s="67">
        <v>2.5</v>
      </c>
      <c r="D18" s="67">
        <v>0.66</v>
      </c>
      <c r="E18" s="68"/>
    </row>
    <row r="19" spans="1:5" ht="15.75" x14ac:dyDescent="0.25">
      <c r="A19" s="44"/>
      <c r="B19" s="67">
        <v>1.05</v>
      </c>
      <c r="C19" s="67"/>
      <c r="D19" s="67"/>
      <c r="E19" s="52">
        <f>(D18+D20)*$B19/2</f>
        <v>0.74025000000000007</v>
      </c>
    </row>
    <row r="20" spans="1:5" ht="15.75" x14ac:dyDescent="0.25">
      <c r="A20" s="44" t="s">
        <v>69</v>
      </c>
      <c r="B20" s="67"/>
      <c r="C20" s="67">
        <v>2.6</v>
      </c>
      <c r="D20" s="67">
        <v>0.75</v>
      </c>
      <c r="E20" s="52"/>
    </row>
    <row r="21" spans="1:5" ht="15.75" x14ac:dyDescent="0.25">
      <c r="A21" s="44"/>
      <c r="B21" s="67">
        <v>6.6</v>
      </c>
      <c r="C21" s="67"/>
      <c r="D21" s="67"/>
      <c r="E21" s="52">
        <f t="shared" ref="E21" si="6">(D20+D22)*$B21/2</f>
        <v>4.4879999999999995</v>
      </c>
    </row>
    <row r="22" spans="1:5" ht="15.75" x14ac:dyDescent="0.25">
      <c r="A22" s="44">
        <v>3</v>
      </c>
      <c r="B22" s="67"/>
      <c r="C22" s="67">
        <v>2.6</v>
      </c>
      <c r="D22" s="67">
        <v>0.61</v>
      </c>
      <c r="E22" s="52"/>
    </row>
    <row r="23" spans="1:5" ht="15.75" x14ac:dyDescent="0.25">
      <c r="A23" s="44"/>
      <c r="B23" s="67">
        <v>6.61</v>
      </c>
      <c r="C23" s="67"/>
      <c r="D23" s="67"/>
      <c r="E23" s="52">
        <f t="shared" ref="E23" si="7">(D22+D24)*$B23/2</f>
        <v>4.4617500000000003</v>
      </c>
    </row>
    <row r="24" spans="1:5" ht="15.75" x14ac:dyDescent="0.25">
      <c r="A24" s="44" t="s">
        <v>70</v>
      </c>
      <c r="B24" s="67"/>
      <c r="C24" s="67">
        <v>2.8</v>
      </c>
      <c r="D24" s="67">
        <v>0.74</v>
      </c>
      <c r="E24" s="52"/>
    </row>
    <row r="25" spans="1:5" ht="15.75" x14ac:dyDescent="0.25">
      <c r="A25" s="44"/>
      <c r="B25" s="67">
        <v>1.78</v>
      </c>
      <c r="C25" s="67"/>
      <c r="D25" s="67"/>
      <c r="E25" s="52">
        <f t="shared" ref="E25" si="8">(D24+D26)*$B25/2</f>
        <v>1.5664</v>
      </c>
    </row>
    <row r="26" spans="1:5" ht="15.75" x14ac:dyDescent="0.25">
      <c r="A26" s="44" t="s">
        <v>71</v>
      </c>
      <c r="B26" s="67"/>
      <c r="C26" s="67">
        <v>3.4</v>
      </c>
      <c r="D26" s="67">
        <v>1.02</v>
      </c>
      <c r="E26" s="52"/>
    </row>
    <row r="27" spans="1:5" ht="15.75" x14ac:dyDescent="0.25">
      <c r="A27" s="44"/>
      <c r="B27" s="67">
        <v>1.78</v>
      </c>
      <c r="C27" s="67"/>
      <c r="D27" s="67"/>
      <c r="E27" s="52">
        <f t="shared" ref="E27" si="9">(D26+D28)*$B27/2</f>
        <v>2.0648000000000004</v>
      </c>
    </row>
    <row r="28" spans="1:5" ht="15.75" x14ac:dyDescent="0.25">
      <c r="A28" s="44" t="s">
        <v>72</v>
      </c>
      <c r="B28" s="67"/>
      <c r="C28" s="67">
        <v>4.8</v>
      </c>
      <c r="D28" s="67">
        <v>1.3</v>
      </c>
      <c r="E28" s="52"/>
    </row>
    <row r="29" spans="1:5" ht="15.75" x14ac:dyDescent="0.25">
      <c r="A29" s="44"/>
      <c r="B29" s="67">
        <v>2.04</v>
      </c>
      <c r="C29" s="67"/>
      <c r="D29" s="67"/>
      <c r="E29" s="52">
        <f t="shared" ref="E29" si="10">(D28+D30)*$B29/2</f>
        <v>2.0196000000000001</v>
      </c>
    </row>
    <row r="30" spans="1:5" ht="15.75" x14ac:dyDescent="0.25">
      <c r="A30" s="44" t="s">
        <v>73</v>
      </c>
      <c r="B30" s="67"/>
      <c r="C30" s="67">
        <v>2.5</v>
      </c>
      <c r="D30" s="67">
        <v>0.68</v>
      </c>
      <c r="E30" s="52"/>
    </row>
    <row r="31" spans="1:5" ht="15.75" x14ac:dyDescent="0.25">
      <c r="A31" s="44"/>
      <c r="B31" s="67">
        <v>1.1399999999999999</v>
      </c>
      <c r="C31" s="67"/>
      <c r="D31" s="67"/>
      <c r="E31" s="52">
        <f t="shared" ref="E31" si="11">(D30+D32)*$B31/2</f>
        <v>0.80369999999999997</v>
      </c>
    </row>
    <row r="32" spans="1:5" ht="15.75" x14ac:dyDescent="0.25">
      <c r="A32" s="44" t="s">
        <v>74</v>
      </c>
      <c r="B32" s="67"/>
      <c r="C32" s="67">
        <v>2.7</v>
      </c>
      <c r="D32" s="67">
        <v>0.73</v>
      </c>
      <c r="E32" s="52"/>
    </row>
    <row r="33" spans="1:5" ht="15.75" x14ac:dyDescent="0.25">
      <c r="A33" s="44"/>
      <c r="B33" s="67">
        <v>1.1299999999999999</v>
      </c>
      <c r="C33" s="67"/>
      <c r="D33" s="67"/>
      <c r="E33" s="52">
        <f t="shared" ref="E33" si="12">(D32+D34)*$B33/2</f>
        <v>0.79099999999999993</v>
      </c>
    </row>
    <row r="34" spans="1:5" ht="15.75" x14ac:dyDescent="0.25">
      <c r="A34" s="44" t="s">
        <v>75</v>
      </c>
      <c r="B34" s="67"/>
      <c r="C34" s="67">
        <v>2.5</v>
      </c>
      <c r="D34" s="67">
        <v>0.67</v>
      </c>
      <c r="E34" s="52"/>
    </row>
    <row r="35" spans="1:5" ht="15.75" x14ac:dyDescent="0.25">
      <c r="A35" s="45"/>
      <c r="B35" s="46">
        <v>5.05</v>
      </c>
      <c r="C35" s="46"/>
      <c r="D35" s="46"/>
      <c r="E35" s="52">
        <f t="shared" ref="E35" si="13">(D34+D36)*$B35/2</f>
        <v>3.1814999999999998</v>
      </c>
    </row>
    <row r="36" spans="1:5" ht="15.75" x14ac:dyDescent="0.25">
      <c r="A36" s="45">
        <v>4</v>
      </c>
      <c r="B36" s="46"/>
      <c r="C36" s="46">
        <v>2.5</v>
      </c>
      <c r="D36" s="46">
        <v>0.59</v>
      </c>
      <c r="E36" s="52"/>
    </row>
    <row r="37" spans="1:5" ht="15.75" x14ac:dyDescent="0.25">
      <c r="A37" s="45"/>
      <c r="B37" s="46">
        <v>6.22</v>
      </c>
      <c r="C37" s="46"/>
      <c r="D37" s="46"/>
      <c r="E37" s="52">
        <f t="shared" ref="E37" si="14">(D36+D38)*$B37/2</f>
        <v>4.8826999999999989</v>
      </c>
    </row>
    <row r="38" spans="1:5" ht="15.75" x14ac:dyDescent="0.25">
      <c r="A38" s="47">
        <v>5</v>
      </c>
      <c r="B38" s="48"/>
      <c r="C38" s="48">
        <v>2.6</v>
      </c>
      <c r="D38" s="46">
        <v>0.98</v>
      </c>
      <c r="E38" s="69"/>
    </row>
    <row r="39" spans="1:5" ht="18.75" x14ac:dyDescent="0.25">
      <c r="A39" s="49" t="s">
        <v>23</v>
      </c>
      <c r="B39" s="50">
        <f>SUM(B4:B38)</f>
        <v>50.110000000000007</v>
      </c>
      <c r="C39" s="50">
        <f>AVERAGE(C4:C38)</f>
        <v>2.85</v>
      </c>
      <c r="D39" s="50"/>
      <c r="E39" s="50">
        <f>SUM(E4:E38)</f>
        <v>36.76435</v>
      </c>
    </row>
    <row r="41" spans="1:5" x14ac:dyDescent="0.25">
      <c r="C41" s="64">
        <f>B39/3*C39</f>
        <v>47.604500000000009</v>
      </c>
    </row>
  </sheetData>
  <mergeCells count="2">
    <mergeCell ref="A1:E1"/>
    <mergeCell ref="A2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TONG HOP</vt:lpstr>
      <vt:lpstr>BANG KL TUYEN 1</vt:lpstr>
      <vt:lpstr>'TONG HOP'!Print_Area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DELL</cp:lastModifiedBy>
  <cp:lastPrinted>2021-05-20T03:48:39Z</cp:lastPrinted>
  <dcterms:created xsi:type="dcterms:W3CDTF">2019-04-20T01:24:34Z</dcterms:created>
  <dcterms:modified xsi:type="dcterms:W3CDTF">2022-06-28T04:05:10Z</dcterms:modified>
</cp:coreProperties>
</file>