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6. HO SO BV+DT+BCKTKT+BCTTr (DIEU CHINH) - fix\4. BAO CAO THAM TRA\"/>
    </mc:Choice>
  </mc:AlternateContent>
  <bookViews>
    <workbookView xWindow="360" yWindow="1410" windowWidth="11280" windowHeight="5415" firstSheet="3" activeTab="3"/>
  </bookViews>
  <sheets>
    <sheet name="StartUp" sheetId="26" state="veryHidden" r:id="rId1"/>
    <sheet name="foxz" sheetId="33" state="hidden" r:id="rId2"/>
    <sheet name="foxz_2" sheetId="34" state="veryHidden" r:id="rId3"/>
    <sheet name="THKP" sheetId="30" r:id="rId4"/>
    <sheet name="Tro giup" sheetId="13" state="hidden" r:id="rId5"/>
    <sheet name="HMC" sheetId="32" state="hidden" r:id="rId6"/>
  </sheets>
  <externalReferences>
    <externalReference r:id="rId7"/>
  </externalReferences>
  <definedNames>
    <definedName name="COTTUVAN" localSheetId="4">3</definedName>
    <definedName name="CHIPHIVANCHUYEN">#REF!</definedName>
    <definedName name="DIALOG" localSheetId="4">FALSE</definedName>
    <definedName name="DONGTIEUDEBANG" localSheetId="4">40</definedName>
    <definedName name="DONGTUVAN" localSheetId="4">51</definedName>
    <definedName name="Gia" localSheetId="4">500</definedName>
    <definedName name="GIAGIAOVLHT">#REF!</definedName>
    <definedName name="GIATB">#REF!</definedName>
    <definedName name="GIATRITB" localSheetId="4">400</definedName>
    <definedName name="GIATRITUVAN" localSheetId="4">550</definedName>
    <definedName name="GIATRIXL" localSheetId="4">550</definedName>
    <definedName name="GIATRIXLTB" localSheetId="4">950</definedName>
    <definedName name="GIAVLHT">#REF!</definedName>
    <definedName name="Gib" localSheetId="4">1000</definedName>
    <definedName name="Nia" localSheetId="4">0.0154</definedName>
    <definedName name="Nib" localSheetId="4">0.0105</definedName>
    <definedName name="NHOMCONGTRINH" localSheetId="4">1</definedName>
    <definedName name="_xlnm.Print_Titles" localSheetId="3">THKP!$3:$3</definedName>
    <definedName name="_xlnm.Recorder">'Tro giup'!$A:$A</definedName>
    <definedName name="Tenchiphi" localSheetId="4">"ThÈm ®Þnh tæng dù to¸n"</definedName>
  </definedNames>
  <calcPr calcId="152511"/>
</workbook>
</file>

<file path=xl/calcChain.xml><?xml version="1.0" encoding="utf-8"?>
<calcChain xmlns="http://schemas.openxmlformats.org/spreadsheetml/2006/main">
  <c r="G25" i="30" l="1"/>
  <c r="G24" i="30"/>
  <c r="P14" i="30" l="1"/>
  <c r="O14" i="30" s="1"/>
  <c r="J14" i="30" s="1"/>
  <c r="M8" i="30"/>
  <c r="P25" i="30"/>
  <c r="O25" i="30"/>
  <c r="P24" i="30"/>
  <c r="O24" i="30" s="1"/>
  <c r="C8" i="32"/>
  <c r="B8" i="32"/>
  <c r="C6" i="32"/>
  <c r="P9" i="30"/>
  <c r="O9" i="30" s="1"/>
  <c r="G7" i="30"/>
  <c r="G16" i="30" s="1"/>
  <c r="G19" i="30"/>
  <c r="Q17" i="30"/>
  <c r="J35" i="30"/>
  <c r="G29" i="30" s="1"/>
  <c r="G30" i="30" s="1"/>
  <c r="D32" i="30"/>
  <c r="C32" i="30"/>
  <c r="P15" i="30" l="1"/>
  <c r="O15" i="30" s="1"/>
  <c r="P23" i="30"/>
  <c r="O23" i="30" s="1"/>
  <c r="E8" i="32"/>
  <c r="E7" i="32" s="1"/>
  <c r="E6" i="32"/>
  <c r="Q18" i="30"/>
  <c r="G23" i="30"/>
  <c r="P22" i="30"/>
  <c r="O22" i="30" s="1"/>
  <c r="G18" i="30"/>
  <c r="P18" i="30"/>
  <c r="O18" i="30" s="1"/>
  <c r="G22" i="30"/>
  <c r="G14" i="30"/>
  <c r="G9" i="30"/>
  <c r="G15" i="30"/>
  <c r="G20" i="30"/>
  <c r="G26" i="30"/>
  <c r="P16" i="30"/>
  <c r="O16" i="30" s="1"/>
  <c r="G17" i="30"/>
  <c r="P17" i="30"/>
  <c r="O17" i="30" s="1"/>
  <c r="G21" i="30" l="1"/>
  <c r="F8" i="32"/>
  <c r="F7" i="32" s="1"/>
  <c r="F10" i="32" s="1"/>
  <c r="E5" i="32"/>
  <c r="E10" i="32" s="1"/>
  <c r="F6" i="32"/>
  <c r="F5" i="32" s="1"/>
  <c r="G8" i="32"/>
  <c r="G7" i="32" s="1"/>
  <c r="G10" i="30"/>
  <c r="G28" i="30" s="1"/>
  <c r="G6" i="32" l="1"/>
  <c r="G5" i="32" s="1"/>
  <c r="G10" i="32" s="1"/>
  <c r="J28" i="30"/>
  <c r="K29" i="30" s="1"/>
  <c r="L29" i="30"/>
  <c r="J32" i="30"/>
  <c r="M33" i="30"/>
</calcChain>
</file>

<file path=xl/sharedStrings.xml><?xml version="1.0" encoding="utf-8"?>
<sst xmlns="http://schemas.openxmlformats.org/spreadsheetml/2006/main" count="152" uniqueCount="115">
  <si>
    <t>I</t>
  </si>
  <si>
    <t>Dutoan2001</t>
  </si>
  <si>
    <t>[1]</t>
  </si>
  <si>
    <t>[2]</t>
  </si>
  <si>
    <t>[3]</t>
  </si>
  <si>
    <t>V</t>
  </si>
  <si>
    <t xml:space="preserve">[4] </t>
  </si>
  <si>
    <t>III</t>
  </si>
  <si>
    <t>IV</t>
  </si>
  <si>
    <t>Gxd</t>
  </si>
  <si>
    <t>Gqlda</t>
  </si>
  <si>
    <t>Gtv</t>
  </si>
  <si>
    <t>nt</t>
  </si>
  <si>
    <t>Gk</t>
  </si>
  <si>
    <t>Gdp</t>
  </si>
  <si>
    <t>TỔNG HỢP DỰ TOÁN CHI PHÍ HẠNG MỤC CHUNG</t>
  </si>
  <si>
    <t>Đơn vị tính : đồng</t>
  </si>
  <si>
    <t>STT</t>
  </si>
  <si>
    <t>Khoản mục chi phí</t>
  </si>
  <si>
    <t>Cách tính</t>
  </si>
  <si>
    <t>Giá trị 
trước thuế</t>
  </si>
  <si>
    <t>Thuế GTGT</t>
  </si>
  <si>
    <t>Giá trị 
sau thuế</t>
  </si>
  <si>
    <t>Ký hiệu</t>
  </si>
  <si>
    <t>1</t>
  </si>
  <si>
    <t>Chi phí xây dựng nhà tạm tại hiện trường để ở và điều hành thi công</t>
  </si>
  <si>
    <t>CNT</t>
  </si>
  <si>
    <t>1.1</t>
  </si>
  <si>
    <t>2</t>
  </si>
  <si>
    <t>Chi phí một số công tác không xác định được khối lượng từ thiết kế</t>
  </si>
  <si>
    <t>CKKL</t>
  </si>
  <si>
    <t>2.1</t>
  </si>
  <si>
    <t>3</t>
  </si>
  <si>
    <t>Các chi phí hạng mục chung còn lại</t>
  </si>
  <si>
    <t>CK</t>
  </si>
  <si>
    <t>TỔNG CỘNG   (1 + 2 + 3)</t>
  </si>
  <si>
    <t>CHMC</t>
  </si>
  <si>
    <t>Phần xây dựng</t>
  </si>
  <si>
    <t>TT329/2016</t>
  </si>
  <si>
    <t>CÔNG TRÌNH: XÂY MỚI DÃY NHÀ C TRƯỜNG TIỂU HỌC LÊ VĂN TÁM</t>
  </si>
  <si>
    <t>x Gxd</t>
  </si>
  <si>
    <t>Phí thẩm định thiết kế bản vẽ thi công</t>
  </si>
  <si>
    <t>Phí thẩm định tổng dự toán</t>
  </si>
  <si>
    <t>Chi phí thẩm tra, phê duyệt quyết toán</t>
  </si>
  <si>
    <t>Chi phí kiểm toán</t>
  </si>
  <si>
    <t>Chi phí bảo hiểm</t>
  </si>
  <si>
    <t>CHI PHÍ XÂY DỰNG</t>
  </si>
  <si>
    <t>CHI PHÍ QUẢN LÝ DỰ ÁN</t>
  </si>
  <si>
    <t>CHI PHÍ TƯ VẤN ĐẦU TƯ XÂY DỰNG</t>
  </si>
  <si>
    <t>CHI PHÍ KHÁC</t>
  </si>
  <si>
    <t>DỰ PHÒNG CHI</t>
  </si>
  <si>
    <t>Chi phí lập HSMT, đánh giá HSDT thi công xây dựng</t>
  </si>
  <si>
    <t>TỔNG CỘNG</t>
  </si>
  <si>
    <t>LÀM TRÒN</t>
  </si>
  <si>
    <t>TMĐT</t>
  </si>
  <si>
    <t>Chi phí giám sát thi công xây dựng</t>
  </si>
  <si>
    <t>VNĐ</t>
  </si>
  <si>
    <t>TT210/2016/TT-BTC</t>
  </si>
  <si>
    <t>Gxd+Gqlda+Gtv+Gk+Gdp</t>
  </si>
  <si>
    <t>Chi phí thẩm định hồ sơ mời thầu, hồ sơ yêu cầu (Nghị định 63/2014/NĐ-CP)</t>
  </si>
  <si>
    <t>Chi phí thẩm định kết quả lựa chọn nhà thầu (Nghị định 63/2014/NĐ-CP)</t>
  </si>
  <si>
    <t>0,05%*Gxd</t>
  </si>
  <si>
    <t>Gxd*0,08%</t>
  </si>
  <si>
    <t>BẢNG TỔNG MỨC ĐẦU TƯ</t>
  </si>
  <si>
    <t>KHOẢN MỤC CHI PHÍ</t>
  </si>
  <si>
    <t>CÔNG THỨC</t>
  </si>
  <si>
    <t>GIÁ TRỊ SAU THUẾ</t>
  </si>
  <si>
    <t>ĐƠN VỊ</t>
  </si>
  <si>
    <t>CĂN CỨ</t>
  </si>
  <si>
    <t>TT16/TT-BXD</t>
  </si>
  <si>
    <t>Chi phí khảo sát địa hình</t>
  </si>
  <si>
    <t>Chi phí thẩm tra thiết kế BVTC</t>
  </si>
  <si>
    <t>Chi phí thẩm tra dự toán</t>
  </si>
  <si>
    <t>TT10/2020/TT-BTC</t>
  </si>
  <si>
    <t>VI</t>
  </si>
  <si>
    <t>NĐ 63/2014/NĐ-CP</t>
  </si>
  <si>
    <t>SỐ TẦNG</t>
  </si>
  <si>
    <t>K. LƯỢNG</t>
  </si>
  <si>
    <t>ĐƠN GIÁ</t>
  </si>
  <si>
    <t xml:space="preserve">[5] </t>
  </si>
  <si>
    <t xml:space="preserve">[6] </t>
  </si>
  <si>
    <t xml:space="preserve">Đ.VỊ </t>
  </si>
  <si>
    <t>Chi phí lập báo cáo KTKT</t>
  </si>
  <si>
    <t xml:space="preserve">Bằng chữ: </t>
  </si>
  <si>
    <t>San lấp mặt bằng</t>
  </si>
  <si>
    <t>CHI PHÍ GIẢI PHÓNG MẶT BẰNG</t>
  </si>
  <si>
    <t>Gxd*0,388%</t>
  </si>
  <si>
    <t>Gxd*2,566%</t>
  </si>
  <si>
    <t>II</t>
  </si>
  <si>
    <t>Chi phí rà phá bom mìn</t>
  </si>
  <si>
    <t xml:space="preserve">[3] </t>
  </si>
  <si>
    <t>A1</t>
  </si>
  <si>
    <t>Gxd/1,1*2,763%</t>
  </si>
  <si>
    <t>Gxd*5,458%</t>
  </si>
  <si>
    <r>
      <t>Gxd*0,126</t>
    </r>
    <r>
      <rPr>
        <sz val="12"/>
        <rFont val="Symbol"/>
        <family val="1"/>
        <charset val="2"/>
      </rPr>
      <t>%/1,1</t>
    </r>
  </si>
  <si>
    <r>
      <t>Gxd*0,122</t>
    </r>
    <r>
      <rPr>
        <sz val="12"/>
        <rFont val="Symbol"/>
        <family val="1"/>
        <charset val="2"/>
      </rPr>
      <t>%/1,1</t>
    </r>
  </si>
  <si>
    <t>TỔNG CỘNG CHI PHÍ XÂY DỰNG</t>
  </si>
  <si>
    <t>GPMB</t>
  </si>
  <si>
    <t>TMĐT sau loại trừ*0,96%</t>
  </si>
  <si>
    <t>TMĐT sau loại trừ*0,57%*50%</t>
  </si>
  <si>
    <t>Gxd*0,197%</t>
  </si>
  <si>
    <t>Gxd*0,191%</t>
  </si>
  <si>
    <t>Dự toán</t>
  </si>
  <si>
    <t>Ggpmb</t>
  </si>
  <si>
    <t>Ggpmb+Gxd+Gqlda+Gtv+Gk+Gdp</t>
  </si>
  <si>
    <t>Người lập/chủ trì</t>
  </si>
  <si>
    <t xml:space="preserve"> Chứng chỉ kỹ sư định giá hạng 2</t>
  </si>
  <si>
    <t>Lập trích lục bản đồ địa chỉnh</t>
  </si>
  <si>
    <t>Lập kế hoạch bảo vệ môi trường</t>
  </si>
  <si>
    <t>Dự toán chuẩn bị đầu tư</t>
  </si>
  <si>
    <t>NGUYỄN THỊ NGỌC HÀ</t>
  </si>
  <si>
    <t xml:space="preserve">     Số: HAP - 00022709</t>
  </si>
  <si>
    <t>C.TY CP TVTK VÀ ĐTXD VIỆT SÁNG</t>
  </si>
  <si>
    <t xml:space="preserve"> CÔNG TRÌNH : CHỈNH TRANG ĐÔ THỊ, XÂY DỰNG HẠ TẦNG KỸ THUẬT ĐẤU GIÁ KHU ĐẤT CC29-4 TẠI PHƯỜNG KÊNH DƯƠNG, QUẬN LÊ CHÂN</t>
  </si>
  <si>
    <t>Hải Phòng, ngày       tháng     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</si>
</sst>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-* #,##0.00\ _€_-;\-* #,##0.00\ _€_-;_-* &quot;-&quot;??\ _€_-;_-@_-"/>
    <numFmt numFmtId="166" formatCode="_(* #,##0.0_);_(* \(#,##0.0\);_(* &quot;-&quot;??_);_(@_)"/>
    <numFmt numFmtId="167" formatCode="_(* #,##0_);_(* \(#,##0\);_(* &quot;-&quot;??_);_(@_)"/>
    <numFmt numFmtId="168" formatCode="0.000%"/>
    <numFmt numFmtId="169" formatCode="0.0%"/>
    <numFmt numFmtId="170" formatCode="0.0000%"/>
  </numFmts>
  <fonts count="51">
    <font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12"/>
      <name val=".VnTime"/>
      <family val="2"/>
    </font>
    <font>
      <sz val="8"/>
      <name val=".VnTime"/>
      <family val="2"/>
    </font>
    <font>
      <b/>
      <sz val="12"/>
      <name val=".VnTime"/>
      <family val="2"/>
    </font>
    <font>
      <b/>
      <sz val="12"/>
      <name val=".VnArial NarrowH"/>
      <family val="2"/>
    </font>
    <font>
      <sz val="13"/>
      <name val=".VnTime"/>
      <family val="2"/>
    </font>
    <font>
      <sz val="16"/>
      <name val=".VnBlackH"/>
      <family val="2"/>
    </font>
    <font>
      <sz val="16"/>
      <name val=".VnTime"/>
      <family val="2"/>
    </font>
    <font>
      <sz val="11"/>
      <name val=".VnExoticH"/>
      <family val="2"/>
    </font>
    <font>
      <sz val="11"/>
      <name val=".VnTime"/>
      <family val="2"/>
    </font>
    <font>
      <b/>
      <sz val="10"/>
      <name val=".VnArial NarrowH"/>
      <family val="2"/>
    </font>
    <font>
      <sz val="10"/>
      <name val=".VnArial NarrowH"/>
      <family val="2"/>
    </font>
    <font>
      <sz val="12"/>
      <name val="Symbol"/>
      <family val="1"/>
      <charset val="2"/>
    </font>
    <font>
      <sz val="13"/>
      <name val=".VnArial NarrowH"/>
      <family val="2"/>
    </font>
    <font>
      <sz val="10"/>
      <name val=".VnTimeH"/>
      <family val="2"/>
    </font>
    <font>
      <sz val="11"/>
      <color indexed="12"/>
      <name val=".VnArialH"/>
      <family val="2"/>
    </font>
    <font>
      <sz val="11"/>
      <color indexed="10"/>
      <name val=".VnArial"/>
      <family val="2"/>
    </font>
    <font>
      <sz val="11"/>
      <name val=".VnArial"/>
      <family val="2"/>
    </font>
    <font>
      <b/>
      <sz val="12"/>
      <name val=".VnTimeH"/>
      <family val="2"/>
    </font>
    <font>
      <b/>
      <sz val="15"/>
      <name val="Times New Roman"/>
      <family val="1"/>
      <charset val="163"/>
    </font>
    <font>
      <sz val="11"/>
      <name val="Arial Narrow"/>
      <family val="2"/>
    </font>
    <font>
      <b/>
      <sz val="12"/>
      <name val="Times New Roman"/>
      <family val="1"/>
      <charset val="163"/>
    </font>
    <font>
      <i/>
      <sz val="12"/>
      <name val="Times New Roman"/>
      <family val="1"/>
    </font>
    <font>
      <b/>
      <sz val="11"/>
      <name val="Times New Roman"/>
      <family val="1"/>
      <charset val="163"/>
    </font>
    <font>
      <b/>
      <sz val="11"/>
      <name val="Arial Narrow"/>
      <family val="2"/>
    </font>
    <font>
      <i/>
      <sz val="12"/>
      <name val="Times New Roman"/>
      <family val="1"/>
      <charset val="163"/>
    </font>
    <font>
      <b/>
      <sz val="11"/>
      <color indexed="27"/>
      <name val="Arial Narrow"/>
      <family val="2"/>
    </font>
    <font>
      <i/>
      <sz val="14"/>
      <name val=".VnTime"/>
      <family val="2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  <charset val="163"/>
    </font>
    <font>
      <sz val="10"/>
      <color indexed="8"/>
      <name val="MS Sans Serif"/>
      <family val="2"/>
    </font>
    <font>
      <b/>
      <sz val="11"/>
      <name val="Times New Roman"/>
      <family val="1"/>
    </font>
    <font>
      <b/>
      <sz val="12"/>
      <name val=".VnTime"/>
      <family val="2"/>
      <charset val="163"/>
    </font>
    <font>
      <b/>
      <sz val="12"/>
      <name val=".VnArial NarrowH"/>
      <family val="2"/>
      <charset val="163"/>
    </font>
    <font>
      <sz val="11"/>
      <name val=".VnArialH"/>
      <family val="2"/>
      <charset val="163"/>
    </font>
    <font>
      <sz val="11"/>
      <name val=".VnArial"/>
      <family val="2"/>
      <charset val="163"/>
    </font>
    <font>
      <sz val="12"/>
      <name val=".VnTime"/>
      <family val="2"/>
      <charset val="163"/>
    </font>
    <font>
      <b/>
      <i/>
      <sz val="12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0" fillId="0" borderId="0"/>
    <xf numFmtId="0" fontId="2" fillId="0" borderId="0"/>
  </cellStyleXfs>
  <cellXfs count="184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13" fillId="0" borderId="0" xfId="4" applyFont="1" applyAlignment="1">
      <alignment horizontal="center" vertical="center"/>
    </xf>
    <xf numFmtId="168" fontId="17" fillId="0" borderId="0" xfId="0" applyNumberFormat="1" applyFont="1" applyFill="1" applyAlignment="1">
      <alignment horizontal="center" vertical="center"/>
    </xf>
    <xf numFmtId="168" fontId="18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167" fontId="48" fillId="0" borderId="0" xfId="0" applyNumberFormat="1" applyFont="1" applyAlignment="1">
      <alignment horizontal="justify" vertical="center" wrapText="1"/>
    </xf>
    <xf numFmtId="0" fontId="22" fillId="0" borderId="0" xfId="0" applyFont="1" applyAlignment="1">
      <alignment vertical="top"/>
    </xf>
    <xf numFmtId="169" fontId="22" fillId="2" borderId="0" xfId="0" applyNumberFormat="1" applyFont="1" applyFill="1" applyAlignment="1">
      <alignment horizontal="right" vertical="top"/>
    </xf>
    <xf numFmtId="49" fontId="25" fillId="0" borderId="1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center" vertical="top" wrapText="1"/>
    </xf>
    <xf numFmtId="49" fontId="26" fillId="0" borderId="4" xfId="0" applyNumberFormat="1" applyFont="1" applyBorder="1" applyAlignment="1">
      <alignment vertical="top" wrapText="1"/>
    </xf>
    <xf numFmtId="49" fontId="26" fillId="0" borderId="5" xfId="0" applyNumberFormat="1" applyFont="1" applyBorder="1" applyAlignment="1">
      <alignment vertical="top" wrapText="1"/>
    </xf>
    <xf numFmtId="3" fontId="26" fillId="0" borderId="4" xfId="0" applyNumberFormat="1" applyFont="1" applyBorder="1" applyAlignment="1">
      <alignment vertical="top" wrapText="1"/>
    </xf>
    <xf numFmtId="49" fontId="26" fillId="0" borderId="4" xfId="0" applyNumberFormat="1" applyFont="1" applyBorder="1" applyAlignment="1">
      <alignment horizontal="center" vertical="top" wrapText="1"/>
    </xf>
    <xf numFmtId="49" fontId="22" fillId="0" borderId="6" xfId="0" applyNumberFormat="1" applyFont="1" applyBorder="1" applyAlignment="1">
      <alignment horizontal="center" vertical="top" wrapText="1"/>
    </xf>
    <xf numFmtId="0" fontId="22" fillId="0" borderId="7" xfId="0" applyNumberFormat="1" applyFont="1" applyBorder="1" applyAlignment="1">
      <alignment vertical="top" wrapText="1"/>
    </xf>
    <xf numFmtId="169" fontId="22" fillId="0" borderId="8" xfId="0" applyNumberFormat="1" applyFont="1" applyBorder="1" applyAlignment="1">
      <alignment vertical="top" wrapText="1"/>
    </xf>
    <xf numFmtId="0" fontId="27" fillId="0" borderId="7" xfId="0" applyNumberFormat="1" applyFont="1" applyBorder="1" applyAlignment="1">
      <alignment horizontal="center" vertical="top" wrapText="1"/>
    </xf>
    <xf numFmtId="3" fontId="22" fillId="0" borderId="7" xfId="0" applyNumberFormat="1" applyFont="1" applyBorder="1" applyAlignment="1">
      <alignment vertical="top" wrapText="1"/>
    </xf>
    <xf numFmtId="49" fontId="22" fillId="0" borderId="7" xfId="0" applyNumberFormat="1" applyFont="1" applyBorder="1" applyAlignment="1">
      <alignment horizontal="center" vertical="top" wrapText="1"/>
    </xf>
    <xf numFmtId="169" fontId="22" fillId="2" borderId="0" xfId="0" quotePrefix="1" applyNumberFormat="1" applyFont="1" applyFill="1" applyAlignment="1">
      <alignment horizontal="right" vertical="top"/>
    </xf>
    <xf numFmtId="49" fontId="26" fillId="0" borderId="6" xfId="0" applyNumberFormat="1" applyFont="1" applyBorder="1" applyAlignment="1">
      <alignment horizontal="center" vertical="top" wrapText="1"/>
    </xf>
    <xf numFmtId="49" fontId="26" fillId="0" borderId="7" xfId="0" applyNumberFormat="1" applyFont="1" applyBorder="1" applyAlignment="1">
      <alignment vertical="top" wrapText="1"/>
    </xf>
    <xf numFmtId="49" fontId="26" fillId="0" borderId="8" xfId="0" applyNumberFormat="1" applyFont="1" applyBorder="1" applyAlignment="1">
      <alignment vertical="top" wrapText="1"/>
    </xf>
    <xf numFmtId="3" fontId="26" fillId="0" borderId="7" xfId="0" applyNumberFormat="1" applyFont="1" applyBorder="1" applyAlignment="1">
      <alignment vertical="top" wrapText="1"/>
    </xf>
    <xf numFmtId="3" fontId="26" fillId="0" borderId="6" xfId="0" applyNumberFormat="1" applyFont="1" applyBorder="1" applyAlignment="1">
      <alignment vertical="top" wrapText="1"/>
    </xf>
    <xf numFmtId="49" fontId="26" fillId="0" borderId="7" xfId="0" applyNumberFormat="1" applyFont="1" applyBorder="1" applyAlignment="1">
      <alignment horizontal="center" vertical="top" wrapText="1"/>
    </xf>
    <xf numFmtId="49" fontId="26" fillId="0" borderId="9" xfId="0" applyNumberFormat="1" applyFont="1" applyBorder="1" applyAlignment="1">
      <alignment horizontal="center" vertical="top" wrapText="1"/>
    </xf>
    <xf numFmtId="49" fontId="26" fillId="0" borderId="10" xfId="0" applyNumberFormat="1" applyFont="1" applyBorder="1" applyAlignment="1">
      <alignment vertical="top" wrapText="1"/>
    </xf>
    <xf numFmtId="49" fontId="26" fillId="0" borderId="11" xfId="0" applyNumberFormat="1" applyFont="1" applyBorder="1" applyAlignment="1">
      <alignment vertical="top" wrapText="1"/>
    </xf>
    <xf numFmtId="3" fontId="26" fillId="0" borderId="10" xfId="0" applyNumberFormat="1" applyFont="1" applyBorder="1" applyAlignment="1">
      <alignment vertical="top" wrapText="1"/>
    </xf>
    <xf numFmtId="49" fontId="26" fillId="0" borderId="10" xfId="0" applyNumberFormat="1" applyFont="1" applyBorder="1" applyAlignment="1">
      <alignment horizontal="center" vertical="top" wrapText="1"/>
    </xf>
    <xf numFmtId="49" fontId="28" fillId="0" borderId="12" xfId="0" applyNumberFormat="1" applyFont="1" applyBorder="1" applyAlignment="1">
      <alignment horizontal="center" vertical="center" wrapText="1"/>
    </xf>
    <xf numFmtId="49" fontId="26" fillId="0" borderId="12" xfId="0" applyNumberFormat="1" applyFont="1" applyBorder="1" applyAlignment="1">
      <alignment horizontal="center" vertical="center" wrapText="1"/>
    </xf>
    <xf numFmtId="49" fontId="26" fillId="0" borderId="13" xfId="0" applyNumberFormat="1" applyFont="1" applyBorder="1" applyAlignment="1">
      <alignment horizontal="center" vertical="center" wrapText="1"/>
    </xf>
    <xf numFmtId="3" fontId="26" fillId="0" borderId="14" xfId="0" applyNumberFormat="1" applyFont="1" applyBorder="1" applyAlignment="1">
      <alignment vertical="center" wrapText="1"/>
    </xf>
    <xf numFmtId="3" fontId="26" fillId="0" borderId="12" xfId="0" applyNumberFormat="1" applyFont="1" applyBorder="1" applyAlignment="1">
      <alignment vertical="center" wrapText="1"/>
    </xf>
    <xf numFmtId="0" fontId="8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20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center" vertical="center"/>
    </xf>
    <xf numFmtId="168" fontId="3" fillId="0" borderId="0" xfId="4" applyNumberFormat="1" applyFont="1" applyBorder="1" applyAlignment="1">
      <alignment horizontal="center" vertical="center"/>
    </xf>
    <xf numFmtId="170" fontId="17" fillId="0" borderId="0" xfId="0" applyNumberFormat="1" applyFont="1" applyFill="1" applyAlignment="1">
      <alignment horizontal="center" vertical="center"/>
    </xf>
    <xf numFmtId="170" fontId="18" fillId="0" borderId="0" xfId="0" applyNumberFormat="1" applyFont="1" applyFill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2" fillId="0" borderId="15" xfId="4" applyFont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2" fillId="0" borderId="12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167" fontId="32" fillId="0" borderId="15" xfId="1" applyNumberFormat="1" applyFont="1" applyBorder="1" applyAlignment="1">
      <alignment horizontal="center" vertical="center"/>
    </xf>
    <xf numFmtId="167" fontId="32" fillId="0" borderId="12" xfId="1" applyNumberFormat="1" applyFont="1" applyBorder="1" applyAlignment="1">
      <alignment horizontal="center" vertical="center"/>
    </xf>
    <xf numFmtId="166" fontId="19" fillId="0" borderId="0" xfId="0" applyNumberFormat="1" applyFont="1" applyFill="1" applyAlignment="1">
      <alignment vertical="center"/>
    </xf>
    <xf numFmtId="0" fontId="33" fillId="0" borderId="13" xfId="4" applyFont="1" applyBorder="1" applyAlignment="1">
      <alignment vertical="center"/>
    </xf>
    <xf numFmtId="167" fontId="5" fillId="0" borderId="0" xfId="4" applyNumberFormat="1" applyFont="1" applyBorder="1" applyAlignment="1">
      <alignment horizontal="center" vertical="center"/>
    </xf>
    <xf numFmtId="0" fontId="9" fillId="0" borderId="0" xfId="4" applyFont="1" applyAlignment="1">
      <alignment vertical="center"/>
    </xf>
    <xf numFmtId="166" fontId="9" fillId="0" borderId="0" xfId="1" applyNumberFormat="1" applyFont="1" applyAlignment="1">
      <alignment vertical="center"/>
    </xf>
    <xf numFmtId="0" fontId="11" fillId="0" borderId="0" xfId="4" applyFont="1" applyAlignment="1">
      <alignment vertical="center"/>
    </xf>
    <xf numFmtId="166" fontId="11" fillId="0" borderId="0" xfId="1" applyNumberFormat="1" applyFont="1" applyAlignment="1">
      <alignment vertical="center"/>
    </xf>
    <xf numFmtId="0" fontId="12" fillId="0" borderId="0" xfId="4" applyFont="1" applyAlignment="1">
      <alignment horizontal="center" vertical="center"/>
    </xf>
    <xf numFmtId="166" fontId="12" fillId="0" borderId="0" xfId="1" applyNumberFormat="1" applyFont="1" applyAlignment="1">
      <alignment horizontal="center" vertical="center"/>
    </xf>
    <xf numFmtId="0" fontId="24" fillId="0" borderId="12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0" fillId="0" borderId="0" xfId="4" applyFont="1" applyAlignment="1">
      <alignment vertical="center"/>
    </xf>
    <xf numFmtId="0" fontId="3" fillId="0" borderId="0" xfId="4" applyFont="1" applyAlignment="1">
      <alignment vertical="center"/>
    </xf>
    <xf numFmtId="166" fontId="3" fillId="0" borderId="0" xfId="1" applyNumberFormat="1" applyFont="1" applyAlignment="1">
      <alignment vertical="center"/>
    </xf>
    <xf numFmtId="0" fontId="24" fillId="0" borderId="15" xfId="4" applyFont="1" applyBorder="1" applyAlignment="1">
      <alignment horizontal="center" vertical="center"/>
    </xf>
    <xf numFmtId="167" fontId="3" fillId="0" borderId="0" xfId="4" applyNumberFormat="1" applyFont="1" applyAlignment="1">
      <alignment vertical="center"/>
    </xf>
    <xf numFmtId="0" fontId="0" fillId="0" borderId="0" xfId="4" applyFont="1" applyBorder="1" applyAlignment="1">
      <alignment horizontal="center" vertical="center"/>
    </xf>
    <xf numFmtId="167" fontId="3" fillId="0" borderId="0" xfId="4" applyNumberFormat="1" applyFont="1" applyBorder="1" applyAlignment="1">
      <alignment vertical="center"/>
    </xf>
    <xf numFmtId="167" fontId="5" fillId="0" borderId="16" xfId="1" applyNumberFormat="1" applyFont="1" applyBorder="1" applyAlignment="1">
      <alignment vertical="center"/>
    </xf>
    <xf numFmtId="167" fontId="5" fillId="0" borderId="0" xfId="1" applyNumberFormat="1" applyFont="1" applyBorder="1" applyAlignment="1">
      <alignment vertical="center"/>
    </xf>
    <xf numFmtId="167" fontId="7" fillId="0" borderId="0" xfId="1" applyNumberFormat="1" applyFont="1" applyAlignment="1">
      <alignment vertical="center"/>
    </xf>
    <xf numFmtId="167" fontId="3" fillId="0" borderId="0" xfId="1" applyNumberFormat="1" applyFont="1" applyAlignment="1">
      <alignment vertical="center"/>
    </xf>
    <xf numFmtId="167" fontId="0" fillId="0" borderId="0" xfId="0" applyNumberFormat="1" applyFont="1" applyFill="1" applyBorder="1" applyAlignment="1">
      <alignment horizontal="center" vertical="center"/>
    </xf>
    <xf numFmtId="167" fontId="7" fillId="0" borderId="0" xfId="4" applyNumberFormat="1" applyFont="1" applyAlignment="1">
      <alignment vertical="center"/>
    </xf>
    <xf numFmtId="0" fontId="7" fillId="0" borderId="0" xfId="4" applyFont="1" applyAlignment="1">
      <alignment vertical="center"/>
    </xf>
    <xf numFmtId="166" fontId="7" fillId="0" borderId="0" xfId="1" applyNumberFormat="1" applyFont="1" applyAlignment="1">
      <alignment vertical="center"/>
    </xf>
    <xf numFmtId="0" fontId="35" fillId="0" borderId="0" xfId="0" applyFont="1" applyAlignment="1">
      <alignment horizontal="left" vertical="center"/>
    </xf>
    <xf numFmtId="167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167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6" fillId="0" borderId="0" xfId="4" applyFon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0" borderId="0" xfId="4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3" fillId="0" borderId="0" xfId="4" applyFont="1" applyBorder="1" applyAlignment="1">
      <alignment horizontal="center" vertical="center"/>
    </xf>
    <xf numFmtId="0" fontId="7" fillId="0" borderId="0" xfId="4" applyFont="1" applyBorder="1" applyAlignment="1">
      <alignment vertical="center"/>
    </xf>
    <xf numFmtId="0" fontId="41" fillId="0" borderId="12" xfId="4" applyFont="1" applyBorder="1" applyAlignment="1">
      <alignment horizontal="center" vertical="center" wrapText="1"/>
    </xf>
    <xf numFmtId="0" fontId="32" fillId="0" borderId="17" xfId="4" applyFont="1" applyBorder="1" applyAlignment="1">
      <alignment horizontal="center" vertical="center"/>
    </xf>
    <xf numFmtId="0" fontId="32" fillId="0" borderId="17" xfId="4" applyFont="1" applyBorder="1" applyAlignment="1">
      <alignment vertical="center"/>
    </xf>
    <xf numFmtId="0" fontId="24" fillId="0" borderId="17" xfId="4" applyFont="1" applyBorder="1" applyAlignment="1">
      <alignment horizontal="center" vertical="center"/>
    </xf>
    <xf numFmtId="0" fontId="31" fillId="0" borderId="18" xfId="4" applyFont="1" applyBorder="1" applyAlignment="1">
      <alignment horizontal="center" vertical="center"/>
    </xf>
    <xf numFmtId="167" fontId="31" fillId="0" borderId="18" xfId="1" applyNumberFormat="1" applyFont="1" applyBorder="1" applyAlignment="1">
      <alignment horizontal="center" vertical="center"/>
    </xf>
    <xf numFmtId="0" fontId="24" fillId="0" borderId="18" xfId="4" applyFont="1" applyBorder="1" applyAlignment="1">
      <alignment horizontal="center" vertical="center"/>
    </xf>
    <xf numFmtId="0" fontId="31" fillId="0" borderId="18" xfId="4" applyFont="1" applyBorder="1" applyAlignment="1">
      <alignment vertical="center"/>
    </xf>
    <xf numFmtId="0" fontId="31" fillId="0" borderId="18" xfId="0" applyFont="1" applyFill="1" applyBorder="1" applyAlignment="1">
      <alignment horizontal="center" vertical="center"/>
    </xf>
    <xf numFmtId="0" fontId="31" fillId="0" borderId="18" xfId="4" applyFont="1" applyBorder="1" applyAlignment="1">
      <alignment vertical="center" wrapText="1"/>
    </xf>
    <xf numFmtId="0" fontId="49" fillId="0" borderId="18" xfId="0" applyFont="1" applyFill="1" applyBorder="1" applyAlignment="1">
      <alignment vertical="center" wrapText="1"/>
    </xf>
    <xf numFmtId="0" fontId="31" fillId="0" borderId="18" xfId="0" applyFont="1" applyBorder="1" applyAlignment="1">
      <alignment vertical="center" wrapText="1"/>
    </xf>
    <xf numFmtId="167" fontId="50" fillId="0" borderId="18" xfId="1" applyNumberFormat="1" applyFont="1" applyBorder="1" applyAlignment="1">
      <alignment horizontal="center" vertical="center"/>
    </xf>
    <xf numFmtId="0" fontId="42" fillId="0" borderId="0" xfId="4" applyFont="1" applyBorder="1" applyAlignment="1">
      <alignment horizontal="center" vertical="center"/>
    </xf>
    <xf numFmtId="0" fontId="43" fillId="0" borderId="0" xfId="4" applyFont="1" applyAlignment="1">
      <alignment horizontal="center" vertical="center"/>
    </xf>
    <xf numFmtId="166" fontId="43" fillId="0" borderId="0" xfId="1" applyNumberFormat="1" applyFont="1" applyAlignment="1">
      <alignment horizontal="center" vertical="center"/>
    </xf>
    <xf numFmtId="0" fontId="39" fillId="0" borderId="18" xfId="4" applyFont="1" applyBorder="1" applyAlignment="1">
      <alignment horizontal="center" vertical="center"/>
    </xf>
    <xf numFmtId="0" fontId="39" fillId="0" borderId="18" xfId="4" applyFont="1" applyBorder="1" applyAlignment="1">
      <alignment vertical="center"/>
    </xf>
    <xf numFmtId="167" fontId="39" fillId="0" borderId="18" xfId="1" applyNumberFormat="1" applyFont="1" applyBorder="1" applyAlignment="1">
      <alignment horizontal="center" vertical="center"/>
    </xf>
    <xf numFmtId="0" fontId="27" fillId="0" borderId="18" xfId="4" applyFont="1" applyBorder="1" applyAlignment="1">
      <alignment horizontal="center" vertical="center"/>
    </xf>
    <xf numFmtId="168" fontId="44" fillId="0" borderId="0" xfId="0" applyNumberFormat="1" applyFont="1" applyFill="1" applyAlignment="1">
      <alignment horizontal="center" vertical="center"/>
    </xf>
    <xf numFmtId="168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vertical="center"/>
    </xf>
    <xf numFmtId="166" fontId="46" fillId="0" borderId="0" xfId="1" applyNumberFormat="1" applyFont="1" applyAlignment="1">
      <alignment vertical="center"/>
    </xf>
    <xf numFmtId="167" fontId="46" fillId="0" borderId="0" xfId="4" applyNumberFormat="1" applyFont="1" applyAlignment="1">
      <alignment vertical="center"/>
    </xf>
    <xf numFmtId="0" fontId="23" fillId="0" borderId="18" xfId="4" applyFont="1" applyBorder="1" applyAlignment="1">
      <alignment horizontal="center" vertical="center"/>
    </xf>
    <xf numFmtId="167" fontId="39" fillId="3" borderId="18" xfId="1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4" fillId="0" borderId="19" xfId="4" applyFont="1" applyBorder="1" applyAlignment="1">
      <alignment vertical="center"/>
    </xf>
    <xf numFmtId="0" fontId="34" fillId="0" borderId="14" xfId="4" applyFont="1" applyBorder="1" applyAlignment="1">
      <alignment vertical="center"/>
    </xf>
    <xf numFmtId="0" fontId="34" fillId="0" borderId="19" xfId="4" applyFont="1" applyBorder="1" applyAlignment="1">
      <alignment horizontal="right" vertical="center"/>
    </xf>
    <xf numFmtId="167" fontId="32" fillId="0" borderId="20" xfId="1" applyNumberFormat="1" applyFont="1" applyBorder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31" fillId="0" borderId="12" xfId="4" applyFont="1" applyBorder="1" applyAlignment="1">
      <alignment vertical="center"/>
    </xf>
    <xf numFmtId="167" fontId="32" fillId="0" borderId="17" xfId="1" applyNumberFormat="1" applyFont="1" applyBorder="1" applyAlignment="1">
      <alignment horizontal="center" vertical="center"/>
    </xf>
    <xf numFmtId="0" fontId="47" fillId="0" borderId="17" xfId="4" applyFont="1" applyBorder="1" applyAlignment="1">
      <alignment horizontal="center" vertical="center"/>
    </xf>
    <xf numFmtId="0" fontId="33" fillId="0" borderId="12" xfId="3" applyFont="1" applyFill="1" applyBorder="1" applyAlignment="1">
      <alignment vertical="center" wrapText="1"/>
    </xf>
    <xf numFmtId="166" fontId="31" fillId="0" borderId="12" xfId="1" applyNumberFormat="1" applyFont="1" applyBorder="1" applyAlignment="1">
      <alignment horizontal="center" vertical="center"/>
    </xf>
    <xf numFmtId="167" fontId="31" fillId="0" borderId="12" xfId="1" applyNumberFormat="1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3" fillId="0" borderId="0" xfId="4" applyFont="1"/>
    <xf numFmtId="0" fontId="33" fillId="0" borderId="0" xfId="0" applyFont="1"/>
    <xf numFmtId="167" fontId="31" fillId="0" borderId="0" xfId="0" applyNumberFormat="1" applyFont="1" applyAlignment="1">
      <alignment horizontal="center"/>
    </xf>
    <xf numFmtId="0" fontId="31" fillId="0" borderId="0" xfId="4" applyFont="1" applyAlignment="1">
      <alignment horizontal="center"/>
    </xf>
    <xf numFmtId="167" fontId="33" fillId="0" borderId="0" xfId="0" applyNumberFormat="1" applyFont="1"/>
    <xf numFmtId="0" fontId="34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1" fillId="0" borderId="18" xfId="4" applyFont="1" applyBorder="1" applyAlignment="1">
      <alignment horizontal="center" vertical="center"/>
    </xf>
    <xf numFmtId="0" fontId="39" fillId="0" borderId="18" xfId="4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32" fillId="0" borderId="12" xfId="4" applyFont="1" applyBorder="1" applyAlignment="1">
      <alignment horizontal="center" vertical="center"/>
    </xf>
    <xf numFmtId="0" fontId="35" fillId="0" borderId="0" xfId="0" applyFont="1" applyAlignment="1">
      <alignment horizontal="left" wrapText="1"/>
    </xf>
    <xf numFmtId="0" fontId="36" fillId="0" borderId="0" xfId="0" applyFont="1" applyAlignment="1">
      <alignment horizontal="left"/>
    </xf>
    <xf numFmtId="0" fontId="32" fillId="0" borderId="17" xfId="4" applyFont="1" applyBorder="1" applyAlignment="1">
      <alignment horizontal="center" vertical="center"/>
    </xf>
    <xf numFmtId="0" fontId="32" fillId="0" borderId="15" xfId="4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31" fillId="0" borderId="18" xfId="4" applyFont="1" applyBorder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37" fillId="0" borderId="25" xfId="4" applyFont="1" applyBorder="1" applyAlignment="1">
      <alignment horizontal="center" vertical="center" wrapText="1"/>
    </xf>
    <xf numFmtId="0" fontId="39" fillId="0" borderId="18" xfId="4" applyFont="1" applyBorder="1" applyAlignment="1">
      <alignment horizontal="center" vertical="center"/>
    </xf>
    <xf numFmtId="0" fontId="32" fillId="0" borderId="13" xfId="4" applyFont="1" applyBorder="1" applyAlignment="1">
      <alignment horizontal="center" vertical="center"/>
    </xf>
    <xf numFmtId="0" fontId="32" fillId="0" borderId="19" xfId="4" applyFont="1" applyBorder="1" applyAlignment="1">
      <alignment horizontal="center" vertical="center"/>
    </xf>
    <xf numFmtId="0" fontId="32" fillId="0" borderId="14" xfId="4" applyFont="1" applyBorder="1" applyAlignment="1">
      <alignment horizontal="center" vertical="center"/>
    </xf>
    <xf numFmtId="0" fontId="32" fillId="0" borderId="27" xfId="4" applyFont="1" applyBorder="1" applyAlignment="1">
      <alignment horizontal="center" vertical="center"/>
    </xf>
    <xf numFmtId="0" fontId="32" fillId="0" borderId="28" xfId="4" applyFont="1" applyBorder="1" applyAlignment="1">
      <alignment horizontal="center" vertical="center"/>
    </xf>
    <xf numFmtId="0" fontId="32" fillId="0" borderId="29" xfId="4" applyFont="1" applyBorder="1" applyAlignment="1">
      <alignment horizontal="center" vertical="center"/>
    </xf>
    <xf numFmtId="0" fontId="31" fillId="0" borderId="24" xfId="4" applyFont="1" applyBorder="1" applyAlignment="1">
      <alignment horizontal="center" vertical="center"/>
    </xf>
    <xf numFmtId="0" fontId="31" fillId="0" borderId="25" xfId="4" applyFont="1" applyBorder="1" applyAlignment="1">
      <alignment horizontal="center" vertical="center"/>
    </xf>
    <xf numFmtId="0" fontId="31" fillId="0" borderId="26" xfId="4" applyFont="1" applyBorder="1" applyAlignment="1">
      <alignment horizontal="center" vertical="center"/>
    </xf>
    <xf numFmtId="0" fontId="31" fillId="0" borderId="13" xfId="4" applyFont="1" applyBorder="1" applyAlignment="1">
      <alignment horizontal="center" vertical="center"/>
    </xf>
    <xf numFmtId="0" fontId="31" fillId="0" borderId="19" xfId="4" applyFont="1" applyBorder="1" applyAlignment="1">
      <alignment horizontal="center" vertical="center"/>
    </xf>
    <xf numFmtId="0" fontId="31" fillId="0" borderId="14" xfId="4" applyFont="1" applyBorder="1" applyAlignment="1">
      <alignment horizontal="center" vertical="center"/>
    </xf>
    <xf numFmtId="9" fontId="32" fillId="0" borderId="13" xfId="4" applyNumberFormat="1" applyFont="1" applyBorder="1" applyAlignment="1">
      <alignment horizontal="center" vertical="center" wrapText="1"/>
    </xf>
    <xf numFmtId="9" fontId="32" fillId="0" borderId="19" xfId="4" applyNumberFormat="1" applyFont="1" applyBorder="1" applyAlignment="1">
      <alignment horizontal="center" vertical="center" wrapText="1"/>
    </xf>
    <xf numFmtId="9" fontId="32" fillId="0" borderId="14" xfId="4" applyNumberFormat="1" applyFont="1" applyBorder="1" applyAlignment="1">
      <alignment horizontal="center" vertical="center" wrapText="1"/>
    </xf>
    <xf numFmtId="168" fontId="50" fillId="0" borderId="18" xfId="0" applyNumberFormat="1" applyFont="1" applyFill="1" applyBorder="1" applyAlignment="1">
      <alignment horizontal="center" vertical="center"/>
    </xf>
    <xf numFmtId="0" fontId="39" fillId="0" borderId="21" xfId="4" applyFont="1" applyBorder="1" applyAlignment="1">
      <alignment horizontal="center" vertical="center"/>
    </xf>
    <xf numFmtId="0" fontId="39" fillId="0" borderId="22" xfId="4" applyFont="1" applyBorder="1" applyAlignment="1">
      <alignment horizontal="center" vertical="center"/>
    </xf>
    <xf numFmtId="0" fontId="39" fillId="0" borderId="23" xfId="4" applyFont="1" applyBorder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horizontal="right"/>
    </xf>
    <xf numFmtId="0" fontId="24" fillId="0" borderId="0" xfId="0" applyFont="1" applyAlignment="1">
      <alignment vertical="top"/>
    </xf>
    <xf numFmtId="49" fontId="25" fillId="0" borderId="30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_Nha 10 tang" xfId="3"/>
    <cellStyle name="Normal_Tong hop kinh phi - Nha xuong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%20(x86)\VnToolsExcel\VnTools-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nTools-Excel"/>
    </sheetNames>
    <definedNames>
      <definedName name="VN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28394" zoomScaleNormal="73" zoomScaleSheetLayoutView="4" workbookViewId="0"/>
  </sheetViews>
  <sheetFormatPr defaultRowHeight="15"/>
  <sheetData/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>
      <pane activePane="bottomRight" state="frozenSplit"/>
    </sheetView>
  </sheetViews>
  <sheetFormatPr defaultRowHeight="15"/>
  <sheetData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>
      <pane activePane="bottomRight" state="frozenSplit"/>
    </sheetView>
  </sheetViews>
  <sheetFormatPr defaultRowHeight="15"/>
  <sheetData/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51"/>
  <sheetViews>
    <sheetView tabSelected="1" topLeftCell="B27" zoomScaleNormal="100" workbookViewId="0">
      <selection activeCell="I35" sqref="I35"/>
    </sheetView>
  </sheetViews>
  <sheetFormatPr defaultRowHeight="16.5"/>
  <cols>
    <col min="1" max="1" width="7.5" style="79" customWidth="1"/>
    <col min="2" max="2" width="48.25" style="79" customWidth="1"/>
    <col min="3" max="3" width="7.875" style="79" hidden="1" customWidth="1"/>
    <col min="4" max="4" width="30.875" style="79" customWidth="1"/>
    <col min="5" max="5" width="9.125" style="79" hidden="1" customWidth="1"/>
    <col min="6" max="6" width="12.125" style="79" hidden="1" customWidth="1"/>
    <col min="7" max="7" width="19.875" style="79" customWidth="1"/>
    <col min="8" max="8" width="9" style="79" customWidth="1"/>
    <col min="9" max="9" width="21.75" style="79" customWidth="1"/>
    <col min="10" max="10" width="15.875" style="79" bestFit="1" customWidth="1"/>
    <col min="11" max="11" width="14.125" style="79" bestFit="1" customWidth="1"/>
    <col min="12" max="12" width="8" style="79" bestFit="1" customWidth="1"/>
    <col min="13" max="13" width="15.5" style="79" bestFit="1" customWidth="1"/>
    <col min="14" max="14" width="5.625" style="79" bestFit="1" customWidth="1"/>
    <col min="15" max="15" width="9.125" style="79" customWidth="1"/>
    <col min="16" max="16" width="15.75" style="80" bestFit="1" customWidth="1"/>
    <col min="17" max="17" width="14.75" style="79" bestFit="1" customWidth="1"/>
    <col min="18" max="16384" width="9" style="79"/>
  </cols>
  <sheetData>
    <row r="1" spans="1:17" s="57" customFormat="1" ht="28.5" customHeight="1">
      <c r="A1" s="155" t="s">
        <v>63</v>
      </c>
      <c r="B1" s="155"/>
      <c r="C1" s="155"/>
      <c r="D1" s="155"/>
      <c r="E1" s="155"/>
      <c r="F1" s="155"/>
      <c r="G1" s="155"/>
      <c r="H1" s="155"/>
      <c r="I1" s="155"/>
      <c r="J1" s="40"/>
      <c r="P1" s="58"/>
    </row>
    <row r="2" spans="1:17" s="59" customFormat="1" ht="38.25" customHeight="1">
      <c r="A2" s="156" t="s">
        <v>113</v>
      </c>
      <c r="B2" s="156"/>
      <c r="C2" s="156"/>
      <c r="D2" s="156"/>
      <c r="E2" s="156"/>
      <c r="F2" s="156"/>
      <c r="G2" s="156"/>
      <c r="H2" s="156"/>
      <c r="I2" s="156"/>
      <c r="J2" s="41"/>
      <c r="P2" s="60"/>
    </row>
    <row r="3" spans="1:17" s="61" customFormat="1" ht="32.25" customHeight="1">
      <c r="A3" s="151" t="s">
        <v>17</v>
      </c>
      <c r="B3" s="151" t="s">
        <v>64</v>
      </c>
      <c r="C3" s="158" t="s">
        <v>65</v>
      </c>
      <c r="D3" s="159"/>
      <c r="E3" s="159"/>
      <c r="F3" s="160"/>
      <c r="G3" s="151" t="s">
        <v>66</v>
      </c>
      <c r="H3" s="151" t="s">
        <v>67</v>
      </c>
      <c r="I3" s="151" t="s">
        <v>68</v>
      </c>
      <c r="J3" s="42"/>
      <c r="P3" s="62"/>
    </row>
    <row r="4" spans="1:17" s="61" customFormat="1" ht="41.25" hidden="1" customHeight="1">
      <c r="A4" s="152"/>
      <c r="B4" s="152"/>
      <c r="C4" s="95" t="s">
        <v>76</v>
      </c>
      <c r="D4" s="95" t="s">
        <v>81</v>
      </c>
      <c r="E4" s="95" t="s">
        <v>77</v>
      </c>
      <c r="F4" s="95" t="s">
        <v>78</v>
      </c>
      <c r="G4" s="152"/>
      <c r="H4" s="152"/>
      <c r="I4" s="152"/>
      <c r="J4" s="42"/>
      <c r="P4" s="62"/>
    </row>
    <row r="5" spans="1:17" s="61" customFormat="1" ht="21.95" customHeight="1">
      <c r="A5" s="49" t="s">
        <v>2</v>
      </c>
      <c r="B5" s="49" t="s">
        <v>3</v>
      </c>
      <c r="C5" s="49" t="s">
        <v>4</v>
      </c>
      <c r="D5" s="49" t="s">
        <v>90</v>
      </c>
      <c r="E5" s="49" t="s">
        <v>79</v>
      </c>
      <c r="F5" s="49" t="s">
        <v>80</v>
      </c>
      <c r="G5" s="49" t="s">
        <v>6</v>
      </c>
      <c r="H5" s="49"/>
      <c r="I5" s="49"/>
      <c r="J5" s="56"/>
      <c r="P5" s="62"/>
    </row>
    <row r="6" spans="1:17" s="61" customFormat="1" ht="21.95" customHeight="1">
      <c r="A6" s="96" t="s">
        <v>0</v>
      </c>
      <c r="B6" s="97" t="s">
        <v>85</v>
      </c>
      <c r="C6" s="96"/>
      <c r="D6" s="161" t="s">
        <v>97</v>
      </c>
      <c r="E6" s="162"/>
      <c r="F6" s="163"/>
      <c r="G6" s="126">
        <v>12400000000</v>
      </c>
      <c r="H6" s="98" t="s">
        <v>56</v>
      </c>
      <c r="I6" s="96" t="s">
        <v>103</v>
      </c>
      <c r="J6" s="56"/>
      <c r="P6" s="62"/>
    </row>
    <row r="7" spans="1:17" s="64" customFormat="1" ht="23.1" customHeight="1">
      <c r="A7" s="96" t="s">
        <v>88</v>
      </c>
      <c r="B7" s="97" t="s">
        <v>46</v>
      </c>
      <c r="C7" s="96"/>
      <c r="D7" s="96" t="s">
        <v>91</v>
      </c>
      <c r="E7" s="129"/>
      <c r="F7" s="96"/>
      <c r="G7" s="129">
        <f>SUM(G8:G8)</f>
        <v>2040143000</v>
      </c>
      <c r="H7" s="130" t="s">
        <v>56</v>
      </c>
      <c r="I7" s="96" t="s">
        <v>9</v>
      </c>
      <c r="J7" s="56"/>
      <c r="P7" s="65"/>
    </row>
    <row r="8" spans="1:17" s="64" customFormat="1" ht="23.1" customHeight="1">
      <c r="A8" s="49">
        <v>1</v>
      </c>
      <c r="B8" s="131" t="s">
        <v>84</v>
      </c>
      <c r="C8" s="49">
        <v>4</v>
      </c>
      <c r="D8" s="49" t="s">
        <v>102</v>
      </c>
      <c r="E8" s="132">
        <v>10630.5</v>
      </c>
      <c r="F8" s="133">
        <v>90000</v>
      </c>
      <c r="G8" s="133">
        <v>2040143000</v>
      </c>
      <c r="H8" s="63" t="s">
        <v>56</v>
      </c>
      <c r="I8" s="49" t="s">
        <v>91</v>
      </c>
      <c r="J8" s="56"/>
      <c r="M8" s="64">
        <f>335*5</f>
        <v>1675</v>
      </c>
      <c r="P8" s="65"/>
    </row>
    <row r="9" spans="1:17" s="67" customFormat="1" ht="23.1" customHeight="1">
      <c r="A9" s="48" t="s">
        <v>7</v>
      </c>
      <c r="B9" s="51" t="s">
        <v>47</v>
      </c>
      <c r="C9" s="164" t="s">
        <v>92</v>
      </c>
      <c r="D9" s="165"/>
      <c r="E9" s="165"/>
      <c r="F9" s="166"/>
      <c r="G9" s="52">
        <f>ROUND(G7*1.1*J9,-3)</f>
        <v>62006000</v>
      </c>
      <c r="H9" s="69" t="s">
        <v>56</v>
      </c>
      <c r="I9" s="48" t="s">
        <v>10</v>
      </c>
      <c r="J9" s="4">
        <v>2.7629999999999998E-2</v>
      </c>
      <c r="K9" s="5">
        <v>3.2820000000000002E-2</v>
      </c>
      <c r="L9" s="5">
        <v>2.784E-2</v>
      </c>
      <c r="M9" s="6">
        <v>10</v>
      </c>
      <c r="N9" s="6">
        <v>20</v>
      </c>
      <c r="O9" s="68">
        <f>P9/10^9</f>
        <v>1.8546754545454545</v>
      </c>
      <c r="P9" s="70">
        <f>G8/1.1</f>
        <v>1854675454.5454545</v>
      </c>
      <c r="Q9" s="70"/>
    </row>
    <row r="10" spans="1:17" s="64" customFormat="1" ht="23.1" customHeight="1">
      <c r="A10" s="47" t="s">
        <v>8</v>
      </c>
      <c r="B10" s="50" t="s">
        <v>48</v>
      </c>
      <c r="C10" s="167"/>
      <c r="D10" s="168"/>
      <c r="E10" s="168"/>
      <c r="F10" s="169"/>
      <c r="G10" s="53">
        <f>ROUND(SUM(G11:G20),-3)</f>
        <v>302306000</v>
      </c>
      <c r="H10" s="63" t="s">
        <v>56</v>
      </c>
      <c r="I10" s="47" t="s">
        <v>11</v>
      </c>
      <c r="J10" s="43"/>
      <c r="P10" s="65"/>
    </row>
    <row r="11" spans="1:17" s="109" customFormat="1" ht="23.1" customHeight="1">
      <c r="A11" s="111">
        <v>1</v>
      </c>
      <c r="B11" s="112" t="s">
        <v>70</v>
      </c>
      <c r="C11" s="157" t="s">
        <v>109</v>
      </c>
      <c r="D11" s="157"/>
      <c r="E11" s="157"/>
      <c r="F11" s="157"/>
      <c r="G11" s="113">
        <v>20000000</v>
      </c>
      <c r="H11" s="114" t="s">
        <v>56</v>
      </c>
      <c r="I11" s="120"/>
      <c r="J11" s="108"/>
      <c r="P11" s="110"/>
    </row>
    <row r="12" spans="1:17" s="109" customFormat="1" ht="23.1" customHeight="1">
      <c r="A12" s="111">
        <v>2</v>
      </c>
      <c r="B12" s="112" t="s">
        <v>107</v>
      </c>
      <c r="C12" s="111"/>
      <c r="D12" s="174" t="s">
        <v>109</v>
      </c>
      <c r="E12" s="175"/>
      <c r="F12" s="176"/>
      <c r="G12" s="113">
        <v>57192000</v>
      </c>
      <c r="H12" s="114" t="s">
        <v>56</v>
      </c>
      <c r="I12" s="120"/>
      <c r="J12" s="108"/>
      <c r="P12" s="110"/>
    </row>
    <row r="13" spans="1:17" s="109" customFormat="1" ht="23.1" customHeight="1">
      <c r="A13" s="143">
        <v>3</v>
      </c>
      <c r="B13" s="106" t="s">
        <v>108</v>
      </c>
      <c r="C13" s="143"/>
      <c r="D13" s="143" t="s">
        <v>109</v>
      </c>
      <c r="E13" s="143"/>
      <c r="F13" s="143"/>
      <c r="G13" s="100">
        <v>43539000</v>
      </c>
      <c r="H13" s="101" t="s">
        <v>56</v>
      </c>
      <c r="I13" s="103"/>
      <c r="J13" s="108"/>
      <c r="P13" s="110"/>
    </row>
    <row r="14" spans="1:17" s="109" customFormat="1" ht="23.1" customHeight="1">
      <c r="A14" s="144">
        <v>4</v>
      </c>
      <c r="B14" s="112" t="s">
        <v>82</v>
      </c>
      <c r="C14" s="157" t="s">
        <v>93</v>
      </c>
      <c r="D14" s="157"/>
      <c r="E14" s="157"/>
      <c r="F14" s="157"/>
      <c r="G14" s="121">
        <f>ROUND(G7*J14,-3)</f>
        <v>111353000</v>
      </c>
      <c r="H14" s="114" t="s">
        <v>56</v>
      </c>
      <c r="I14" s="122" t="s">
        <v>69</v>
      </c>
      <c r="J14" s="115">
        <f>ROUND((L14-((L14-K14)/(M14-N14))*(O14-N14)),6)</f>
        <v>5.4580999999999998E-2</v>
      </c>
      <c r="K14" s="116">
        <v>5.8000000000000003E-2</v>
      </c>
      <c r="L14" s="116">
        <v>4.2000000000000003E-2</v>
      </c>
      <c r="M14" s="117">
        <v>1</v>
      </c>
      <c r="N14" s="117">
        <v>5</v>
      </c>
      <c r="O14" s="118">
        <f>P14/10^9</f>
        <v>1.8546754545454545</v>
      </c>
      <c r="P14" s="119">
        <f>G8/1.1</f>
        <v>1854675454.5454545</v>
      </c>
      <c r="Q14" s="119"/>
    </row>
    <row r="15" spans="1:17" s="109" customFormat="1" ht="23.1" customHeight="1">
      <c r="A15" s="143">
        <v>5</v>
      </c>
      <c r="B15" s="112" t="s">
        <v>71</v>
      </c>
      <c r="C15" s="157" t="s">
        <v>100</v>
      </c>
      <c r="D15" s="157"/>
      <c r="E15" s="157"/>
      <c r="F15" s="157"/>
      <c r="G15" s="121">
        <f>ROUND(G7*J15,-3)</f>
        <v>4019000</v>
      </c>
      <c r="H15" s="114" t="s">
        <v>56</v>
      </c>
      <c r="I15" s="122" t="s">
        <v>12</v>
      </c>
      <c r="J15" s="115">
        <v>1.97E-3</v>
      </c>
      <c r="K15" s="116">
        <v>2.5799999999999998E-3</v>
      </c>
      <c r="L15" s="116">
        <v>2.2300000000000002E-3</v>
      </c>
      <c r="M15" s="117">
        <v>10</v>
      </c>
      <c r="N15" s="117">
        <v>20</v>
      </c>
      <c r="O15" s="118">
        <f>P15/10^9</f>
        <v>1.8546754545454545</v>
      </c>
      <c r="P15" s="119">
        <f>$G$7/1.1</f>
        <v>1854675454.5454545</v>
      </c>
      <c r="Q15" s="119"/>
    </row>
    <row r="16" spans="1:17" s="109" customFormat="1" ht="23.1" customHeight="1">
      <c r="A16" s="144">
        <v>6</v>
      </c>
      <c r="B16" s="112" t="s">
        <v>72</v>
      </c>
      <c r="C16" s="157" t="s">
        <v>101</v>
      </c>
      <c r="D16" s="157"/>
      <c r="E16" s="157"/>
      <c r="F16" s="157"/>
      <c r="G16" s="121">
        <f>ROUND(G7*J16,-3)</f>
        <v>3897000</v>
      </c>
      <c r="H16" s="114" t="s">
        <v>56</v>
      </c>
      <c r="I16" s="122" t="s">
        <v>12</v>
      </c>
      <c r="J16" s="115">
        <v>1.91E-3</v>
      </c>
      <c r="K16" s="116">
        <v>2.5000000000000001E-3</v>
      </c>
      <c r="L16" s="116">
        <v>2.1900000000000001E-3</v>
      </c>
      <c r="M16" s="117">
        <v>10</v>
      </c>
      <c r="N16" s="117">
        <v>20</v>
      </c>
      <c r="O16" s="118">
        <f>P16/10^9</f>
        <v>1.8546754545454545</v>
      </c>
      <c r="P16" s="119">
        <f>$G$7/1.1</f>
        <v>1854675454.5454545</v>
      </c>
      <c r="Q16" s="119"/>
    </row>
    <row r="17" spans="1:17" s="64" customFormat="1" ht="23.1" customHeight="1">
      <c r="A17" s="143">
        <v>7</v>
      </c>
      <c r="B17" s="104" t="s">
        <v>51</v>
      </c>
      <c r="C17" s="154" t="s">
        <v>86</v>
      </c>
      <c r="D17" s="154"/>
      <c r="E17" s="154"/>
      <c r="F17" s="154"/>
      <c r="G17" s="107">
        <f>ROUND(G7*J17,-3)</f>
        <v>7916000</v>
      </c>
      <c r="H17" s="101" t="s">
        <v>56</v>
      </c>
      <c r="I17" s="99" t="s">
        <v>69</v>
      </c>
      <c r="J17" s="4">
        <v>3.8800000000000002E-3</v>
      </c>
      <c r="K17" s="5">
        <v>4.3200000000000001E-3</v>
      </c>
      <c r="L17" s="5">
        <v>3.46E-3</v>
      </c>
      <c r="M17" s="6">
        <v>10</v>
      </c>
      <c r="N17" s="6">
        <v>20</v>
      </c>
      <c r="O17" s="68">
        <f>P17/10^9</f>
        <v>1.8546754545454545</v>
      </c>
      <c r="P17" s="70">
        <f>$G$7/1.1</f>
        <v>1854675454.5454545</v>
      </c>
      <c r="Q17" s="70">
        <f>G7/1.1</f>
        <v>1854675454.5454545</v>
      </c>
    </row>
    <row r="18" spans="1:17" s="67" customFormat="1" ht="23.1" customHeight="1">
      <c r="A18" s="144">
        <v>8</v>
      </c>
      <c r="B18" s="102" t="s">
        <v>55</v>
      </c>
      <c r="C18" s="154" t="s">
        <v>87</v>
      </c>
      <c r="D18" s="154"/>
      <c r="E18" s="154"/>
      <c r="F18" s="154"/>
      <c r="G18" s="107">
        <f>ROUND((G7)*J18,-3)</f>
        <v>52350000</v>
      </c>
      <c r="H18" s="101" t="s">
        <v>56</v>
      </c>
      <c r="I18" s="99" t="s">
        <v>12</v>
      </c>
      <c r="J18" s="4">
        <v>2.5659999999999999E-2</v>
      </c>
      <c r="K18" s="5">
        <v>3.2849999999999997E-2</v>
      </c>
      <c r="L18" s="5">
        <v>2.853E-2</v>
      </c>
      <c r="M18" s="6">
        <v>10</v>
      </c>
      <c r="N18" s="6">
        <v>20</v>
      </c>
      <c r="O18" s="68">
        <f>P18/10^9</f>
        <v>1.8546754545454545</v>
      </c>
      <c r="P18" s="70">
        <f>$G$7/1.1</f>
        <v>1854675454.5454545</v>
      </c>
      <c r="Q18" s="70">
        <f>(G7)/1.1</f>
        <v>1854675454.5454545</v>
      </c>
    </row>
    <row r="19" spans="1:17" s="67" customFormat="1" ht="30">
      <c r="A19" s="143">
        <v>9</v>
      </c>
      <c r="B19" s="105" t="s">
        <v>59</v>
      </c>
      <c r="C19" s="173" t="s">
        <v>61</v>
      </c>
      <c r="D19" s="173"/>
      <c r="E19" s="173"/>
      <c r="F19" s="173"/>
      <c r="G19" s="107">
        <f>ROUND(G7*J19,-3)</f>
        <v>1020000</v>
      </c>
      <c r="H19" s="101" t="s">
        <v>56</v>
      </c>
      <c r="I19" s="99" t="s">
        <v>75</v>
      </c>
      <c r="J19" s="44">
        <v>5.0000000000000001E-4</v>
      </c>
      <c r="K19" s="4"/>
      <c r="L19" s="5"/>
      <c r="M19" s="5"/>
      <c r="N19" s="54"/>
      <c r="O19" s="6"/>
      <c r="P19" s="68"/>
      <c r="Q19" s="70"/>
    </row>
    <row r="20" spans="1:17" s="67" customFormat="1" ht="30">
      <c r="A20" s="144">
        <v>10</v>
      </c>
      <c r="B20" s="105" t="s">
        <v>60</v>
      </c>
      <c r="C20" s="173" t="s">
        <v>61</v>
      </c>
      <c r="D20" s="173"/>
      <c r="E20" s="173"/>
      <c r="F20" s="173"/>
      <c r="G20" s="107">
        <f>ROUND(G7*J20,-3)</f>
        <v>1020000</v>
      </c>
      <c r="H20" s="101" t="s">
        <v>56</v>
      </c>
      <c r="I20" s="99" t="s">
        <v>75</v>
      </c>
      <c r="J20" s="44">
        <v>5.0000000000000001E-4</v>
      </c>
      <c r="K20" s="4"/>
      <c r="L20" s="5"/>
      <c r="M20" s="5"/>
      <c r="N20" s="54"/>
      <c r="O20" s="6"/>
      <c r="P20" s="68"/>
      <c r="Q20" s="70"/>
    </row>
    <row r="21" spans="1:17" s="67" customFormat="1" ht="21.95" customHeight="1">
      <c r="A21" s="47" t="s">
        <v>5</v>
      </c>
      <c r="B21" s="50" t="s">
        <v>49</v>
      </c>
      <c r="C21" s="167"/>
      <c r="D21" s="168"/>
      <c r="E21" s="168"/>
      <c r="F21" s="169"/>
      <c r="G21" s="53">
        <f>ROUND(SUM(G22:G27),-3)</f>
        <v>72065000</v>
      </c>
      <c r="H21" s="63" t="s">
        <v>56</v>
      </c>
      <c r="I21" s="47" t="s">
        <v>13</v>
      </c>
      <c r="J21" s="43"/>
      <c r="K21" s="4"/>
      <c r="L21" s="5"/>
      <c r="M21" s="5"/>
      <c r="N21" s="6"/>
      <c r="O21" s="6"/>
      <c r="P21" s="68"/>
      <c r="Q21" s="70"/>
    </row>
    <row r="22" spans="1:17" s="67" customFormat="1" ht="21.95" customHeight="1">
      <c r="A22" s="99">
        <v>1</v>
      </c>
      <c r="B22" s="106" t="s">
        <v>41</v>
      </c>
      <c r="C22" s="153" t="s">
        <v>94</v>
      </c>
      <c r="D22" s="153"/>
      <c r="E22" s="153"/>
      <c r="F22" s="153"/>
      <c r="G22" s="100">
        <f>ROUND(G7/1.1*J22,-3)</f>
        <v>2337000</v>
      </c>
      <c r="H22" s="101" t="s">
        <v>56</v>
      </c>
      <c r="I22" s="99" t="s">
        <v>57</v>
      </c>
      <c r="J22" s="45">
        <v>1.2600000000000001E-3</v>
      </c>
      <c r="K22" s="46">
        <v>4.95E-4</v>
      </c>
      <c r="L22" s="5">
        <v>3.3E-4</v>
      </c>
      <c r="M22" s="6">
        <v>15</v>
      </c>
      <c r="N22" s="6">
        <v>50</v>
      </c>
      <c r="O22" s="68">
        <f>P22/10^9</f>
        <v>1.8546754545454545</v>
      </c>
      <c r="P22" s="70">
        <f>$G$7/1.1</f>
        <v>1854675454.5454545</v>
      </c>
      <c r="Q22" s="70"/>
    </row>
    <row r="23" spans="1:17" s="67" customFormat="1" ht="21.95" customHeight="1">
      <c r="A23" s="99">
        <v>2</v>
      </c>
      <c r="B23" s="106" t="s">
        <v>42</v>
      </c>
      <c r="C23" s="153" t="s">
        <v>95</v>
      </c>
      <c r="D23" s="153"/>
      <c r="E23" s="153"/>
      <c r="F23" s="153"/>
      <c r="G23" s="100">
        <f>ROUND(G7/1.1*J23,-3)</f>
        <v>2263000</v>
      </c>
      <c r="H23" s="101" t="s">
        <v>56</v>
      </c>
      <c r="I23" s="99" t="s">
        <v>12</v>
      </c>
      <c r="J23" s="45">
        <v>1.2199999999999999E-3</v>
      </c>
      <c r="K23" s="5">
        <v>4.8000000000000001E-4</v>
      </c>
      <c r="L23" s="5">
        <v>3.1799999999999998E-4</v>
      </c>
      <c r="M23" s="6">
        <v>15</v>
      </c>
      <c r="N23" s="6">
        <v>50</v>
      </c>
      <c r="O23" s="68">
        <f>P23/10^9</f>
        <v>1.8546754545454545</v>
      </c>
      <c r="P23" s="70">
        <f>$G$7/1.1</f>
        <v>1854675454.5454545</v>
      </c>
      <c r="Q23" s="70"/>
    </row>
    <row r="24" spans="1:17" s="67" customFormat="1" ht="21.95" customHeight="1">
      <c r="A24" s="99">
        <v>5</v>
      </c>
      <c r="B24" s="106" t="s">
        <v>44</v>
      </c>
      <c r="C24" s="154" t="s">
        <v>98</v>
      </c>
      <c r="D24" s="154"/>
      <c r="E24" s="154"/>
      <c r="F24" s="154"/>
      <c r="G24" s="100">
        <f>ROUND(J33*J24,-3)</f>
        <v>23775000</v>
      </c>
      <c r="H24" s="101" t="s">
        <v>56</v>
      </c>
      <c r="I24" s="103" t="s">
        <v>73</v>
      </c>
      <c r="J24" s="4">
        <v>9.5999999999999992E-3</v>
      </c>
      <c r="K24" s="46">
        <v>6.45E-3</v>
      </c>
      <c r="L24" s="5">
        <v>4.4999999999999997E-3</v>
      </c>
      <c r="M24" s="6">
        <v>10</v>
      </c>
      <c r="N24" s="6">
        <v>50</v>
      </c>
      <c r="O24" s="68">
        <f>P24/10^9</f>
        <v>2.2513818181818182</v>
      </c>
      <c r="P24" s="70">
        <f>$J$33/1.1</f>
        <v>2251381818.181818</v>
      </c>
      <c r="Q24" s="70"/>
    </row>
    <row r="25" spans="1:17" s="67" customFormat="1" ht="21.95" customHeight="1">
      <c r="A25" s="99">
        <v>6</v>
      </c>
      <c r="B25" s="106" t="s">
        <v>43</v>
      </c>
      <c r="C25" s="154" t="s">
        <v>99</v>
      </c>
      <c r="D25" s="154"/>
      <c r="E25" s="154"/>
      <c r="F25" s="154"/>
      <c r="G25" s="100">
        <f>ROUND(J33*J25*50%,-3)</f>
        <v>7058000</v>
      </c>
      <c r="H25" s="101" t="s">
        <v>56</v>
      </c>
      <c r="I25" s="103" t="s">
        <v>12</v>
      </c>
      <c r="J25" s="4">
        <v>5.7000000000000002E-3</v>
      </c>
      <c r="K25" s="46">
        <v>3.8999999999999998E-3</v>
      </c>
      <c r="L25" s="5">
        <v>2.8500000000000001E-3</v>
      </c>
      <c r="M25" s="6">
        <v>10</v>
      </c>
      <c r="N25" s="6">
        <v>50</v>
      </c>
      <c r="O25" s="68">
        <f>P25/10^9</f>
        <v>2.2513818181818182</v>
      </c>
      <c r="P25" s="70">
        <f>$J$33/1.1</f>
        <v>2251381818.181818</v>
      </c>
      <c r="Q25" s="70"/>
    </row>
    <row r="26" spans="1:17" s="67" customFormat="1" ht="21.95" customHeight="1">
      <c r="A26" s="99">
        <v>7</v>
      </c>
      <c r="B26" s="106" t="s">
        <v>45</v>
      </c>
      <c r="C26" s="154" t="s">
        <v>62</v>
      </c>
      <c r="D26" s="154"/>
      <c r="E26" s="154"/>
      <c r="F26" s="154"/>
      <c r="G26" s="100">
        <f>ROUND(G7*0.08%,-3)</f>
        <v>1632000</v>
      </c>
      <c r="H26" s="101" t="s">
        <v>56</v>
      </c>
      <c r="I26" s="103" t="s">
        <v>38</v>
      </c>
      <c r="J26" s="71"/>
      <c r="K26" s="4"/>
      <c r="L26" s="5"/>
      <c r="M26" s="5"/>
      <c r="N26" s="6"/>
      <c r="O26" s="6"/>
      <c r="P26" s="68"/>
      <c r="Q26" s="70"/>
    </row>
    <row r="27" spans="1:17" s="67" customFormat="1" ht="21.95" customHeight="1">
      <c r="A27" s="99">
        <v>8</v>
      </c>
      <c r="B27" s="106" t="s">
        <v>89</v>
      </c>
      <c r="C27" s="154"/>
      <c r="D27" s="154"/>
      <c r="E27" s="154"/>
      <c r="F27" s="154"/>
      <c r="G27" s="100">
        <v>35000000</v>
      </c>
      <c r="H27" s="101" t="s">
        <v>56</v>
      </c>
      <c r="I27" s="103"/>
      <c r="J27" s="71"/>
      <c r="K27" s="4"/>
      <c r="L27" s="5"/>
      <c r="M27" s="5"/>
      <c r="N27" s="6"/>
      <c r="O27" s="6"/>
      <c r="P27" s="68"/>
      <c r="Q27" s="70"/>
    </row>
    <row r="28" spans="1:17" s="67" customFormat="1" ht="24" customHeight="1">
      <c r="A28" s="47" t="s">
        <v>74</v>
      </c>
      <c r="B28" s="50" t="s">
        <v>50</v>
      </c>
      <c r="C28" s="170"/>
      <c r="D28" s="171"/>
      <c r="E28" s="171"/>
      <c r="F28" s="172"/>
      <c r="G28" s="53">
        <f>G29-G21-G10-G9-G7</f>
        <v>113480000</v>
      </c>
      <c r="H28" s="63" t="s">
        <v>56</v>
      </c>
      <c r="I28" s="47" t="s">
        <v>14</v>
      </c>
      <c r="J28" s="53">
        <f>G7+G9+G10+G21</f>
        <v>2476520000</v>
      </c>
      <c r="K28" s="66"/>
      <c r="P28" s="68"/>
    </row>
    <row r="29" spans="1:17" s="67" customFormat="1" ht="21.95" hidden="1" customHeight="1">
      <c r="A29" s="148" t="s">
        <v>96</v>
      </c>
      <c r="B29" s="148"/>
      <c r="C29" s="148" t="s">
        <v>58</v>
      </c>
      <c r="D29" s="148"/>
      <c r="E29" s="148"/>
      <c r="F29" s="148"/>
      <c r="G29" s="53">
        <f>J35</f>
        <v>2590000000</v>
      </c>
      <c r="H29" s="63" t="s">
        <v>56</v>
      </c>
      <c r="I29" s="128"/>
      <c r="J29" s="72"/>
      <c r="K29" s="67">
        <f>G28/J28</f>
        <v>4.5822363639300305E-2</v>
      </c>
      <c r="L29" s="67">
        <f>G28/G31</f>
        <v>7.5703802535023353E-3</v>
      </c>
      <c r="P29" s="68"/>
    </row>
    <row r="30" spans="1:17" s="67" customFormat="1" ht="21.95" customHeight="1">
      <c r="A30" s="148" t="s">
        <v>52</v>
      </c>
      <c r="B30" s="148"/>
      <c r="C30" s="47"/>
      <c r="D30" s="47" t="s">
        <v>104</v>
      </c>
      <c r="E30" s="47"/>
      <c r="F30" s="47"/>
      <c r="G30" s="53">
        <f>G29+G6</f>
        <v>14990000000</v>
      </c>
      <c r="H30" s="63" t="s">
        <v>56</v>
      </c>
      <c r="I30" s="128"/>
      <c r="J30" s="72"/>
      <c r="P30" s="68"/>
    </row>
    <row r="31" spans="1:17" s="67" customFormat="1" ht="21.95" hidden="1" customHeight="1">
      <c r="A31" s="148" t="s">
        <v>53</v>
      </c>
      <c r="B31" s="148"/>
      <c r="C31" s="49"/>
      <c r="D31" s="49"/>
      <c r="E31" s="49"/>
      <c r="F31" s="49"/>
      <c r="G31" s="53">
        <v>14990000000</v>
      </c>
      <c r="H31" s="63" t="s">
        <v>56</v>
      </c>
      <c r="I31" s="47" t="s">
        <v>54</v>
      </c>
      <c r="J31" s="73"/>
      <c r="K31" s="74"/>
      <c r="L31" s="75"/>
      <c r="P31" s="68"/>
      <c r="Q31" s="76"/>
    </row>
    <row r="32" spans="1:17" ht="20.100000000000001" customHeight="1">
      <c r="A32" s="55"/>
      <c r="B32" s="125" t="s">
        <v>83</v>
      </c>
      <c r="C32" s="123" t="e">
        <f ca="1">[1]!VND($G$31)</f>
        <v>#NAME?</v>
      </c>
      <c r="D32" s="123" t="str">
        <f>_xll.VND(G31)</f>
        <v>Mười bốn tỷ chín trăm chín mươi triệu đồng chẵn.</v>
      </c>
      <c r="E32" s="123"/>
      <c r="F32" s="123"/>
      <c r="G32" s="123"/>
      <c r="H32" s="123"/>
      <c r="I32" s="124"/>
      <c r="J32" s="53">
        <f>G29-G28</f>
        <v>2476520000</v>
      </c>
      <c r="K32" s="78"/>
    </row>
    <row r="33" spans="1:13" s="83" customFormat="1" ht="23.25" customHeight="1">
      <c r="A33"/>
      <c r="B33"/>
      <c r="C33" s="81"/>
      <c r="D33" s="81"/>
      <c r="E33" s="149" t="s">
        <v>114</v>
      </c>
      <c r="F33" s="149"/>
      <c r="G33" s="149"/>
      <c r="H33" s="149"/>
      <c r="I33" s="149"/>
      <c r="J33" s="53">
        <v>2476520000</v>
      </c>
      <c r="K33" s="82"/>
      <c r="L33" s="82"/>
      <c r="M33" s="82">
        <f>(G7+G9+G10+G21)*10%</f>
        <v>247652000</v>
      </c>
    </row>
    <row r="34" spans="1:13" s="83" customFormat="1" ht="18.75" customHeight="1">
      <c r="A34"/>
      <c r="B34" s="141" t="s">
        <v>105</v>
      </c>
      <c r="C34"/>
      <c r="D34" s="135"/>
      <c r="E34" s="135"/>
      <c r="F34" s="150" t="s">
        <v>112</v>
      </c>
      <c r="G34" s="150"/>
      <c r="H34" s="150"/>
      <c r="I34" s="150"/>
      <c r="J34" s="84"/>
      <c r="K34" s="82"/>
    </row>
    <row r="35" spans="1:13" s="83" customFormat="1" ht="15.75" customHeight="1">
      <c r="A35"/>
      <c r="B35"/>
      <c r="C35" s="134"/>
      <c r="D35" s="135"/>
      <c r="E35" s="135"/>
      <c r="F35" s="135"/>
      <c r="G35" s="135"/>
      <c r="H35" s="135"/>
      <c r="I35" s="135"/>
      <c r="J35" s="127">
        <f>+G31-G6</f>
        <v>2590000000</v>
      </c>
    </row>
    <row r="36" spans="1:13" s="83" customFormat="1" ht="15.75" customHeight="1">
      <c r="A36"/>
      <c r="B36"/>
      <c r="C36" s="136"/>
      <c r="D36" s="145"/>
      <c r="E36" s="145"/>
      <c r="F36" s="145"/>
      <c r="G36"/>
      <c r="H36"/>
      <c r="I36"/>
      <c r="J36" s="85"/>
    </row>
    <row r="37" spans="1:13" s="83" customFormat="1" ht="15" customHeight="1">
      <c r="A37"/>
      <c r="C37" s="137"/>
      <c r="D37" s="137"/>
      <c r="E37" s="137"/>
      <c r="F37" s="138"/>
      <c r="G37"/>
      <c r="H37"/>
      <c r="I37"/>
      <c r="J37" s="77"/>
    </row>
    <row r="38" spans="1:13" s="83" customFormat="1">
      <c r="A38"/>
      <c r="C38"/>
      <c r="D38" s="137"/>
      <c r="E38" s="137"/>
      <c r="F38" s="140"/>
      <c r="G38"/>
      <c r="H38"/>
      <c r="I38"/>
      <c r="J38" s="87"/>
      <c r="M38" s="82"/>
    </row>
    <row r="39" spans="1:13" s="83" customFormat="1">
      <c r="A39"/>
      <c r="B39" s="86" t="s">
        <v>110</v>
      </c>
      <c r="C39"/>
      <c r="D39" s="137"/>
      <c r="E39" s="137"/>
      <c r="F39" s="140"/>
      <c r="G39"/>
      <c r="H39"/>
      <c r="I39"/>
      <c r="J39" s="87"/>
    </row>
    <row r="40" spans="1:13" s="83" customFormat="1" ht="13.5" customHeight="1">
      <c r="A40"/>
      <c r="B40" s="139" t="s">
        <v>106</v>
      </c>
      <c r="C40"/>
      <c r="D40" s="146"/>
      <c r="E40" s="146"/>
      <c r="F40" s="137"/>
      <c r="G40"/>
      <c r="H40"/>
      <c r="I40"/>
      <c r="J40" s="88"/>
    </row>
    <row r="41" spans="1:13" s="83" customFormat="1" ht="19.5">
      <c r="B41" s="142" t="s">
        <v>111</v>
      </c>
      <c r="G41" s="147"/>
      <c r="H41" s="147"/>
      <c r="J41" s="88"/>
    </row>
    <row r="42" spans="1:13">
      <c r="B42" s="89"/>
      <c r="I42" s="90"/>
      <c r="J42" s="90"/>
    </row>
    <row r="43" spans="1:13">
      <c r="B43" s="91"/>
      <c r="C43" s="3"/>
      <c r="D43" s="3"/>
      <c r="E43" s="3"/>
      <c r="F43" s="3"/>
      <c r="I43" s="90"/>
      <c r="J43" s="90"/>
    </row>
    <row r="44" spans="1:13">
      <c r="B44" s="92"/>
      <c r="I44" s="90"/>
      <c r="J44" s="90"/>
    </row>
    <row r="45" spans="1:13" ht="18.75">
      <c r="C45" s="7"/>
      <c r="D45" s="7"/>
      <c r="E45" s="7"/>
      <c r="F45" s="7"/>
      <c r="I45" s="90"/>
      <c r="J45" s="90"/>
    </row>
    <row r="46" spans="1:13" ht="18.75">
      <c r="C46" s="7"/>
      <c r="D46" s="7"/>
      <c r="E46" s="7"/>
      <c r="F46" s="7"/>
      <c r="I46" s="90"/>
      <c r="J46" s="90"/>
    </row>
    <row r="47" spans="1:13" ht="18.75">
      <c r="C47" s="7"/>
      <c r="D47" s="7"/>
      <c r="E47" s="7"/>
      <c r="F47" s="7"/>
      <c r="I47" s="71"/>
      <c r="J47" s="71"/>
    </row>
    <row r="48" spans="1:13" ht="18.75">
      <c r="C48" s="7"/>
      <c r="D48" s="7"/>
      <c r="E48" s="7"/>
      <c r="F48" s="7"/>
      <c r="I48" s="93"/>
      <c r="J48" s="93"/>
    </row>
    <row r="49" spans="3:10" ht="18.75">
      <c r="C49" s="7"/>
      <c r="D49" s="7"/>
      <c r="E49" s="7"/>
      <c r="F49" s="7"/>
      <c r="I49" s="43"/>
      <c r="J49" s="43"/>
    </row>
    <row r="50" spans="3:10" ht="18.75">
      <c r="C50" s="7"/>
      <c r="D50" s="7"/>
      <c r="E50" s="7"/>
      <c r="F50" s="7"/>
      <c r="I50" s="43"/>
      <c r="J50" s="43"/>
    </row>
    <row r="51" spans="3:10">
      <c r="C51" s="78"/>
      <c r="D51" s="78"/>
      <c r="E51" s="78"/>
      <c r="F51" s="78"/>
      <c r="I51" s="94"/>
      <c r="J51" s="94"/>
    </row>
  </sheetData>
  <mergeCells count="37">
    <mergeCell ref="C28:F28"/>
    <mergeCell ref="C29:F29"/>
    <mergeCell ref="A3:A4"/>
    <mergeCell ref="B3:B4"/>
    <mergeCell ref="C26:F26"/>
    <mergeCell ref="C21:F21"/>
    <mergeCell ref="C24:F24"/>
    <mergeCell ref="C22:F22"/>
    <mergeCell ref="C19:F19"/>
    <mergeCell ref="C20:F20"/>
    <mergeCell ref="D12:F12"/>
    <mergeCell ref="C17:F17"/>
    <mergeCell ref="C27:F27"/>
    <mergeCell ref="H3:H4"/>
    <mergeCell ref="C23:F23"/>
    <mergeCell ref="C25:F25"/>
    <mergeCell ref="A1:I1"/>
    <mergeCell ref="A2:I2"/>
    <mergeCell ref="C14:F14"/>
    <mergeCell ref="C15:F15"/>
    <mergeCell ref="C16:F16"/>
    <mergeCell ref="C3:F3"/>
    <mergeCell ref="C11:F11"/>
    <mergeCell ref="D6:F6"/>
    <mergeCell ref="I3:I4"/>
    <mergeCell ref="C9:F9"/>
    <mergeCell ref="C10:F10"/>
    <mergeCell ref="G3:G4"/>
    <mergeCell ref="C18:F18"/>
    <mergeCell ref="D36:F36"/>
    <mergeCell ref="D40:E40"/>
    <mergeCell ref="G41:H41"/>
    <mergeCell ref="A31:B31"/>
    <mergeCell ref="A29:B29"/>
    <mergeCell ref="A30:B30"/>
    <mergeCell ref="E33:I33"/>
    <mergeCell ref="F34:I34"/>
  </mergeCells>
  <phoneticPr fontId="4" type="noConversion"/>
  <printOptions horizontalCentered="1"/>
  <pageMargins left="0.46" right="0" top="0.6692913385826772" bottom="0.59055118110236227" header="0.15748031496062992" footer="0.51181102362204722"/>
  <pageSetup paperSize="9" scale="89" orientation="landscape" r:id="rId1"/>
  <headerFooter alignWithMargins="0"/>
  <colBreaks count="2" manualBreakCount="2">
    <brk id="9" max="1048575" man="1"/>
    <brk id="10" max="2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B1" workbookViewId="0">
      <selection activeCell="B1" sqref="B1"/>
    </sheetView>
  </sheetViews>
  <sheetFormatPr defaultRowHeight="15"/>
  <cols>
    <col min="1" max="1" width="32.25" style="1" hidden="1" customWidth="1"/>
    <col min="2" max="16384" width="9" style="1"/>
  </cols>
  <sheetData>
    <row r="1" spans="1:1">
      <c r="A1" s="1" t="s">
        <v>1</v>
      </c>
    </row>
    <row r="36" spans="2:2">
      <c r="B36" s="2"/>
    </row>
    <row r="46" spans="2:2">
      <c r="B46" s="2"/>
    </row>
  </sheetData>
  <sheetProtection password="AE38" sheet="1" objects="1" scenarios="1"/>
  <phoneticPr fontId="4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workbookViewId="0">
      <selection activeCell="E10" sqref="E10"/>
    </sheetView>
  </sheetViews>
  <sheetFormatPr defaultColWidth="7.5" defaultRowHeight="16.5"/>
  <cols>
    <col min="1" max="1" width="6.25" style="8" customWidth="1"/>
    <col min="2" max="2" width="46.75" style="8" customWidth="1"/>
    <col min="3" max="3" width="4.75" style="8" customWidth="1"/>
    <col min="4" max="4" width="7.125" style="8" customWidth="1"/>
    <col min="5" max="5" width="13.625" style="8" customWidth="1"/>
    <col min="6" max="6" width="16.875" style="8" customWidth="1"/>
    <col min="7" max="7" width="12.75" style="8" customWidth="1"/>
    <col min="8" max="8" width="7.75" style="8" customWidth="1"/>
    <col min="9" max="9" width="8.375" style="9" customWidth="1"/>
    <col min="10" max="16384" width="7.5" style="8"/>
  </cols>
  <sheetData>
    <row r="1" spans="1:9" ht="26.25" customHeight="1">
      <c r="A1" s="177" t="s">
        <v>15</v>
      </c>
      <c r="B1" s="178"/>
      <c r="C1" s="178"/>
      <c r="D1" s="178"/>
      <c r="E1" s="178"/>
      <c r="F1" s="178"/>
      <c r="G1" s="178"/>
      <c r="H1" s="178"/>
    </row>
    <row r="2" spans="1:9" ht="21.75" customHeight="1">
      <c r="A2" s="179" t="s">
        <v>39</v>
      </c>
      <c r="B2" s="179"/>
      <c r="C2" s="179"/>
      <c r="D2" s="179"/>
      <c r="E2" s="179"/>
      <c r="F2" s="179"/>
      <c r="G2" s="179"/>
      <c r="H2" s="179"/>
    </row>
    <row r="3" spans="1:9" ht="22.5" customHeight="1">
      <c r="A3" s="180" t="s">
        <v>16</v>
      </c>
      <c r="B3" s="181"/>
      <c r="C3" s="181"/>
      <c r="D3" s="181"/>
      <c r="E3" s="181"/>
      <c r="F3" s="181"/>
      <c r="G3" s="181"/>
      <c r="H3" s="181"/>
    </row>
    <row r="4" spans="1:9" ht="37.5" customHeight="1">
      <c r="A4" s="10" t="s">
        <v>17</v>
      </c>
      <c r="B4" s="11" t="s">
        <v>18</v>
      </c>
      <c r="C4" s="182" t="s">
        <v>19</v>
      </c>
      <c r="D4" s="183"/>
      <c r="E4" s="11" t="s">
        <v>20</v>
      </c>
      <c r="F4" s="11" t="s">
        <v>21</v>
      </c>
      <c r="G4" s="11" t="s">
        <v>22</v>
      </c>
      <c r="H4" s="11" t="s">
        <v>23</v>
      </c>
    </row>
    <row r="5" spans="1:9" ht="33">
      <c r="A5" s="12" t="s">
        <v>24</v>
      </c>
      <c r="B5" s="13" t="s">
        <v>25</v>
      </c>
      <c r="C5" s="14"/>
      <c r="D5" s="15"/>
      <c r="E5" s="15" t="e">
        <f>ROUND(SUM(E6:E6),0)</f>
        <v>#REF!</v>
      </c>
      <c r="F5" s="15" t="e">
        <f>ROUND(SUM(F6:F6),0)</f>
        <v>#REF!</v>
      </c>
      <c r="G5" s="15" t="e">
        <f>ROUND(SUM(G6:G6),0)</f>
        <v>#REF!</v>
      </c>
      <c r="H5" s="16" t="s">
        <v>26</v>
      </c>
    </row>
    <row r="6" spans="1:9" ht="19.5" customHeight="1">
      <c r="A6" s="17" t="s">
        <v>27</v>
      </c>
      <c r="B6" s="18" t="s">
        <v>37</v>
      </c>
      <c r="C6" s="19">
        <f>I6</f>
        <v>0.01</v>
      </c>
      <c r="D6" s="20" t="s">
        <v>40</v>
      </c>
      <c r="E6" s="21" t="e">
        <f>(THKP!G7+THKP!#REF!)*I6/1.1</f>
        <v>#REF!</v>
      </c>
      <c r="F6" s="21" t="e">
        <f>ROUND(E6*10%,0)</f>
        <v>#REF!</v>
      </c>
      <c r="G6" s="21" t="e">
        <f>ROUND(E6+F6,0)</f>
        <v>#REF!</v>
      </c>
      <c r="H6" s="22"/>
      <c r="I6" s="23">
        <v>0.01</v>
      </c>
    </row>
    <row r="7" spans="1:9" ht="33">
      <c r="A7" s="24" t="s">
        <v>28</v>
      </c>
      <c r="B7" s="25" t="s">
        <v>29</v>
      </c>
      <c r="C7" s="26"/>
      <c r="D7" s="27"/>
      <c r="E7" s="28" t="e">
        <f>ROUND(SUM(E8:E8),0)</f>
        <v>#REF!</v>
      </c>
      <c r="F7" s="27" t="e">
        <f>ROUND(SUM(F8:F8),0)</f>
        <v>#REF!</v>
      </c>
      <c r="G7" s="27" t="e">
        <f>ROUND(SUM(G8:G8),0)</f>
        <v>#REF!</v>
      </c>
      <c r="H7" s="29" t="s">
        <v>30</v>
      </c>
    </row>
    <row r="8" spans="1:9" ht="19.5" customHeight="1">
      <c r="A8" s="17" t="s">
        <v>31</v>
      </c>
      <c r="B8" s="18" t="str">
        <f>B6</f>
        <v>Phần xây dựng</v>
      </c>
      <c r="C8" s="19">
        <f>I8</f>
        <v>2.5000000000000001E-2</v>
      </c>
      <c r="D8" s="20" t="s">
        <v>40</v>
      </c>
      <c r="E8" s="21" t="e">
        <f>(THKP!G7+THKP!#REF!)*I8/1.1</f>
        <v>#REF!</v>
      </c>
      <c r="F8" s="21" t="e">
        <f>ROUND(E8*10%,0)</f>
        <v>#REF!</v>
      </c>
      <c r="G8" s="21" t="e">
        <f>ROUND(E8+F8,0)</f>
        <v>#REF!</v>
      </c>
      <c r="H8" s="22"/>
      <c r="I8" s="9">
        <v>2.5000000000000001E-2</v>
      </c>
    </row>
    <row r="9" spans="1:9" ht="19.5" customHeight="1">
      <c r="A9" s="30" t="s">
        <v>32</v>
      </c>
      <c r="B9" s="31" t="s">
        <v>33</v>
      </c>
      <c r="C9" s="32"/>
      <c r="D9" s="33"/>
      <c r="E9" s="33"/>
      <c r="F9" s="33"/>
      <c r="G9" s="33"/>
      <c r="H9" s="34" t="s">
        <v>34</v>
      </c>
    </row>
    <row r="10" spans="1:9" ht="22.5" customHeight="1">
      <c r="A10" s="35"/>
      <c r="B10" s="36" t="s">
        <v>35</v>
      </c>
      <c r="C10" s="37"/>
      <c r="D10" s="38"/>
      <c r="E10" s="39" t="e">
        <f>ROUND(E5+E7+E9,0)</f>
        <v>#REF!</v>
      </c>
      <c r="F10" s="39" t="e">
        <f>ROUND(F5+F7+F9,0)</f>
        <v>#REF!</v>
      </c>
      <c r="G10" s="39" t="e">
        <f>ROUND(G5+G7+G9,-3)</f>
        <v>#REF!</v>
      </c>
      <c r="H10" s="36" t="s">
        <v>36</v>
      </c>
    </row>
  </sheetData>
  <mergeCells count="4">
    <mergeCell ref="A1:H1"/>
    <mergeCell ref="A2:H2"/>
    <mergeCell ref="A3:H3"/>
    <mergeCell ref="C4:D4"/>
  </mergeCells>
  <pageMargins left="1.26" right="0.17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foxz</vt:lpstr>
      <vt:lpstr>THKP</vt:lpstr>
      <vt:lpstr>Tro giup</vt:lpstr>
      <vt:lpstr>HMC</vt:lpstr>
      <vt:lpstr>THKP!Print_Titles</vt:lpstr>
      <vt:lpstr>Recorder</vt:lpstr>
    </vt:vector>
  </TitlesOfParts>
  <Company>117 Hang Buom - Ha Noi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Charlie</cp:lastModifiedBy>
  <cp:lastPrinted>2022-07-26T10:46:59Z</cp:lastPrinted>
  <dcterms:created xsi:type="dcterms:W3CDTF">2000-05-26T16:45:09Z</dcterms:created>
  <dcterms:modified xsi:type="dcterms:W3CDTF">2022-07-26T10:47:11Z</dcterms:modified>
</cp:coreProperties>
</file>