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43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nedrive Nhat\OneDrive\8.Tài liệu\Bảng tính\"/>
    </mc:Choice>
  </mc:AlternateContent>
  <workbookProtection workbookPassword="D3BB" lockStructure="1"/>
  <bookViews>
    <workbookView xWindow="360" yWindow="405" windowWidth="12120" windowHeight="8520" activeTab="2"/>
  </bookViews>
  <sheets>
    <sheet name="Bia" sheetId="3" r:id="rId1"/>
    <sheet name="Sign" sheetId="9" r:id="rId2"/>
    <sheet name="TM" sheetId="6" r:id="rId3"/>
    <sheet name="SL NHAP" sheetId="2" r:id="rId4"/>
    <sheet name="Gio" sheetId="4" r:id="rId5"/>
    <sheet name="font" sheetId="7" r:id="rId6"/>
    <sheet name="Xago" sheetId="8" r:id="rId7"/>
    <sheet name="Ban tra" sheetId="5" r:id="rId8"/>
    <sheet name="00000000" sheetId="10" state="very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0">'[1]PNT-QUOT-#3'!#REF!</definedName>
    <definedName name="\d">'[2]??-BLDG'!#REF!</definedName>
    <definedName name="\e">'[2]??-BLDG'!#REF!</definedName>
    <definedName name="\f">'[2]??-BLDG'!#REF!</definedName>
    <definedName name="\g">'[2]??-BLDG'!#REF!</definedName>
    <definedName name="\h">'[2]??-BLDG'!#REF!</definedName>
    <definedName name="\i">'[2]??-BLDG'!#REF!</definedName>
    <definedName name="\j">'[2]??-BLDG'!#REF!</definedName>
    <definedName name="\k">'[2]??-BLDG'!#REF!</definedName>
    <definedName name="\l">'[2]??-BLDG'!#REF!</definedName>
    <definedName name="\m">'[2]??-BLDG'!#REF!</definedName>
    <definedName name="\n">'[2]??-BLDG'!#REF!</definedName>
    <definedName name="\o">'[2]??-BLDG'!#REF!</definedName>
    <definedName name="\z">'[1]COAT&amp;WRAP-QIOT-#3'!#REF!</definedName>
    <definedName name="_1">#N/A</definedName>
    <definedName name="_1000A01">#N/A</definedName>
    <definedName name="_2">#N/A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CON1">#REF!</definedName>
    <definedName name="_CON2">#REF!</definedName>
    <definedName name="_Fill" hidden="1">#REF!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AA">'[4]MTL$-INTER'!#REF!</definedName>
    <definedName name="All_Item">#REF!</definedName>
    <definedName name="ALPIN">#N/A</definedName>
    <definedName name="ALPJYOU">#N/A</definedName>
    <definedName name="ALPTOI">#N/A</definedName>
    <definedName name="B">TM!$C:$C</definedName>
    <definedName name="BaK">TM!$F:$F</definedName>
    <definedName name="BB">#REF!</definedName>
    <definedName name="BOQ">#REF!</definedName>
    <definedName name="BVCISUMMARY">#REF!</definedName>
    <definedName name="CABLE2">'[5]MTO REV.0'!$A$1:$Q$570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AT">'[1]PNT-QUOT-#3'!#REF!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_xlnm.Criteria">[6]SILICATE!#REF!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">TM!$E:$E</definedName>
    <definedName name="D_7101A_B">#REF!</definedName>
    <definedName name="_xlnm.Database">#REF!</definedName>
    <definedName name="DataFilter">[7]!DataFilter</definedName>
    <definedName name="DataSort">[7]!DataSort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[6]SILICATE!#REF!</definedName>
    <definedName name="F">TM!$G:$G</definedName>
    <definedName name="FACTOR">#REF!</definedName>
    <definedName name="FP">'[1]COAT&amp;WRAP-QIOT-#3'!#REF!</definedName>
    <definedName name="GoBack">[7]!GoBack</definedName>
    <definedName name="GPT_GROUNDING_PT">'[8]NEW-PANEL'!#REF!</definedName>
    <definedName name="H">TM!$B:$B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IO">'[1]COAT&amp;WRAP-QIOT-#3'!#REF!</definedName>
    <definedName name="MAJ_CON_EQP">#REF!</definedName>
    <definedName name="MAT">'[1]COAT&amp;WRAP-QIOT-#3'!#REF!</definedName>
    <definedName name="MF">'[1]COAT&amp;WRAP-QIOT-#3'!#REF!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OTHER_PANEL">'[8]NEW-PANEL'!#REF!</definedName>
    <definedName name="P">'[1]PNT-QUOT-#3'!#REF!</definedName>
    <definedName name="PEJM">'[1]COAT&amp;WRAP-QIOT-#3'!#REF!</definedName>
    <definedName name="PF">'[1]PNT-QUOT-#3'!#REF!</definedName>
    <definedName name="PL_指示燈___P.B.___REST_P.B._壓扣開關">'[8]NEW-PANEL'!#REF!</definedName>
    <definedName name="PM">[9]IBASE!$AH$16:$AV$110</definedName>
    <definedName name="PRICE">#REF!</definedName>
    <definedName name="PRICE1">#REF!</definedName>
    <definedName name="_xlnm.Print_Area" localSheetId="3">'SL NHAP'!$A$2:$Q$63</definedName>
    <definedName name="_xlnm.Print_Area" localSheetId="2">TM!$A$1:$J$562</definedName>
    <definedName name="_xlnm.Print_Area">#REF!</definedName>
    <definedName name="Print_Area_MI">[10]ESTI.!$A$1:$U$52</definedName>
    <definedName name="_xlnm.Print_Titles" localSheetId="2">TM!#REF!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T">'[1]COAT&amp;WRAP-QIOT-#3'!#REF!</definedName>
    <definedName name="SB">[9]IBASE!$AH$7:$AL$14</definedName>
    <definedName name="SCH">#REF!</definedName>
    <definedName name="SIZE">#REF!</definedName>
    <definedName name="SORT">#REF!</definedName>
    <definedName name="SORT_AREA">'[10]DI-ESTI'!$A$8:$R$489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TM!$D:$D</definedName>
    <definedName name="THI">#REF!</definedName>
    <definedName name="THK">'[1]COAT&amp;WRAP-QIOT-#3'!#REF!</definedName>
    <definedName name="TITAN">#REF!</definedName>
    <definedName name="TPLRP">#REF!</definedName>
    <definedName name="TR">#REF!</definedName>
    <definedName name="TRADE2">#REF!</definedName>
    <definedName name="TRANSFORMER">'[8]NEW-PANEL'!#REF!</definedName>
    <definedName name="v">#REF!</definedName>
    <definedName name="VARIINST">#REF!</definedName>
    <definedName name="VARIPURC">#REF!</definedName>
    <definedName name="W">#REF!</definedName>
    <definedName name="X">#REF!</definedName>
    <definedName name="Z_7EA552CB_1ABB_11D8_B239_00051C0CA62E_.wvu.Cols" localSheetId="0" hidden="1">Bia!$L:$Q</definedName>
    <definedName name="Z_7EA552CB_1ABB_11D8_B239_00051C0CA62E_.wvu.Cols" localSheetId="1" hidden="1">Sign!$L:$Q</definedName>
    <definedName name="Z_7EA552CB_1ABB_11D8_B239_00051C0CA62E_.wvu.Cols" localSheetId="3" hidden="1">'SL NHAP'!$A:$A,'SL NHAP'!$G:$G</definedName>
    <definedName name="Z_7EA552CB_1ABB_11D8_B239_00051C0CA62E_.wvu.PrintArea" localSheetId="3" hidden="1">'SL NHAP'!$A$2:$Q$63</definedName>
    <definedName name="Z_7EA552CB_1ABB_11D8_B239_00051C0CA62E_.wvu.PrintArea" localSheetId="2" hidden="1">TM!$A$1:$J$562</definedName>
    <definedName name="Z_7EA552CB_1ABB_11D8_B239_00051C0CA62E_.wvu.Rows" localSheetId="0" hidden="1">Bia!$7:$7</definedName>
    <definedName name="Z_7EA552CB_1ABB_11D8_B239_00051C0CA62E_.wvu.Rows" localSheetId="1" hidden="1">Sign!$7:$7</definedName>
    <definedName name="ZYX">#REF!</definedName>
    <definedName name="ZZZ">#REF!</definedName>
  </definedNames>
  <calcPr calcId="152511"/>
  <customWorkbookViews>
    <customWorkbookView name="DUY XUAN - Personal View" guid="{7EA552CB-1ABB-11D8-B239-00051C0CA62E}" mergeInterval="0" personalView="1" maximized="1" windowWidth="1020" windowHeight="602" activeSheetId="2"/>
  </customWorkbookViews>
</workbook>
</file>

<file path=xl/calcChain.xml><?xml version="1.0" encoding="utf-8"?>
<calcChain xmlns="http://schemas.openxmlformats.org/spreadsheetml/2006/main">
  <c r="G62" i="6" l="1"/>
  <c r="I20" i="2"/>
  <c r="F2" i="4"/>
  <c r="F5" i="4" s="1"/>
  <c r="F3" i="4"/>
  <c r="F4" i="4"/>
  <c r="D11" i="4"/>
  <c r="C11" i="4" s="1"/>
  <c r="C12" i="4" s="1"/>
  <c r="M108" i="6"/>
  <c r="N20" i="2"/>
  <c r="D10" i="4"/>
  <c r="D9" i="4"/>
  <c r="H37" i="2"/>
  <c r="I23" i="2"/>
  <c r="I5" i="2"/>
  <c r="K5" i="2"/>
  <c r="D13" i="2"/>
  <c r="I13" i="2" s="1"/>
  <c r="D11" i="2"/>
  <c r="I11" i="2"/>
  <c r="K11" i="2" s="1"/>
  <c r="D10" i="2"/>
  <c r="I10" i="2" s="1"/>
  <c r="I9" i="2"/>
  <c r="K9" i="2" s="1"/>
  <c r="C7" i="2"/>
  <c r="D7" i="2"/>
  <c r="E7" i="2"/>
  <c r="L7" i="2" s="1"/>
  <c r="F7" i="2"/>
  <c r="I6" i="2"/>
  <c r="K6" i="2"/>
  <c r="J34" i="2"/>
  <c r="J32" i="2"/>
  <c r="O28" i="2"/>
  <c r="J45" i="2"/>
  <c r="J44" i="2"/>
  <c r="J43" i="2"/>
  <c r="J42" i="2"/>
  <c r="J41" i="2"/>
  <c r="J40" i="2"/>
  <c r="J39" i="2"/>
  <c r="J38" i="2"/>
  <c r="J37" i="2"/>
  <c r="J36" i="2"/>
  <c r="J35" i="2"/>
  <c r="J33" i="2"/>
  <c r="P13" i="2"/>
  <c r="Q13" i="2"/>
  <c r="H13" i="2"/>
  <c r="N13" i="2" s="1"/>
  <c r="M13" i="2"/>
  <c r="L13" i="2"/>
  <c r="J13" i="2"/>
  <c r="P11" i="2"/>
  <c r="Q11" i="2" s="1"/>
  <c r="O11" i="2"/>
  <c r="H11" i="2"/>
  <c r="N11" i="2" s="1"/>
  <c r="M11" i="2"/>
  <c r="L11" i="2"/>
  <c r="J11" i="2"/>
  <c r="P10" i="2"/>
  <c r="Q10" i="2" s="1"/>
  <c r="M10" i="2"/>
  <c r="L10" i="2"/>
  <c r="P9" i="2"/>
  <c r="Q9" i="2"/>
  <c r="O9" i="2"/>
  <c r="H9" i="2"/>
  <c r="N9" i="2" s="1"/>
  <c r="M9" i="2"/>
  <c r="L9" i="2"/>
  <c r="J9" i="2"/>
  <c r="P7" i="2"/>
  <c r="Q7" i="2" s="1"/>
  <c r="H7" i="2"/>
  <c r="N7" i="2"/>
  <c r="M7" i="2"/>
  <c r="J7" i="2"/>
  <c r="P6" i="2"/>
  <c r="Q6" i="2" s="1"/>
  <c r="H6" i="2"/>
  <c r="M6" i="2"/>
  <c r="L6" i="2"/>
  <c r="J6" i="2"/>
  <c r="P5" i="2"/>
  <c r="Q5" i="2" s="1"/>
  <c r="O5" i="2"/>
  <c r="H5" i="2"/>
  <c r="N5" i="2" s="1"/>
  <c r="M5" i="2"/>
  <c r="L5" i="2"/>
  <c r="J5" i="2"/>
  <c r="J15" i="8"/>
  <c r="G10" i="6"/>
  <c r="G16" i="6" s="1"/>
  <c r="G55" i="6"/>
  <c r="J21" i="8"/>
  <c r="J20" i="8"/>
  <c r="J19" i="8"/>
  <c r="J9" i="8"/>
  <c r="J18" i="8"/>
  <c r="J17" i="8"/>
  <c r="J16" i="8"/>
  <c r="J14" i="8"/>
  <c r="J13" i="8"/>
  <c r="J12" i="8"/>
  <c r="J11" i="8"/>
  <c r="J10" i="8"/>
  <c r="M104" i="6"/>
  <c r="E11" i="4"/>
  <c r="G11" i="4"/>
  <c r="H11" i="4"/>
  <c r="F11" i="4"/>
  <c r="M105" i="6"/>
  <c r="M107" i="6"/>
  <c r="K13" i="2" l="1"/>
  <c r="O13" i="2"/>
  <c r="J17" i="4"/>
  <c r="J18" i="4"/>
  <c r="E15" i="4"/>
  <c r="J20" i="4"/>
  <c r="J19" i="4"/>
  <c r="E14" i="4"/>
  <c r="N6" i="2"/>
  <c r="D12" i="4"/>
  <c r="H10" i="2"/>
  <c r="O6" i="2"/>
  <c r="I7" i="2"/>
  <c r="O7" i="2" s="1"/>
  <c r="K10" i="2"/>
  <c r="O10" i="2"/>
  <c r="F41" i="6"/>
  <c r="F44" i="6" s="1"/>
  <c r="F50" i="6" s="1"/>
  <c r="G18" i="6"/>
  <c r="F23" i="6" s="1"/>
  <c r="F29" i="6" s="1"/>
  <c r="G19" i="6"/>
  <c r="F25" i="6" s="1"/>
  <c r="F31" i="6" s="1"/>
  <c r="N10" i="2" l="1"/>
  <c r="J10" i="2"/>
  <c r="K7" i="2"/>
  <c r="F43" i="6"/>
  <c r="E59" i="6" s="1"/>
  <c r="E62" i="6" s="1"/>
  <c r="F48" i="6" l="1"/>
  <c r="F55" i="6" s="1"/>
  <c r="I55" i="6" s="1"/>
  <c r="I62" i="6"/>
  <c r="B64" i="6"/>
</calcChain>
</file>

<file path=xl/comments1.xml><?xml version="1.0" encoding="utf-8"?>
<comments xmlns="http://schemas.openxmlformats.org/spreadsheetml/2006/main">
  <authors>
    <author>DUY XUÂN</author>
    <author xml:space="preserve">   </author>
    <author>MTC</author>
  </authors>
  <commentList>
    <comment ref="D249" authorId="0" shapeId="0">
      <text>
        <r>
          <rPr>
            <b/>
            <sz val="8"/>
            <color indexed="81"/>
            <rFont val="VNI-Avo"/>
          </rPr>
          <t>Kiem tra
töø baûng treân</t>
        </r>
      </text>
    </comment>
    <comment ref="E255" authorId="0" shapeId="0">
      <text>
        <r>
          <rPr>
            <b/>
            <sz val="8"/>
            <color indexed="81"/>
            <rFont val="Tahoma"/>
          </rPr>
          <t>tra bang</t>
        </r>
        <r>
          <rPr>
            <sz val="8"/>
            <color indexed="81"/>
            <rFont val="Tahoma"/>
          </rPr>
          <t xml:space="preserve">
tu</t>
        </r>
        <r>
          <rPr>
            <sz val="8"/>
            <color indexed="81"/>
            <rFont val="Symbol"/>
            <family val="1"/>
            <charset val="2"/>
          </rPr>
          <t xml:space="preserve"> l</t>
        </r>
        <r>
          <rPr>
            <sz val="8"/>
            <color indexed="81"/>
            <rFont val="Tahoma"/>
          </rPr>
          <t>x va m1</t>
        </r>
      </text>
    </comment>
    <comment ref="I263" authorId="0" shapeId="0">
      <text>
        <r>
          <rPr>
            <b/>
            <sz val="8"/>
            <color indexed="81"/>
            <rFont val="Tahoma"/>
          </rPr>
          <t>Khong xoa</t>
        </r>
        <r>
          <rPr>
            <sz val="8"/>
            <color indexed="81"/>
            <rFont val="Tahoma"/>
          </rPr>
          <t xml:space="preserve">
</t>
        </r>
      </text>
    </comment>
    <comment ref="I316" authorId="0" shapeId="0">
      <text>
        <r>
          <rPr>
            <b/>
            <sz val="8"/>
            <color indexed="81"/>
            <rFont val="Tahoma"/>
          </rPr>
          <t>Khong xoa</t>
        </r>
        <r>
          <rPr>
            <sz val="8"/>
            <color indexed="81"/>
            <rFont val="Tahoma"/>
          </rPr>
          <t xml:space="preserve">
</t>
        </r>
      </text>
    </comment>
    <comment ref="G332" authorId="0" shapeId="0">
      <text>
        <r>
          <rPr>
            <b/>
            <sz val="8"/>
            <color indexed="81"/>
            <rFont val="Tahoma"/>
          </rPr>
          <t>Khong xoa</t>
        </r>
        <r>
          <rPr>
            <sz val="8"/>
            <color indexed="81"/>
            <rFont val="Tahoma"/>
          </rPr>
          <t xml:space="preserve">
</t>
        </r>
      </text>
    </comment>
    <comment ref="G333" authorId="0" shapeId="0">
      <text>
        <r>
          <rPr>
            <b/>
            <sz val="8"/>
            <color indexed="81"/>
            <rFont val="Tahoma"/>
          </rPr>
          <t>Khong xoa</t>
        </r>
        <r>
          <rPr>
            <sz val="8"/>
            <color indexed="81"/>
            <rFont val="Tahoma"/>
          </rPr>
          <t xml:space="preserve">
</t>
        </r>
      </text>
    </comment>
    <comment ref="F446" authorId="1" shapeId="0">
      <text>
        <r>
          <rPr>
            <sz val="8"/>
            <color indexed="81"/>
            <rFont val="Tahoma"/>
          </rPr>
          <t xml:space="preserve">Nhap vao tu Sap (cm)
</t>
        </r>
      </text>
    </comment>
    <comment ref="G446" authorId="2" shapeId="0">
      <text>
        <r>
          <rPr>
            <b/>
            <sz val="8"/>
            <color indexed="81"/>
            <rFont val="Tahoma"/>
          </rPr>
          <t>Xem trang 1.9 Zamil 
design manual.</t>
        </r>
      </text>
    </comment>
    <comment ref="F449" authorId="1" shapeId="0">
      <text>
        <r>
          <rPr>
            <sz val="8"/>
            <color indexed="81"/>
            <rFont val="Tahoma"/>
          </rPr>
          <t xml:space="preserve">Nhap vao tu Sap (cm)
</t>
        </r>
      </text>
    </comment>
    <comment ref="G449" authorId="2" shapeId="0">
      <text>
        <r>
          <rPr>
            <b/>
            <sz val="8"/>
            <color indexed="81"/>
            <rFont val="Tahoma"/>
          </rPr>
          <t>Xem trang 1.10 Zamil 
design manual.</t>
        </r>
      </text>
    </comment>
    <comment ref="F452" authorId="1" shapeId="0">
      <text>
        <r>
          <rPr>
            <sz val="8"/>
            <color indexed="81"/>
            <rFont val="Tahoma"/>
          </rPr>
          <t xml:space="preserve">Nhap vao tu Sap (cm)
</t>
        </r>
      </text>
    </comment>
    <comment ref="G452" authorId="2" shapeId="0">
      <text>
        <r>
          <rPr>
            <b/>
            <sz val="8"/>
            <color indexed="81"/>
            <rFont val="Tahoma"/>
          </rPr>
          <t>Xem trang 1.10 Zamil 
design manual.</t>
        </r>
      </text>
    </comment>
    <comment ref="F559" authorId="2" shapeId="0">
      <text>
        <r>
          <rPr>
            <sz val="8"/>
            <color indexed="81"/>
            <rFont val="Tahoma"/>
          </rPr>
          <t>M15.9 Lneo min 410 mm
M19.1 Lneo min 530 mm
M22.2 Lneo min 665 mm
M28.6 Lneo min 800 mm</t>
        </r>
      </text>
    </comment>
  </commentList>
</comments>
</file>

<file path=xl/sharedStrings.xml><?xml version="1.0" encoding="utf-8"?>
<sst xmlns="http://schemas.openxmlformats.org/spreadsheetml/2006/main" count="310" uniqueCount="237">
  <si>
    <t>A /.</t>
  </si>
  <si>
    <t>TÍNH CHOÏN XAØ GOÀ :</t>
  </si>
  <si>
    <t>1/.</t>
  </si>
  <si>
    <t>Choïn tieát dieän :</t>
  </si>
  <si>
    <t>1 .</t>
  </si>
  <si>
    <t>Taûi troïng taùc duïng leân xaø goà :</t>
  </si>
  <si>
    <t>Söû duïng taám lôïp loaïi coù chieàu daøy</t>
  </si>
  <si>
    <t>=</t>
  </si>
  <si>
    <t>mm</t>
  </si>
  <si>
    <t xml:space="preserve">Ñoä doác nhaø </t>
  </si>
  <si>
    <t xml:space="preserve">i % </t>
  </si>
  <si>
    <t>%</t>
  </si>
  <si>
    <t xml:space="preserve"> = </t>
  </si>
  <si>
    <t>ñoä</t>
  </si>
  <si>
    <t>Böôùc xaø goà</t>
  </si>
  <si>
    <t xml:space="preserve">b </t>
  </si>
  <si>
    <t>m.</t>
  </si>
  <si>
    <t xml:space="preserve">Böôùc coät </t>
  </si>
  <si>
    <t>l</t>
  </si>
  <si>
    <t>Heä soá vöôït taûi</t>
  </si>
  <si>
    <t xml:space="preserve">n </t>
  </si>
  <si>
    <t xml:space="preserve">Hoaït taûi phaân boá chuaån </t>
  </si>
  <si>
    <t>Kg/m.</t>
  </si>
  <si>
    <t>2.</t>
  </si>
  <si>
    <t>Moment uoán taùc duïng leân xaø goà :</t>
  </si>
  <si>
    <t>Kg.m.</t>
  </si>
  <si>
    <t>3.</t>
  </si>
  <si>
    <t>Moment choáng uoán taùc duïng leân xaø goà :</t>
  </si>
  <si>
    <t>Xaø goà choïn</t>
  </si>
  <si>
    <t>coù:</t>
  </si>
  <si>
    <t xml:space="preserve">g      </t>
  </si>
  <si>
    <t>2 /.</t>
  </si>
  <si>
    <t>Kieåm tra tieát dieän choïn :</t>
  </si>
  <si>
    <t>1.</t>
  </si>
  <si>
    <t>Öùng suaát lôùn nhaát do taùc ñoäng ñoàng thôøi cuaû hai moment :</t>
  </si>
  <si>
    <t>4.</t>
  </si>
  <si>
    <t>cm.</t>
  </si>
  <si>
    <t>=====&gt;</t>
  </si>
  <si>
    <t>I</t>
  </si>
  <si>
    <t>h1/l =</t>
  </si>
  <si>
    <t>b</t>
  </si>
  <si>
    <t>Kg/cm2</t>
  </si>
  <si>
    <t>/</t>
  </si>
  <si>
    <t>C1</t>
  </si>
  <si>
    <t>C3</t>
  </si>
  <si>
    <t>(mm)</t>
  </si>
  <si>
    <r>
      <t>Troïng löôïng toân lôïp q</t>
    </r>
    <r>
      <rPr>
        <vertAlign val="subscript"/>
        <sz val="10"/>
        <rFont val="VNI-Helve-Condense"/>
      </rPr>
      <t>tl</t>
    </r>
  </si>
  <si>
    <r>
      <t>Kg/m</t>
    </r>
    <r>
      <rPr>
        <vertAlign val="superscript"/>
        <sz val="10"/>
        <rFont val="VNI-Helve-Condense"/>
      </rPr>
      <t>2</t>
    </r>
  </si>
  <si>
    <r>
      <t>a</t>
    </r>
    <r>
      <rPr>
        <sz val="11"/>
        <rFont val="VNI-Helve-Condense"/>
      </rPr>
      <t xml:space="preserve">     </t>
    </r>
  </si>
  <si>
    <r>
      <t>q</t>
    </r>
    <r>
      <rPr>
        <vertAlign val="subscript"/>
        <sz val="10"/>
        <rFont val="VNI-Helve-Condense"/>
      </rPr>
      <t>c</t>
    </r>
  </si>
  <si>
    <r>
      <t xml:space="preserve">q </t>
    </r>
    <r>
      <rPr>
        <vertAlign val="subscript"/>
        <sz val="10"/>
        <rFont val="VNI-Helve-Condense"/>
      </rPr>
      <t>y</t>
    </r>
    <r>
      <rPr>
        <sz val="10"/>
        <rFont val="VNI-Helve-Condense"/>
      </rPr>
      <t xml:space="preserve"> = q x cos</t>
    </r>
    <r>
      <rPr>
        <sz val="11"/>
        <rFont val="Symbol"/>
        <family val="1"/>
        <charset val="2"/>
      </rPr>
      <t>a</t>
    </r>
  </si>
  <si>
    <r>
      <t xml:space="preserve">q </t>
    </r>
    <r>
      <rPr>
        <vertAlign val="subscript"/>
        <sz val="10"/>
        <rFont val="VNI-Helve-Condense"/>
      </rPr>
      <t>x</t>
    </r>
    <r>
      <rPr>
        <sz val="10"/>
        <rFont val="VNI-Helve-Condense"/>
      </rPr>
      <t xml:space="preserve"> = q x sin</t>
    </r>
    <r>
      <rPr>
        <sz val="11"/>
        <rFont val="Symbol"/>
        <family val="1"/>
        <charset val="2"/>
      </rPr>
      <t>a</t>
    </r>
  </si>
  <si>
    <r>
      <t>cm</t>
    </r>
    <r>
      <rPr>
        <vertAlign val="superscript"/>
        <sz val="10"/>
        <rFont val="VNI-Helve-Condense"/>
      </rPr>
      <t>3</t>
    </r>
    <r>
      <rPr>
        <sz val="10"/>
        <rFont val="VNI-Helve-Condense"/>
      </rPr>
      <t>,</t>
    </r>
  </si>
  <si>
    <r>
      <t>W</t>
    </r>
    <r>
      <rPr>
        <vertAlign val="subscript"/>
        <sz val="10"/>
        <rFont val="VNI-Helve-Condense"/>
      </rPr>
      <t xml:space="preserve">x     </t>
    </r>
  </si>
  <si>
    <r>
      <t>cm</t>
    </r>
    <r>
      <rPr>
        <vertAlign val="superscript"/>
        <sz val="10"/>
        <rFont val="VNI-Helve-Condense"/>
      </rPr>
      <t>3</t>
    </r>
  </si>
  <si>
    <r>
      <t>cm</t>
    </r>
    <r>
      <rPr>
        <vertAlign val="superscript"/>
        <sz val="10"/>
        <rFont val="VNI-Helve-Condense"/>
      </rPr>
      <t>4</t>
    </r>
    <r>
      <rPr>
        <sz val="10"/>
        <rFont val="Arial"/>
      </rPr>
      <t/>
    </r>
  </si>
  <si>
    <r>
      <t>W</t>
    </r>
    <r>
      <rPr>
        <vertAlign val="subscript"/>
        <sz val="10"/>
        <rFont val="VNI-Helve-Condense"/>
      </rPr>
      <t xml:space="preserve">y      </t>
    </r>
  </si>
  <si>
    <r>
      <t>q</t>
    </r>
    <r>
      <rPr>
        <vertAlign val="subscript"/>
        <sz val="10"/>
        <rFont val="VNI-Helve-Condense"/>
      </rPr>
      <t>y</t>
    </r>
    <r>
      <rPr>
        <sz val="10"/>
        <rFont val="VNI-Helve-Condense"/>
      </rPr>
      <t xml:space="preserve"> = q x cos</t>
    </r>
    <r>
      <rPr>
        <sz val="11"/>
        <rFont val="Symbol"/>
        <family val="1"/>
        <charset val="2"/>
      </rPr>
      <t>a</t>
    </r>
  </si>
  <si>
    <r>
      <t>q</t>
    </r>
    <r>
      <rPr>
        <vertAlign val="subscript"/>
        <sz val="10"/>
        <rFont val="VNI-Helve-Condense"/>
      </rPr>
      <t>x</t>
    </r>
    <r>
      <rPr>
        <sz val="10"/>
        <rFont val="VNI-Helve-Condense"/>
      </rPr>
      <t xml:space="preserve"> = q x sin</t>
    </r>
    <r>
      <rPr>
        <sz val="11"/>
        <rFont val="Symbol"/>
        <family val="1"/>
        <charset val="2"/>
      </rPr>
      <t>a</t>
    </r>
  </si>
  <si>
    <r>
      <t>Kg/cm</t>
    </r>
    <r>
      <rPr>
        <vertAlign val="superscript"/>
        <sz val="10"/>
        <rFont val="VNI-Helve-Condense"/>
      </rPr>
      <t>2</t>
    </r>
    <r>
      <rPr>
        <sz val="10"/>
        <rFont val="VNI-Helve-Condense"/>
      </rPr>
      <t>,</t>
    </r>
  </si>
  <si>
    <r>
      <t>Ñoä voõng xaø goà döôùi taùc duïng cuûa taûi troïng q</t>
    </r>
    <r>
      <rPr>
        <vertAlign val="subscript"/>
        <sz val="10"/>
        <rFont val="VNI-Helve-Condense"/>
      </rPr>
      <t xml:space="preserve">y </t>
    </r>
    <r>
      <rPr>
        <sz val="10"/>
        <rFont val="VNI-Helve-Condense"/>
      </rPr>
      <t>(theo phöông x ñaõ coù heä giaèng xaø goà):</t>
    </r>
  </si>
  <si>
    <r>
      <t>t</t>
    </r>
    <r>
      <rPr>
        <vertAlign val="subscript"/>
        <sz val="10"/>
        <rFont val="VNI-Helve-Condense"/>
      </rPr>
      <t>f</t>
    </r>
  </si>
  <si>
    <t>Tieát
dieän</t>
  </si>
  <si>
    <t>Cao
(mm)</t>
  </si>
  <si>
    <t>Roäng
(mm)</t>
  </si>
  <si>
    <t>Daøy caùnh
(mm)</t>
  </si>
  <si>
    <t>Daøy buïng
(mm)</t>
  </si>
  <si>
    <t>r
(mm)</t>
  </si>
  <si>
    <t>Dieän tích
tieát dieän</t>
  </si>
  <si>
    <t>Troïng
löôïng</t>
  </si>
  <si>
    <t>H</t>
  </si>
  <si>
    <t>B</t>
  </si>
  <si>
    <t>r</t>
  </si>
  <si>
    <t>(Kg/m)</t>
  </si>
  <si>
    <t>COÄT</t>
  </si>
  <si>
    <t xml:space="preserve">DAÀM </t>
  </si>
  <si>
    <t>TAÏI TIEÁT DIEÄN BAÁT KYØ</t>
  </si>
  <si>
    <t>SOÁ LIEÄU NHAÄP</t>
  </si>
  <si>
    <t>Teân coâng trình</t>
  </si>
  <si>
    <t>STT</t>
  </si>
  <si>
    <t>Moâ taû</t>
  </si>
  <si>
    <t>Kyù hieäu</t>
  </si>
  <si>
    <t>Giaù trò</t>
  </si>
  <si>
    <t>Ñôn vò</t>
  </si>
  <si>
    <t>Haïng muïc:</t>
  </si>
  <si>
    <t>Chieàu cao coät</t>
  </si>
  <si>
    <t>m</t>
  </si>
  <si>
    <t>Ñòa ñieåm:</t>
  </si>
  <si>
    <t>Khoaûng caùch böôùc coät</t>
  </si>
  <si>
    <t>Ngöôøi vieát TM</t>
  </si>
  <si>
    <t>Khoaûng caùch nhòp</t>
  </si>
  <si>
    <t>L</t>
  </si>
  <si>
    <t>Ngöôøi kieåm</t>
  </si>
  <si>
    <t>Cöôøng ñoä chòu keùo tính toaùn cuûa theùp taám:</t>
  </si>
  <si>
    <t>Ngaøy hoaøn thaønh</t>
  </si>
  <si>
    <t>Cöôøng ñoä chòu caét tính toaùn cuûa theùp taám:</t>
  </si>
  <si>
    <t>Chieàu daøy toân</t>
  </si>
  <si>
    <t>t</t>
  </si>
  <si>
    <t>Cöôøng ñoä chòu eùp maët tính toaùn cuûa theùp taám</t>
  </si>
  <si>
    <t>(m)</t>
  </si>
  <si>
    <t>Heä soá ñaøn hoài cuûa theùp</t>
  </si>
  <si>
    <t>E</t>
  </si>
  <si>
    <t>Ñoä doác maùi</t>
  </si>
  <si>
    <t>Cöôøng ñoä tính toaùn chòu keùo cuûa buloâng:</t>
  </si>
  <si>
    <t>Hoaït taûi phaân boá</t>
  </si>
  <si>
    <t>Cöôøng ñoä tính toaùn chòu caét cuûa buloâng:</t>
  </si>
  <si>
    <t>Tónh taûi phaân boá</t>
  </si>
  <si>
    <t>Cöôøng ñoä tính toaùn chòu eùp maët cuûa buloâng:</t>
  </si>
  <si>
    <t>Vuøng aùp löïc gioù</t>
  </si>
  <si>
    <t xml:space="preserve">Beâ toâng söû duïng coù cöôøng ñoä: </t>
  </si>
  <si>
    <t>NOÄI LÖÏC</t>
  </si>
  <si>
    <t>TOÅ HÔÏP TAÛI TROÏNG SÖÛ DUÏNG</t>
  </si>
  <si>
    <t>Stt</t>
  </si>
  <si>
    <t>Maët caét</t>
  </si>
  <si>
    <t>N (kg)</t>
  </si>
  <si>
    <t>Q (Kg)</t>
  </si>
  <si>
    <t>M (Kg.cm)</t>
  </si>
  <si>
    <t xml:space="preserve">Toå hôïp söû duïng </t>
  </si>
  <si>
    <t>Taïi chaân coät</t>
  </si>
  <si>
    <t>C2</t>
  </si>
  <si>
    <t>1DL + 1LL</t>
  </si>
  <si>
    <t>1DL + 1WL</t>
  </si>
  <si>
    <t>(Tieát dieän 1)</t>
  </si>
  <si>
    <t>(Tieát dieän 2)</t>
  </si>
  <si>
    <t>Taïi tieát dieän</t>
  </si>
  <si>
    <t>(baát kyø)</t>
  </si>
  <si>
    <r>
      <t>J</t>
    </r>
    <r>
      <rPr>
        <b/>
        <vertAlign val="subscript"/>
        <sz val="10"/>
        <rFont val="VNI-Helve-Condense"/>
      </rPr>
      <t>x</t>
    </r>
    <r>
      <rPr>
        <b/>
        <sz val="10"/>
        <rFont val="VNI-Helve-Condense"/>
      </rPr>
      <t xml:space="preserve"> &amp; J</t>
    </r>
    <r>
      <rPr>
        <b/>
        <vertAlign val="subscript"/>
        <sz val="10"/>
        <rFont val="VNI-Helve-Condense"/>
      </rPr>
      <t>y</t>
    </r>
    <r>
      <rPr>
        <b/>
        <sz val="10"/>
        <rFont val="VNI-Helve-Condense"/>
      </rPr>
      <t xml:space="preserve">
(cm</t>
    </r>
    <r>
      <rPr>
        <b/>
        <vertAlign val="superscript"/>
        <sz val="10"/>
        <rFont val="VNI-Helve-Condense"/>
      </rPr>
      <t>4)</t>
    </r>
  </si>
  <si>
    <r>
      <t>W</t>
    </r>
    <r>
      <rPr>
        <b/>
        <vertAlign val="subscript"/>
        <sz val="10"/>
        <rFont val="VNI-Helve-Condense"/>
      </rPr>
      <t>x</t>
    </r>
    <r>
      <rPr>
        <b/>
        <sz val="10"/>
        <rFont val="VNI-Helve-Condense"/>
      </rPr>
      <t xml:space="preserve"> &amp; W</t>
    </r>
    <r>
      <rPr>
        <b/>
        <vertAlign val="subscript"/>
        <sz val="10"/>
        <rFont val="VNI-Helve-Condense"/>
      </rPr>
      <t>y</t>
    </r>
    <r>
      <rPr>
        <b/>
        <sz val="10"/>
        <rFont val="VNI-Helve-Condense"/>
      </rPr>
      <t xml:space="preserve">
(cm</t>
    </r>
    <r>
      <rPr>
        <b/>
        <vertAlign val="superscript"/>
        <sz val="10"/>
        <rFont val="VNI-Helve-Condense"/>
      </rPr>
      <t>3</t>
    </r>
    <r>
      <rPr>
        <b/>
        <sz val="10"/>
        <rFont val="VNI-Helve-Condense"/>
      </rPr>
      <t>)</t>
    </r>
  </si>
  <si>
    <r>
      <t>S</t>
    </r>
    <r>
      <rPr>
        <b/>
        <vertAlign val="subscript"/>
        <sz val="10"/>
        <rFont val="VNI-Helve-Condense"/>
      </rPr>
      <t>x</t>
    </r>
    <r>
      <rPr>
        <b/>
        <sz val="10"/>
        <rFont val="VNI-Helve-Condense"/>
      </rPr>
      <t xml:space="preserve"> &amp; S</t>
    </r>
    <r>
      <rPr>
        <b/>
        <vertAlign val="subscript"/>
        <sz val="10"/>
        <rFont val="VNI-Helve-Condense"/>
      </rPr>
      <t>y</t>
    </r>
    <r>
      <rPr>
        <b/>
        <sz val="10"/>
        <rFont val="VNI-Helve-Condense"/>
      </rPr>
      <t xml:space="preserve">
(cm</t>
    </r>
    <r>
      <rPr>
        <b/>
        <vertAlign val="superscript"/>
        <sz val="10"/>
        <rFont val="VNI-Helve-Condense"/>
      </rPr>
      <t>3</t>
    </r>
    <r>
      <rPr>
        <b/>
        <sz val="10"/>
        <rFont val="VNI-Helve-Condense"/>
      </rPr>
      <t>)</t>
    </r>
  </si>
  <si>
    <r>
      <t>r</t>
    </r>
    <r>
      <rPr>
        <b/>
        <vertAlign val="subscript"/>
        <sz val="10"/>
        <rFont val="VNI-Helve-Condense"/>
      </rPr>
      <t>x</t>
    </r>
    <r>
      <rPr>
        <b/>
        <sz val="10"/>
        <rFont val="VNI-Helve-Condense"/>
      </rPr>
      <t xml:space="preserve"> &amp; r</t>
    </r>
    <r>
      <rPr>
        <b/>
        <vertAlign val="subscript"/>
        <sz val="10"/>
        <rFont val="VNI-Helve-Condense"/>
      </rPr>
      <t>y</t>
    </r>
    <r>
      <rPr>
        <b/>
        <sz val="10"/>
        <rFont val="VNI-Helve-Condense"/>
      </rPr>
      <t xml:space="preserve">
(cm)</t>
    </r>
  </si>
  <si>
    <r>
      <t>t</t>
    </r>
    <r>
      <rPr>
        <vertAlign val="subscript"/>
        <sz val="10"/>
        <rFont val="VNI-Helve-Condense"/>
      </rPr>
      <t>w</t>
    </r>
  </si>
  <si>
    <r>
      <t>J</t>
    </r>
    <r>
      <rPr>
        <vertAlign val="subscript"/>
        <sz val="8"/>
        <rFont val="VNI-Helve-Condense"/>
      </rPr>
      <t>x</t>
    </r>
  </si>
  <si>
    <r>
      <t>J</t>
    </r>
    <r>
      <rPr>
        <vertAlign val="subscript"/>
        <sz val="8"/>
        <rFont val="VNI-Helve-Condense"/>
      </rPr>
      <t>y</t>
    </r>
  </si>
  <si>
    <r>
      <t>W</t>
    </r>
    <r>
      <rPr>
        <vertAlign val="subscript"/>
        <sz val="8"/>
        <rFont val="VNI-Helve-Condense"/>
      </rPr>
      <t>x</t>
    </r>
  </si>
  <si>
    <r>
      <t>W</t>
    </r>
    <r>
      <rPr>
        <vertAlign val="subscript"/>
        <sz val="8"/>
        <rFont val="VNI-Helve-Condense"/>
      </rPr>
      <t>y</t>
    </r>
  </si>
  <si>
    <r>
      <t>S</t>
    </r>
    <r>
      <rPr>
        <vertAlign val="subscript"/>
        <sz val="8"/>
        <rFont val="VNI-Helve-Condense"/>
      </rPr>
      <t>x</t>
    </r>
  </si>
  <si>
    <r>
      <t>S</t>
    </r>
    <r>
      <rPr>
        <vertAlign val="subscript"/>
        <sz val="8"/>
        <rFont val="VNI-Helve-Condense"/>
      </rPr>
      <t>y</t>
    </r>
  </si>
  <si>
    <r>
      <t>r</t>
    </r>
    <r>
      <rPr>
        <vertAlign val="subscript"/>
        <sz val="8"/>
        <rFont val="VNI-Helve-Condense"/>
      </rPr>
      <t>x</t>
    </r>
  </si>
  <si>
    <r>
      <t>r</t>
    </r>
    <r>
      <rPr>
        <vertAlign val="subscript"/>
        <sz val="10"/>
        <rFont val="VNI-Helve-Condense"/>
      </rPr>
      <t>y</t>
    </r>
  </si>
  <si>
    <r>
      <t>(cm</t>
    </r>
    <r>
      <rPr>
        <vertAlign val="superscript"/>
        <sz val="10"/>
        <rFont val="VNI-Helve-Condense"/>
      </rPr>
      <t>2</t>
    </r>
    <r>
      <rPr>
        <sz val="10"/>
        <rFont val="VNI-Helve-Condense"/>
      </rPr>
      <t>)</t>
    </r>
  </si>
  <si>
    <r>
      <t>R</t>
    </r>
    <r>
      <rPr>
        <vertAlign val="subscript"/>
        <sz val="10"/>
        <rFont val="VNI-Helve-Condense"/>
      </rPr>
      <t>k</t>
    </r>
  </si>
  <si>
    <r>
      <t>R</t>
    </r>
    <r>
      <rPr>
        <vertAlign val="subscript"/>
        <sz val="10"/>
        <rFont val="VNI-Helve-Condense"/>
      </rPr>
      <t>c</t>
    </r>
  </si>
  <si>
    <r>
      <t>R</t>
    </r>
    <r>
      <rPr>
        <vertAlign val="subscript"/>
        <sz val="10"/>
        <rFont val="VNI-Helve-Condense"/>
      </rPr>
      <t>em</t>
    </r>
  </si>
  <si>
    <r>
      <t>R</t>
    </r>
    <r>
      <rPr>
        <vertAlign val="subscript"/>
        <sz val="10"/>
        <rFont val="VNI-Helve-Condense"/>
      </rPr>
      <t>k</t>
    </r>
    <r>
      <rPr>
        <vertAlign val="superscript"/>
        <sz val="10"/>
        <rFont val="VNI-Helve-Condense"/>
      </rPr>
      <t>bl</t>
    </r>
  </si>
  <si>
    <r>
      <t>(Kg/m</t>
    </r>
    <r>
      <rPr>
        <vertAlign val="superscript"/>
        <sz val="10"/>
        <rFont val="VNI-Helve-Condense"/>
      </rPr>
      <t>2</t>
    </r>
    <r>
      <rPr>
        <sz val="10"/>
        <rFont val="VNI-Helve-Condense"/>
      </rPr>
      <t>)</t>
    </r>
  </si>
  <si>
    <r>
      <t>R</t>
    </r>
    <r>
      <rPr>
        <vertAlign val="subscript"/>
        <sz val="10"/>
        <rFont val="VNI-Helve-Condense"/>
      </rPr>
      <t>c</t>
    </r>
    <r>
      <rPr>
        <vertAlign val="superscript"/>
        <sz val="10"/>
        <rFont val="VNI-Helve-Condense"/>
      </rPr>
      <t>bl</t>
    </r>
  </si>
  <si>
    <r>
      <t>q</t>
    </r>
    <r>
      <rPr>
        <vertAlign val="subscript"/>
        <sz val="10"/>
        <rFont val="VNI-Helve-Condense"/>
      </rPr>
      <t>t</t>
    </r>
  </si>
  <si>
    <r>
      <t>R</t>
    </r>
    <r>
      <rPr>
        <vertAlign val="subscript"/>
        <sz val="10"/>
        <rFont val="VNI-Helve-Condense"/>
      </rPr>
      <t>em</t>
    </r>
    <r>
      <rPr>
        <vertAlign val="superscript"/>
        <sz val="10"/>
        <rFont val="VNI-Helve-Condense"/>
      </rPr>
      <t>bl</t>
    </r>
  </si>
  <si>
    <r>
      <t>f'</t>
    </r>
    <r>
      <rPr>
        <vertAlign val="subscript"/>
        <sz val="10"/>
        <rFont val="VNI-Helve-Condense"/>
      </rPr>
      <t>c</t>
    </r>
  </si>
  <si>
    <t xml:space="preserve">Ñoä maûnh
qui öôùc </t>
  </si>
  <si>
    <t>GIOÙ</t>
  </si>
  <si>
    <t>Heä soá</t>
  </si>
  <si>
    <t>h1/l</t>
  </si>
  <si>
    <t>&gt;=2</t>
  </si>
  <si>
    <t>Ce1</t>
  </si>
  <si>
    <t>Ce2</t>
  </si>
  <si>
    <t>&lt;= 60</t>
  </si>
  <si>
    <r>
      <t xml:space="preserve">Heä soá </t>
    </r>
    <r>
      <rPr>
        <sz val="8"/>
        <rFont val="Symbol"/>
        <family val="1"/>
        <charset val="2"/>
      </rPr>
      <t>j</t>
    </r>
    <r>
      <rPr>
        <vertAlign val="subscript"/>
        <sz val="8"/>
        <rFont val="VNI-Times"/>
      </rPr>
      <t>lt</t>
    </r>
    <r>
      <rPr>
        <sz val="8"/>
        <rFont val="VNI-Times"/>
      </rPr>
      <t xml:space="preserve"> khi ñoä leäch taâm qui ñoåi m1</t>
    </r>
  </si>
  <si>
    <r>
      <t>l</t>
    </r>
    <r>
      <rPr>
        <vertAlign val="superscript"/>
        <sz val="8"/>
        <rFont val="Symbol"/>
        <family val="1"/>
        <charset val="2"/>
      </rPr>
      <t xml:space="preserve">-- </t>
    </r>
    <r>
      <rPr>
        <sz val="8"/>
        <rFont val="VNI-Times"/>
      </rPr>
      <t xml:space="preserve">= </t>
    </r>
    <r>
      <rPr>
        <sz val="8"/>
        <rFont val="Symbol"/>
        <family val="1"/>
        <charset val="2"/>
      </rPr>
      <t>l</t>
    </r>
    <r>
      <rPr>
        <vertAlign val="superscript"/>
        <sz val="8"/>
        <rFont val="Symbol"/>
        <family val="1"/>
        <charset val="2"/>
      </rPr>
      <t xml:space="preserve"> </t>
    </r>
    <r>
      <rPr>
        <sz val="8"/>
        <rFont val="VNI-Times"/>
      </rPr>
      <t xml:space="preserve">   R/E</t>
    </r>
  </si>
  <si>
    <r>
      <t xml:space="preserve">a  </t>
    </r>
    <r>
      <rPr>
        <sz val="10"/>
        <rFont val="VNI-Times"/>
      </rPr>
      <t>ñoä</t>
    </r>
  </si>
  <si>
    <t>Ö```````</t>
  </si>
  <si>
    <t>Ö + ``````</t>
  </si>
  <si>
    <t>[</t>
  </si>
  <si>
    <t>UniversalMath1 BT</t>
  </si>
  <si>
    <r>
      <t>Symbol</t>
    </r>
    <r>
      <rPr>
        <b/>
        <sz val="10"/>
        <color indexed="10"/>
        <rFont val="VNI-Helve"/>
      </rPr>
      <t/>
    </r>
  </si>
  <si>
    <t>taïi ñaàu coät</t>
  </si>
  <si>
    <t>1C1 + 1C2 + 1C3</t>
  </si>
  <si>
    <t>1DL + 0.9LL + 0.9WL</t>
  </si>
  <si>
    <t>Löïc khaùc</t>
  </si>
  <si>
    <t>Löïc keùo (gioù)
max</t>
  </si>
  <si>
    <t>Q X/ra ñoàng 
thôøi</t>
  </si>
  <si>
    <t>WL</t>
  </si>
  <si>
    <t>Aùp löïc gioù</t>
  </si>
  <si>
    <t>Wo</t>
  </si>
  <si>
    <t>kg/m2</t>
  </si>
  <si>
    <t>Vaän toác gioù</t>
  </si>
  <si>
    <t>V</t>
  </si>
  <si>
    <t>Km/h</t>
  </si>
  <si>
    <t>h1 =</t>
  </si>
  <si>
    <t>Nhòp keøo</t>
  </si>
  <si>
    <t>l =</t>
  </si>
  <si>
    <t>Ñoä doác</t>
  </si>
  <si>
    <t xml:space="preserve">% = </t>
  </si>
  <si>
    <r>
      <t>a</t>
    </r>
    <r>
      <rPr>
        <sz val="12"/>
        <rFont val="Vni-times"/>
      </rPr>
      <t xml:space="preserve">  ñoä</t>
    </r>
  </si>
  <si>
    <t>ce1</t>
  </si>
  <si>
    <t>ce2</t>
  </si>
  <si>
    <t>Keát quaû tính toaùn</t>
  </si>
  <si>
    <t>VLOOKUP($E$3,$D$6:$G$9,1+MATCH($E$3,$D$6:$G$6),1)</t>
  </si>
  <si>
    <t>HLOOKUP($E$3,$D$6:$G$9,4)</t>
  </si>
  <si>
    <t>VLOOKUP($E$3,$D$6:$G$6,MATCH($E$3,$D$6:$G$6),1)</t>
  </si>
  <si>
    <t>VLOOKUP($E$3,$D$6:$G$6,1+MATCH($E$3,$D$6:$G$6),1)</t>
  </si>
  <si>
    <t>ÑAËC TRÖNG HÌNH HOÏC CUÛA XAØ GOÀ</t>
  </si>
  <si>
    <t>Size</t>
  </si>
  <si>
    <t>D (mm)</t>
  </si>
  <si>
    <t>B1 (mm)</t>
  </si>
  <si>
    <t>B2 (mm)</t>
  </si>
  <si>
    <t>a (mm)</t>
  </si>
  <si>
    <t>r (mm)</t>
  </si>
  <si>
    <t>Description</t>
  </si>
  <si>
    <t>Wx</t>
  </si>
  <si>
    <t>Ix</t>
  </si>
  <si>
    <t>Q'ty</t>
  </si>
  <si>
    <t xml:space="preserve"> (kg/m)</t>
  </si>
  <si>
    <t xml:space="preserve">Iy </t>
  </si>
  <si>
    <t xml:space="preserve">Wy </t>
  </si>
  <si>
    <t>Z20018</t>
  </si>
  <si>
    <t>Z15018</t>
  </si>
  <si>
    <t>Area</t>
  </si>
  <si>
    <t>Z15020</t>
  </si>
  <si>
    <t>t (mm)</t>
  </si>
  <si>
    <t>Z17518</t>
  </si>
  <si>
    <t>Z17520</t>
  </si>
  <si>
    <t>Z20016</t>
  </si>
  <si>
    <t>Z25018</t>
  </si>
  <si>
    <t>Z25020</t>
  </si>
  <si>
    <t>Z30018</t>
  </si>
  <si>
    <r>
      <t>(cm</t>
    </r>
    <r>
      <rPr>
        <vertAlign val="superscript"/>
        <sz val="10"/>
        <rFont val="VNI-Times"/>
      </rPr>
      <t>2</t>
    </r>
    <r>
      <rPr>
        <sz val="10"/>
        <rFont val="VNI-Times"/>
      </rPr>
      <t>)</t>
    </r>
  </si>
  <si>
    <r>
      <t xml:space="preserve"> (cm</t>
    </r>
    <r>
      <rPr>
        <vertAlign val="superscript"/>
        <sz val="10"/>
        <rFont val="VNI-Times"/>
      </rPr>
      <t>4</t>
    </r>
    <r>
      <rPr>
        <sz val="10"/>
        <rFont val="VNI-Times"/>
      </rPr>
      <t>)</t>
    </r>
  </si>
  <si>
    <r>
      <t xml:space="preserve"> (cm</t>
    </r>
    <r>
      <rPr>
        <vertAlign val="superscript"/>
        <sz val="10"/>
        <rFont val="VNI-Times"/>
      </rPr>
      <t>3</t>
    </r>
    <r>
      <rPr>
        <sz val="10"/>
        <rFont val="VNI-Times"/>
      </rPr>
      <t>)</t>
    </r>
  </si>
  <si>
    <t>C15016</t>
  </si>
  <si>
    <t>ENVE</t>
  </si>
  <si>
    <t>C15018</t>
  </si>
  <si>
    <t>C15020</t>
  </si>
  <si>
    <t>NHAØ KHO</t>
  </si>
  <si>
    <t>( Nhaø 2 gian )</t>
  </si>
  <si>
    <t>KS.NGUYEÃN VAÊN HAÛI</t>
  </si>
  <si>
    <t>Z14035</t>
  </si>
  <si>
    <t>BEÁN LÖÙC LONH AN</t>
  </si>
  <si>
    <t>KS. ÑOÃ TROÏNG PHONG</t>
  </si>
  <si>
    <t>NHAØ MAY THÖÙC AÊN CHO CAÙ</t>
  </si>
  <si>
    <t>IVB</t>
  </si>
  <si>
    <t>Taïi ñaàu keøo</t>
  </si>
  <si>
    <t>Taïi giöõa keøo</t>
  </si>
  <si>
    <r>
      <t>J</t>
    </r>
    <r>
      <rPr>
        <vertAlign val="subscript"/>
        <sz val="10"/>
        <rFont val="VNI-Helve-Condense"/>
      </rPr>
      <t>x</t>
    </r>
    <r>
      <rPr>
        <sz val="10"/>
        <rFont val="VNI-Helve-Condense"/>
      </rPr>
      <t xml:space="preserve"> = </t>
    </r>
  </si>
  <si>
    <r>
      <t>J</t>
    </r>
    <r>
      <rPr>
        <vertAlign val="subscript"/>
        <sz val="10"/>
        <rFont val="VNI-Helve-Condense"/>
      </rPr>
      <t>y</t>
    </r>
    <r>
      <rPr>
        <sz val="10"/>
        <rFont val="VNI-Helve-Condense"/>
      </rPr>
      <t xml:space="preserve"> = </t>
    </r>
  </si>
  <si>
    <t>THUYEÁT MINH TÍNH TOAÙN XÀ GỒ</t>
  </si>
  <si>
    <t>C150x50x20x1.8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</si>
</sst>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"/>
    <numFmt numFmtId="166" formatCode="0.0000"/>
    <numFmt numFmtId="167" formatCode="#,##0.0"/>
    <numFmt numFmtId="168" formatCode="0.0"/>
    <numFmt numFmtId="169" formatCode="#,##0.000"/>
    <numFmt numFmtId="170" formatCode="_(* #,##0.000_);_(* \(#,##0.000\);_(* &quot;-&quot;??_);_(@_)"/>
    <numFmt numFmtId="171" formatCode="_(* #,##0.0000_);_(* \(#,##0.0000\);_(* &quot;-&quot;??_);_(@_)"/>
    <numFmt numFmtId="172" formatCode="_(* #,##0.0_);_(* \(#,##0.0\);_(* &quot;-&quot;??_);_(@_)"/>
    <numFmt numFmtId="173" formatCode="_(* #,##0_);_(* \(#,##0\);_(* &quot;-&quot;??_);_(@_)"/>
    <numFmt numFmtId="174" formatCode="#,##0.000_);\(#,##0.000\)"/>
    <numFmt numFmtId="175" formatCode="#.#"/>
    <numFmt numFmtId="176" formatCode="&quot;$&quot;#&quot;,&quot;##0_);[Red]\(&quot;$&quot;#&quot;,&quot;##0\)"/>
    <numFmt numFmtId="177" formatCode="_-&quot;$&quot;* #&quot;,&quot;##0_-;\-&quot;$&quot;* #&quot;,&quot;##0_-;_-&quot;$&quot;* &quot;-&quot;_-;_-@_-"/>
    <numFmt numFmtId="178" formatCode="_-* #&quot;,&quot;##0_-;\-* #&quot;,&quot;##0_-;_-* &quot;-&quot;_-;_-@_-"/>
    <numFmt numFmtId="179" formatCode="_-&quot;$&quot;* #&quot;,&quot;##0.00_-;\-&quot;$&quot;* #&quot;,&quot;##0.00_-;_-&quot;$&quot;* &quot;-&quot;??_-;_-@_-"/>
    <numFmt numFmtId="180" formatCode="00.000"/>
    <numFmt numFmtId="181" formatCode="&quot;￥&quot;#&quot;,&quot;##0;&quot;￥&quot;\-#&quot;,&quot;##0"/>
    <numFmt numFmtId="182" formatCode="#&quot;,&quot;##0\ &quot;DM&quot;;\-#&quot;,&quot;##0\ &quot;DM&quot;"/>
    <numFmt numFmtId="183" formatCode="0.000%"/>
  </numFmts>
  <fonts count="85">
    <font>
      <sz val="10"/>
      <name val="VNI-Times"/>
    </font>
    <font>
      <sz val="10"/>
      <name val="VNI-Times"/>
    </font>
    <font>
      <sz val="10"/>
      <name val="Arial"/>
      <family val="2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Vni-Helve"/>
    </font>
    <font>
      <b/>
      <u/>
      <sz val="12"/>
      <name val="VNI-Helve"/>
    </font>
    <font>
      <u/>
      <sz val="12"/>
      <name val="VNI-Helve"/>
    </font>
    <font>
      <b/>
      <u/>
      <sz val="12"/>
      <name val="VNI-Avo"/>
    </font>
    <font>
      <b/>
      <sz val="12"/>
      <color indexed="12"/>
      <name val="VNI-Helve"/>
    </font>
    <font>
      <sz val="12"/>
      <name val="VNI-Helve"/>
    </font>
    <font>
      <b/>
      <sz val="20"/>
      <color indexed="10"/>
      <name val="VNI-Helve"/>
    </font>
    <font>
      <u/>
      <sz val="10"/>
      <name val="VNI-Helve"/>
    </font>
    <font>
      <b/>
      <sz val="16"/>
      <name val="VNI-Helve"/>
    </font>
    <font>
      <sz val="8"/>
      <name val="VNI-Helve-Condense"/>
    </font>
    <font>
      <sz val="10"/>
      <name val="VNI-Helve-Condense"/>
    </font>
    <font>
      <b/>
      <sz val="15"/>
      <color indexed="12"/>
      <name val="VNI-Avo"/>
    </font>
    <font>
      <i/>
      <u/>
      <sz val="10"/>
      <name val="VNI-Helve-Condense"/>
    </font>
    <font>
      <sz val="14"/>
      <color indexed="12"/>
      <name val="VNI-Helve-Condense"/>
    </font>
    <font>
      <sz val="14"/>
      <name val="VNI-Helve-Condense"/>
    </font>
    <font>
      <b/>
      <sz val="10"/>
      <name val="VNI-Helve-Condense"/>
    </font>
    <font>
      <b/>
      <u/>
      <sz val="10"/>
      <name val="VNI-Helve-Condense"/>
    </font>
    <font>
      <vertAlign val="subscript"/>
      <sz val="10"/>
      <name val="VNI-Helve-Condense"/>
    </font>
    <font>
      <vertAlign val="superscript"/>
      <sz val="10"/>
      <name val="VNI-Helve-Condense"/>
    </font>
    <font>
      <sz val="11"/>
      <name val="VNI-Helve-Condense"/>
    </font>
    <font>
      <sz val="11"/>
      <name val="Symbol"/>
      <family val="1"/>
      <charset val="2"/>
    </font>
    <font>
      <sz val="10"/>
      <color indexed="12"/>
      <name val="VNI-Helve-Condense"/>
    </font>
    <font>
      <b/>
      <sz val="10"/>
      <color indexed="10"/>
      <name val="VNI-Helve-Condense"/>
    </font>
    <font>
      <sz val="10"/>
      <color indexed="10"/>
      <name val="VNI-Helve-Condense"/>
    </font>
    <font>
      <sz val="10"/>
      <name val="Symbol"/>
      <family val="1"/>
      <charset val="2"/>
    </font>
    <font>
      <sz val="9.3000000000000007"/>
      <name val="VNI-Helve-Condense"/>
    </font>
    <font>
      <i/>
      <sz val="10"/>
      <name val="VNI-Helve-Condense"/>
    </font>
    <font>
      <u/>
      <sz val="10"/>
      <name val="VNI-Helve-Condense"/>
    </font>
    <font>
      <sz val="8"/>
      <name val="Symbol"/>
      <family val="1"/>
      <charset val="2"/>
    </font>
    <font>
      <vertAlign val="subscript"/>
      <sz val="8"/>
      <name val="VNI-Helve-Condense"/>
    </font>
    <font>
      <b/>
      <sz val="10"/>
      <name val="Symbol"/>
      <family val="1"/>
      <charset val="2"/>
    </font>
    <font>
      <sz val="10"/>
      <name val="UniversalMath1 BT"/>
      <family val="1"/>
      <charset val="2"/>
    </font>
    <font>
      <sz val="12"/>
      <name val="VNI-Helve-Condense"/>
    </font>
    <font>
      <sz val="10"/>
      <name val="Terminal"/>
      <family val="3"/>
      <charset val="255"/>
    </font>
    <font>
      <sz val="8"/>
      <name val="UniversalMath1 BT"/>
      <family val="1"/>
      <charset val="2"/>
    </font>
    <font>
      <vertAlign val="superscript"/>
      <sz val="8"/>
      <name val="Symbol"/>
      <family val="1"/>
      <charset val="2"/>
    </font>
    <font>
      <b/>
      <sz val="10"/>
      <color indexed="16"/>
      <name val="VNI-Helve-Condense"/>
    </font>
    <font>
      <sz val="9"/>
      <name val="VNI-Helve-Condense"/>
    </font>
    <font>
      <sz val="12"/>
      <name val="Vni-times"/>
    </font>
    <font>
      <sz val="10"/>
      <color indexed="12"/>
      <name val="VNI-Times"/>
    </font>
    <font>
      <vertAlign val="subscript"/>
      <sz val="10"/>
      <name val="VNI-Times"/>
    </font>
    <font>
      <u/>
      <sz val="10"/>
      <name val="VNI-Times"/>
    </font>
    <font>
      <b/>
      <sz val="10"/>
      <color indexed="10"/>
      <name val="VNI-Times"/>
    </font>
    <font>
      <sz val="10"/>
      <color indexed="10"/>
      <name val="VNI-Times"/>
    </font>
    <font>
      <vertAlign val="superscript"/>
      <sz val="10"/>
      <name val="VNI-Times"/>
    </font>
    <font>
      <b/>
      <sz val="10"/>
      <name val="VNI-Times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Symbol"/>
      <family val="1"/>
      <charset val="2"/>
    </font>
    <font>
      <b/>
      <vertAlign val="subscript"/>
      <sz val="10"/>
      <name val="VNI-Helve-Condense"/>
    </font>
    <font>
      <b/>
      <vertAlign val="superscript"/>
      <sz val="10"/>
      <name val="VNI-Helve-Condense"/>
    </font>
    <font>
      <sz val="10"/>
      <color indexed="14"/>
      <name val="VNI-Helve-Condense"/>
    </font>
    <font>
      <sz val="10"/>
      <color indexed="48"/>
      <name val="VNI-Helve-Condense"/>
    </font>
    <font>
      <sz val="10"/>
      <color indexed="11"/>
      <name val="VNI-Helve-Condense"/>
    </font>
    <font>
      <sz val="10"/>
      <color indexed="57"/>
      <name val="VNI-Helve-Condense"/>
    </font>
    <font>
      <sz val="10"/>
      <color indexed="39"/>
      <name val="VNI-Helve-Condense"/>
    </font>
    <font>
      <sz val="8"/>
      <color indexed="12"/>
      <name val="VNI-Helve-Condense"/>
    </font>
    <font>
      <sz val="8"/>
      <name val="VNI-Times"/>
    </font>
    <font>
      <vertAlign val="subscript"/>
      <sz val="8"/>
      <name val="VNI-Times"/>
    </font>
    <font>
      <b/>
      <sz val="10"/>
      <color indexed="10"/>
      <name val="VNI-Helve"/>
    </font>
    <font>
      <b/>
      <sz val="12"/>
      <name val="VNI-Helve"/>
    </font>
    <font>
      <b/>
      <sz val="8"/>
      <color indexed="81"/>
      <name val="VNI-Avo"/>
    </font>
    <font>
      <b/>
      <sz val="10"/>
      <color indexed="12"/>
      <name val="VNI-Helve-Condense"/>
    </font>
    <font>
      <sz val="12"/>
      <name val="Symbol"/>
      <family val="1"/>
      <charset val="2"/>
    </font>
    <font>
      <sz val="12"/>
      <color indexed="10"/>
      <name val="VNI-Times"/>
    </font>
    <font>
      <b/>
      <sz val="12"/>
      <name val="Vni-times"/>
    </font>
    <font>
      <b/>
      <sz val="10"/>
      <color indexed="60"/>
      <name val="VNI-Helve-Condense"/>
    </font>
    <font>
      <sz val="10"/>
      <name val="VNI-Centur"/>
    </font>
    <font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9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4" fillId="0" borderId="0" applyNumberFormat="0" applyFont="0" applyFill="0" applyAlignment="0"/>
    <xf numFmtId="0" fontId="3" fillId="0" borderId="0"/>
    <xf numFmtId="0" fontId="2" fillId="0" borderId="3" applyNumberFormat="0" applyFont="0" applyFill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4" fillId="0" borderId="0">
      <alignment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77" fillId="0" borderId="0"/>
    <xf numFmtId="182" fontId="81" fillId="0" borderId="0" applyFont="0" applyFill="0" applyBorder="0" applyAlignment="0" applyProtection="0"/>
    <xf numFmtId="183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80" fontId="81" fillId="0" borderId="0" applyFont="0" applyFill="0" applyBorder="0" applyAlignment="0" applyProtection="0"/>
    <xf numFmtId="0" fontId="82" fillId="0" borderId="0"/>
    <xf numFmtId="0" fontId="2" fillId="0" borderId="0"/>
    <xf numFmtId="0" fontId="78" fillId="0" borderId="0" applyProtection="0"/>
    <xf numFmtId="178" fontId="79" fillId="0" borderId="0" applyFont="0" applyFill="0" applyBorder="0" applyAlignment="0" applyProtection="0"/>
    <xf numFmtId="40" fontId="80" fillId="0" borderId="0" applyFont="0" applyFill="0" applyBorder="0" applyAlignment="0" applyProtection="0"/>
    <xf numFmtId="0" fontId="1" fillId="0" borderId="0"/>
    <xf numFmtId="177" fontId="79" fillId="0" borderId="0" applyFont="0" applyFill="0" applyBorder="0" applyAlignment="0" applyProtection="0"/>
    <xf numFmtId="176" fontId="80" fillId="0" borderId="0" applyFont="0" applyFill="0" applyBorder="0" applyAlignment="0" applyProtection="0"/>
    <xf numFmtId="179" fontId="79" fillId="0" borderId="0" applyFont="0" applyFill="0" applyBorder="0" applyAlignment="0" applyProtection="0"/>
  </cellStyleXfs>
  <cellXfs count="603">
    <xf numFmtId="0" fontId="0" fillId="0" borderId="0" xfId="0"/>
    <xf numFmtId="0" fontId="6" fillId="0" borderId="0" xfId="12" applyFont="1"/>
    <xf numFmtId="0" fontId="7" fillId="0" borderId="0" xfId="12" applyFont="1"/>
    <xf numFmtId="0" fontId="8" fillId="0" borderId="0" xfId="12" applyFont="1"/>
    <xf numFmtId="0" fontId="9" fillId="0" borderId="0" xfId="12" applyFont="1" applyBorder="1" applyAlignment="1">
      <alignment horizontal="center" vertical="top" wrapText="1"/>
    </xf>
    <xf numFmtId="0" fontId="1" fillId="0" borderId="0" xfId="12" applyFont="1" applyAlignment="1">
      <alignment horizontal="center" vertical="top" wrapText="1"/>
    </xf>
    <xf numFmtId="0" fontId="10" fillId="0" borderId="0" xfId="12" applyFont="1"/>
    <xf numFmtId="0" fontId="11" fillId="0" borderId="0" xfId="12" applyFont="1"/>
    <xf numFmtId="0" fontId="13" fillId="0" borderId="0" xfId="12" applyFont="1"/>
    <xf numFmtId="2" fontId="14" fillId="0" borderId="0" xfId="12" applyNumberFormat="1" applyFont="1"/>
    <xf numFmtId="2" fontId="6" fillId="0" borderId="0" xfId="12" applyNumberFormat="1" applyFont="1"/>
    <xf numFmtId="0" fontId="16" fillId="0" borderId="0" xfId="12" applyFont="1"/>
    <xf numFmtId="0" fontId="16" fillId="0" borderId="0" xfId="12" applyFont="1" applyBorder="1"/>
    <xf numFmtId="0" fontId="17" fillId="0" borderId="0" xfId="12" applyFont="1" applyBorder="1" applyAlignment="1">
      <alignment vertical="center"/>
    </xf>
    <xf numFmtId="0" fontId="19" fillId="0" borderId="0" xfId="12" applyFont="1" applyBorder="1"/>
    <xf numFmtId="0" fontId="20" fillId="0" borderId="0" xfId="12" applyFont="1" applyBorder="1"/>
    <xf numFmtId="0" fontId="22" fillId="0" borderId="0" xfId="12" applyFont="1" applyBorder="1"/>
    <xf numFmtId="0" fontId="16" fillId="0" borderId="0" xfId="12" applyFont="1" applyBorder="1" applyAlignment="1">
      <alignment horizontal="center"/>
    </xf>
    <xf numFmtId="2" fontId="16" fillId="0" borderId="0" xfId="12" applyNumberFormat="1" applyFont="1" applyBorder="1"/>
    <xf numFmtId="0" fontId="16" fillId="0" borderId="0" xfId="12" applyFont="1" applyBorder="1" applyAlignment="1">
      <alignment horizontal="left"/>
    </xf>
    <xf numFmtId="0" fontId="26" fillId="0" borderId="0" xfId="12" applyFont="1" applyBorder="1" applyAlignment="1">
      <alignment horizontal="left"/>
    </xf>
    <xf numFmtId="0" fontId="25" fillId="0" borderId="0" xfId="12" applyFont="1" applyBorder="1" applyAlignment="1">
      <alignment horizontal="center"/>
    </xf>
    <xf numFmtId="2" fontId="16" fillId="0" borderId="0" xfId="12" applyNumberFormat="1" applyFont="1" applyBorder="1" applyAlignment="1">
      <alignment horizontal="right"/>
    </xf>
    <xf numFmtId="2" fontId="16" fillId="0" borderId="0" xfId="12" applyNumberFormat="1" applyFont="1" applyBorder="1" applyAlignment="1">
      <alignment horizontal="center"/>
    </xf>
    <xf numFmtId="164" fontId="16" fillId="0" borderId="0" xfId="12" applyNumberFormat="1" applyFont="1" applyBorder="1"/>
    <xf numFmtId="0" fontId="16" fillId="0" borderId="0" xfId="12" applyFont="1" applyBorder="1" applyAlignment="1">
      <alignment horizontal="right"/>
    </xf>
    <xf numFmtId="2" fontId="16" fillId="0" borderId="0" xfId="12" applyNumberFormat="1" applyFont="1" applyBorder="1" applyAlignment="1">
      <alignment horizontal="left"/>
    </xf>
    <xf numFmtId="0" fontId="27" fillId="0" borderId="0" xfId="12" applyFont="1" applyBorder="1"/>
    <xf numFmtId="0" fontId="27" fillId="0" borderId="0" xfId="12" applyFont="1" applyBorder="1" applyAlignment="1">
      <alignment horizontal="left"/>
    </xf>
    <xf numFmtId="2" fontId="27" fillId="0" borderId="0" xfId="12" applyNumberFormat="1" applyFont="1" applyBorder="1" applyAlignment="1">
      <alignment horizontal="left"/>
    </xf>
    <xf numFmtId="0" fontId="16" fillId="0" borderId="3" xfId="12" applyFont="1" applyBorder="1"/>
    <xf numFmtId="3" fontId="16" fillId="0" borderId="0" xfId="12" applyNumberFormat="1" applyFont="1" applyBorder="1" applyAlignment="1">
      <alignment horizontal="left"/>
    </xf>
    <xf numFmtId="3" fontId="16" fillId="0" borderId="0" xfId="12" applyNumberFormat="1" applyFont="1" applyBorder="1" applyAlignment="1">
      <alignment horizontal="center"/>
    </xf>
    <xf numFmtId="4" fontId="28" fillId="0" borderId="0" xfId="12" applyNumberFormat="1" applyFont="1" applyBorder="1"/>
    <xf numFmtId="164" fontId="16" fillId="0" borderId="0" xfId="12" applyNumberFormat="1" applyFont="1" applyBorder="1" applyAlignment="1">
      <alignment horizontal="center"/>
    </xf>
    <xf numFmtId="164" fontId="16" fillId="0" borderId="0" xfId="12" applyNumberFormat="1" applyFont="1" applyBorder="1" applyAlignment="1">
      <alignment horizontal="right"/>
    </xf>
    <xf numFmtId="0" fontId="16" fillId="0" borderId="0" xfId="12" quotePrefix="1" applyFont="1" applyBorder="1" applyAlignment="1">
      <alignment horizontal="right"/>
    </xf>
    <xf numFmtId="0" fontId="29" fillId="0" borderId="0" xfId="12" applyFont="1" applyFill="1" applyBorder="1" applyAlignment="1">
      <alignment horizontal="center"/>
    </xf>
    <xf numFmtId="0" fontId="21" fillId="0" borderId="0" xfId="12" applyFont="1" applyBorder="1"/>
    <xf numFmtId="0" fontId="27" fillId="0" borderId="0" xfId="12" applyFont="1" applyBorder="1" applyAlignment="1">
      <alignment horizontal="center"/>
    </xf>
    <xf numFmtId="168" fontId="16" fillId="0" borderId="0" xfId="12" applyNumberFormat="1" applyFont="1" applyBorder="1"/>
    <xf numFmtId="168" fontId="16" fillId="0" borderId="0" xfId="12" applyNumberFormat="1" applyFont="1" applyBorder="1" applyAlignment="1">
      <alignment horizontal="center"/>
    </xf>
    <xf numFmtId="1" fontId="16" fillId="0" borderId="0" xfId="12" applyNumberFormat="1" applyFont="1" applyBorder="1" applyAlignment="1">
      <alignment horizontal="center"/>
    </xf>
    <xf numFmtId="0" fontId="25" fillId="0" borderId="0" xfId="12" applyFont="1" applyBorder="1"/>
    <xf numFmtId="0" fontId="30" fillId="0" borderId="0" xfId="12" applyFont="1" applyBorder="1"/>
    <xf numFmtId="168" fontId="16" fillId="0" borderId="0" xfId="12" applyNumberFormat="1" applyFont="1" applyBorder="1" applyAlignment="1">
      <alignment horizontal="right"/>
    </xf>
    <xf numFmtId="164" fontId="16" fillId="0" borderId="0" xfId="12" applyNumberFormat="1" applyFont="1" applyFill="1" applyBorder="1"/>
    <xf numFmtId="168" fontId="16" fillId="0" borderId="0" xfId="12" applyNumberFormat="1" applyFont="1" applyFill="1" applyBorder="1" applyAlignment="1">
      <alignment horizontal="right"/>
    </xf>
    <xf numFmtId="0" fontId="31" fillId="0" borderId="0" xfId="12" applyFont="1" applyBorder="1"/>
    <xf numFmtId="1" fontId="27" fillId="0" borderId="0" xfId="12" applyNumberFormat="1" applyFont="1" applyBorder="1" applyAlignment="1">
      <alignment horizontal="center"/>
    </xf>
    <xf numFmtId="1" fontId="16" fillId="0" borderId="0" xfId="12" applyNumberFormat="1" applyFont="1" applyBorder="1" applyAlignment="1">
      <alignment horizontal="left"/>
    </xf>
    <xf numFmtId="2" fontId="16" fillId="0" borderId="0" xfId="12" applyNumberFormat="1" applyFont="1" applyFill="1" applyBorder="1" applyAlignment="1">
      <alignment horizontal="right"/>
    </xf>
    <xf numFmtId="0" fontId="16" fillId="0" borderId="4" xfId="12" applyFont="1" applyBorder="1" applyAlignment="1">
      <alignment horizontal="center"/>
    </xf>
    <xf numFmtId="2" fontId="16" fillId="0" borderId="0" xfId="12" applyNumberFormat="1" applyFont="1" applyFill="1" applyBorder="1"/>
    <xf numFmtId="1" fontId="16" fillId="0" borderId="0" xfId="12" applyNumberFormat="1" applyFont="1" applyFill="1" applyBorder="1" applyAlignment="1">
      <alignment horizontal="center"/>
    </xf>
    <xf numFmtId="0" fontId="16" fillId="0" borderId="0" xfId="12" applyFont="1" applyFill="1" applyBorder="1"/>
    <xf numFmtId="0" fontId="32" fillId="0" borderId="0" xfId="12" applyFont="1" applyBorder="1" applyAlignment="1">
      <alignment horizontal="center"/>
    </xf>
    <xf numFmtId="0" fontId="21" fillId="0" borderId="0" xfId="12" applyFont="1"/>
    <xf numFmtId="4" fontId="16" fillId="0" borderId="0" xfId="12" applyNumberFormat="1" applyFont="1" applyBorder="1" applyAlignment="1">
      <alignment horizontal="left"/>
    </xf>
    <xf numFmtId="0" fontId="21" fillId="0" borderId="0" xfId="12" applyFont="1" applyBorder="1" applyAlignment="1">
      <alignment horizontal="center"/>
    </xf>
    <xf numFmtId="4" fontId="16" fillId="0" borderId="0" xfId="12" applyNumberFormat="1" applyFont="1" applyBorder="1" applyAlignment="1">
      <alignment horizontal="center"/>
    </xf>
    <xf numFmtId="4" fontId="16" fillId="0" borderId="0" xfId="12" applyNumberFormat="1" applyFont="1" applyAlignment="1">
      <alignment horizontal="center"/>
    </xf>
    <xf numFmtId="0" fontId="16" fillId="0" borderId="0" xfId="12" applyNumberFormat="1" applyFont="1" applyBorder="1" applyAlignment="1">
      <alignment horizontal="center"/>
    </xf>
    <xf numFmtId="11" fontId="16" fillId="0" borderId="0" xfId="12" applyNumberFormat="1" applyFont="1" applyBorder="1"/>
    <xf numFmtId="4" fontId="16" fillId="0" borderId="0" xfId="12" applyNumberFormat="1" applyFont="1" applyBorder="1"/>
    <xf numFmtId="4" fontId="33" fillId="0" borderId="0" xfId="12" applyNumberFormat="1" applyFont="1" applyBorder="1" applyAlignment="1">
      <alignment horizontal="right" vertical="top"/>
    </xf>
    <xf numFmtId="175" fontId="16" fillId="0" borderId="0" xfId="12" applyNumberFormat="1" applyFont="1" applyBorder="1" applyAlignment="1">
      <alignment horizontal="left"/>
    </xf>
    <xf numFmtId="4" fontId="16" fillId="0" borderId="0" xfId="12" applyNumberFormat="1" applyFont="1" applyBorder="1" applyAlignment="1">
      <alignment horizontal="center" vertical="top"/>
    </xf>
    <xf numFmtId="4" fontId="21" fillId="0" borderId="0" xfId="12" applyNumberFormat="1" applyFont="1" applyBorder="1"/>
    <xf numFmtId="0" fontId="29" fillId="0" borderId="0" xfId="12" applyFont="1" applyBorder="1"/>
    <xf numFmtId="3" fontId="16" fillId="0" borderId="0" xfId="12" applyNumberFormat="1" applyFont="1" applyBorder="1" applyAlignment="1">
      <alignment horizontal="right"/>
    </xf>
    <xf numFmtId="4" fontId="28" fillId="0" borderId="0" xfId="12" applyNumberFormat="1" applyFont="1" applyBorder="1" applyAlignment="1">
      <alignment horizontal="center"/>
    </xf>
    <xf numFmtId="173" fontId="16" fillId="0" borderId="0" xfId="1" applyNumberFormat="1" applyFont="1" applyBorder="1"/>
    <xf numFmtId="173" fontId="16" fillId="0" borderId="0" xfId="1" applyNumberFormat="1" applyFont="1" applyBorder="1" applyAlignment="1"/>
    <xf numFmtId="43" fontId="16" fillId="0" borderId="0" xfId="1" applyNumberFormat="1" applyFont="1" applyBorder="1" applyAlignment="1"/>
    <xf numFmtId="173" fontId="16" fillId="0" borderId="0" xfId="1" applyNumberFormat="1" applyFont="1" applyBorder="1" applyAlignment="1">
      <alignment horizontal="center"/>
    </xf>
    <xf numFmtId="0" fontId="28" fillId="0" borderId="0" xfId="12" applyFont="1" applyBorder="1"/>
    <xf numFmtId="0" fontId="16" fillId="0" borderId="5" xfId="12" applyFont="1" applyBorder="1"/>
    <xf numFmtId="2" fontId="27" fillId="0" borderId="6" xfId="12" applyNumberFormat="1" applyFont="1" applyBorder="1" applyAlignment="1">
      <alignment horizontal="left"/>
    </xf>
    <xf numFmtId="0" fontId="16" fillId="0" borderId="6" xfId="12" applyFont="1" applyBorder="1"/>
    <xf numFmtId="2" fontId="16" fillId="0" borderId="6" xfId="12" applyNumberFormat="1" applyFont="1" applyBorder="1" applyAlignment="1">
      <alignment horizontal="left"/>
    </xf>
    <xf numFmtId="0" fontId="16" fillId="0" borderId="7" xfId="12" applyFont="1" applyBorder="1"/>
    <xf numFmtId="0" fontId="16" fillId="0" borderId="8" xfId="12" applyFont="1" applyBorder="1"/>
    <xf numFmtId="2" fontId="16" fillId="0" borderId="2" xfId="12" applyNumberFormat="1" applyFont="1" applyBorder="1" applyAlignment="1">
      <alignment horizontal="left"/>
    </xf>
    <xf numFmtId="0" fontId="16" fillId="0" borderId="2" xfId="12" applyFont="1" applyBorder="1"/>
    <xf numFmtId="2" fontId="16" fillId="0" borderId="8" xfId="12" applyNumberFormat="1" applyFont="1" applyBorder="1" applyAlignment="1">
      <alignment horizontal="right"/>
    </xf>
    <xf numFmtId="0" fontId="16" fillId="0" borderId="9" xfId="12" applyFont="1" applyBorder="1"/>
    <xf numFmtId="0" fontId="16" fillId="0" borderId="10" xfId="12" applyFont="1" applyBorder="1"/>
    <xf numFmtId="0" fontId="15" fillId="0" borderId="3" xfId="12" applyFont="1" applyBorder="1" applyAlignment="1">
      <alignment horizontal="left"/>
    </xf>
    <xf numFmtId="2" fontId="27" fillId="0" borderId="3" xfId="12" applyNumberFormat="1" applyFont="1" applyBorder="1" applyAlignment="1">
      <alignment horizontal="left"/>
    </xf>
    <xf numFmtId="164" fontId="16" fillId="0" borderId="11" xfId="12" applyNumberFormat="1" applyFont="1" applyBorder="1"/>
    <xf numFmtId="0" fontId="16" fillId="0" borderId="12" xfId="12" applyFont="1" applyBorder="1" applyAlignment="1">
      <alignment horizontal="center"/>
    </xf>
    <xf numFmtId="0" fontId="16" fillId="0" borderId="11" xfId="12" applyFont="1" applyBorder="1"/>
    <xf numFmtId="0" fontId="16" fillId="0" borderId="13" xfId="12" applyFont="1" applyBorder="1"/>
    <xf numFmtId="0" fontId="15" fillId="0" borderId="0" xfId="12" applyFont="1" applyBorder="1" applyAlignment="1">
      <alignment horizontal="left"/>
    </xf>
    <xf numFmtId="164" fontId="16" fillId="0" borderId="14" xfId="12" applyNumberFormat="1" applyFont="1" applyBorder="1"/>
    <xf numFmtId="0" fontId="16" fillId="0" borderId="15" xfId="12" applyFont="1" applyBorder="1" applyAlignment="1">
      <alignment horizontal="center"/>
    </xf>
    <xf numFmtId="0" fontId="16" fillId="0" borderId="16" xfId="12" applyFont="1" applyBorder="1"/>
    <xf numFmtId="0" fontId="15" fillId="0" borderId="17" xfId="12" applyFont="1" applyBorder="1" applyAlignment="1">
      <alignment horizontal="left"/>
    </xf>
    <xf numFmtId="2" fontId="27" fillId="0" borderId="17" xfId="12" applyNumberFormat="1" applyFont="1" applyBorder="1" applyAlignment="1">
      <alignment horizontal="left"/>
    </xf>
    <xf numFmtId="164" fontId="16" fillId="0" borderId="18" xfId="12" applyNumberFormat="1" applyFont="1" applyBorder="1"/>
    <xf numFmtId="0" fontId="16" fillId="0" borderId="19" xfId="12" applyFont="1" applyBorder="1" applyAlignment="1">
      <alignment horizontal="center"/>
    </xf>
    <xf numFmtId="0" fontId="16" fillId="0" borderId="20" xfId="12" applyFont="1" applyBorder="1"/>
    <xf numFmtId="0" fontId="30" fillId="0" borderId="0" xfId="12" applyFont="1" applyBorder="1" applyAlignment="1">
      <alignment horizontal="right"/>
    </xf>
    <xf numFmtId="164" fontId="29" fillId="0" borderId="0" xfId="12" applyNumberFormat="1" applyFont="1" applyBorder="1" applyAlignment="1">
      <alignment horizontal="center"/>
    </xf>
    <xf numFmtId="167" fontId="16" fillId="0" borderId="0" xfId="12" applyNumberFormat="1" applyFont="1" applyBorder="1" applyAlignment="1">
      <alignment horizontal="left"/>
    </xf>
    <xf numFmtId="0" fontId="16" fillId="0" borderId="0" xfId="12" applyFont="1" applyFill="1" applyBorder="1" applyAlignment="1">
      <alignment horizontal="left"/>
    </xf>
    <xf numFmtId="0" fontId="16" fillId="0" borderId="0" xfId="12" applyFont="1" applyFill="1"/>
    <xf numFmtId="168" fontId="16" fillId="0" borderId="0" xfId="12" applyNumberFormat="1" applyFont="1" applyBorder="1" applyAlignment="1">
      <alignment horizontal="left"/>
    </xf>
    <xf numFmtId="164" fontId="16" fillId="0" borderId="0" xfId="12" applyNumberFormat="1" applyFont="1" applyBorder="1" applyAlignment="1">
      <alignment horizontal="left"/>
    </xf>
    <xf numFmtId="0" fontId="16" fillId="0" borderId="0" xfId="12" quotePrefix="1" applyFont="1" applyBorder="1"/>
    <xf numFmtId="173" fontId="16" fillId="0" borderId="0" xfId="12" applyNumberFormat="1" applyFont="1" applyBorder="1" applyAlignment="1">
      <alignment horizontal="center"/>
    </xf>
    <xf numFmtId="172" fontId="36" fillId="0" borderId="0" xfId="12" applyNumberFormat="1" applyFont="1" applyBorder="1" applyAlignment="1">
      <alignment horizontal="left"/>
    </xf>
    <xf numFmtId="0" fontId="16" fillId="0" borderId="21" xfId="12" applyFont="1" applyBorder="1"/>
    <xf numFmtId="0" fontId="16" fillId="0" borderId="22" xfId="12" applyFont="1" applyBorder="1" applyAlignment="1">
      <alignment horizontal="center"/>
    </xf>
    <xf numFmtId="0" fontId="16" fillId="0" borderId="23" xfId="12" applyFont="1" applyBorder="1" applyAlignment="1">
      <alignment horizontal="center"/>
    </xf>
    <xf numFmtId="0" fontId="16" fillId="0" borderId="3" xfId="12" applyFont="1" applyBorder="1" applyAlignment="1">
      <alignment horizontal="right"/>
    </xf>
    <xf numFmtId="0" fontId="30" fillId="0" borderId="24" xfId="12" applyFont="1" applyBorder="1" applyAlignment="1">
      <alignment horizontal="center"/>
    </xf>
    <xf numFmtId="0" fontId="16" fillId="0" borderId="25" xfId="12" applyFont="1" applyBorder="1" applyAlignment="1">
      <alignment horizontal="center"/>
    </xf>
    <xf numFmtId="0" fontId="16" fillId="0" borderId="26" xfId="12" applyFont="1" applyBorder="1" applyAlignment="1">
      <alignment horizontal="center"/>
    </xf>
    <xf numFmtId="43" fontId="16" fillId="0" borderId="26" xfId="12" applyNumberFormat="1" applyFont="1" applyBorder="1" applyAlignment="1">
      <alignment horizontal="right"/>
    </xf>
    <xf numFmtId="0" fontId="30" fillId="0" borderId="27" xfId="12" applyFont="1" applyBorder="1" applyAlignment="1">
      <alignment horizontal="center"/>
    </xf>
    <xf numFmtId="0" fontId="16" fillId="0" borderId="28" xfId="12" applyFont="1" applyBorder="1" applyAlignment="1">
      <alignment horizontal="center"/>
    </xf>
    <xf numFmtId="0" fontId="16" fillId="0" borderId="29" xfId="12" applyFont="1" applyBorder="1" applyAlignment="1">
      <alignment horizontal="center"/>
    </xf>
    <xf numFmtId="0" fontId="16" fillId="0" borderId="30" xfId="12" applyFont="1" applyBorder="1" applyAlignment="1">
      <alignment horizontal="right"/>
    </xf>
    <xf numFmtId="0" fontId="30" fillId="0" borderId="31" xfId="12" applyFont="1" applyBorder="1" applyAlignment="1">
      <alignment horizontal="center"/>
    </xf>
    <xf numFmtId="0" fontId="30" fillId="0" borderId="32" xfId="12" applyFont="1" applyBorder="1" applyAlignment="1">
      <alignment horizontal="center"/>
    </xf>
    <xf numFmtId="0" fontId="16" fillId="0" borderId="33" xfId="12" applyFont="1" applyBorder="1" applyAlignment="1">
      <alignment horizontal="center"/>
    </xf>
    <xf numFmtId="0" fontId="16" fillId="0" borderId="34" xfId="12" applyFont="1" applyBorder="1"/>
    <xf numFmtId="0" fontId="16" fillId="0" borderId="35" xfId="12" applyFont="1" applyBorder="1" applyAlignment="1">
      <alignment horizontal="center"/>
    </xf>
    <xf numFmtId="0" fontId="30" fillId="0" borderId="36" xfId="12" applyFont="1" applyBorder="1" applyAlignment="1">
      <alignment horizontal="center" vertical="top"/>
    </xf>
    <xf numFmtId="0" fontId="16" fillId="0" borderId="17" xfId="12" applyFont="1" applyBorder="1" applyAlignment="1">
      <alignment horizontal="center"/>
    </xf>
    <xf numFmtId="0" fontId="16" fillId="0" borderId="0" xfId="12" applyFont="1" applyBorder="1" applyAlignment="1">
      <alignment horizontal="center" vertical="center"/>
    </xf>
    <xf numFmtId="0" fontId="21" fillId="0" borderId="37" xfId="12" quotePrefix="1" applyFont="1" applyBorder="1"/>
    <xf numFmtId="0" fontId="16" fillId="0" borderId="23" xfId="12" applyFont="1" applyBorder="1"/>
    <xf numFmtId="171" fontId="16" fillId="0" borderId="13" xfId="12" applyNumberFormat="1" applyFont="1" applyBorder="1" applyAlignment="1">
      <alignment horizontal="center"/>
    </xf>
    <xf numFmtId="0" fontId="21" fillId="0" borderId="38" xfId="12" quotePrefix="1" applyFont="1" applyBorder="1"/>
    <xf numFmtId="0" fontId="16" fillId="0" borderId="26" xfId="12" applyFont="1" applyBorder="1"/>
    <xf numFmtId="171" fontId="16" fillId="0" borderId="25" xfId="12" applyNumberFormat="1" applyFont="1" applyBorder="1"/>
    <xf numFmtId="0" fontId="21" fillId="0" borderId="34" xfId="12" quotePrefix="1" applyFont="1" applyFill="1" applyBorder="1"/>
    <xf numFmtId="0" fontId="16" fillId="0" borderId="36" xfId="12" applyFont="1" applyBorder="1"/>
    <xf numFmtId="0" fontId="16" fillId="0" borderId="19" xfId="12" applyFont="1" applyFill="1" applyBorder="1"/>
    <xf numFmtId="0" fontId="16" fillId="0" borderId="17" xfId="12" applyFont="1" applyBorder="1"/>
    <xf numFmtId="171" fontId="16" fillId="0" borderId="20" xfId="12" applyNumberFormat="1" applyFont="1" applyBorder="1"/>
    <xf numFmtId="0" fontId="16" fillId="0" borderId="0" xfId="12" applyFont="1" applyFill="1" applyBorder="1" applyAlignment="1">
      <alignment horizontal="right"/>
    </xf>
    <xf numFmtId="172" fontId="16" fillId="0" borderId="0" xfId="12" applyNumberFormat="1" applyFont="1" applyBorder="1" applyAlignment="1">
      <alignment horizontal="left"/>
    </xf>
    <xf numFmtId="0" fontId="30" fillId="0" borderId="0" xfId="12" applyFont="1" applyBorder="1" applyAlignment="1">
      <alignment horizontal="center"/>
    </xf>
    <xf numFmtId="164" fontId="27" fillId="0" borderId="0" xfId="12" applyNumberFormat="1" applyFont="1" applyBorder="1" applyAlignment="1">
      <alignment horizontal="left"/>
    </xf>
    <xf numFmtId="166" fontId="16" fillId="0" borderId="0" xfId="12" applyNumberFormat="1" applyFont="1" applyBorder="1"/>
    <xf numFmtId="0" fontId="33" fillId="0" borderId="0" xfId="12" applyFont="1" applyBorder="1"/>
    <xf numFmtId="167" fontId="33" fillId="0" borderId="0" xfId="12" applyNumberFormat="1" applyFont="1" applyBorder="1" applyAlignment="1">
      <alignment horizontal="left"/>
    </xf>
    <xf numFmtId="167" fontId="28" fillId="0" borderId="0" xfId="12" applyNumberFormat="1" applyFont="1" applyBorder="1"/>
    <xf numFmtId="167" fontId="16" fillId="0" borderId="0" xfId="12" applyNumberFormat="1" applyFont="1" applyBorder="1"/>
    <xf numFmtId="0" fontId="38" fillId="0" borderId="0" xfId="12" applyFont="1" applyBorder="1" applyAlignment="1">
      <alignment horizontal="center"/>
    </xf>
    <xf numFmtId="0" fontId="30" fillId="0" borderId="0" xfId="12" quotePrefix="1" applyFont="1" applyBorder="1"/>
    <xf numFmtId="0" fontId="39" fillId="0" borderId="0" xfId="12" applyFont="1" applyBorder="1"/>
    <xf numFmtId="0" fontId="15" fillId="0" borderId="3" xfId="12" applyFont="1" applyBorder="1"/>
    <xf numFmtId="2" fontId="15" fillId="0" borderId="8" xfId="12" applyNumberFormat="1" applyFont="1" applyBorder="1"/>
    <xf numFmtId="0" fontId="15" fillId="0" borderId="2" xfId="12" applyFont="1" applyBorder="1"/>
    <xf numFmtId="0" fontId="34" fillId="0" borderId="2" xfId="12" applyFont="1" applyBorder="1"/>
    <xf numFmtId="0" fontId="34" fillId="2" borderId="2" xfId="12" applyFont="1" applyFill="1" applyBorder="1"/>
    <xf numFmtId="0" fontId="40" fillId="0" borderId="2" xfId="12" applyFont="1" applyBorder="1"/>
    <xf numFmtId="2" fontId="15" fillId="0" borderId="30" xfId="12" applyNumberFormat="1" applyFont="1" applyBorder="1" applyAlignment="1">
      <alignment horizontal="center"/>
    </xf>
    <xf numFmtId="0" fontId="15" fillId="0" borderId="8" xfId="12" applyFont="1" applyFill="1" applyBorder="1"/>
    <xf numFmtId="0" fontId="15" fillId="0" borderId="26" xfId="12" applyFont="1" applyFill="1" applyBorder="1"/>
    <xf numFmtId="0" fontId="15" fillId="0" borderId="30" xfId="12" applyFont="1" applyFill="1" applyBorder="1"/>
    <xf numFmtId="0" fontId="34" fillId="0" borderId="30" xfId="12" applyFont="1" applyBorder="1" applyAlignment="1">
      <alignment horizontal="right"/>
    </xf>
    <xf numFmtId="2" fontId="15" fillId="0" borderId="30" xfId="12" applyNumberFormat="1" applyFont="1" applyBorder="1" applyAlignment="1">
      <alignment horizontal="left"/>
    </xf>
    <xf numFmtId="2" fontId="15" fillId="0" borderId="39" xfId="12" applyNumberFormat="1" applyFont="1" applyBorder="1" applyAlignment="1">
      <alignment horizontal="center"/>
    </xf>
    <xf numFmtId="0" fontId="15" fillId="0" borderId="4" xfId="12" applyFont="1" applyFill="1" applyBorder="1"/>
    <xf numFmtId="0" fontId="15" fillId="0" borderId="40" xfId="12" applyFont="1" applyFill="1" applyBorder="1"/>
    <xf numFmtId="2" fontId="15" fillId="0" borderId="39" xfId="12" applyNumberFormat="1" applyFont="1" applyFill="1" applyBorder="1" applyAlignment="1">
      <alignment horizontal="center"/>
    </xf>
    <xf numFmtId="0" fontId="15" fillId="0" borderId="39" xfId="12" applyFont="1" applyFill="1" applyBorder="1"/>
    <xf numFmtId="0" fontId="34" fillId="0" borderId="39" xfId="12" applyFont="1" applyFill="1" applyBorder="1" applyAlignment="1">
      <alignment horizontal="right"/>
    </xf>
    <xf numFmtId="2" fontId="15" fillId="0" borderId="39" xfId="12" applyNumberFormat="1" applyFont="1" applyBorder="1" applyAlignment="1">
      <alignment horizontal="left"/>
    </xf>
    <xf numFmtId="2" fontId="42" fillId="0" borderId="0" xfId="12" applyNumberFormat="1" applyFont="1" applyBorder="1" applyAlignment="1">
      <alignment horizontal="left"/>
    </xf>
    <xf numFmtId="0" fontId="28" fillId="0" borderId="0" xfId="12" applyFont="1" applyAlignment="1">
      <alignment horizontal="right"/>
    </xf>
    <xf numFmtId="0" fontId="16" fillId="0" borderId="0" xfId="12" applyFont="1" applyAlignment="1">
      <alignment horizontal="center"/>
    </xf>
    <xf numFmtId="1" fontId="16" fillId="0" borderId="0" xfId="12" applyNumberFormat="1" applyFont="1" applyBorder="1"/>
    <xf numFmtId="0" fontId="37" fillId="0" borderId="0" xfId="12" applyFont="1" applyAlignment="1">
      <alignment horizontal="center"/>
    </xf>
    <xf numFmtId="175" fontId="16" fillId="0" borderId="0" xfId="12" applyNumberFormat="1" applyFont="1" applyBorder="1" applyAlignment="1">
      <alignment horizontal="center"/>
    </xf>
    <xf numFmtId="0" fontId="28" fillId="0" borderId="0" xfId="12" applyFont="1" applyBorder="1" applyAlignment="1">
      <alignment horizontal="center"/>
    </xf>
    <xf numFmtId="3" fontId="27" fillId="0" borderId="0" xfId="12" applyNumberFormat="1" applyFont="1" applyBorder="1" applyAlignment="1">
      <alignment horizontal="center"/>
    </xf>
    <xf numFmtId="3" fontId="16" fillId="0" borderId="0" xfId="12" applyNumberFormat="1" applyFont="1" applyBorder="1"/>
    <xf numFmtId="170" fontId="27" fillId="0" borderId="0" xfId="1" applyNumberFormat="1" applyFont="1" applyBorder="1"/>
    <xf numFmtId="170" fontId="27" fillId="0" borderId="0" xfId="12" applyNumberFormat="1" applyFont="1" applyBorder="1"/>
    <xf numFmtId="170" fontId="29" fillId="0" borderId="0" xfId="1" applyNumberFormat="1" applyFont="1" applyBorder="1"/>
    <xf numFmtId="168" fontId="29" fillId="0" borderId="0" xfId="12" applyNumberFormat="1" applyFont="1" applyBorder="1" applyAlignment="1">
      <alignment horizontal="left"/>
    </xf>
    <xf numFmtId="170" fontId="16" fillId="0" borderId="0" xfId="12" applyNumberFormat="1" applyFont="1" applyBorder="1"/>
    <xf numFmtId="0" fontId="43" fillId="0" borderId="0" xfId="12" applyFont="1" applyFill="1" applyBorder="1" applyAlignment="1">
      <alignment horizontal="left"/>
    </xf>
    <xf numFmtId="0" fontId="28" fillId="0" borderId="0" xfId="12" applyFont="1" applyFill="1" applyBorder="1" applyAlignment="1">
      <alignment horizontal="center"/>
    </xf>
    <xf numFmtId="0" fontId="29" fillId="0" borderId="0" xfId="12" applyFont="1" applyFill="1" applyBorder="1"/>
    <xf numFmtId="0" fontId="1" fillId="0" borderId="0" xfId="12" applyFont="1" applyBorder="1"/>
    <xf numFmtId="0" fontId="1" fillId="0" borderId="0" xfId="12" applyFont="1"/>
    <xf numFmtId="0" fontId="44" fillId="0" borderId="0" xfId="12" applyFont="1"/>
    <xf numFmtId="0" fontId="45" fillId="0" borderId="0" xfId="12" applyFont="1" applyBorder="1"/>
    <xf numFmtId="0" fontId="1" fillId="0" borderId="0" xfId="12" applyFont="1" applyBorder="1" applyAlignment="1">
      <alignment horizontal="left"/>
    </xf>
    <xf numFmtId="0" fontId="47" fillId="0" borderId="0" xfId="12" applyFont="1" applyBorder="1"/>
    <xf numFmtId="0" fontId="1" fillId="0" borderId="0" xfId="12" applyFont="1" applyBorder="1" applyAlignment="1">
      <alignment horizontal="center"/>
    </xf>
    <xf numFmtId="2" fontId="1" fillId="0" borderId="0" xfId="12" applyNumberFormat="1" applyFont="1" applyBorder="1" applyAlignment="1">
      <alignment horizontal="left"/>
    </xf>
    <xf numFmtId="0" fontId="1" fillId="0" borderId="0" xfId="12" applyFont="1" applyBorder="1" applyAlignment="1">
      <alignment textRotation="90"/>
    </xf>
    <xf numFmtId="0" fontId="46" fillId="0" borderId="0" xfId="12" applyFont="1" applyBorder="1"/>
    <xf numFmtId="0" fontId="1" fillId="0" borderId="0" xfId="12" applyFont="1" applyBorder="1" applyAlignment="1">
      <alignment horizontal="left" vertical="center"/>
    </xf>
    <xf numFmtId="0" fontId="1" fillId="0" borderId="0" xfId="12" applyFont="1" applyBorder="1" applyAlignment="1">
      <alignment horizontal="center" vertical="top"/>
    </xf>
    <xf numFmtId="0" fontId="48" fillId="0" borderId="0" xfId="12" applyFont="1" applyBorder="1"/>
    <xf numFmtId="2" fontId="1" fillId="0" borderId="0" xfId="12" applyNumberFormat="1" applyFont="1" applyBorder="1"/>
    <xf numFmtId="0" fontId="49" fillId="0" borderId="0" xfId="12" applyFont="1" applyBorder="1"/>
    <xf numFmtId="0" fontId="47" fillId="0" borderId="0" xfId="12" applyFont="1" applyBorder="1" applyAlignment="1">
      <alignment horizontal="center"/>
    </xf>
    <xf numFmtId="173" fontId="1" fillId="0" borderId="0" xfId="1" applyNumberFormat="1" applyFont="1" applyBorder="1" applyAlignment="1">
      <alignment horizontal="center"/>
    </xf>
    <xf numFmtId="0" fontId="1" fillId="0" borderId="0" xfId="12" applyFont="1" applyBorder="1" applyAlignment="1">
      <alignment horizontal="right"/>
    </xf>
    <xf numFmtId="1" fontId="1" fillId="0" borderId="0" xfId="12" applyNumberFormat="1" applyFont="1" applyBorder="1" applyAlignment="1">
      <alignment horizontal="right"/>
    </xf>
    <xf numFmtId="0" fontId="1" fillId="0" borderId="0" xfId="12" applyFont="1" applyBorder="1" applyAlignment="1">
      <alignment vertical="top"/>
    </xf>
    <xf numFmtId="0" fontId="27" fillId="0" borderId="0" xfId="12" applyFont="1" applyBorder="1" applyAlignment="1">
      <alignment horizontal="right"/>
    </xf>
    <xf numFmtId="173" fontId="29" fillId="0" borderId="0" xfId="1" applyNumberFormat="1" applyFont="1" applyBorder="1" applyAlignment="1">
      <alignment horizontal="center"/>
    </xf>
    <xf numFmtId="1" fontId="38" fillId="0" borderId="0" xfId="12" applyNumberFormat="1" applyFont="1" applyBorder="1"/>
    <xf numFmtId="173" fontId="16" fillId="0" borderId="0" xfId="12" applyNumberFormat="1" applyFont="1" applyBorder="1"/>
    <xf numFmtId="0" fontId="16" fillId="0" borderId="0" xfId="12" applyFont="1" applyBorder="1" applyAlignment="1">
      <alignment horizontal="right" vertical="top"/>
    </xf>
    <xf numFmtId="0" fontId="16" fillId="0" borderId="0" xfId="12" applyFont="1" applyBorder="1" applyAlignment="1">
      <alignment vertical="top"/>
    </xf>
    <xf numFmtId="0" fontId="16" fillId="0" borderId="0" xfId="12" applyFont="1" applyBorder="1" applyAlignment="1">
      <alignment wrapText="1"/>
    </xf>
    <xf numFmtId="0" fontId="38" fillId="0" borderId="0" xfId="12" applyFont="1" applyAlignment="1">
      <alignment horizontal="left"/>
    </xf>
    <xf numFmtId="44" fontId="16" fillId="0" borderId="0" xfId="3" applyFont="1" applyAlignment="1">
      <alignment horizontal="center"/>
    </xf>
    <xf numFmtId="0" fontId="16" fillId="0" borderId="0" xfId="12" applyFont="1" applyAlignment="1">
      <alignment horizontal="left"/>
    </xf>
    <xf numFmtId="0" fontId="21" fillId="0" borderId="41" xfId="12" applyFont="1" applyBorder="1" applyAlignment="1">
      <alignment horizontal="center" vertical="top" wrapText="1"/>
    </xf>
    <xf numFmtId="0" fontId="21" fillId="0" borderId="42" xfId="12" applyFont="1" applyBorder="1" applyAlignment="1">
      <alignment horizontal="center" vertical="top" wrapText="1"/>
    </xf>
    <xf numFmtId="0" fontId="21" fillId="0" borderId="43" xfId="12" applyFont="1" applyBorder="1" applyAlignment="1">
      <alignment horizontal="center" vertical="top" wrapText="1"/>
    </xf>
    <xf numFmtId="0" fontId="16" fillId="0" borderId="0" xfId="12" applyFont="1" applyAlignment="1">
      <alignment vertical="top"/>
    </xf>
    <xf numFmtId="0" fontId="16" fillId="0" borderId="0" xfId="12" applyFont="1" applyAlignment="1">
      <alignment horizontal="left" vertical="top"/>
    </xf>
    <xf numFmtId="0" fontId="16" fillId="0" borderId="44" xfId="12" applyFont="1" applyBorder="1"/>
    <xf numFmtId="0" fontId="16" fillId="0" borderId="39" xfId="12" applyFont="1" applyBorder="1" applyAlignment="1">
      <alignment horizontal="center"/>
    </xf>
    <xf numFmtId="0" fontId="16" fillId="0" borderId="10" xfId="12" applyFont="1" applyBorder="1" applyAlignment="1">
      <alignment horizontal="center"/>
    </xf>
    <xf numFmtId="0" fontId="16" fillId="0" borderId="45" xfId="12" applyFont="1" applyBorder="1" applyAlignment="1">
      <alignment horizontal="center"/>
    </xf>
    <xf numFmtId="0" fontId="21" fillId="0" borderId="6" xfId="12" applyFont="1" applyBorder="1" applyAlignment="1">
      <alignment horizontal="center"/>
    </xf>
    <xf numFmtId="0" fontId="16" fillId="0" borderId="6" xfId="12" applyFont="1" applyBorder="1" applyAlignment="1">
      <alignment horizontal="center"/>
    </xf>
    <xf numFmtId="0" fontId="16" fillId="0" borderId="6" xfId="12" applyFont="1" applyBorder="1" applyAlignment="1"/>
    <xf numFmtId="0" fontId="16" fillId="0" borderId="6" xfId="12" applyFont="1" applyBorder="1" applyAlignment="1">
      <alignment horizontal="left"/>
    </xf>
    <xf numFmtId="0" fontId="16" fillId="0" borderId="7" xfId="12" applyFont="1" applyBorder="1" applyAlignment="1">
      <alignment horizontal="center"/>
    </xf>
    <xf numFmtId="0" fontId="27" fillId="0" borderId="0" xfId="12" applyFont="1"/>
    <xf numFmtId="0" fontId="16" fillId="0" borderId="46" xfId="12" applyFont="1" applyBorder="1" applyAlignment="1">
      <alignment horizontal="center"/>
    </xf>
    <xf numFmtId="0" fontId="27" fillId="0" borderId="30" xfId="12" applyFont="1" applyBorder="1" applyAlignment="1">
      <alignment horizontal="center"/>
    </xf>
    <xf numFmtId="0" fontId="57" fillId="0" borderId="30" xfId="12" applyFont="1" applyBorder="1" applyAlignment="1">
      <alignment horizontal="center"/>
    </xf>
    <xf numFmtId="1" fontId="16" fillId="0" borderId="30" xfId="12" applyNumberFormat="1" applyFont="1" applyBorder="1" applyAlignment="1">
      <alignment horizontal="right"/>
    </xf>
    <xf numFmtId="2" fontId="16" fillId="0" borderId="30" xfId="12" applyNumberFormat="1" applyFont="1" applyBorder="1" applyAlignment="1">
      <alignment horizontal="right"/>
    </xf>
    <xf numFmtId="168" fontId="16" fillId="0" borderId="30" xfId="12" applyNumberFormat="1" applyFont="1" applyBorder="1" applyAlignment="1">
      <alignment horizontal="right"/>
    </xf>
    <xf numFmtId="2" fontId="16" fillId="0" borderId="25" xfId="12" applyNumberFormat="1" applyFont="1" applyBorder="1" applyAlignment="1">
      <alignment horizontal="center"/>
    </xf>
    <xf numFmtId="0" fontId="57" fillId="0" borderId="0" xfId="12" applyFont="1"/>
    <xf numFmtId="0" fontId="58" fillId="0" borderId="30" xfId="12" applyFont="1" applyBorder="1" applyAlignment="1">
      <alignment horizontal="center"/>
    </xf>
    <xf numFmtId="0" fontId="16" fillId="0" borderId="30" xfId="12" applyFont="1" applyBorder="1" applyAlignment="1">
      <alignment horizontal="center"/>
    </xf>
    <xf numFmtId="0" fontId="16" fillId="0" borderId="44" xfId="12" applyFont="1" applyBorder="1" applyAlignment="1">
      <alignment horizontal="center"/>
    </xf>
    <xf numFmtId="0" fontId="59" fillId="0" borderId="39" xfId="12" applyFont="1" applyBorder="1" applyAlignment="1">
      <alignment horizontal="center"/>
    </xf>
    <xf numFmtId="1" fontId="16" fillId="0" borderId="39" xfId="12" applyNumberFormat="1" applyFont="1" applyBorder="1" applyAlignment="1">
      <alignment horizontal="right"/>
    </xf>
    <xf numFmtId="2" fontId="16" fillId="0" borderId="39" xfId="12" applyNumberFormat="1" applyFont="1" applyBorder="1" applyAlignment="1">
      <alignment horizontal="right"/>
    </xf>
    <xf numFmtId="168" fontId="16" fillId="0" borderId="39" xfId="12" applyNumberFormat="1" applyFont="1" applyBorder="1" applyAlignment="1">
      <alignment horizontal="right"/>
    </xf>
    <xf numFmtId="2" fontId="16" fillId="0" borderId="10" xfId="12" applyNumberFormat="1" applyFont="1" applyBorder="1" applyAlignment="1">
      <alignment horizontal="center"/>
    </xf>
    <xf numFmtId="0" fontId="60" fillId="0" borderId="0" xfId="12" applyFont="1"/>
    <xf numFmtId="0" fontId="60" fillId="0" borderId="6" xfId="12" applyFont="1" applyBorder="1" applyAlignment="1">
      <alignment horizontal="center"/>
    </xf>
    <xf numFmtId="1" fontId="16" fillId="0" borderId="6" xfId="12" applyNumberFormat="1" applyFont="1" applyBorder="1" applyAlignment="1">
      <alignment horizontal="right"/>
    </xf>
    <xf numFmtId="2" fontId="16" fillId="0" borderId="6" xfId="12" applyNumberFormat="1" applyFont="1" applyBorder="1" applyAlignment="1">
      <alignment horizontal="right"/>
    </xf>
    <xf numFmtId="168" fontId="16" fillId="0" borderId="6" xfId="12" applyNumberFormat="1" applyFont="1" applyBorder="1" applyAlignment="1">
      <alignment horizontal="right"/>
    </xf>
    <xf numFmtId="2" fontId="16" fillId="0" borderId="7" xfId="12" applyNumberFormat="1" applyFont="1" applyBorder="1" applyAlignment="1">
      <alignment horizontal="center"/>
    </xf>
    <xf numFmtId="0" fontId="29" fillId="0" borderId="30" xfId="12" applyFont="1" applyBorder="1" applyAlignment="1">
      <alignment horizontal="center"/>
    </xf>
    <xf numFmtId="0" fontId="29" fillId="0" borderId="0" xfId="12" applyFont="1"/>
    <xf numFmtId="0" fontId="59" fillId="0" borderId="30" xfId="12" applyFont="1" applyBorder="1" applyAlignment="1">
      <alignment horizontal="center"/>
    </xf>
    <xf numFmtId="0" fontId="59" fillId="0" borderId="0" xfId="12" applyFont="1"/>
    <xf numFmtId="0" fontId="57" fillId="0" borderId="39" xfId="12" applyFont="1" applyBorder="1" applyAlignment="1">
      <alignment horizontal="center"/>
    </xf>
    <xf numFmtId="0" fontId="21" fillId="0" borderId="6" xfId="12" applyFont="1" applyBorder="1" applyAlignment="1">
      <alignment horizontal="left"/>
    </xf>
    <xf numFmtId="0" fontId="57" fillId="0" borderId="6" xfId="12" applyFont="1" applyBorder="1" applyAlignment="1">
      <alignment horizontal="center"/>
    </xf>
    <xf numFmtId="0" fontId="27" fillId="0" borderId="39" xfId="12" applyFont="1" applyBorder="1" applyAlignment="1">
      <alignment horizontal="center"/>
    </xf>
    <xf numFmtId="0" fontId="58" fillId="0" borderId="39" xfId="12" applyFont="1" applyBorder="1" applyAlignment="1">
      <alignment horizontal="center"/>
    </xf>
    <xf numFmtId="0" fontId="29" fillId="0" borderId="0" xfId="12" applyFont="1" applyAlignment="1">
      <alignment horizontal="center"/>
    </xf>
    <xf numFmtId="0" fontId="57" fillId="0" borderId="0" xfId="12" applyFont="1" applyAlignment="1">
      <alignment horizontal="center"/>
    </xf>
    <xf numFmtId="1" fontId="16" fillId="0" borderId="0" xfId="12" applyNumberFormat="1" applyFont="1" applyAlignment="1">
      <alignment horizontal="right"/>
    </xf>
    <xf numFmtId="2" fontId="16" fillId="0" borderId="0" xfId="12" applyNumberFormat="1" applyFont="1" applyAlignment="1">
      <alignment horizontal="right"/>
    </xf>
    <xf numFmtId="168" fontId="16" fillId="0" borderId="0" xfId="12" applyNumberFormat="1" applyFont="1" applyAlignment="1">
      <alignment horizontal="right"/>
    </xf>
    <xf numFmtId="2" fontId="16" fillId="0" borderId="0" xfId="12" applyNumberFormat="1" applyFont="1" applyAlignment="1">
      <alignment horizontal="center"/>
    </xf>
    <xf numFmtId="0" fontId="61" fillId="0" borderId="0" xfId="12" applyFont="1" applyAlignment="1">
      <alignment horizontal="left"/>
    </xf>
    <xf numFmtId="0" fontId="16" fillId="0" borderId="37" xfId="12" applyFont="1" applyBorder="1"/>
    <xf numFmtId="0" fontId="16" fillId="0" borderId="3" xfId="12" applyFont="1" applyBorder="1" applyAlignment="1">
      <alignment horizontal="center"/>
    </xf>
    <xf numFmtId="0" fontId="21" fillId="0" borderId="3" xfId="12" applyFont="1" applyBorder="1" applyAlignment="1">
      <alignment horizontal="center"/>
    </xf>
    <xf numFmtId="1" fontId="32" fillId="0" borderId="41" xfId="12" applyNumberFormat="1" applyFont="1" applyBorder="1" applyAlignment="1">
      <alignment horizontal="left"/>
    </xf>
    <xf numFmtId="2" fontId="16" fillId="0" borderId="42" xfId="12" applyNumberFormat="1" applyFont="1" applyBorder="1" applyAlignment="1">
      <alignment horizontal="left"/>
    </xf>
    <xf numFmtId="2" fontId="62" fillId="0" borderId="5" xfId="12" applyNumberFormat="1" applyFont="1" applyBorder="1" applyAlignment="1">
      <alignment horizontal="left"/>
    </xf>
    <xf numFmtId="2" fontId="15" fillId="0" borderId="6" xfId="12" applyNumberFormat="1" applyFont="1" applyBorder="1" applyAlignment="1">
      <alignment horizontal="left"/>
    </xf>
    <xf numFmtId="168" fontId="15" fillId="0" borderId="7" xfId="12" applyNumberFormat="1" applyFont="1" applyBorder="1" applyAlignment="1">
      <alignment horizontal="left"/>
    </xf>
    <xf numFmtId="2" fontId="15" fillId="0" borderId="0" xfId="12" applyNumberFormat="1" applyFont="1" applyAlignment="1">
      <alignment horizontal="center"/>
    </xf>
    <xf numFmtId="0" fontId="21" fillId="0" borderId="45" xfId="12" applyFont="1" applyBorder="1" applyAlignment="1">
      <alignment horizontal="center" vertical="center"/>
    </xf>
    <xf numFmtId="0" fontId="21" fillId="0" borderId="5" xfId="12" applyFont="1" applyBorder="1" applyAlignment="1">
      <alignment horizontal="center" vertical="center"/>
    </xf>
    <xf numFmtId="0" fontId="21" fillId="0" borderId="6" xfId="12" applyFont="1" applyBorder="1" applyAlignment="1">
      <alignment horizontal="center" vertical="center"/>
    </xf>
    <xf numFmtId="0" fontId="21" fillId="0" borderId="42" xfId="12" applyFont="1" applyBorder="1" applyAlignment="1">
      <alignment horizontal="center" vertical="center"/>
    </xf>
    <xf numFmtId="0" fontId="21" fillId="0" borderId="7" xfId="12" applyFont="1" applyBorder="1" applyAlignment="1">
      <alignment horizontal="center" vertical="center"/>
    </xf>
    <xf numFmtId="1" fontId="32" fillId="0" borderId="46" xfId="12" applyNumberFormat="1" applyFont="1" applyBorder="1" applyAlignment="1">
      <alignment horizontal="left"/>
    </xf>
    <xf numFmtId="2" fontId="16" fillId="0" borderId="30" xfId="12" applyNumberFormat="1" applyFont="1" applyBorder="1" applyAlignment="1">
      <alignment horizontal="left"/>
    </xf>
    <xf numFmtId="2" fontId="62" fillId="0" borderId="8" xfId="12" applyNumberFormat="1" applyFont="1" applyBorder="1" applyAlignment="1">
      <alignment horizontal="left"/>
    </xf>
    <xf numFmtId="2" fontId="15" fillId="0" borderId="2" xfId="12" applyNumberFormat="1" applyFont="1" applyBorder="1" applyAlignment="1">
      <alignment horizontal="left"/>
    </xf>
    <xf numFmtId="168" fontId="15" fillId="0" borderId="2" xfId="12" applyNumberFormat="1" applyFont="1" applyBorder="1" applyAlignment="1">
      <alignment horizontal="left"/>
    </xf>
    <xf numFmtId="2" fontId="15" fillId="0" borderId="47" xfId="12" applyNumberFormat="1" applyFont="1" applyBorder="1" applyAlignment="1">
      <alignment horizontal="left"/>
    </xf>
    <xf numFmtId="0" fontId="16" fillId="0" borderId="38" xfId="12" applyFont="1" applyBorder="1" applyAlignment="1">
      <alignment horizontal="center" vertical="center"/>
    </xf>
    <xf numFmtId="0" fontId="16" fillId="0" borderId="8" xfId="12" applyFont="1" applyBorder="1" applyAlignment="1">
      <alignment horizontal="left" vertical="center"/>
    </xf>
    <xf numFmtId="0" fontId="16" fillId="0" borderId="2" xfId="12" applyFont="1" applyBorder="1" applyAlignment="1">
      <alignment horizontal="left" vertical="center"/>
    </xf>
    <xf numFmtId="0" fontId="16" fillId="0" borderId="2" xfId="12" applyFont="1" applyBorder="1" applyAlignment="1">
      <alignment horizontal="left" vertical="center" wrapText="1"/>
    </xf>
    <xf numFmtId="0" fontId="16" fillId="0" borderId="30" xfId="12" applyFont="1" applyBorder="1" applyAlignment="1">
      <alignment horizontal="center" vertical="center" wrapText="1"/>
    </xf>
    <xf numFmtId="0" fontId="27" fillId="0" borderId="30" xfId="12" applyFont="1" applyBorder="1" applyAlignment="1">
      <alignment horizontal="right" vertical="center" wrapText="1"/>
    </xf>
    <xf numFmtId="0" fontId="16" fillId="0" borderId="9" xfId="12" applyFont="1" applyBorder="1" applyAlignment="1">
      <alignment horizontal="center" vertical="center"/>
    </xf>
    <xf numFmtId="2" fontId="32" fillId="0" borderId="46" xfId="12" applyNumberFormat="1" applyFont="1" applyBorder="1" applyAlignment="1">
      <alignment horizontal="left"/>
    </xf>
    <xf numFmtId="0" fontId="27" fillId="0" borderId="2" xfId="12" applyFont="1" applyBorder="1" applyAlignment="1">
      <alignment horizontal="left" vertical="center" wrapText="1"/>
    </xf>
    <xf numFmtId="173" fontId="16" fillId="0" borderId="30" xfId="1" applyNumberFormat="1" applyFont="1" applyBorder="1" applyAlignment="1">
      <alignment horizontal="center" vertical="center" wrapText="1"/>
    </xf>
    <xf numFmtId="0" fontId="15" fillId="0" borderId="47" xfId="12" applyFont="1" applyBorder="1" applyAlignment="1">
      <alignment horizontal="left"/>
    </xf>
    <xf numFmtId="0" fontId="16" fillId="0" borderId="31" xfId="12" applyFont="1" applyBorder="1" applyAlignment="1">
      <alignment horizontal="center" vertical="center"/>
    </xf>
    <xf numFmtId="0" fontId="16" fillId="0" borderId="48" xfId="12" applyFont="1" applyBorder="1" applyAlignment="1">
      <alignment horizontal="left" vertical="center"/>
    </xf>
    <xf numFmtId="0" fontId="16" fillId="0" borderId="49" xfId="12" applyFont="1" applyBorder="1" applyAlignment="1">
      <alignment horizontal="left" vertical="center"/>
    </xf>
    <xf numFmtId="0" fontId="16" fillId="0" borderId="50" xfId="12" applyFont="1" applyBorder="1" applyAlignment="1">
      <alignment horizontal="center" vertical="center"/>
    </xf>
    <xf numFmtId="0" fontId="27" fillId="0" borderId="50" xfId="12" applyFont="1" applyBorder="1" applyAlignment="1">
      <alignment horizontal="right" vertical="center" wrapText="1"/>
    </xf>
    <xf numFmtId="0" fontId="16" fillId="0" borderId="32" xfId="12" applyFont="1" applyBorder="1" applyAlignment="1">
      <alignment horizontal="center" vertical="center"/>
    </xf>
    <xf numFmtId="0" fontId="16" fillId="0" borderId="47" xfId="12" applyFont="1" applyBorder="1" applyAlignment="1">
      <alignment horizontal="left"/>
    </xf>
    <xf numFmtId="0" fontId="15" fillId="0" borderId="0" xfId="12" applyFont="1" applyBorder="1" applyAlignment="1">
      <alignment horizontal="center"/>
    </xf>
    <xf numFmtId="0" fontId="16" fillId="0" borderId="45" xfId="12" applyFont="1" applyBorder="1" applyAlignment="1">
      <alignment horizontal="center" vertical="center"/>
    </xf>
    <xf numFmtId="0" fontId="16" fillId="0" borderId="5" xfId="12" applyFont="1" applyBorder="1" applyAlignment="1">
      <alignment horizontal="left" vertical="center"/>
    </xf>
    <xf numFmtId="0" fontId="16" fillId="0" borderId="6" xfId="12" applyFont="1" applyBorder="1" applyAlignment="1">
      <alignment horizontal="center" vertical="center"/>
    </xf>
    <xf numFmtId="0" fontId="16" fillId="0" borderId="42" xfId="12" applyFont="1" applyBorder="1" applyAlignment="1">
      <alignment horizontal="center" vertical="center"/>
    </xf>
    <xf numFmtId="173" fontId="27" fillId="0" borderId="42" xfId="1" applyNumberFormat="1" applyFont="1" applyBorder="1" applyAlignment="1">
      <alignment vertical="center"/>
    </xf>
    <xf numFmtId="0" fontId="16" fillId="0" borderId="7" xfId="12" applyFont="1" applyBorder="1" applyAlignment="1">
      <alignment horizontal="center" vertical="center"/>
    </xf>
    <xf numFmtId="2" fontId="32" fillId="0" borderId="44" xfId="12" applyNumberFormat="1" applyFont="1" applyBorder="1" applyAlignment="1">
      <alignment horizontal="left"/>
    </xf>
    <xf numFmtId="2" fontId="16" fillId="0" borderId="39" xfId="12" applyNumberFormat="1" applyFont="1" applyBorder="1" applyAlignment="1">
      <alignment horizontal="left"/>
    </xf>
    <xf numFmtId="2" fontId="15" fillId="0" borderId="51" xfId="12" applyNumberFormat="1" applyFont="1" applyBorder="1" applyAlignment="1">
      <alignment horizontal="left"/>
    </xf>
    <xf numFmtId="0" fontId="15" fillId="0" borderId="47" xfId="12" applyFont="1" applyBorder="1" applyAlignment="1">
      <alignment horizontal="center"/>
    </xf>
    <xf numFmtId="0" fontId="16" fillId="0" borderId="2" xfId="12" applyFont="1" applyBorder="1" applyAlignment="1">
      <alignment horizontal="center" vertical="center"/>
    </xf>
    <xf numFmtId="0" fontId="16" fillId="0" borderId="30" xfId="12" applyFont="1" applyBorder="1" applyAlignment="1">
      <alignment horizontal="center" vertical="center"/>
    </xf>
    <xf numFmtId="173" fontId="27" fillId="0" borderId="30" xfId="1" applyNumberFormat="1" applyFont="1" applyBorder="1" applyAlignment="1">
      <alignment vertical="center"/>
    </xf>
    <xf numFmtId="0" fontId="16" fillId="0" borderId="45" xfId="12" applyFont="1" applyBorder="1" applyAlignment="1">
      <alignment horizontal="left"/>
    </xf>
    <xf numFmtId="0" fontId="16" fillId="0" borderId="42" xfId="12" applyFont="1" applyBorder="1" applyAlignment="1">
      <alignment horizontal="center"/>
    </xf>
    <xf numFmtId="0" fontId="27" fillId="0" borderId="42" xfId="12" applyFont="1" applyBorder="1" applyAlignment="1">
      <alignment horizontal="center"/>
    </xf>
    <xf numFmtId="0" fontId="16" fillId="0" borderId="7" xfId="12" applyFont="1" applyBorder="1" applyAlignment="1">
      <alignment horizontal="left"/>
    </xf>
    <xf numFmtId="0" fontId="16" fillId="0" borderId="38" xfId="12" applyFont="1" applyBorder="1" applyAlignment="1">
      <alignment horizontal="left"/>
    </xf>
    <xf numFmtId="0" fontId="16" fillId="0" borderId="2" xfId="12" applyFont="1" applyBorder="1" applyAlignment="1">
      <alignment horizontal="left"/>
    </xf>
    <xf numFmtId="0" fontId="16" fillId="0" borderId="9" xfId="12" applyFont="1" applyBorder="1" applyAlignment="1">
      <alignment horizontal="left"/>
    </xf>
    <xf numFmtId="0" fontId="16" fillId="0" borderId="52" xfId="12" applyFont="1" applyBorder="1" applyAlignment="1">
      <alignment horizontal="center" vertical="center"/>
    </xf>
    <xf numFmtId="0" fontId="16" fillId="0" borderId="4" xfId="12" applyFont="1" applyBorder="1" applyAlignment="1">
      <alignment horizontal="left" vertical="center"/>
    </xf>
    <xf numFmtId="0" fontId="16" fillId="0" borderId="51" xfId="12" applyFont="1" applyBorder="1" applyAlignment="1">
      <alignment horizontal="center" vertical="center"/>
    </xf>
    <xf numFmtId="0" fontId="16" fillId="0" borderId="39" xfId="12" applyFont="1" applyBorder="1" applyAlignment="1">
      <alignment horizontal="center" vertical="center"/>
    </xf>
    <xf numFmtId="173" fontId="27" fillId="0" borderId="39" xfId="1" applyNumberFormat="1" applyFont="1" applyBorder="1" applyAlignment="1">
      <alignment horizontal="center" vertical="center" wrapText="1"/>
    </xf>
    <xf numFmtId="0" fontId="16" fillId="0" borderId="53" xfId="12" applyFont="1" applyBorder="1" applyAlignment="1">
      <alignment horizontal="center" vertical="center"/>
    </xf>
    <xf numFmtId="173" fontId="27" fillId="0" borderId="39" xfId="1" applyNumberFormat="1" applyFont="1" applyBorder="1" applyAlignment="1">
      <alignment vertical="center"/>
    </xf>
    <xf numFmtId="0" fontId="16" fillId="0" borderId="34" xfId="12" applyFont="1" applyBorder="1" applyAlignment="1">
      <alignment horizontal="center" vertical="center"/>
    </xf>
    <xf numFmtId="0" fontId="16" fillId="0" borderId="19" xfId="12" applyFont="1" applyBorder="1" applyAlignment="1">
      <alignment horizontal="left" vertical="center"/>
    </xf>
    <xf numFmtId="0" fontId="16" fillId="0" borderId="17" xfId="12" applyFont="1" applyBorder="1" applyAlignment="1">
      <alignment horizontal="center" vertical="center"/>
    </xf>
    <xf numFmtId="0" fontId="16" fillId="0" borderId="54" xfId="12" applyFont="1" applyBorder="1" applyAlignment="1">
      <alignment horizontal="center" vertical="center"/>
    </xf>
    <xf numFmtId="0" fontId="27" fillId="0" borderId="54" xfId="12" applyFont="1" applyBorder="1" applyAlignment="1">
      <alignment vertical="center"/>
    </xf>
    <xf numFmtId="0" fontId="16" fillId="0" borderId="35" xfId="12" applyFont="1" applyBorder="1" applyAlignment="1">
      <alignment horizontal="center" vertical="center"/>
    </xf>
    <xf numFmtId="0" fontId="16" fillId="0" borderId="0" xfId="12" applyFont="1" applyBorder="1" applyAlignment="1">
      <alignment horizontal="left" vertical="center"/>
    </xf>
    <xf numFmtId="0" fontId="27" fillId="0" borderId="0" xfId="12" applyFont="1" applyBorder="1" applyAlignment="1">
      <alignment vertical="center"/>
    </xf>
    <xf numFmtId="2" fontId="16" fillId="0" borderId="0" xfId="12" applyNumberFormat="1" applyFont="1" applyAlignment="1">
      <alignment horizontal="left"/>
    </xf>
    <xf numFmtId="0" fontId="16" fillId="0" borderId="37" xfId="12" applyFont="1" applyBorder="1" applyAlignment="1">
      <alignment horizontal="center" vertical="center"/>
    </xf>
    <xf numFmtId="0" fontId="16" fillId="0" borderId="3" xfId="12" applyFont="1" applyBorder="1" applyAlignment="1">
      <alignment horizontal="center" vertical="center"/>
    </xf>
    <xf numFmtId="0" fontId="21" fillId="0" borderId="3" xfId="12" applyFont="1" applyBorder="1" applyAlignment="1">
      <alignment horizontal="center" vertical="center"/>
    </xf>
    <xf numFmtId="0" fontId="16" fillId="0" borderId="22" xfId="12" applyFont="1" applyBorder="1" applyAlignment="1">
      <alignment horizontal="center" vertical="center"/>
    </xf>
    <xf numFmtId="2" fontId="21" fillId="0" borderId="55" xfId="12" applyNumberFormat="1" applyFont="1" applyBorder="1" applyAlignment="1">
      <alignment horizontal="left"/>
    </xf>
    <xf numFmtId="0" fontId="16" fillId="0" borderId="56" xfId="12" applyFont="1" applyBorder="1" applyAlignment="1">
      <alignment horizontal="center"/>
    </xf>
    <xf numFmtId="2" fontId="16" fillId="0" borderId="47" xfId="12" applyNumberFormat="1" applyFont="1" applyBorder="1" applyAlignment="1">
      <alignment horizontal="left"/>
    </xf>
    <xf numFmtId="0" fontId="21" fillId="0" borderId="57" xfId="12" applyFont="1" applyBorder="1" applyAlignment="1">
      <alignment horizontal="center" vertical="center"/>
    </xf>
    <xf numFmtId="0" fontId="21" fillId="0" borderId="58" xfId="12" applyFont="1" applyBorder="1" applyAlignment="1">
      <alignment horizontal="left" vertical="center"/>
    </xf>
    <xf numFmtId="0" fontId="16" fillId="0" borderId="59" xfId="12" applyFont="1" applyBorder="1" applyAlignment="1">
      <alignment horizontal="left" vertical="center"/>
    </xf>
    <xf numFmtId="0" fontId="21" fillId="0" borderId="60" xfId="12" applyFont="1" applyBorder="1" applyAlignment="1">
      <alignment horizontal="center" vertical="center"/>
    </xf>
    <xf numFmtId="2" fontId="21" fillId="0" borderId="60" xfId="12" applyNumberFormat="1" applyFont="1" applyBorder="1" applyAlignment="1">
      <alignment horizontal="center" vertical="center"/>
    </xf>
    <xf numFmtId="2" fontId="21" fillId="0" borderId="58" xfId="12" applyNumberFormat="1" applyFont="1" applyBorder="1" applyAlignment="1">
      <alignment horizontal="left" vertical="center"/>
    </xf>
    <xf numFmtId="2" fontId="21" fillId="0" borderId="56" xfId="12" applyNumberFormat="1" applyFont="1" applyBorder="1" applyAlignment="1">
      <alignment horizontal="left" vertical="center"/>
    </xf>
    <xf numFmtId="2" fontId="16" fillId="0" borderId="61" xfId="12" applyNumberFormat="1" applyFont="1" applyBorder="1" applyAlignment="1">
      <alignment horizontal="center" vertical="center"/>
    </xf>
    <xf numFmtId="2" fontId="16" fillId="0" borderId="41" xfId="12" applyNumberFormat="1" applyFont="1" applyBorder="1" applyAlignment="1">
      <alignment horizontal="center"/>
    </xf>
    <xf numFmtId="0" fontId="21" fillId="0" borderId="37" xfId="12" applyFont="1" applyBorder="1" applyAlignment="1">
      <alignment horizontal="center" vertical="center"/>
    </xf>
    <xf numFmtId="0" fontId="21" fillId="0" borderId="12" xfId="12" applyFont="1" applyBorder="1" applyAlignment="1">
      <alignment horizontal="left" vertical="center"/>
    </xf>
    <xf numFmtId="0" fontId="16" fillId="0" borderId="23" xfId="12" applyFont="1" applyBorder="1" applyAlignment="1">
      <alignment horizontal="left" vertical="center"/>
    </xf>
    <xf numFmtId="2" fontId="27" fillId="0" borderId="62" xfId="12" applyNumberFormat="1" applyFont="1" applyBorder="1" applyAlignment="1">
      <alignment horizontal="center" vertical="center"/>
    </xf>
    <xf numFmtId="2" fontId="16" fillId="0" borderId="3" xfId="12" applyNumberFormat="1" applyFont="1" applyBorder="1" applyAlignment="1">
      <alignment horizontal="left" vertical="center"/>
    </xf>
    <xf numFmtId="2" fontId="62" fillId="0" borderId="3" xfId="12" applyNumberFormat="1" applyFont="1" applyBorder="1" applyAlignment="1">
      <alignment horizontal="center" vertical="center"/>
    </xf>
    <xf numFmtId="0" fontId="16" fillId="0" borderId="22" xfId="12" applyFont="1" applyBorder="1" applyAlignment="1">
      <alignment horizontal="left"/>
    </xf>
    <xf numFmtId="2" fontId="16" fillId="0" borderId="46" xfId="12" applyNumberFormat="1" applyFont="1" applyBorder="1" applyAlignment="1">
      <alignment horizontal="center"/>
    </xf>
    <xf numFmtId="0" fontId="21" fillId="0" borderId="47" xfId="12" applyFont="1" applyBorder="1" applyAlignment="1">
      <alignment horizontal="center" vertical="center"/>
    </xf>
    <xf numFmtId="0" fontId="16" fillId="0" borderId="15" xfId="12" applyFont="1" applyBorder="1" applyAlignment="1">
      <alignment horizontal="left" vertical="center"/>
    </xf>
    <xf numFmtId="0" fontId="16" fillId="0" borderId="63" xfId="12" applyFont="1" applyBorder="1" applyAlignment="1">
      <alignment horizontal="left" vertical="center"/>
    </xf>
    <xf numFmtId="173" fontId="27" fillId="0" borderId="0" xfId="1" applyNumberFormat="1" applyFont="1" applyBorder="1" applyAlignment="1">
      <alignment horizontal="center" vertical="center"/>
    </xf>
    <xf numFmtId="173" fontId="27" fillId="0" borderId="15" xfId="1" applyNumberFormat="1" applyFont="1" applyBorder="1" applyAlignment="1">
      <alignment horizontal="center" vertical="center"/>
    </xf>
    <xf numFmtId="2" fontId="27" fillId="0" borderId="54" xfId="12" applyNumberFormat="1" applyFont="1" applyBorder="1" applyAlignment="1">
      <alignment horizontal="center" vertical="center"/>
    </xf>
    <xf numFmtId="2" fontId="16" fillId="0" borderId="17" xfId="12" applyNumberFormat="1" applyFont="1" applyBorder="1" applyAlignment="1">
      <alignment horizontal="left" vertical="center"/>
    </xf>
    <xf numFmtId="2" fontId="27" fillId="0" borderId="17" xfId="12" applyNumberFormat="1" applyFont="1" applyBorder="1" applyAlignment="1">
      <alignment horizontal="center" vertical="center"/>
    </xf>
    <xf numFmtId="2" fontId="27" fillId="0" borderId="35" xfId="12" applyNumberFormat="1" applyFont="1" applyBorder="1" applyAlignment="1">
      <alignment horizontal="center" vertical="center"/>
    </xf>
    <xf numFmtId="2" fontId="27" fillId="0" borderId="3" xfId="12" applyNumberFormat="1" applyFont="1" applyBorder="1" applyAlignment="1">
      <alignment horizontal="center" vertical="center"/>
    </xf>
    <xf numFmtId="2" fontId="27" fillId="0" borderId="22" xfId="12" applyNumberFormat="1" applyFont="1" applyBorder="1" applyAlignment="1">
      <alignment horizontal="center" vertical="center"/>
    </xf>
    <xf numFmtId="2" fontId="27" fillId="0" borderId="64" xfId="12" applyNumberFormat="1" applyFont="1" applyBorder="1" applyAlignment="1">
      <alignment horizontal="center" vertical="center"/>
    </xf>
    <xf numFmtId="2" fontId="16" fillId="0" borderId="0" xfId="12" applyNumberFormat="1" applyFont="1" applyBorder="1" applyAlignment="1">
      <alignment horizontal="left" vertical="center"/>
    </xf>
    <xf numFmtId="2" fontId="27" fillId="0" borderId="0" xfId="12" applyNumberFormat="1" applyFont="1" applyBorder="1" applyAlignment="1">
      <alignment horizontal="center" vertical="center"/>
    </xf>
    <xf numFmtId="2" fontId="27" fillId="0" borderId="65" xfId="12" applyNumberFormat="1" applyFont="1" applyBorder="1" applyAlignment="1">
      <alignment horizontal="center" vertical="center"/>
    </xf>
    <xf numFmtId="2" fontId="16" fillId="0" borderId="51" xfId="12" applyNumberFormat="1" applyFont="1" applyBorder="1" applyAlignment="1">
      <alignment horizontal="left"/>
    </xf>
    <xf numFmtId="0" fontId="21" fillId="0" borderId="34" xfId="12" applyFont="1" applyBorder="1" applyAlignment="1">
      <alignment horizontal="center" vertical="center"/>
    </xf>
    <xf numFmtId="0" fontId="16" fillId="0" borderId="36" xfId="12" applyFont="1" applyBorder="1" applyAlignment="1">
      <alignment horizontal="left" vertical="center"/>
    </xf>
    <xf numFmtId="173" fontId="27" fillId="0" borderId="17" xfId="1" applyNumberFormat="1" applyFont="1" applyBorder="1" applyAlignment="1">
      <alignment horizontal="center" vertical="center"/>
    </xf>
    <xf numFmtId="173" fontId="27" fillId="0" borderId="19" xfId="1" applyNumberFormat="1" applyFont="1" applyBorder="1" applyAlignment="1">
      <alignment horizontal="center" vertical="center"/>
    </xf>
    <xf numFmtId="0" fontId="21" fillId="0" borderId="15" xfId="12" applyFont="1" applyBorder="1" applyAlignment="1">
      <alignment horizontal="left" vertical="center"/>
    </xf>
    <xf numFmtId="0" fontId="27" fillId="0" borderId="0" xfId="12" applyFont="1" applyBorder="1" applyAlignment="1">
      <alignment horizontal="center" vertical="center"/>
    </xf>
    <xf numFmtId="0" fontId="27" fillId="0" borderId="15" xfId="12" applyFont="1" applyBorder="1" applyAlignment="1">
      <alignment horizontal="center" vertical="center"/>
    </xf>
    <xf numFmtId="1" fontId="27" fillId="0" borderId="15" xfId="12" applyNumberFormat="1" applyFont="1" applyBorder="1" applyAlignment="1">
      <alignment horizontal="center" vertical="center"/>
    </xf>
    <xf numFmtId="0" fontId="16" fillId="0" borderId="34" xfId="12" applyFont="1" applyBorder="1" applyAlignment="1">
      <alignment horizontal="left"/>
    </xf>
    <xf numFmtId="0" fontId="27" fillId="0" borderId="17" xfId="12" applyFont="1" applyBorder="1" applyAlignment="1">
      <alignment horizontal="center" vertical="center"/>
    </xf>
    <xf numFmtId="0" fontId="27" fillId="0" borderId="19" xfId="12" applyFont="1" applyBorder="1" applyAlignment="1">
      <alignment horizontal="center" vertical="center"/>
    </xf>
    <xf numFmtId="1" fontId="27" fillId="0" borderId="19" xfId="12" applyNumberFormat="1" applyFont="1" applyBorder="1" applyAlignment="1">
      <alignment horizontal="center" vertical="center"/>
    </xf>
    <xf numFmtId="0" fontId="63" fillId="0" borderId="66" xfId="12" applyFont="1" applyFill="1" applyBorder="1" applyAlignment="1">
      <alignment horizontal="center" vertical="center" wrapText="1"/>
    </xf>
    <xf numFmtId="0" fontId="1" fillId="0" borderId="0" xfId="12" applyFont="1" applyFill="1"/>
    <xf numFmtId="0" fontId="34" fillId="0" borderId="67" xfId="12" applyFont="1" applyFill="1" applyBorder="1"/>
    <xf numFmtId="0" fontId="63" fillId="0" borderId="68" xfId="12" applyFont="1" applyFill="1" applyBorder="1"/>
    <xf numFmtId="0" fontId="63" fillId="0" borderId="69" xfId="12" applyFont="1" applyFill="1" applyBorder="1"/>
    <xf numFmtId="0" fontId="63" fillId="0" borderId="67" xfId="12" applyFont="1" applyFill="1" applyBorder="1"/>
    <xf numFmtId="0" fontId="63" fillId="0" borderId="30" xfId="12" applyFont="1" applyFill="1" applyBorder="1"/>
    <xf numFmtId="0" fontId="63" fillId="0" borderId="70" xfId="12" applyFont="1" applyFill="1" applyBorder="1"/>
    <xf numFmtId="0" fontId="63" fillId="0" borderId="71" xfId="12" applyFont="1" applyFill="1" applyBorder="1"/>
    <xf numFmtId="0" fontId="63" fillId="0" borderId="72" xfId="12" applyFont="1" applyFill="1" applyBorder="1"/>
    <xf numFmtId="0" fontId="63" fillId="0" borderId="73" xfId="12" applyFont="1" applyFill="1" applyBorder="1"/>
    <xf numFmtId="0" fontId="1" fillId="0" borderId="0" xfId="12" applyFont="1" applyFill="1" applyBorder="1"/>
    <xf numFmtId="0" fontId="1" fillId="0" borderId="74" xfId="12" applyFont="1" applyFill="1" applyBorder="1" applyAlignment="1">
      <alignment horizontal="center"/>
    </xf>
    <xf numFmtId="0" fontId="30" fillId="0" borderId="23" xfId="12" applyFont="1" applyFill="1" applyBorder="1" applyAlignment="1">
      <alignment horizontal="center"/>
    </xf>
    <xf numFmtId="0" fontId="1" fillId="0" borderId="5" xfId="12" applyFont="1" applyFill="1" applyBorder="1" applyAlignment="1">
      <alignment horizontal="center"/>
    </xf>
    <xf numFmtId="0" fontId="1" fillId="0" borderId="6" xfId="12" applyFont="1" applyFill="1" applyBorder="1"/>
    <xf numFmtId="0" fontId="1" fillId="0" borderId="6" xfId="12" applyFont="1" applyFill="1" applyBorder="1" applyAlignment="1">
      <alignment horizontal="center"/>
    </xf>
    <xf numFmtId="0" fontId="1" fillId="0" borderId="7" xfId="12" applyFont="1" applyFill="1" applyBorder="1"/>
    <xf numFmtId="0" fontId="1" fillId="0" borderId="75" xfId="12" applyFont="1" applyFill="1" applyBorder="1" applyAlignment="1">
      <alignment horizontal="center"/>
    </xf>
    <xf numFmtId="0" fontId="1" fillId="0" borderId="36" xfId="12" applyFont="1" applyFill="1" applyBorder="1" applyAlignment="1">
      <alignment horizontal="center"/>
    </xf>
    <xf numFmtId="0" fontId="1" fillId="0" borderId="39" xfId="12" applyFont="1" applyFill="1" applyBorder="1" applyAlignment="1">
      <alignment horizontal="center"/>
    </xf>
    <xf numFmtId="0" fontId="1" fillId="0" borderId="39" xfId="12" applyFont="1" applyFill="1" applyBorder="1"/>
    <xf numFmtId="0" fontId="1" fillId="0" borderId="10" xfId="12" applyFont="1" applyFill="1" applyBorder="1" applyAlignment="1">
      <alignment horizontal="center"/>
    </xf>
    <xf numFmtId="0" fontId="1" fillId="0" borderId="76" xfId="12" applyFont="1" applyFill="1" applyBorder="1" applyAlignment="1">
      <alignment horizontal="center"/>
    </xf>
    <xf numFmtId="2" fontId="1" fillId="0" borderId="41" xfId="12" applyNumberFormat="1" applyFont="1" applyFill="1" applyBorder="1" applyAlignment="1">
      <alignment horizontal="center"/>
    </xf>
    <xf numFmtId="2" fontId="1" fillId="0" borderId="42" xfId="12" applyNumberFormat="1" applyFont="1" applyFill="1" applyBorder="1" applyAlignment="1">
      <alignment horizontal="center"/>
    </xf>
    <xf numFmtId="0" fontId="1" fillId="0" borderId="42" xfId="12" applyFont="1" applyFill="1" applyBorder="1"/>
    <xf numFmtId="2" fontId="1" fillId="0" borderId="42" xfId="12" applyNumberFormat="1" applyFont="1" applyFill="1" applyBorder="1"/>
    <xf numFmtId="2" fontId="1" fillId="0" borderId="43" xfId="12" applyNumberFormat="1" applyFont="1" applyFill="1" applyBorder="1" applyAlignment="1">
      <alignment horizontal="center"/>
    </xf>
    <xf numFmtId="2" fontId="1" fillId="0" borderId="46" xfId="12" applyNumberFormat="1" applyFont="1" applyFill="1" applyBorder="1" applyAlignment="1">
      <alignment horizontal="center"/>
    </xf>
    <xf numFmtId="2" fontId="1" fillId="0" borderId="30" xfId="12" applyNumberFormat="1" applyFont="1" applyFill="1" applyBorder="1" applyAlignment="1">
      <alignment horizontal="center"/>
    </xf>
    <xf numFmtId="0" fontId="1" fillId="0" borderId="30" xfId="12" applyFont="1" applyFill="1" applyBorder="1"/>
    <xf numFmtId="2" fontId="1" fillId="0" borderId="30" xfId="12" applyNumberFormat="1" applyFont="1" applyFill="1" applyBorder="1"/>
    <xf numFmtId="2" fontId="1" fillId="0" borderId="25" xfId="12" applyNumberFormat="1" applyFont="1" applyFill="1" applyBorder="1" applyAlignment="1">
      <alignment horizontal="center"/>
    </xf>
    <xf numFmtId="0" fontId="1" fillId="0" borderId="77" xfId="12" applyFont="1" applyFill="1" applyBorder="1" applyAlignment="1">
      <alignment horizontal="center"/>
    </xf>
    <xf numFmtId="2" fontId="1" fillId="0" borderId="44" xfId="12" applyNumberFormat="1" applyFont="1" applyFill="1" applyBorder="1" applyAlignment="1">
      <alignment horizontal="center"/>
    </xf>
    <xf numFmtId="2" fontId="1" fillId="0" borderId="39" xfId="12" applyNumberFormat="1" applyFont="1" applyFill="1" applyBorder="1" applyAlignment="1">
      <alignment horizontal="center"/>
    </xf>
    <xf numFmtId="2" fontId="1" fillId="0" borderId="39" xfId="12" applyNumberFormat="1" applyFont="1" applyFill="1" applyBorder="1"/>
    <xf numFmtId="2" fontId="1" fillId="0" borderId="10" xfId="12" applyNumberFormat="1" applyFont="1" applyFill="1" applyBorder="1" applyAlignment="1">
      <alignment horizontal="center"/>
    </xf>
    <xf numFmtId="0" fontId="30" fillId="0" borderId="0" xfId="12" applyFont="1" applyAlignment="1">
      <alignment horizontal="left"/>
    </xf>
    <xf numFmtId="0" fontId="37" fillId="0" borderId="0" xfId="12" applyFont="1"/>
    <xf numFmtId="0" fontId="6" fillId="0" borderId="0" xfId="12" applyFont="1" applyAlignment="1">
      <alignment horizontal="center"/>
    </xf>
    <xf numFmtId="0" fontId="37" fillId="0" borderId="0" xfId="12" applyFont="1" applyAlignment="1">
      <alignment horizontal="left"/>
    </xf>
    <xf numFmtId="0" fontId="30" fillId="0" borderId="0" xfId="12" applyFont="1"/>
    <xf numFmtId="2" fontId="66" fillId="0" borderId="0" xfId="12" applyNumberFormat="1" applyFont="1"/>
    <xf numFmtId="0" fontId="16" fillId="0" borderId="14" xfId="12" applyFont="1" applyFill="1" applyBorder="1"/>
    <xf numFmtId="164" fontId="16" fillId="0" borderId="18" xfId="12" applyNumberFormat="1" applyFont="1" applyFill="1" applyBorder="1"/>
    <xf numFmtId="0" fontId="21" fillId="0" borderId="19" xfId="12" applyFont="1" applyBorder="1" applyAlignment="1">
      <alignment horizontal="left" vertical="center"/>
    </xf>
    <xf numFmtId="173" fontId="16" fillId="0" borderId="12" xfId="1" applyNumberFormat="1" applyFont="1" applyBorder="1" applyAlignment="1">
      <alignment horizontal="center" vertical="center"/>
    </xf>
    <xf numFmtId="173" fontId="16" fillId="0" borderId="3" xfId="1" applyNumberFormat="1" applyFont="1" applyBorder="1" applyAlignment="1">
      <alignment horizontal="center" vertical="center"/>
    </xf>
    <xf numFmtId="2" fontId="16" fillId="0" borderId="62" xfId="12" applyNumberFormat="1" applyFont="1" applyBorder="1" applyAlignment="1">
      <alignment horizontal="center" vertical="center"/>
    </xf>
    <xf numFmtId="2" fontId="15" fillId="0" borderId="3" xfId="12" applyNumberFormat="1" applyFont="1" applyBorder="1" applyAlignment="1">
      <alignment horizontal="center" vertical="center"/>
    </xf>
    <xf numFmtId="173" fontId="43" fillId="0" borderId="12" xfId="1" applyNumberFormat="1" applyFont="1" applyBorder="1" applyAlignment="1">
      <alignment horizontal="center" vertical="center" wrapText="1"/>
    </xf>
    <xf numFmtId="2" fontId="16" fillId="0" borderId="54" xfId="12" applyNumberFormat="1" applyFont="1" applyBorder="1" applyAlignment="1">
      <alignment horizontal="center" vertical="center"/>
    </xf>
    <xf numFmtId="0" fontId="21" fillId="0" borderId="0" xfId="12" applyFont="1" applyFill="1" applyBorder="1"/>
    <xf numFmtId="165" fontId="16" fillId="0" borderId="0" xfId="12" applyNumberFormat="1" applyFont="1" applyBorder="1" applyAlignment="1">
      <alignment horizontal="right"/>
    </xf>
    <xf numFmtId="165" fontId="16" fillId="0" borderId="0" xfId="12" applyNumberFormat="1" applyFont="1" applyBorder="1" applyAlignment="1">
      <alignment horizontal="center"/>
    </xf>
    <xf numFmtId="0" fontId="16" fillId="0" borderId="46" xfId="12" applyFont="1" applyBorder="1" applyAlignment="1">
      <alignment horizontal="left"/>
    </xf>
    <xf numFmtId="0" fontId="16" fillId="0" borderId="30" xfId="12" applyFont="1" applyBorder="1" applyAlignment="1">
      <alignment horizontal="left"/>
    </xf>
    <xf numFmtId="0" fontId="16" fillId="0" borderId="25" xfId="12" applyFont="1" applyBorder="1" applyAlignment="1">
      <alignment horizontal="left"/>
    </xf>
    <xf numFmtId="0" fontId="16" fillId="0" borderId="44" xfId="12" applyFont="1" applyBorder="1" applyAlignment="1">
      <alignment horizontal="left"/>
    </xf>
    <xf numFmtId="0" fontId="16" fillId="0" borderId="39" xfId="12" applyFont="1" applyBorder="1" applyAlignment="1">
      <alignment horizontal="left"/>
    </xf>
    <xf numFmtId="2" fontId="16" fillId="0" borderId="10" xfId="12" applyNumberFormat="1" applyFont="1" applyBorder="1" applyAlignment="1">
      <alignment horizontal="left"/>
    </xf>
    <xf numFmtId="0" fontId="68" fillId="0" borderId="12" xfId="12" applyFont="1" applyBorder="1" applyAlignment="1">
      <alignment horizontal="left" vertical="center"/>
    </xf>
    <xf numFmtId="0" fontId="44" fillId="0" borderId="78" xfId="0" applyFont="1" applyBorder="1" applyAlignment="1">
      <alignment horizontal="center"/>
    </xf>
    <xf numFmtId="0" fontId="44" fillId="0" borderId="79" xfId="0" applyFont="1" applyBorder="1" applyAlignment="1">
      <alignment horizontal="center"/>
    </xf>
    <xf numFmtId="0" fontId="44" fillId="0" borderId="80" xfId="0" applyFont="1" applyBorder="1" applyAlignment="1">
      <alignment horizontal="center"/>
    </xf>
    <xf numFmtId="0" fontId="44" fillId="0" borderId="81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left"/>
    </xf>
    <xf numFmtId="164" fontId="44" fillId="0" borderId="0" xfId="0" applyNumberFormat="1" applyFont="1" applyAlignment="1">
      <alignment horizontal="center"/>
    </xf>
    <xf numFmtId="0" fontId="44" fillId="0" borderId="82" xfId="0" applyFont="1" applyBorder="1" applyAlignment="1">
      <alignment horizontal="center"/>
    </xf>
    <xf numFmtId="0" fontId="44" fillId="0" borderId="83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69" fillId="0" borderId="85" xfId="0" applyFont="1" applyBorder="1" applyAlignment="1">
      <alignment horizontal="center"/>
    </xf>
    <xf numFmtId="0" fontId="44" fillId="0" borderId="86" xfId="0" applyFont="1" applyBorder="1" applyAlignment="1">
      <alignment horizontal="center"/>
    </xf>
    <xf numFmtId="0" fontId="44" fillId="0" borderId="87" xfId="0" applyFont="1" applyBorder="1" applyAlignment="1">
      <alignment horizontal="center"/>
    </xf>
    <xf numFmtId="0" fontId="44" fillId="0" borderId="88" xfId="0" applyFont="1" applyBorder="1" applyAlignment="1">
      <alignment horizontal="center"/>
    </xf>
    <xf numFmtId="0" fontId="44" fillId="0" borderId="89" xfId="0" applyFont="1" applyBorder="1" applyAlignment="1">
      <alignment horizontal="center"/>
    </xf>
    <xf numFmtId="2" fontId="44" fillId="0" borderId="64" xfId="0" applyNumberFormat="1" applyFont="1" applyBorder="1" applyAlignment="1">
      <alignment horizontal="center"/>
    </xf>
    <xf numFmtId="0" fontId="44" fillId="0" borderId="15" xfId="0" applyFont="1" applyBorder="1" applyAlignment="1">
      <alignment horizontal="center"/>
    </xf>
    <xf numFmtId="0" fontId="44" fillId="0" borderId="90" xfId="0" applyFont="1" applyBorder="1" applyAlignment="1">
      <alignment horizontal="center"/>
    </xf>
    <xf numFmtId="0" fontId="44" fillId="0" borderId="91" xfId="0" applyFont="1" applyBorder="1" applyAlignment="1">
      <alignment horizontal="center"/>
    </xf>
    <xf numFmtId="2" fontId="44" fillId="0" borderId="85" xfId="0" applyNumberFormat="1" applyFont="1" applyFill="1" applyBorder="1" applyAlignment="1">
      <alignment horizontal="center"/>
    </xf>
    <xf numFmtId="0" fontId="44" fillId="0" borderId="86" xfId="0" applyFont="1" applyFill="1" applyBorder="1" applyAlignment="1">
      <alignment horizontal="center"/>
    </xf>
    <xf numFmtId="164" fontId="44" fillId="0" borderId="87" xfId="0" applyNumberFormat="1" applyFont="1" applyFill="1" applyBorder="1" applyAlignment="1">
      <alignment horizontal="center"/>
    </xf>
    <xf numFmtId="164" fontId="44" fillId="0" borderId="88" xfId="0" applyNumberFormat="1" applyFont="1" applyFill="1" applyBorder="1" applyAlignment="1">
      <alignment horizontal="center"/>
    </xf>
    <xf numFmtId="0" fontId="44" fillId="0" borderId="92" xfId="0" applyFont="1" applyBorder="1" applyAlignment="1">
      <alignment horizontal="center"/>
    </xf>
    <xf numFmtId="2" fontId="44" fillId="0" borderId="93" xfId="0" applyNumberFormat="1" applyFont="1" applyBorder="1" applyAlignment="1">
      <alignment horizontal="center"/>
    </xf>
    <xf numFmtId="0" fontId="44" fillId="0" borderId="94" xfId="0" applyFont="1" applyBorder="1" applyAlignment="1">
      <alignment horizontal="center"/>
    </xf>
    <xf numFmtId="0" fontId="44" fillId="0" borderId="95" xfId="0" applyFont="1" applyBorder="1" applyAlignment="1">
      <alignment horizontal="center"/>
    </xf>
    <xf numFmtId="164" fontId="70" fillId="3" borderId="0" xfId="0" applyNumberFormat="1" applyFont="1" applyFill="1" applyAlignment="1">
      <alignment horizontal="center"/>
    </xf>
    <xf numFmtId="164" fontId="44" fillId="0" borderId="0" xfId="0" applyNumberFormat="1" applyFont="1" applyAlignment="1">
      <alignment horizontal="left"/>
    </xf>
    <xf numFmtId="164" fontId="71" fillId="0" borderId="0" xfId="0" applyNumberFormat="1" applyFont="1" applyAlignment="1">
      <alignment horizontal="center"/>
    </xf>
    <xf numFmtId="0" fontId="71" fillId="0" borderId="0" xfId="0" applyFont="1" applyAlignment="1">
      <alignment horizontal="center"/>
    </xf>
    <xf numFmtId="0" fontId="72" fillId="0" borderId="0" xfId="12" applyFont="1" applyBorder="1"/>
    <xf numFmtId="168" fontId="1" fillId="0" borderId="0" xfId="12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71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168" fontId="45" fillId="0" borderId="30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168" fontId="45" fillId="0" borderId="39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" fontId="42" fillId="0" borderId="0" xfId="12" applyNumberFormat="1" applyFont="1" applyBorder="1" applyAlignment="1">
      <alignment horizontal="left"/>
    </xf>
    <xf numFmtId="1" fontId="42" fillId="0" borderId="0" xfId="12" applyNumberFormat="1" applyFont="1"/>
    <xf numFmtId="173" fontId="16" fillId="0" borderId="0" xfId="1" applyNumberFormat="1" applyFont="1"/>
    <xf numFmtId="173" fontId="16" fillId="0" borderId="0" xfId="1" applyNumberFormat="1" applyFont="1" applyAlignment="1">
      <alignment horizontal="left"/>
    </xf>
    <xf numFmtId="0" fontId="0" fillId="0" borderId="27" xfId="0" applyBorder="1" applyAlignment="1">
      <alignment horizontal="center" vertical="center"/>
    </xf>
    <xf numFmtId="0" fontId="45" fillId="0" borderId="68" xfId="0" applyFont="1" applyBorder="1" applyAlignment="1">
      <alignment horizontal="center" vertical="center"/>
    </xf>
    <xf numFmtId="168" fontId="45" fillId="0" borderId="68" xfId="0" applyNumberFormat="1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45" fillId="0" borderId="97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168" fontId="45" fillId="0" borderId="0" xfId="0" applyNumberFormat="1" applyFont="1" applyBorder="1" applyAlignment="1">
      <alignment horizontal="center" vertical="center"/>
    </xf>
    <xf numFmtId="3" fontId="16" fillId="4" borderId="0" xfId="1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5" fillId="3" borderId="30" xfId="0" applyFont="1" applyFill="1" applyBorder="1" applyAlignment="1">
      <alignment horizontal="center" vertical="center"/>
    </xf>
    <xf numFmtId="2" fontId="27" fillId="0" borderId="30" xfId="12" applyNumberFormat="1" applyFont="1" applyBorder="1" applyAlignment="1">
      <alignment horizontal="right" vertical="center" wrapText="1"/>
    </xf>
    <xf numFmtId="0" fontId="68" fillId="0" borderId="0" xfId="12" applyFont="1" applyFill="1" applyBorder="1"/>
    <xf numFmtId="0" fontId="68" fillId="0" borderId="0" xfId="12" applyFont="1" applyBorder="1" applyAlignment="1">
      <alignment horizontal="left"/>
    </xf>
    <xf numFmtId="2" fontId="68" fillId="0" borderId="0" xfId="12" applyNumberFormat="1" applyFont="1" applyBorder="1"/>
    <xf numFmtId="0" fontId="68" fillId="0" borderId="0" xfId="12" applyFont="1" applyBorder="1"/>
    <xf numFmtId="0" fontId="68" fillId="0" borderId="0" xfId="12" applyFont="1" applyAlignment="1">
      <alignment horizontal="left"/>
    </xf>
    <xf numFmtId="1" fontId="68" fillId="0" borderId="0" xfId="12" applyNumberFormat="1" applyFont="1" applyBorder="1" applyAlignment="1">
      <alignment horizontal="center"/>
    </xf>
    <xf numFmtId="0" fontId="21" fillId="0" borderId="0" xfId="12" applyFont="1" applyBorder="1" applyAlignment="1">
      <alignment horizontal="center" vertical="center"/>
    </xf>
    <xf numFmtId="2" fontId="68" fillId="0" borderId="62" xfId="12" applyNumberFormat="1" applyFont="1" applyBorder="1" applyAlignment="1">
      <alignment horizontal="center" vertical="center"/>
    </xf>
    <xf numFmtId="2" fontId="68" fillId="0" borderId="54" xfId="12" applyNumberFormat="1" applyFont="1" applyBorder="1" applyAlignment="1">
      <alignment horizontal="center" vertical="center"/>
    </xf>
    <xf numFmtId="2" fontId="68" fillId="0" borderId="64" xfId="12" applyNumberFormat="1" applyFont="1" applyBorder="1" applyAlignment="1">
      <alignment horizontal="center" vertical="center"/>
    </xf>
    <xf numFmtId="2" fontId="68" fillId="0" borderId="44" xfId="12" applyNumberFormat="1" applyFont="1" applyBorder="1" applyAlignment="1">
      <alignment horizontal="center"/>
    </xf>
    <xf numFmtId="4" fontId="68" fillId="0" borderId="0" xfId="12" applyNumberFormat="1" applyFont="1" applyBorder="1" applyAlignment="1">
      <alignment horizontal="center"/>
    </xf>
    <xf numFmtId="169" fontId="21" fillId="0" borderId="0" xfId="12" applyNumberFormat="1" applyFont="1" applyBorder="1" applyAlignment="1">
      <alignment horizontal="center"/>
    </xf>
    <xf numFmtId="4" fontId="21" fillId="0" borderId="0" xfId="12" applyNumberFormat="1" applyFont="1" applyBorder="1" applyAlignment="1">
      <alignment horizontal="center"/>
    </xf>
    <xf numFmtId="0" fontId="16" fillId="4" borderId="30" xfId="12" applyFont="1" applyFill="1" applyBorder="1" applyAlignment="1">
      <alignment horizontal="center"/>
    </xf>
    <xf numFmtId="0" fontId="68" fillId="0" borderId="30" xfId="12" applyFont="1" applyBorder="1" applyAlignment="1">
      <alignment horizontal="center"/>
    </xf>
    <xf numFmtId="14" fontId="73" fillId="0" borderId="98" xfId="0" applyNumberFormat="1" applyFont="1" applyBorder="1" applyAlignment="1">
      <alignment horizontal="center" vertical="center"/>
    </xf>
    <xf numFmtId="0" fontId="2" fillId="0" borderId="0" xfId="28"/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33" fillId="0" borderId="23" xfId="12" applyFont="1" applyBorder="1" applyAlignment="1">
      <alignment horizontal="right"/>
    </xf>
    <xf numFmtId="0" fontId="16" fillId="0" borderId="63" xfId="12" applyFont="1" applyBorder="1" applyAlignment="1">
      <alignment horizontal="right"/>
    </xf>
    <xf numFmtId="0" fontId="16" fillId="0" borderId="36" xfId="12" applyFont="1" applyBorder="1" applyAlignment="1">
      <alignment horizontal="center"/>
    </xf>
    <xf numFmtId="0" fontId="16" fillId="0" borderId="63" xfId="12" applyFont="1" applyBorder="1" applyAlignment="1">
      <alignment horizontal="center"/>
    </xf>
    <xf numFmtId="0" fontId="34" fillId="0" borderId="26" xfId="12" applyFont="1" applyBorder="1"/>
    <xf numFmtId="0" fontId="34" fillId="0" borderId="40" xfId="12" applyFont="1" applyBorder="1"/>
    <xf numFmtId="0" fontId="18" fillId="0" borderId="0" xfId="12" applyFont="1" applyBorder="1"/>
    <xf numFmtId="0" fontId="21" fillId="0" borderId="0" xfId="12" applyFont="1" applyBorder="1" applyAlignment="1">
      <alignment horizontal="right"/>
    </xf>
    <xf numFmtId="0" fontId="15" fillId="0" borderId="0" xfId="12" applyFont="1" applyBorder="1"/>
    <xf numFmtId="0" fontId="15" fillId="2" borderId="0" xfId="12" applyFont="1" applyFill="1" applyBorder="1"/>
    <xf numFmtId="0" fontId="21" fillId="0" borderId="0" xfId="12" applyFont="1" applyFill="1" applyBorder="1" applyAlignment="1">
      <alignment horizontal="center"/>
    </xf>
    <xf numFmtId="0" fontId="51" fillId="0" borderId="0" xfId="12" applyFont="1" applyBorder="1"/>
    <xf numFmtId="0" fontId="16" fillId="0" borderId="0" xfId="12" applyFont="1" applyFill="1" applyBorder="1" applyAlignment="1">
      <alignment horizontal="center"/>
    </xf>
    <xf numFmtId="4" fontId="27" fillId="0" borderId="0" xfId="12" applyNumberFormat="1" applyFont="1" applyBorder="1" applyAlignment="1">
      <alignment horizontal="center"/>
    </xf>
    <xf numFmtId="168" fontId="16" fillId="0" borderId="0" xfId="12" applyNumberFormat="1" applyFont="1" applyFill="1" applyBorder="1"/>
    <xf numFmtId="2" fontId="16" fillId="0" borderId="8" xfId="12" applyNumberFormat="1" applyFont="1" applyBorder="1"/>
    <xf numFmtId="2" fontId="16" fillId="2" borderId="4" xfId="12" applyNumberFormat="1" applyFont="1" applyFill="1" applyBorder="1"/>
    <xf numFmtId="0" fontId="27" fillId="0" borderId="3" xfId="1" applyNumberFormat="1" applyFont="1" applyBorder="1" applyAlignment="1">
      <alignment horizontal="center" vertical="center"/>
    </xf>
    <xf numFmtId="0" fontId="27" fillId="0" borderId="12" xfId="1" applyNumberFormat="1" applyFont="1" applyBorder="1" applyAlignment="1">
      <alignment horizontal="center" vertical="center"/>
    </xf>
    <xf numFmtId="0" fontId="16" fillId="0" borderId="0" xfId="12" applyNumberFormat="1" applyFont="1" applyAlignment="1">
      <alignment horizontal="left"/>
    </xf>
    <xf numFmtId="0" fontId="27" fillId="0" borderId="0" xfId="1" applyNumberFormat="1" applyFont="1" applyBorder="1" applyAlignment="1">
      <alignment horizontal="center" vertical="center"/>
    </xf>
    <xf numFmtId="0" fontId="27" fillId="0" borderId="15" xfId="1" applyNumberFormat="1" applyFont="1" applyBorder="1" applyAlignment="1">
      <alignment horizontal="center" vertical="center"/>
    </xf>
    <xf numFmtId="0" fontId="27" fillId="0" borderId="17" xfId="1" applyNumberFormat="1" applyFont="1" applyBorder="1" applyAlignment="1">
      <alignment horizontal="center" vertical="center"/>
    </xf>
    <xf numFmtId="0" fontId="27" fillId="0" borderId="19" xfId="1" applyNumberFormat="1" applyFont="1" applyBorder="1" applyAlignment="1">
      <alignment horizontal="center" vertical="center"/>
    </xf>
    <xf numFmtId="0" fontId="12" fillId="0" borderId="0" xfId="12" applyFont="1" applyAlignment="1">
      <alignment horizontal="center"/>
    </xf>
    <xf numFmtId="0" fontId="15" fillId="0" borderId="0" xfId="12" applyFont="1" applyBorder="1" applyAlignment="1">
      <alignment horizontal="center" wrapText="1"/>
    </xf>
    <xf numFmtId="0" fontId="16" fillId="0" borderId="4" xfId="12" applyFont="1" applyBorder="1" applyAlignment="1">
      <alignment horizontal="center"/>
    </xf>
    <xf numFmtId="0" fontId="16" fillId="0" borderId="51" xfId="12" applyFont="1" applyBorder="1" applyAlignment="1">
      <alignment horizontal="center"/>
    </xf>
    <xf numFmtId="0" fontId="16" fillId="0" borderId="40" xfId="12" applyFont="1" applyBorder="1" applyAlignment="1">
      <alignment horizontal="center"/>
    </xf>
    <xf numFmtId="0" fontId="29" fillId="0" borderId="0" xfId="12" applyFont="1" applyFill="1" applyBorder="1" applyAlignment="1">
      <alignment horizontal="center"/>
    </xf>
    <xf numFmtId="0" fontId="29" fillId="0" borderId="0" xfId="12" applyFont="1" applyFill="1" applyBorder="1" applyAlignment="1">
      <alignment horizontal="center" wrapText="1"/>
    </xf>
    <xf numFmtId="0" fontId="27" fillId="0" borderId="0" xfId="12" applyFont="1" applyBorder="1" applyAlignment="1">
      <alignment horizontal="center"/>
    </xf>
    <xf numFmtId="0" fontId="16" fillId="0" borderId="0" xfId="12" applyFont="1" applyBorder="1" applyAlignment="1">
      <alignment horizontal="center" wrapText="1"/>
    </xf>
    <xf numFmtId="0" fontId="16" fillId="0" borderId="0" xfId="12" applyFont="1" applyBorder="1" applyAlignment="1">
      <alignment horizontal="center" vertical="center" wrapText="1"/>
    </xf>
    <xf numFmtId="0" fontId="16" fillId="0" borderId="0" xfId="12" applyFont="1" applyBorder="1" applyAlignment="1">
      <alignment horizontal="center"/>
    </xf>
    <xf numFmtId="0" fontId="21" fillId="0" borderId="15" xfId="12" applyFont="1" applyBorder="1" applyAlignment="1">
      <alignment horizontal="left" vertical="center" wrapText="1"/>
    </xf>
    <xf numFmtId="0" fontId="21" fillId="0" borderId="63" xfId="12" applyFont="1" applyBorder="1" applyAlignment="1">
      <alignment horizontal="left" vertical="center" wrapText="1"/>
    </xf>
    <xf numFmtId="0" fontId="21" fillId="0" borderId="42" xfId="12" applyFont="1" applyBorder="1" applyAlignment="1">
      <alignment horizontal="center" vertical="top" wrapText="1"/>
    </xf>
    <xf numFmtId="0" fontId="21" fillId="0" borderId="42" xfId="12" applyFont="1" applyBorder="1" applyAlignment="1">
      <alignment horizontal="center" vertical="top"/>
    </xf>
  </cellXfs>
  <cellStyles count="36">
    <cellStyle name="Comma" xfId="1" builtinId="3"/>
    <cellStyle name="Comma0" xfId="2"/>
    <cellStyle name="Currency" xfId="3" builtinId="4"/>
    <cellStyle name="Currency0" xfId="4"/>
    <cellStyle name="Date" xfId="5"/>
    <cellStyle name="Fixed" xfId="6"/>
    <cellStyle name="Header1" xfId="7"/>
    <cellStyle name="Header2" xfId="8"/>
    <cellStyle name="Heading 1" xfId="9" builtinId="16" customBuiltin="1"/>
    <cellStyle name="Heading 2" xfId="10" builtinId="17" customBuiltin="1"/>
    <cellStyle name="n" xfId="11"/>
    <cellStyle name="Normal" xfId="0" builtinId="0"/>
    <cellStyle name="Normal_NHA XUONG 45M" xfId="12"/>
    <cellStyle name="Total" xfId="13" builtinId="25" customBuiltin="1"/>
    <cellStyle name=" [0.00]_ Att. 1- Cover" xfId="14"/>
    <cellStyle name="_ Att. 1- Cover" xfId="15"/>
    <cellStyle name="?_ Att. 1- Cover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  <cellStyle name="표준_kc-elec system check list" xfId="28"/>
    <cellStyle name="一般_99Q3647-ALL-CAS2" xfId="29"/>
    <cellStyle name="千分位[0]_Book1" xfId="30"/>
    <cellStyle name="千分位_99Q3647-ALL-CAS2" xfId="31"/>
    <cellStyle name="常规_Sheet1" xfId="32"/>
    <cellStyle name="貨幣 [0]_Book1" xfId="33"/>
    <cellStyle name="貨幣[0]_BRE" xfId="34"/>
    <cellStyle name="貨幣_Book1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14</xdr:row>
          <xdr:rowOff>152400</xdr:rowOff>
        </xdr:from>
        <xdr:to>
          <xdr:col>5</xdr:col>
          <xdr:colOff>0</xdr:colOff>
          <xdr:row>16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238125</xdr:colOff>
          <xdr:row>21</xdr:row>
          <xdr:rowOff>123825</xdr:rowOff>
        </xdr:from>
        <xdr:to>
          <xdr:col>4</xdr:col>
          <xdr:colOff>295275</xdr:colOff>
          <xdr:row>23</xdr:row>
          <xdr:rowOff>95250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23</xdr:row>
          <xdr:rowOff>85725</xdr:rowOff>
        </xdr:from>
        <xdr:to>
          <xdr:col>4</xdr:col>
          <xdr:colOff>285750</xdr:colOff>
          <xdr:row>25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27</xdr:row>
          <xdr:rowOff>142875</xdr:rowOff>
        </xdr:from>
        <xdr:to>
          <xdr:col>4</xdr:col>
          <xdr:colOff>123825</xdr:colOff>
          <xdr:row>29</xdr:row>
          <xdr:rowOff>133350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29</xdr:row>
          <xdr:rowOff>142875</xdr:rowOff>
        </xdr:from>
        <xdr:to>
          <xdr:col>4</xdr:col>
          <xdr:colOff>200025</xdr:colOff>
          <xdr:row>31</xdr:row>
          <xdr:rowOff>85725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390525</xdr:colOff>
          <xdr:row>39</xdr:row>
          <xdr:rowOff>123825</xdr:rowOff>
        </xdr:from>
        <xdr:to>
          <xdr:col>4</xdr:col>
          <xdr:colOff>304800</xdr:colOff>
          <xdr:row>41</xdr:row>
          <xdr:rowOff>123825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45</xdr:row>
          <xdr:rowOff>180975</xdr:rowOff>
        </xdr:from>
        <xdr:to>
          <xdr:col>4</xdr:col>
          <xdr:colOff>238125</xdr:colOff>
          <xdr:row>48</xdr:row>
          <xdr:rowOff>123825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xmlns="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48</xdr:row>
          <xdr:rowOff>104775</xdr:rowOff>
        </xdr:from>
        <xdr:to>
          <xdr:col>4</xdr:col>
          <xdr:colOff>66675</xdr:colOff>
          <xdr:row>51</xdr:row>
          <xdr:rowOff>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xmlns="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53</xdr:row>
          <xdr:rowOff>38100</xdr:rowOff>
        </xdr:from>
        <xdr:to>
          <xdr:col>4</xdr:col>
          <xdr:colOff>476250</xdr:colOff>
          <xdr:row>56</xdr:row>
          <xdr:rowOff>38100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xmlns="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323850</xdr:colOff>
          <xdr:row>54</xdr:row>
          <xdr:rowOff>57150</xdr:rowOff>
        </xdr:from>
        <xdr:to>
          <xdr:col>6</xdr:col>
          <xdr:colOff>161925</xdr:colOff>
          <xdr:row>55</xdr:row>
          <xdr:rowOff>9525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xmlns="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57</xdr:row>
          <xdr:rowOff>76200</xdr:rowOff>
        </xdr:from>
        <xdr:to>
          <xdr:col>3</xdr:col>
          <xdr:colOff>419100</xdr:colOff>
          <xdr:row>59</xdr:row>
          <xdr:rowOff>123825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xmlns="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60</xdr:row>
          <xdr:rowOff>114300</xdr:rowOff>
        </xdr:from>
        <xdr:to>
          <xdr:col>4</xdr:col>
          <xdr:colOff>142875</xdr:colOff>
          <xdr:row>62</xdr:row>
          <xdr:rowOff>85725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xmlns="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60</xdr:row>
          <xdr:rowOff>133350</xdr:rowOff>
        </xdr:from>
        <xdr:to>
          <xdr:col>6</xdr:col>
          <xdr:colOff>152400</xdr:colOff>
          <xdr:row>62</xdr:row>
          <xdr:rowOff>152400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xmlns="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66</xdr:row>
          <xdr:rowOff>0</xdr:rowOff>
        </xdr:from>
        <xdr:to>
          <xdr:col>6</xdr:col>
          <xdr:colOff>247650</xdr:colOff>
          <xdr:row>66</xdr:row>
          <xdr:rowOff>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xmlns="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66</xdr:row>
          <xdr:rowOff>0</xdr:rowOff>
        </xdr:from>
        <xdr:to>
          <xdr:col>6</xdr:col>
          <xdr:colOff>485775</xdr:colOff>
          <xdr:row>66</xdr:row>
          <xdr:rowOff>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xmlns="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619125</xdr:colOff>
          <xdr:row>66</xdr:row>
          <xdr:rowOff>0</xdr:rowOff>
        </xdr:from>
        <xdr:to>
          <xdr:col>5</xdr:col>
          <xdr:colOff>857250</xdr:colOff>
          <xdr:row>66</xdr:row>
          <xdr:rowOff>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xmlns="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66</xdr:row>
          <xdr:rowOff>0</xdr:rowOff>
        </xdr:from>
        <xdr:to>
          <xdr:col>7</xdr:col>
          <xdr:colOff>95250</xdr:colOff>
          <xdr:row>66</xdr:row>
          <xdr:rowOff>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xmlns="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66</xdr:row>
          <xdr:rowOff>0</xdr:rowOff>
        </xdr:from>
        <xdr:to>
          <xdr:col>5</xdr:col>
          <xdr:colOff>542925</xdr:colOff>
          <xdr:row>66</xdr:row>
          <xdr:rowOff>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xmlns="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66</xdr:row>
          <xdr:rowOff>0</xdr:rowOff>
        </xdr:from>
        <xdr:to>
          <xdr:col>4</xdr:col>
          <xdr:colOff>323850</xdr:colOff>
          <xdr:row>66</xdr:row>
          <xdr:rowOff>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xmlns="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66</xdr:row>
          <xdr:rowOff>0</xdr:rowOff>
        </xdr:from>
        <xdr:to>
          <xdr:col>6</xdr:col>
          <xdr:colOff>76200</xdr:colOff>
          <xdr:row>66</xdr:row>
          <xdr:rowOff>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xmlns="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476250</xdr:colOff>
          <xdr:row>66</xdr:row>
          <xdr:rowOff>0</xdr:rowOff>
        </xdr:from>
        <xdr:to>
          <xdr:col>6</xdr:col>
          <xdr:colOff>400050</xdr:colOff>
          <xdr:row>66</xdr:row>
          <xdr:rowOff>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xmlns="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66</xdr:row>
          <xdr:rowOff>0</xdr:rowOff>
        </xdr:from>
        <xdr:to>
          <xdr:col>6</xdr:col>
          <xdr:colOff>438150</xdr:colOff>
          <xdr:row>66</xdr:row>
          <xdr:rowOff>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xmlns="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66</xdr:row>
          <xdr:rowOff>0</xdr:rowOff>
        </xdr:from>
        <xdr:to>
          <xdr:col>7</xdr:col>
          <xdr:colOff>161925</xdr:colOff>
          <xdr:row>66</xdr:row>
          <xdr:rowOff>0</xdr:rowOff>
        </xdr:to>
        <xdr:sp macro="" textlink="">
          <xdr:nvSpPr>
            <xdr:cNvPr id="2095" name="Object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xmlns="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66</xdr:row>
          <xdr:rowOff>0</xdr:rowOff>
        </xdr:from>
        <xdr:to>
          <xdr:col>4</xdr:col>
          <xdr:colOff>238125</xdr:colOff>
          <xdr:row>66</xdr:row>
          <xdr:rowOff>0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xmlns="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66</xdr:row>
          <xdr:rowOff>0</xdr:rowOff>
        </xdr:from>
        <xdr:to>
          <xdr:col>6</xdr:col>
          <xdr:colOff>180975</xdr:colOff>
          <xdr:row>66</xdr:row>
          <xdr:rowOff>0</xdr:rowOff>
        </xdr:to>
        <xdr:sp macro="" textlink="">
          <xdr:nvSpPr>
            <xdr:cNvPr id="2098" name="Object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xmlns="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66</xdr:row>
          <xdr:rowOff>0</xdr:rowOff>
        </xdr:from>
        <xdr:to>
          <xdr:col>6</xdr:col>
          <xdr:colOff>533400</xdr:colOff>
          <xdr:row>66</xdr:row>
          <xdr:rowOff>0</xdr:rowOff>
        </xdr:to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xmlns="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476250</xdr:colOff>
          <xdr:row>66</xdr:row>
          <xdr:rowOff>0</xdr:rowOff>
        </xdr:from>
        <xdr:to>
          <xdr:col>6</xdr:col>
          <xdr:colOff>438150</xdr:colOff>
          <xdr:row>66</xdr:row>
          <xdr:rowOff>0</xdr:rowOff>
        </xdr:to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xmlns="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66</xdr:row>
          <xdr:rowOff>0</xdr:rowOff>
        </xdr:from>
        <xdr:to>
          <xdr:col>4</xdr:col>
          <xdr:colOff>762000</xdr:colOff>
          <xdr:row>66</xdr:row>
          <xdr:rowOff>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xmlns="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66</xdr:row>
          <xdr:rowOff>0</xdr:rowOff>
        </xdr:from>
        <xdr:to>
          <xdr:col>4</xdr:col>
          <xdr:colOff>685800</xdr:colOff>
          <xdr:row>66</xdr:row>
          <xdr:rowOff>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xmlns="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333375</xdr:colOff>
          <xdr:row>66</xdr:row>
          <xdr:rowOff>0</xdr:rowOff>
        </xdr:from>
        <xdr:to>
          <xdr:col>4</xdr:col>
          <xdr:colOff>685800</xdr:colOff>
          <xdr:row>66</xdr:row>
          <xdr:rowOff>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xmlns="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66</xdr:row>
          <xdr:rowOff>0</xdr:rowOff>
        </xdr:from>
        <xdr:to>
          <xdr:col>7</xdr:col>
          <xdr:colOff>47625</xdr:colOff>
          <xdr:row>66</xdr:row>
          <xdr:rowOff>0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xmlns="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38100</xdr:colOff>
      <xdr:row>551</xdr:row>
      <xdr:rowOff>0</xdr:rowOff>
    </xdr:from>
    <xdr:to>
      <xdr:col>4</xdr:col>
      <xdr:colOff>247650</xdr:colOff>
      <xdr:row>551</xdr:row>
      <xdr:rowOff>0</xdr:rowOff>
    </xdr:to>
    <xdr:pic>
      <xdr:nvPicPr>
        <xdr:cNvPr id="9836" name="Picture 60">
          <a:extLst>
            <a:ext uri="{FF2B5EF4-FFF2-40B4-BE49-F238E27FC236}">
              <a16:creationId xmlns:a16="http://schemas.microsoft.com/office/drawing/2014/main" xmlns="" id="{00000000-0008-0000-0200-00006C2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3754100"/>
          <a:ext cx="942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76200</xdr:colOff>
      <xdr:row>551</xdr:row>
      <xdr:rowOff>0</xdr:rowOff>
    </xdr:from>
    <xdr:to>
      <xdr:col>6</xdr:col>
      <xdr:colOff>180975</xdr:colOff>
      <xdr:row>551</xdr:row>
      <xdr:rowOff>0</xdr:rowOff>
    </xdr:to>
    <xdr:pic>
      <xdr:nvPicPr>
        <xdr:cNvPr id="9837" name="Picture 61">
          <a:extLst>
            <a:ext uri="{FF2B5EF4-FFF2-40B4-BE49-F238E27FC236}">
              <a16:creationId xmlns:a16="http://schemas.microsoft.com/office/drawing/2014/main" xmlns="" id="{00000000-0008-0000-0200-00006D2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75410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551</xdr:row>
      <xdr:rowOff>0</xdr:rowOff>
    </xdr:from>
    <xdr:to>
      <xdr:col>7</xdr:col>
      <xdr:colOff>180975</xdr:colOff>
      <xdr:row>551</xdr:row>
      <xdr:rowOff>0</xdr:rowOff>
    </xdr:to>
    <xdr:pic>
      <xdr:nvPicPr>
        <xdr:cNvPr id="9838" name="Picture 62">
          <a:extLst>
            <a:ext uri="{FF2B5EF4-FFF2-40B4-BE49-F238E27FC236}">
              <a16:creationId xmlns:a16="http://schemas.microsoft.com/office/drawing/2014/main" xmlns="" id="{00000000-0008-0000-0200-00006E2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375410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552450</xdr:colOff>
          <xdr:row>66</xdr:row>
          <xdr:rowOff>0</xdr:rowOff>
        </xdr:from>
        <xdr:to>
          <xdr:col>7</xdr:col>
          <xdr:colOff>647700</xdr:colOff>
          <xdr:row>66</xdr:row>
          <xdr:rowOff>0</xdr:rowOff>
        </xdr:to>
        <xdr:sp macro="" textlink="">
          <xdr:nvSpPr>
            <xdr:cNvPr id="2111" name="Object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xmlns="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66</xdr:row>
          <xdr:rowOff>0</xdr:rowOff>
        </xdr:from>
        <xdr:to>
          <xdr:col>7</xdr:col>
          <xdr:colOff>161925</xdr:colOff>
          <xdr:row>66</xdr:row>
          <xdr:rowOff>0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xmlns="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66</xdr:row>
          <xdr:rowOff>0</xdr:rowOff>
        </xdr:from>
        <xdr:to>
          <xdr:col>7</xdr:col>
          <xdr:colOff>133350</xdr:colOff>
          <xdr:row>66</xdr:row>
          <xdr:rowOff>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xmlns="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66</xdr:row>
          <xdr:rowOff>0</xdr:rowOff>
        </xdr:from>
        <xdr:to>
          <xdr:col>7</xdr:col>
          <xdr:colOff>133350</xdr:colOff>
          <xdr:row>66</xdr:row>
          <xdr:rowOff>0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xmlns="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66</xdr:row>
          <xdr:rowOff>0</xdr:rowOff>
        </xdr:from>
        <xdr:to>
          <xdr:col>6</xdr:col>
          <xdr:colOff>180975</xdr:colOff>
          <xdr:row>66</xdr:row>
          <xdr:rowOff>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xmlns="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66</xdr:row>
          <xdr:rowOff>0</xdr:rowOff>
        </xdr:from>
        <xdr:to>
          <xdr:col>6</xdr:col>
          <xdr:colOff>904875</xdr:colOff>
          <xdr:row>66</xdr:row>
          <xdr:rowOff>0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xmlns="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66</xdr:row>
          <xdr:rowOff>0</xdr:rowOff>
        </xdr:from>
        <xdr:to>
          <xdr:col>7</xdr:col>
          <xdr:colOff>133350</xdr:colOff>
          <xdr:row>66</xdr:row>
          <xdr:rowOff>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xmlns="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66</xdr:row>
          <xdr:rowOff>0</xdr:rowOff>
        </xdr:from>
        <xdr:to>
          <xdr:col>7</xdr:col>
          <xdr:colOff>133350</xdr:colOff>
          <xdr:row>66</xdr:row>
          <xdr:rowOff>0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xmlns="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314325</xdr:colOff>
      <xdr:row>9</xdr:row>
      <xdr:rowOff>104775</xdr:rowOff>
    </xdr:from>
    <xdr:to>
      <xdr:col>3</xdr:col>
      <xdr:colOff>285750</xdr:colOff>
      <xdr:row>9</xdr:row>
      <xdr:rowOff>104775</xdr:rowOff>
    </xdr:to>
    <xdr:sp macro="" textlink="">
      <xdr:nvSpPr>
        <xdr:cNvPr id="9839" name="Line 75">
          <a:extLst>
            <a:ext uri="{FF2B5EF4-FFF2-40B4-BE49-F238E27FC236}">
              <a16:creationId xmlns:a16="http://schemas.microsoft.com/office/drawing/2014/main" xmlns="" id="{00000000-0008-0000-0200-00006F260000}"/>
            </a:ext>
          </a:extLst>
        </xdr:cNvPr>
        <xdr:cNvSpPr>
          <a:spLocks noChangeShapeType="1"/>
        </xdr:cNvSpPr>
      </xdr:nvSpPr>
      <xdr:spPr bwMode="auto">
        <a:xfrm>
          <a:off x="1428750" y="22860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561</xdr:row>
      <xdr:rowOff>0</xdr:rowOff>
    </xdr:from>
    <xdr:to>
      <xdr:col>6</xdr:col>
      <xdr:colOff>142875</xdr:colOff>
      <xdr:row>561</xdr:row>
      <xdr:rowOff>0</xdr:rowOff>
    </xdr:to>
    <xdr:sp macro="" textlink="">
      <xdr:nvSpPr>
        <xdr:cNvPr id="9840" name="Line 84">
          <a:extLst>
            <a:ext uri="{FF2B5EF4-FFF2-40B4-BE49-F238E27FC236}">
              <a16:creationId xmlns:a16="http://schemas.microsoft.com/office/drawing/2014/main" xmlns="" id="{00000000-0008-0000-0200-000070260000}"/>
            </a:ext>
          </a:extLst>
        </xdr:cNvPr>
        <xdr:cNvSpPr>
          <a:spLocks noChangeShapeType="1"/>
        </xdr:cNvSpPr>
      </xdr:nvSpPr>
      <xdr:spPr bwMode="auto">
        <a:xfrm>
          <a:off x="1828800" y="13754100"/>
          <a:ext cx="2590800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66</xdr:row>
          <xdr:rowOff>0</xdr:rowOff>
        </xdr:from>
        <xdr:to>
          <xdr:col>6</xdr:col>
          <xdr:colOff>904875</xdr:colOff>
          <xdr:row>66</xdr:row>
          <xdr:rowOff>0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xmlns="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561975</xdr:colOff>
      <xdr:row>492</xdr:row>
      <xdr:rowOff>9525</xdr:rowOff>
    </xdr:from>
    <xdr:to>
      <xdr:col>4</xdr:col>
      <xdr:colOff>247650</xdr:colOff>
      <xdr:row>494</xdr:row>
      <xdr:rowOff>0</xdr:rowOff>
    </xdr:to>
    <xdr:grpSp>
      <xdr:nvGrpSpPr>
        <xdr:cNvPr id="9841" name="Group 91">
          <a:extLst>
            <a:ext uri="{FF2B5EF4-FFF2-40B4-BE49-F238E27FC236}">
              <a16:creationId xmlns:a16="http://schemas.microsoft.com/office/drawing/2014/main" xmlns="" id="{00000000-0008-0000-0200-000071260000}"/>
            </a:ext>
          </a:extLst>
        </xdr:cNvPr>
        <xdr:cNvGrpSpPr>
          <a:grpSpLocks/>
        </xdr:cNvGrpSpPr>
      </xdr:nvGrpSpPr>
      <xdr:grpSpPr bwMode="auto">
        <a:xfrm>
          <a:off x="2390775" y="13754100"/>
          <a:ext cx="419100" cy="0"/>
          <a:chOff x="213" y="484"/>
          <a:chExt cx="43" cy="48"/>
        </a:xfrm>
      </xdr:grpSpPr>
      <xdr:sp macro="" textlink="">
        <xdr:nvSpPr>
          <xdr:cNvPr id="9916" name="Line 92">
            <a:extLst>
              <a:ext uri="{FF2B5EF4-FFF2-40B4-BE49-F238E27FC236}">
                <a16:creationId xmlns:a16="http://schemas.microsoft.com/office/drawing/2014/main" xmlns="" id="{00000000-0008-0000-0200-0000BC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17" name="Line 93">
            <a:extLst>
              <a:ext uri="{FF2B5EF4-FFF2-40B4-BE49-F238E27FC236}">
                <a16:creationId xmlns:a16="http://schemas.microsoft.com/office/drawing/2014/main" xmlns="" id="{00000000-0008-0000-0200-0000BD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18" name="Line 94">
            <a:extLst>
              <a:ext uri="{FF2B5EF4-FFF2-40B4-BE49-F238E27FC236}">
                <a16:creationId xmlns:a16="http://schemas.microsoft.com/office/drawing/2014/main" xmlns="" id="{00000000-0008-0000-0200-0000BE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228600</xdr:colOff>
      <xdr:row>485</xdr:row>
      <xdr:rowOff>0</xdr:rowOff>
    </xdr:from>
    <xdr:to>
      <xdr:col>2</xdr:col>
      <xdr:colOff>619125</xdr:colOff>
      <xdr:row>485</xdr:row>
      <xdr:rowOff>200025</xdr:rowOff>
    </xdr:to>
    <xdr:grpSp>
      <xdr:nvGrpSpPr>
        <xdr:cNvPr id="9842" name="Group 95">
          <a:extLst>
            <a:ext uri="{FF2B5EF4-FFF2-40B4-BE49-F238E27FC236}">
              <a16:creationId xmlns:a16="http://schemas.microsoft.com/office/drawing/2014/main" xmlns="" id="{00000000-0008-0000-0200-000072260000}"/>
            </a:ext>
          </a:extLst>
        </xdr:cNvPr>
        <xdr:cNvGrpSpPr>
          <a:grpSpLocks/>
        </xdr:cNvGrpSpPr>
      </xdr:nvGrpSpPr>
      <xdr:grpSpPr bwMode="auto">
        <a:xfrm>
          <a:off x="1343025" y="13754100"/>
          <a:ext cx="390525" cy="0"/>
          <a:chOff x="213" y="484"/>
          <a:chExt cx="43" cy="48"/>
        </a:xfrm>
      </xdr:grpSpPr>
      <xdr:sp macro="" textlink="">
        <xdr:nvSpPr>
          <xdr:cNvPr id="9913" name="Line 96">
            <a:extLst>
              <a:ext uri="{FF2B5EF4-FFF2-40B4-BE49-F238E27FC236}">
                <a16:creationId xmlns:a16="http://schemas.microsoft.com/office/drawing/2014/main" xmlns="" id="{00000000-0008-0000-0200-0000B9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14" name="Line 97">
            <a:extLst>
              <a:ext uri="{FF2B5EF4-FFF2-40B4-BE49-F238E27FC236}">
                <a16:creationId xmlns:a16="http://schemas.microsoft.com/office/drawing/2014/main" xmlns="" id="{00000000-0008-0000-0200-0000BA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15" name="Line 98">
            <a:extLst>
              <a:ext uri="{FF2B5EF4-FFF2-40B4-BE49-F238E27FC236}">
                <a16:creationId xmlns:a16="http://schemas.microsoft.com/office/drawing/2014/main" xmlns="" id="{00000000-0008-0000-0200-0000BB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581025</xdr:colOff>
      <xdr:row>518</xdr:row>
      <xdr:rowOff>190500</xdr:rowOff>
    </xdr:from>
    <xdr:to>
      <xdr:col>4</xdr:col>
      <xdr:colOff>381000</xdr:colOff>
      <xdr:row>521</xdr:row>
      <xdr:rowOff>19050</xdr:rowOff>
    </xdr:to>
    <xdr:grpSp>
      <xdr:nvGrpSpPr>
        <xdr:cNvPr id="9843" name="Group 99">
          <a:extLst>
            <a:ext uri="{FF2B5EF4-FFF2-40B4-BE49-F238E27FC236}">
              <a16:creationId xmlns:a16="http://schemas.microsoft.com/office/drawing/2014/main" xmlns="" id="{00000000-0008-0000-0200-000073260000}"/>
            </a:ext>
          </a:extLst>
        </xdr:cNvPr>
        <xdr:cNvGrpSpPr>
          <a:grpSpLocks/>
        </xdr:cNvGrpSpPr>
      </xdr:nvGrpSpPr>
      <xdr:grpSpPr bwMode="auto">
        <a:xfrm>
          <a:off x="2409825" y="13754100"/>
          <a:ext cx="533400" cy="0"/>
          <a:chOff x="213" y="484"/>
          <a:chExt cx="43" cy="48"/>
        </a:xfrm>
      </xdr:grpSpPr>
      <xdr:sp macro="" textlink="">
        <xdr:nvSpPr>
          <xdr:cNvPr id="9910" name="Line 100">
            <a:extLst>
              <a:ext uri="{FF2B5EF4-FFF2-40B4-BE49-F238E27FC236}">
                <a16:creationId xmlns:a16="http://schemas.microsoft.com/office/drawing/2014/main" xmlns="" id="{00000000-0008-0000-0200-0000B6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11" name="Line 101">
            <a:extLst>
              <a:ext uri="{FF2B5EF4-FFF2-40B4-BE49-F238E27FC236}">
                <a16:creationId xmlns:a16="http://schemas.microsoft.com/office/drawing/2014/main" xmlns="" id="{00000000-0008-0000-0200-0000B7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12" name="Line 102">
            <a:extLst>
              <a:ext uri="{FF2B5EF4-FFF2-40B4-BE49-F238E27FC236}">
                <a16:creationId xmlns:a16="http://schemas.microsoft.com/office/drawing/2014/main" xmlns="" id="{00000000-0008-0000-0200-0000B8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571500</xdr:colOff>
      <xdr:row>518</xdr:row>
      <xdr:rowOff>209550</xdr:rowOff>
    </xdr:from>
    <xdr:to>
      <xdr:col>5</xdr:col>
      <xdr:colOff>619125</xdr:colOff>
      <xdr:row>521</xdr:row>
      <xdr:rowOff>19050</xdr:rowOff>
    </xdr:to>
    <xdr:grpSp>
      <xdr:nvGrpSpPr>
        <xdr:cNvPr id="9844" name="Group 103">
          <a:extLst>
            <a:ext uri="{FF2B5EF4-FFF2-40B4-BE49-F238E27FC236}">
              <a16:creationId xmlns:a16="http://schemas.microsoft.com/office/drawing/2014/main" xmlns="" id="{00000000-0008-0000-0200-000074260000}"/>
            </a:ext>
          </a:extLst>
        </xdr:cNvPr>
        <xdr:cNvGrpSpPr>
          <a:grpSpLocks/>
        </xdr:cNvGrpSpPr>
      </xdr:nvGrpSpPr>
      <xdr:grpSpPr bwMode="auto">
        <a:xfrm>
          <a:off x="3133725" y="13754100"/>
          <a:ext cx="838200" cy="0"/>
          <a:chOff x="213" y="484"/>
          <a:chExt cx="43" cy="48"/>
        </a:xfrm>
      </xdr:grpSpPr>
      <xdr:sp macro="" textlink="">
        <xdr:nvSpPr>
          <xdr:cNvPr id="9907" name="Line 104">
            <a:extLst>
              <a:ext uri="{FF2B5EF4-FFF2-40B4-BE49-F238E27FC236}">
                <a16:creationId xmlns:a16="http://schemas.microsoft.com/office/drawing/2014/main" xmlns="" id="{00000000-0008-0000-0200-0000B3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8" name="Line 105">
            <a:extLst>
              <a:ext uri="{FF2B5EF4-FFF2-40B4-BE49-F238E27FC236}">
                <a16:creationId xmlns:a16="http://schemas.microsoft.com/office/drawing/2014/main" xmlns="" id="{00000000-0008-0000-0200-0000B4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9" name="Line 106">
            <a:extLst>
              <a:ext uri="{FF2B5EF4-FFF2-40B4-BE49-F238E27FC236}">
                <a16:creationId xmlns:a16="http://schemas.microsoft.com/office/drawing/2014/main" xmlns="" id="{00000000-0008-0000-0200-0000B5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552450</xdr:colOff>
      <xdr:row>522</xdr:row>
      <xdr:rowOff>104775</xdr:rowOff>
    </xdr:from>
    <xdr:to>
      <xdr:col>4</xdr:col>
      <xdr:colOff>352425</xdr:colOff>
      <xdr:row>524</xdr:row>
      <xdr:rowOff>190500</xdr:rowOff>
    </xdr:to>
    <xdr:grpSp>
      <xdr:nvGrpSpPr>
        <xdr:cNvPr id="9845" name="Group 107">
          <a:extLst>
            <a:ext uri="{FF2B5EF4-FFF2-40B4-BE49-F238E27FC236}">
              <a16:creationId xmlns:a16="http://schemas.microsoft.com/office/drawing/2014/main" xmlns="" id="{00000000-0008-0000-0200-000075260000}"/>
            </a:ext>
          </a:extLst>
        </xdr:cNvPr>
        <xdr:cNvGrpSpPr>
          <a:grpSpLocks/>
        </xdr:cNvGrpSpPr>
      </xdr:nvGrpSpPr>
      <xdr:grpSpPr bwMode="auto">
        <a:xfrm>
          <a:off x="2381250" y="13754100"/>
          <a:ext cx="533400" cy="0"/>
          <a:chOff x="213" y="484"/>
          <a:chExt cx="43" cy="48"/>
        </a:xfrm>
      </xdr:grpSpPr>
      <xdr:sp macro="" textlink="">
        <xdr:nvSpPr>
          <xdr:cNvPr id="9904" name="Line 108">
            <a:extLst>
              <a:ext uri="{FF2B5EF4-FFF2-40B4-BE49-F238E27FC236}">
                <a16:creationId xmlns:a16="http://schemas.microsoft.com/office/drawing/2014/main" xmlns="" id="{00000000-0008-0000-0200-0000B0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5" name="Line 109">
            <a:extLst>
              <a:ext uri="{FF2B5EF4-FFF2-40B4-BE49-F238E27FC236}">
                <a16:creationId xmlns:a16="http://schemas.microsoft.com/office/drawing/2014/main" xmlns="" id="{00000000-0008-0000-0200-0000B1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6" name="Line 110">
            <a:extLst>
              <a:ext uri="{FF2B5EF4-FFF2-40B4-BE49-F238E27FC236}">
                <a16:creationId xmlns:a16="http://schemas.microsoft.com/office/drawing/2014/main" xmlns="" id="{00000000-0008-0000-0200-0000B2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590550</xdr:colOff>
      <xdr:row>522</xdr:row>
      <xdr:rowOff>104775</xdr:rowOff>
    </xdr:from>
    <xdr:to>
      <xdr:col>5</xdr:col>
      <xdr:colOff>714375</xdr:colOff>
      <xdr:row>524</xdr:row>
      <xdr:rowOff>180975</xdr:rowOff>
    </xdr:to>
    <xdr:grpSp>
      <xdr:nvGrpSpPr>
        <xdr:cNvPr id="9846" name="Group 111">
          <a:extLst>
            <a:ext uri="{FF2B5EF4-FFF2-40B4-BE49-F238E27FC236}">
              <a16:creationId xmlns:a16="http://schemas.microsoft.com/office/drawing/2014/main" xmlns="" id="{00000000-0008-0000-0200-000076260000}"/>
            </a:ext>
          </a:extLst>
        </xdr:cNvPr>
        <xdr:cNvGrpSpPr>
          <a:grpSpLocks/>
        </xdr:cNvGrpSpPr>
      </xdr:nvGrpSpPr>
      <xdr:grpSpPr bwMode="auto">
        <a:xfrm>
          <a:off x="3152775" y="13754100"/>
          <a:ext cx="914400" cy="0"/>
          <a:chOff x="213" y="484"/>
          <a:chExt cx="43" cy="48"/>
        </a:xfrm>
      </xdr:grpSpPr>
      <xdr:sp macro="" textlink="">
        <xdr:nvSpPr>
          <xdr:cNvPr id="9901" name="Line 112">
            <a:extLst>
              <a:ext uri="{FF2B5EF4-FFF2-40B4-BE49-F238E27FC236}">
                <a16:creationId xmlns:a16="http://schemas.microsoft.com/office/drawing/2014/main" xmlns="" id="{00000000-0008-0000-0200-0000AD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2" name="Line 113">
            <a:extLst>
              <a:ext uri="{FF2B5EF4-FFF2-40B4-BE49-F238E27FC236}">
                <a16:creationId xmlns:a16="http://schemas.microsoft.com/office/drawing/2014/main" xmlns="" id="{00000000-0008-0000-0200-0000AE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3" name="Line 114">
            <a:extLst>
              <a:ext uri="{FF2B5EF4-FFF2-40B4-BE49-F238E27FC236}">
                <a16:creationId xmlns:a16="http://schemas.microsoft.com/office/drawing/2014/main" xmlns="" id="{00000000-0008-0000-0200-0000AF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590550</xdr:colOff>
      <xdr:row>553</xdr:row>
      <xdr:rowOff>171450</xdr:rowOff>
    </xdr:from>
    <xdr:to>
      <xdr:col>5</xdr:col>
      <xdr:colOff>47625</xdr:colOff>
      <xdr:row>554</xdr:row>
      <xdr:rowOff>142875</xdr:rowOff>
    </xdr:to>
    <xdr:grpSp>
      <xdr:nvGrpSpPr>
        <xdr:cNvPr id="9847" name="Group 115">
          <a:extLst>
            <a:ext uri="{FF2B5EF4-FFF2-40B4-BE49-F238E27FC236}">
              <a16:creationId xmlns:a16="http://schemas.microsoft.com/office/drawing/2014/main" xmlns="" id="{00000000-0008-0000-0200-000077260000}"/>
            </a:ext>
          </a:extLst>
        </xdr:cNvPr>
        <xdr:cNvGrpSpPr>
          <a:grpSpLocks/>
        </xdr:cNvGrpSpPr>
      </xdr:nvGrpSpPr>
      <xdr:grpSpPr bwMode="auto">
        <a:xfrm>
          <a:off x="3152775" y="13754100"/>
          <a:ext cx="247650" cy="0"/>
          <a:chOff x="213" y="484"/>
          <a:chExt cx="43" cy="48"/>
        </a:xfrm>
      </xdr:grpSpPr>
      <xdr:sp macro="" textlink="">
        <xdr:nvSpPr>
          <xdr:cNvPr id="9898" name="Line 116">
            <a:extLst>
              <a:ext uri="{FF2B5EF4-FFF2-40B4-BE49-F238E27FC236}">
                <a16:creationId xmlns:a16="http://schemas.microsoft.com/office/drawing/2014/main" xmlns="" id="{00000000-0008-0000-0200-0000AA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17">
            <a:extLst>
              <a:ext uri="{FF2B5EF4-FFF2-40B4-BE49-F238E27FC236}">
                <a16:creationId xmlns:a16="http://schemas.microsoft.com/office/drawing/2014/main" xmlns="" id="{00000000-0008-0000-0200-0000AB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00" name="Line 118">
            <a:extLst>
              <a:ext uri="{FF2B5EF4-FFF2-40B4-BE49-F238E27FC236}">
                <a16:creationId xmlns:a16="http://schemas.microsoft.com/office/drawing/2014/main" xmlns="" id="{00000000-0008-0000-0200-0000AC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142</xdr:row>
      <xdr:rowOff>76200</xdr:rowOff>
    </xdr:from>
    <xdr:to>
      <xdr:col>4</xdr:col>
      <xdr:colOff>676275</xdr:colOff>
      <xdr:row>142</xdr:row>
      <xdr:rowOff>171450</xdr:rowOff>
    </xdr:to>
    <xdr:grpSp>
      <xdr:nvGrpSpPr>
        <xdr:cNvPr id="9848" name="Group 119">
          <a:extLst>
            <a:ext uri="{FF2B5EF4-FFF2-40B4-BE49-F238E27FC236}">
              <a16:creationId xmlns:a16="http://schemas.microsoft.com/office/drawing/2014/main" xmlns="" id="{00000000-0008-0000-0200-000078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96" name="Line 120">
            <a:extLst>
              <a:ext uri="{FF2B5EF4-FFF2-40B4-BE49-F238E27FC236}">
                <a16:creationId xmlns:a16="http://schemas.microsoft.com/office/drawing/2014/main" xmlns="" id="{00000000-0008-0000-0200-0000A8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7" name="Line 121">
            <a:extLst>
              <a:ext uri="{FF2B5EF4-FFF2-40B4-BE49-F238E27FC236}">
                <a16:creationId xmlns:a16="http://schemas.microsoft.com/office/drawing/2014/main" xmlns="" id="{00000000-0008-0000-0200-0000A9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145</xdr:row>
      <xdr:rowOff>76200</xdr:rowOff>
    </xdr:from>
    <xdr:to>
      <xdr:col>4</xdr:col>
      <xdr:colOff>676275</xdr:colOff>
      <xdr:row>145</xdr:row>
      <xdr:rowOff>171450</xdr:rowOff>
    </xdr:to>
    <xdr:grpSp>
      <xdr:nvGrpSpPr>
        <xdr:cNvPr id="9849" name="Group 122">
          <a:extLst>
            <a:ext uri="{FF2B5EF4-FFF2-40B4-BE49-F238E27FC236}">
              <a16:creationId xmlns:a16="http://schemas.microsoft.com/office/drawing/2014/main" xmlns="" id="{00000000-0008-0000-0200-000079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94" name="Line 123">
            <a:extLst>
              <a:ext uri="{FF2B5EF4-FFF2-40B4-BE49-F238E27FC236}">
                <a16:creationId xmlns:a16="http://schemas.microsoft.com/office/drawing/2014/main" xmlns="" id="{00000000-0008-0000-0200-0000A6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5" name="Line 124">
            <a:extLst>
              <a:ext uri="{FF2B5EF4-FFF2-40B4-BE49-F238E27FC236}">
                <a16:creationId xmlns:a16="http://schemas.microsoft.com/office/drawing/2014/main" xmlns="" id="{00000000-0008-0000-0200-0000A7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148</xdr:row>
      <xdr:rowOff>76200</xdr:rowOff>
    </xdr:from>
    <xdr:to>
      <xdr:col>4</xdr:col>
      <xdr:colOff>676275</xdr:colOff>
      <xdr:row>148</xdr:row>
      <xdr:rowOff>171450</xdr:rowOff>
    </xdr:to>
    <xdr:grpSp>
      <xdr:nvGrpSpPr>
        <xdr:cNvPr id="9850" name="Group 125">
          <a:extLst>
            <a:ext uri="{FF2B5EF4-FFF2-40B4-BE49-F238E27FC236}">
              <a16:creationId xmlns:a16="http://schemas.microsoft.com/office/drawing/2014/main" xmlns="" id="{00000000-0008-0000-0200-00007A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92" name="Line 126">
            <a:extLst>
              <a:ext uri="{FF2B5EF4-FFF2-40B4-BE49-F238E27FC236}">
                <a16:creationId xmlns:a16="http://schemas.microsoft.com/office/drawing/2014/main" xmlns="" id="{00000000-0008-0000-0200-0000A4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3" name="Line 127">
            <a:extLst>
              <a:ext uri="{FF2B5EF4-FFF2-40B4-BE49-F238E27FC236}">
                <a16:creationId xmlns:a16="http://schemas.microsoft.com/office/drawing/2014/main" xmlns="" id="{00000000-0008-0000-0200-0000A5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182</xdr:row>
      <xdr:rowOff>76200</xdr:rowOff>
    </xdr:from>
    <xdr:to>
      <xdr:col>4</xdr:col>
      <xdr:colOff>676275</xdr:colOff>
      <xdr:row>182</xdr:row>
      <xdr:rowOff>171450</xdr:rowOff>
    </xdr:to>
    <xdr:grpSp>
      <xdr:nvGrpSpPr>
        <xdr:cNvPr id="9851" name="Group 128">
          <a:extLst>
            <a:ext uri="{FF2B5EF4-FFF2-40B4-BE49-F238E27FC236}">
              <a16:creationId xmlns:a16="http://schemas.microsoft.com/office/drawing/2014/main" xmlns="" id="{00000000-0008-0000-0200-00007B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90" name="Line 129">
            <a:extLst>
              <a:ext uri="{FF2B5EF4-FFF2-40B4-BE49-F238E27FC236}">
                <a16:creationId xmlns:a16="http://schemas.microsoft.com/office/drawing/2014/main" xmlns="" id="{00000000-0008-0000-0200-0000A2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1" name="Line 130">
            <a:extLst>
              <a:ext uri="{FF2B5EF4-FFF2-40B4-BE49-F238E27FC236}">
                <a16:creationId xmlns:a16="http://schemas.microsoft.com/office/drawing/2014/main" xmlns="" id="{00000000-0008-0000-0200-0000A3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185</xdr:row>
      <xdr:rowOff>76200</xdr:rowOff>
    </xdr:from>
    <xdr:to>
      <xdr:col>4</xdr:col>
      <xdr:colOff>676275</xdr:colOff>
      <xdr:row>185</xdr:row>
      <xdr:rowOff>171450</xdr:rowOff>
    </xdr:to>
    <xdr:grpSp>
      <xdr:nvGrpSpPr>
        <xdr:cNvPr id="9852" name="Group 131">
          <a:extLst>
            <a:ext uri="{FF2B5EF4-FFF2-40B4-BE49-F238E27FC236}">
              <a16:creationId xmlns:a16="http://schemas.microsoft.com/office/drawing/2014/main" xmlns="" id="{00000000-0008-0000-0200-00007C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88" name="Line 132">
            <a:extLst>
              <a:ext uri="{FF2B5EF4-FFF2-40B4-BE49-F238E27FC236}">
                <a16:creationId xmlns:a16="http://schemas.microsoft.com/office/drawing/2014/main" xmlns="" id="{00000000-0008-0000-0200-0000A0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89" name="Line 133">
            <a:extLst>
              <a:ext uri="{FF2B5EF4-FFF2-40B4-BE49-F238E27FC236}">
                <a16:creationId xmlns:a16="http://schemas.microsoft.com/office/drawing/2014/main" xmlns="" id="{00000000-0008-0000-0200-0000A1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188</xdr:row>
      <xdr:rowOff>76200</xdr:rowOff>
    </xdr:from>
    <xdr:to>
      <xdr:col>4</xdr:col>
      <xdr:colOff>676275</xdr:colOff>
      <xdr:row>188</xdr:row>
      <xdr:rowOff>171450</xdr:rowOff>
    </xdr:to>
    <xdr:grpSp>
      <xdr:nvGrpSpPr>
        <xdr:cNvPr id="9853" name="Group 134">
          <a:extLst>
            <a:ext uri="{FF2B5EF4-FFF2-40B4-BE49-F238E27FC236}">
              <a16:creationId xmlns:a16="http://schemas.microsoft.com/office/drawing/2014/main" xmlns="" id="{00000000-0008-0000-0200-00007D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86" name="Line 135">
            <a:extLst>
              <a:ext uri="{FF2B5EF4-FFF2-40B4-BE49-F238E27FC236}">
                <a16:creationId xmlns:a16="http://schemas.microsoft.com/office/drawing/2014/main" xmlns="" id="{00000000-0008-0000-0200-00009E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87" name="Line 136">
            <a:extLst>
              <a:ext uri="{FF2B5EF4-FFF2-40B4-BE49-F238E27FC236}">
                <a16:creationId xmlns:a16="http://schemas.microsoft.com/office/drawing/2014/main" xmlns="" id="{00000000-0008-0000-0200-00009F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114300</xdr:colOff>
      <xdr:row>376</xdr:row>
      <xdr:rowOff>66675</xdr:rowOff>
    </xdr:from>
    <xdr:to>
      <xdr:col>5</xdr:col>
      <xdr:colOff>228600</xdr:colOff>
      <xdr:row>376</xdr:row>
      <xdr:rowOff>161925</xdr:rowOff>
    </xdr:to>
    <xdr:grpSp>
      <xdr:nvGrpSpPr>
        <xdr:cNvPr id="9854" name="Group 137">
          <a:extLst>
            <a:ext uri="{FF2B5EF4-FFF2-40B4-BE49-F238E27FC236}">
              <a16:creationId xmlns:a16="http://schemas.microsoft.com/office/drawing/2014/main" xmlns="" id="{00000000-0008-0000-0200-00007E260000}"/>
            </a:ext>
          </a:extLst>
        </xdr:cNvPr>
        <xdr:cNvGrpSpPr>
          <a:grpSpLocks/>
        </xdr:cNvGrpSpPr>
      </xdr:nvGrpSpPr>
      <xdr:grpSpPr bwMode="auto">
        <a:xfrm>
          <a:off x="3467100" y="13754100"/>
          <a:ext cx="114300" cy="0"/>
          <a:chOff x="454" y="2770"/>
          <a:chExt cx="100" cy="85"/>
        </a:xfrm>
      </xdr:grpSpPr>
      <xdr:sp macro="" textlink="">
        <xdr:nvSpPr>
          <xdr:cNvPr id="9884" name="Line 138">
            <a:extLst>
              <a:ext uri="{FF2B5EF4-FFF2-40B4-BE49-F238E27FC236}">
                <a16:creationId xmlns:a16="http://schemas.microsoft.com/office/drawing/2014/main" xmlns="" id="{00000000-0008-0000-0200-00009C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85" name="Line 139">
            <a:extLst>
              <a:ext uri="{FF2B5EF4-FFF2-40B4-BE49-F238E27FC236}">
                <a16:creationId xmlns:a16="http://schemas.microsoft.com/office/drawing/2014/main" xmlns="" id="{00000000-0008-0000-0200-00009D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76200</xdr:colOff>
      <xdr:row>379</xdr:row>
      <xdr:rowOff>47625</xdr:rowOff>
    </xdr:from>
    <xdr:to>
      <xdr:col>5</xdr:col>
      <xdr:colOff>190500</xdr:colOff>
      <xdr:row>379</xdr:row>
      <xdr:rowOff>142875</xdr:rowOff>
    </xdr:to>
    <xdr:grpSp>
      <xdr:nvGrpSpPr>
        <xdr:cNvPr id="9855" name="Group 140">
          <a:extLst>
            <a:ext uri="{FF2B5EF4-FFF2-40B4-BE49-F238E27FC236}">
              <a16:creationId xmlns:a16="http://schemas.microsoft.com/office/drawing/2014/main" xmlns="" id="{00000000-0008-0000-0200-00007F260000}"/>
            </a:ext>
          </a:extLst>
        </xdr:cNvPr>
        <xdr:cNvGrpSpPr>
          <a:grpSpLocks/>
        </xdr:cNvGrpSpPr>
      </xdr:nvGrpSpPr>
      <xdr:grpSpPr bwMode="auto">
        <a:xfrm>
          <a:off x="3429000" y="13754100"/>
          <a:ext cx="114300" cy="0"/>
          <a:chOff x="454" y="2770"/>
          <a:chExt cx="100" cy="85"/>
        </a:xfrm>
      </xdr:grpSpPr>
      <xdr:sp macro="" textlink="">
        <xdr:nvSpPr>
          <xdr:cNvPr id="9882" name="Line 141">
            <a:extLst>
              <a:ext uri="{FF2B5EF4-FFF2-40B4-BE49-F238E27FC236}">
                <a16:creationId xmlns:a16="http://schemas.microsoft.com/office/drawing/2014/main" xmlns="" id="{00000000-0008-0000-0200-00009A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83" name="Line 142">
            <a:extLst>
              <a:ext uri="{FF2B5EF4-FFF2-40B4-BE49-F238E27FC236}">
                <a16:creationId xmlns:a16="http://schemas.microsoft.com/office/drawing/2014/main" xmlns="" id="{00000000-0008-0000-0200-00009B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76200</xdr:colOff>
      <xdr:row>382</xdr:row>
      <xdr:rowOff>47625</xdr:rowOff>
    </xdr:from>
    <xdr:to>
      <xdr:col>5</xdr:col>
      <xdr:colOff>190500</xdr:colOff>
      <xdr:row>382</xdr:row>
      <xdr:rowOff>142875</xdr:rowOff>
    </xdr:to>
    <xdr:grpSp>
      <xdr:nvGrpSpPr>
        <xdr:cNvPr id="9856" name="Group 143">
          <a:extLst>
            <a:ext uri="{FF2B5EF4-FFF2-40B4-BE49-F238E27FC236}">
              <a16:creationId xmlns:a16="http://schemas.microsoft.com/office/drawing/2014/main" xmlns="" id="{00000000-0008-0000-0200-000080260000}"/>
            </a:ext>
          </a:extLst>
        </xdr:cNvPr>
        <xdr:cNvGrpSpPr>
          <a:grpSpLocks/>
        </xdr:cNvGrpSpPr>
      </xdr:nvGrpSpPr>
      <xdr:grpSpPr bwMode="auto">
        <a:xfrm>
          <a:off x="3429000" y="13754100"/>
          <a:ext cx="114300" cy="0"/>
          <a:chOff x="454" y="2770"/>
          <a:chExt cx="100" cy="85"/>
        </a:xfrm>
      </xdr:grpSpPr>
      <xdr:sp macro="" textlink="">
        <xdr:nvSpPr>
          <xdr:cNvPr id="9880" name="Line 144">
            <a:extLst>
              <a:ext uri="{FF2B5EF4-FFF2-40B4-BE49-F238E27FC236}">
                <a16:creationId xmlns:a16="http://schemas.microsoft.com/office/drawing/2014/main" xmlns="" id="{00000000-0008-0000-0200-000098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81" name="Line 145">
            <a:extLst>
              <a:ext uri="{FF2B5EF4-FFF2-40B4-BE49-F238E27FC236}">
                <a16:creationId xmlns:a16="http://schemas.microsoft.com/office/drawing/2014/main" xmlns="" id="{00000000-0008-0000-0200-000099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421</xdr:row>
      <xdr:rowOff>76200</xdr:rowOff>
    </xdr:from>
    <xdr:to>
      <xdr:col>4</xdr:col>
      <xdr:colOff>676275</xdr:colOff>
      <xdr:row>421</xdr:row>
      <xdr:rowOff>171450</xdr:rowOff>
    </xdr:to>
    <xdr:grpSp>
      <xdr:nvGrpSpPr>
        <xdr:cNvPr id="9857" name="Group 146">
          <a:extLst>
            <a:ext uri="{FF2B5EF4-FFF2-40B4-BE49-F238E27FC236}">
              <a16:creationId xmlns:a16="http://schemas.microsoft.com/office/drawing/2014/main" xmlns="" id="{00000000-0008-0000-0200-000081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78" name="Line 147">
            <a:extLst>
              <a:ext uri="{FF2B5EF4-FFF2-40B4-BE49-F238E27FC236}">
                <a16:creationId xmlns:a16="http://schemas.microsoft.com/office/drawing/2014/main" xmlns="" id="{00000000-0008-0000-0200-000096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79" name="Line 148">
            <a:extLst>
              <a:ext uri="{FF2B5EF4-FFF2-40B4-BE49-F238E27FC236}">
                <a16:creationId xmlns:a16="http://schemas.microsoft.com/office/drawing/2014/main" xmlns="" id="{00000000-0008-0000-0200-000097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423</xdr:row>
      <xdr:rowOff>76200</xdr:rowOff>
    </xdr:from>
    <xdr:to>
      <xdr:col>4</xdr:col>
      <xdr:colOff>676275</xdr:colOff>
      <xdr:row>423</xdr:row>
      <xdr:rowOff>171450</xdr:rowOff>
    </xdr:to>
    <xdr:grpSp>
      <xdr:nvGrpSpPr>
        <xdr:cNvPr id="9858" name="Group 149">
          <a:extLst>
            <a:ext uri="{FF2B5EF4-FFF2-40B4-BE49-F238E27FC236}">
              <a16:creationId xmlns:a16="http://schemas.microsoft.com/office/drawing/2014/main" xmlns="" id="{00000000-0008-0000-0200-000082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76" name="Line 150">
            <a:extLst>
              <a:ext uri="{FF2B5EF4-FFF2-40B4-BE49-F238E27FC236}">
                <a16:creationId xmlns:a16="http://schemas.microsoft.com/office/drawing/2014/main" xmlns="" id="{00000000-0008-0000-0200-000094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77" name="Line 151">
            <a:extLst>
              <a:ext uri="{FF2B5EF4-FFF2-40B4-BE49-F238E27FC236}">
                <a16:creationId xmlns:a16="http://schemas.microsoft.com/office/drawing/2014/main" xmlns="" id="{00000000-0008-0000-0200-000095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561975</xdr:colOff>
      <xdr:row>425</xdr:row>
      <xdr:rowOff>76200</xdr:rowOff>
    </xdr:from>
    <xdr:to>
      <xdr:col>4</xdr:col>
      <xdr:colOff>676275</xdr:colOff>
      <xdr:row>425</xdr:row>
      <xdr:rowOff>171450</xdr:rowOff>
    </xdr:to>
    <xdr:grpSp>
      <xdr:nvGrpSpPr>
        <xdr:cNvPr id="9859" name="Group 152">
          <a:extLst>
            <a:ext uri="{FF2B5EF4-FFF2-40B4-BE49-F238E27FC236}">
              <a16:creationId xmlns:a16="http://schemas.microsoft.com/office/drawing/2014/main" xmlns="" id="{00000000-0008-0000-0200-000083260000}"/>
            </a:ext>
          </a:extLst>
        </xdr:cNvPr>
        <xdr:cNvGrpSpPr>
          <a:grpSpLocks/>
        </xdr:cNvGrpSpPr>
      </xdr:nvGrpSpPr>
      <xdr:grpSpPr bwMode="auto">
        <a:xfrm>
          <a:off x="3124200" y="13754100"/>
          <a:ext cx="114300" cy="0"/>
          <a:chOff x="454" y="2770"/>
          <a:chExt cx="100" cy="85"/>
        </a:xfrm>
      </xdr:grpSpPr>
      <xdr:sp macro="" textlink="">
        <xdr:nvSpPr>
          <xdr:cNvPr id="9874" name="Line 153">
            <a:extLst>
              <a:ext uri="{FF2B5EF4-FFF2-40B4-BE49-F238E27FC236}">
                <a16:creationId xmlns:a16="http://schemas.microsoft.com/office/drawing/2014/main" xmlns="" id="{00000000-0008-0000-0200-000092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75" name="Line 154">
            <a:extLst>
              <a:ext uri="{FF2B5EF4-FFF2-40B4-BE49-F238E27FC236}">
                <a16:creationId xmlns:a16="http://schemas.microsoft.com/office/drawing/2014/main" xmlns="" id="{00000000-0008-0000-0200-000093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142875</xdr:colOff>
      <xdr:row>294</xdr:row>
      <xdr:rowOff>19050</xdr:rowOff>
    </xdr:from>
    <xdr:to>
      <xdr:col>5</xdr:col>
      <xdr:colOff>571500</xdr:colOff>
      <xdr:row>295</xdr:row>
      <xdr:rowOff>0</xdr:rowOff>
    </xdr:to>
    <xdr:grpSp>
      <xdr:nvGrpSpPr>
        <xdr:cNvPr id="9860" name="Group 165">
          <a:extLst>
            <a:ext uri="{FF2B5EF4-FFF2-40B4-BE49-F238E27FC236}">
              <a16:creationId xmlns:a16="http://schemas.microsoft.com/office/drawing/2014/main" xmlns="" id="{00000000-0008-0000-0200-000084260000}"/>
            </a:ext>
          </a:extLst>
        </xdr:cNvPr>
        <xdr:cNvGrpSpPr>
          <a:grpSpLocks/>
        </xdr:cNvGrpSpPr>
      </xdr:nvGrpSpPr>
      <xdr:grpSpPr bwMode="auto">
        <a:xfrm>
          <a:off x="3495675" y="13754100"/>
          <a:ext cx="428625" cy="0"/>
          <a:chOff x="213" y="484"/>
          <a:chExt cx="43" cy="48"/>
        </a:xfrm>
      </xdr:grpSpPr>
      <xdr:sp macro="" textlink="">
        <xdr:nvSpPr>
          <xdr:cNvPr id="9871" name="Line 166">
            <a:extLst>
              <a:ext uri="{FF2B5EF4-FFF2-40B4-BE49-F238E27FC236}">
                <a16:creationId xmlns:a16="http://schemas.microsoft.com/office/drawing/2014/main" xmlns="" id="{00000000-0008-0000-0200-00008F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72" name="Line 167">
            <a:extLst>
              <a:ext uri="{FF2B5EF4-FFF2-40B4-BE49-F238E27FC236}">
                <a16:creationId xmlns:a16="http://schemas.microsoft.com/office/drawing/2014/main" xmlns="" id="{00000000-0008-0000-0200-000090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73" name="Line 168">
            <a:extLst>
              <a:ext uri="{FF2B5EF4-FFF2-40B4-BE49-F238E27FC236}">
                <a16:creationId xmlns:a16="http://schemas.microsoft.com/office/drawing/2014/main" xmlns="" id="{00000000-0008-0000-0200-000091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400050</xdr:colOff>
      <xdr:row>324</xdr:row>
      <xdr:rowOff>47625</xdr:rowOff>
    </xdr:from>
    <xdr:to>
      <xdr:col>4</xdr:col>
      <xdr:colOff>514350</xdr:colOff>
      <xdr:row>324</xdr:row>
      <xdr:rowOff>142875</xdr:rowOff>
    </xdr:to>
    <xdr:grpSp>
      <xdr:nvGrpSpPr>
        <xdr:cNvPr id="9861" name="Group 172">
          <a:extLst>
            <a:ext uri="{FF2B5EF4-FFF2-40B4-BE49-F238E27FC236}">
              <a16:creationId xmlns:a16="http://schemas.microsoft.com/office/drawing/2014/main" xmlns="" id="{00000000-0008-0000-0200-000085260000}"/>
            </a:ext>
          </a:extLst>
        </xdr:cNvPr>
        <xdr:cNvGrpSpPr>
          <a:grpSpLocks/>
        </xdr:cNvGrpSpPr>
      </xdr:nvGrpSpPr>
      <xdr:grpSpPr bwMode="auto">
        <a:xfrm>
          <a:off x="2962275" y="13754100"/>
          <a:ext cx="114300" cy="0"/>
          <a:chOff x="454" y="2770"/>
          <a:chExt cx="100" cy="85"/>
        </a:xfrm>
      </xdr:grpSpPr>
      <xdr:sp macro="" textlink="">
        <xdr:nvSpPr>
          <xdr:cNvPr id="9869" name="Line 173">
            <a:extLst>
              <a:ext uri="{FF2B5EF4-FFF2-40B4-BE49-F238E27FC236}">
                <a16:creationId xmlns:a16="http://schemas.microsoft.com/office/drawing/2014/main" xmlns="" id="{00000000-0008-0000-0200-00008D2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454" y="2770"/>
            <a:ext cx="100" cy="4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70" name="Line 174">
            <a:extLst>
              <a:ext uri="{FF2B5EF4-FFF2-40B4-BE49-F238E27FC236}">
                <a16:creationId xmlns:a16="http://schemas.microsoft.com/office/drawing/2014/main" xmlns="" id="{00000000-0008-0000-0200-00008E260000}"/>
              </a:ext>
            </a:extLst>
          </xdr:cNvPr>
          <xdr:cNvSpPr>
            <a:spLocks noChangeShapeType="1"/>
          </xdr:cNvSpPr>
        </xdr:nvSpPr>
        <xdr:spPr bwMode="auto">
          <a:xfrm>
            <a:off x="454" y="2814"/>
            <a:ext cx="100" cy="4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514350</xdr:colOff>
      <xdr:row>324</xdr:row>
      <xdr:rowOff>85725</xdr:rowOff>
    </xdr:from>
    <xdr:to>
      <xdr:col>3</xdr:col>
      <xdr:colOff>619125</xdr:colOff>
      <xdr:row>324</xdr:row>
      <xdr:rowOff>152400</xdr:rowOff>
    </xdr:to>
    <xdr:grpSp>
      <xdr:nvGrpSpPr>
        <xdr:cNvPr id="9862" name="Group 175">
          <a:extLst>
            <a:ext uri="{FF2B5EF4-FFF2-40B4-BE49-F238E27FC236}">
              <a16:creationId xmlns:a16="http://schemas.microsoft.com/office/drawing/2014/main" xmlns="" id="{00000000-0008-0000-0200-000086260000}"/>
            </a:ext>
          </a:extLst>
        </xdr:cNvPr>
        <xdr:cNvGrpSpPr>
          <a:grpSpLocks/>
        </xdr:cNvGrpSpPr>
      </xdr:nvGrpSpPr>
      <xdr:grpSpPr bwMode="auto">
        <a:xfrm>
          <a:off x="2343150" y="13754100"/>
          <a:ext cx="104775" cy="0"/>
          <a:chOff x="326" y="6865"/>
          <a:chExt cx="20" cy="6"/>
        </a:xfrm>
      </xdr:grpSpPr>
      <xdr:sp macro="" textlink="">
        <xdr:nvSpPr>
          <xdr:cNvPr id="9867" name="Line 176">
            <a:extLst>
              <a:ext uri="{FF2B5EF4-FFF2-40B4-BE49-F238E27FC236}">
                <a16:creationId xmlns:a16="http://schemas.microsoft.com/office/drawing/2014/main" xmlns="" id="{00000000-0008-0000-0200-00008B260000}"/>
              </a:ext>
            </a:extLst>
          </xdr:cNvPr>
          <xdr:cNvSpPr>
            <a:spLocks noChangeShapeType="1"/>
          </xdr:cNvSpPr>
        </xdr:nvSpPr>
        <xdr:spPr bwMode="auto">
          <a:xfrm>
            <a:off x="326" y="6865"/>
            <a:ext cx="2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68" name="Line 177">
            <a:extLst>
              <a:ext uri="{FF2B5EF4-FFF2-40B4-BE49-F238E27FC236}">
                <a16:creationId xmlns:a16="http://schemas.microsoft.com/office/drawing/2014/main" xmlns="" id="{00000000-0008-0000-0200-00008C260000}"/>
              </a:ext>
            </a:extLst>
          </xdr:cNvPr>
          <xdr:cNvSpPr>
            <a:spLocks noChangeShapeType="1"/>
          </xdr:cNvSpPr>
        </xdr:nvSpPr>
        <xdr:spPr bwMode="auto">
          <a:xfrm>
            <a:off x="326" y="6871"/>
            <a:ext cx="2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762000</xdr:colOff>
      <xdr:row>327</xdr:row>
      <xdr:rowOff>9525</xdr:rowOff>
    </xdr:from>
    <xdr:to>
      <xdr:col>5</xdr:col>
      <xdr:colOff>457200</xdr:colOff>
      <xdr:row>328</xdr:row>
      <xdr:rowOff>152400</xdr:rowOff>
    </xdr:to>
    <xdr:grpSp>
      <xdr:nvGrpSpPr>
        <xdr:cNvPr id="9863" name="Group 178">
          <a:extLst>
            <a:ext uri="{FF2B5EF4-FFF2-40B4-BE49-F238E27FC236}">
              <a16:creationId xmlns:a16="http://schemas.microsoft.com/office/drawing/2014/main" xmlns="" id="{00000000-0008-0000-0200-000087260000}"/>
            </a:ext>
          </a:extLst>
        </xdr:cNvPr>
        <xdr:cNvGrpSpPr>
          <a:grpSpLocks/>
        </xdr:cNvGrpSpPr>
      </xdr:nvGrpSpPr>
      <xdr:grpSpPr bwMode="auto">
        <a:xfrm>
          <a:off x="3324225" y="13754100"/>
          <a:ext cx="485775" cy="0"/>
          <a:chOff x="213" y="484"/>
          <a:chExt cx="43" cy="48"/>
        </a:xfrm>
      </xdr:grpSpPr>
      <xdr:sp macro="" textlink="">
        <xdr:nvSpPr>
          <xdr:cNvPr id="9864" name="Line 179">
            <a:extLst>
              <a:ext uri="{FF2B5EF4-FFF2-40B4-BE49-F238E27FC236}">
                <a16:creationId xmlns:a16="http://schemas.microsoft.com/office/drawing/2014/main" xmlns="" id="{00000000-0008-0000-0200-00008826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65" name="Line 180">
            <a:extLst>
              <a:ext uri="{FF2B5EF4-FFF2-40B4-BE49-F238E27FC236}">
                <a16:creationId xmlns:a16="http://schemas.microsoft.com/office/drawing/2014/main" xmlns="" id="{00000000-0008-0000-0200-0000892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66" name="Line 181">
            <a:extLst>
              <a:ext uri="{FF2B5EF4-FFF2-40B4-BE49-F238E27FC236}">
                <a16:creationId xmlns:a16="http://schemas.microsoft.com/office/drawing/2014/main" xmlns="" id="{00000000-0008-0000-0200-00008A26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66</xdr:row>
          <xdr:rowOff>0</xdr:rowOff>
        </xdr:from>
        <xdr:to>
          <xdr:col>6</xdr:col>
          <xdr:colOff>704850</xdr:colOff>
          <xdr:row>66</xdr:row>
          <xdr:rowOff>0</xdr:rowOff>
        </xdr:to>
        <xdr:sp macro="" textlink="">
          <xdr:nvSpPr>
            <xdr:cNvPr id="2233" name="Object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xmlns="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66</xdr:row>
          <xdr:rowOff>0</xdr:rowOff>
        </xdr:from>
        <xdr:to>
          <xdr:col>6</xdr:col>
          <xdr:colOff>876300</xdr:colOff>
          <xdr:row>66</xdr:row>
          <xdr:rowOff>0</xdr:rowOff>
        </xdr:to>
        <xdr:sp macro="" textlink="">
          <xdr:nvSpPr>
            <xdr:cNvPr id="2234" name="Object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xmlns="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0</xdr:row>
          <xdr:rowOff>28575</xdr:rowOff>
        </xdr:from>
        <xdr:to>
          <xdr:col>3</xdr:col>
          <xdr:colOff>266700</xdr:colOff>
          <xdr:row>3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114300</xdr:rowOff>
    </xdr:from>
    <xdr:to>
      <xdr:col>0</xdr:col>
      <xdr:colOff>571500</xdr:colOff>
      <xdr:row>1</xdr:row>
      <xdr:rowOff>209550</xdr:rowOff>
    </xdr:to>
    <xdr:grpSp>
      <xdr:nvGrpSpPr>
        <xdr:cNvPr id="4169" name="Group 1">
          <a:extLst>
            <a:ext uri="{FF2B5EF4-FFF2-40B4-BE49-F238E27FC236}">
              <a16:creationId xmlns:a16="http://schemas.microsoft.com/office/drawing/2014/main" xmlns="" id="{00000000-0008-0000-0700-000049100000}"/>
            </a:ext>
          </a:extLst>
        </xdr:cNvPr>
        <xdr:cNvGrpSpPr>
          <a:grpSpLocks/>
        </xdr:cNvGrpSpPr>
      </xdr:nvGrpSpPr>
      <xdr:grpSpPr bwMode="auto">
        <a:xfrm>
          <a:off x="342900" y="438150"/>
          <a:ext cx="228600" cy="95250"/>
          <a:chOff x="213" y="484"/>
          <a:chExt cx="43" cy="48"/>
        </a:xfrm>
      </xdr:grpSpPr>
      <xdr:sp macro="" textlink="">
        <xdr:nvSpPr>
          <xdr:cNvPr id="4170" name="Line 2">
            <a:extLst>
              <a:ext uri="{FF2B5EF4-FFF2-40B4-BE49-F238E27FC236}">
                <a16:creationId xmlns:a16="http://schemas.microsoft.com/office/drawing/2014/main" xmlns="" id="{00000000-0008-0000-0700-00004A100000}"/>
              </a:ext>
            </a:extLst>
          </xdr:cNvPr>
          <xdr:cNvSpPr>
            <a:spLocks noChangeShapeType="1"/>
          </xdr:cNvSpPr>
        </xdr:nvSpPr>
        <xdr:spPr bwMode="auto">
          <a:xfrm>
            <a:off x="213" y="495"/>
            <a:ext cx="4" cy="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71" name="Line 3">
            <a:extLst>
              <a:ext uri="{FF2B5EF4-FFF2-40B4-BE49-F238E27FC236}">
                <a16:creationId xmlns:a16="http://schemas.microsoft.com/office/drawing/2014/main" xmlns="" id="{00000000-0008-0000-0700-00004B1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16" y="484"/>
            <a:ext cx="7" cy="4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72" name="Line 4">
            <a:extLst>
              <a:ext uri="{FF2B5EF4-FFF2-40B4-BE49-F238E27FC236}">
                <a16:creationId xmlns:a16="http://schemas.microsoft.com/office/drawing/2014/main" xmlns="" id="{00000000-0008-0000-0700-00004C100000}"/>
              </a:ext>
            </a:extLst>
          </xdr:cNvPr>
          <xdr:cNvSpPr>
            <a:spLocks noChangeShapeType="1"/>
          </xdr:cNvSpPr>
        </xdr:nvSpPr>
        <xdr:spPr bwMode="auto">
          <a:xfrm>
            <a:off x="225" y="485"/>
            <a:ext cx="3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/goi3/Form%20nop%20thau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e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Nhom%20GC/New%20Folder/My%20Documents/3533/99Q/99Q3657/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e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Nhom%20GC/New%20Folder/My%20Documents/3533/99Q/99Q3657/99Q3299(REV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Nhom%20GC/New%20Folder/My%20Documents/3533/96Q/96q2588/PAN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Sheet2"/>
      <sheetName val="Sheet1"/>
      <sheetName val="CT"/>
      <sheetName val="K.luong"/>
      <sheetName val="Sheet4"/>
      <sheetName val="Sheet3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MD"/>
      <sheetName val="ND"/>
      <sheetName val="CONG"/>
      <sheetName val="DGCT"/>
      <sheetName val="PIPE-03E"/>
      <sheetName val="Dong Dau"/>
      <sheetName val="Dong Dau (2)"/>
      <sheetName val="Sau dong"/>
      <sheetName val="Ma xa"/>
      <sheetName val="My dinh"/>
      <sheetName val="Tong cong"/>
      <sheetName val="Sheet5"/>
      <sheetName val="Chart2"/>
      <sheetName val="Chart1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TH"/>
      <sheetName val="CD1"/>
      <sheetName val=" NL (2)"/>
      <sheetName val="CDTHCT"/>
      <sheetName val="CDTHCT (3)"/>
      <sheetName val="116(300)"/>
      <sheetName val="116(200)"/>
      <sheetName val="116(150)"/>
      <sheetName val="VL"/>
      <sheetName val="CTXD"/>
      <sheetName val=".."/>
      <sheetName val="CTDN"/>
      <sheetName val="san vuon"/>
      <sheetName val="khu phu tro"/>
      <sheetName val="KH 2003 (moi max)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e tong"/>
      <sheetName val="Thep"/>
      <sheetName val="Tong hop thep"/>
      <sheetName val="KH12"/>
      <sheetName val="CN12"/>
      <sheetName val="HD12"/>
      <sheetName val="KH1"/>
      <sheetName val="Congty"/>
      <sheetName val="VPPN"/>
      <sheetName val="XN74"/>
      <sheetName val="XN54"/>
      <sheetName val="XN33"/>
      <sheetName val="NK96"/>
      <sheetName val="XL4Test5"/>
    </sheetNames>
    <definedNames>
      <definedName name="DataFilter"/>
      <definedName name="DataSort"/>
      <definedName name="GoBa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.emf"/><Relationship Id="rId21" Type="http://schemas.openxmlformats.org/officeDocument/2006/relationships/oleObject" Target="../embeddings/oleObject9.bin"/><Relationship Id="rId42" Type="http://schemas.openxmlformats.org/officeDocument/2006/relationships/oleObject" Target="../embeddings/oleObject21.bin"/><Relationship Id="rId47" Type="http://schemas.openxmlformats.org/officeDocument/2006/relationships/oleObject" Target="../embeddings/oleObject25.bin"/><Relationship Id="rId63" Type="http://schemas.openxmlformats.org/officeDocument/2006/relationships/oleObject" Target="../embeddings/oleObject37.bin"/><Relationship Id="rId68" Type="http://schemas.openxmlformats.org/officeDocument/2006/relationships/image" Target="../media/image24.emf"/><Relationship Id="rId2" Type="http://schemas.openxmlformats.org/officeDocument/2006/relationships/printerSettings" Target="../printerSettings/printerSettings5.bin"/><Relationship Id="rId16" Type="http://schemas.openxmlformats.org/officeDocument/2006/relationships/image" Target="../media/image6.emf"/><Relationship Id="rId29" Type="http://schemas.openxmlformats.org/officeDocument/2006/relationships/oleObject" Target="../embeddings/oleObject13.bin"/><Relationship Id="rId11" Type="http://schemas.openxmlformats.org/officeDocument/2006/relationships/oleObject" Target="../embeddings/oleObject4.bin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37" Type="http://schemas.openxmlformats.org/officeDocument/2006/relationships/image" Target="../media/image16.emf"/><Relationship Id="rId40" Type="http://schemas.openxmlformats.org/officeDocument/2006/relationships/image" Target="../media/image17.emf"/><Relationship Id="rId45" Type="http://schemas.openxmlformats.org/officeDocument/2006/relationships/image" Target="../media/image18.emf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66" Type="http://schemas.openxmlformats.org/officeDocument/2006/relationships/oleObject" Target="../embeddings/oleObject39.bin"/><Relationship Id="rId5" Type="http://schemas.openxmlformats.org/officeDocument/2006/relationships/oleObject" Target="../embeddings/oleObject1.bin"/><Relationship Id="rId61" Type="http://schemas.openxmlformats.org/officeDocument/2006/relationships/oleObject" Target="../embeddings/oleObject35.bin"/><Relationship Id="rId19" Type="http://schemas.openxmlformats.org/officeDocument/2006/relationships/oleObject" Target="../embeddings/oleObject8.bin"/><Relationship Id="rId14" Type="http://schemas.openxmlformats.org/officeDocument/2006/relationships/image" Target="../media/image5.emf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2.bin"/><Relationship Id="rId30" Type="http://schemas.openxmlformats.org/officeDocument/2006/relationships/image" Target="../media/image13.emf"/><Relationship Id="rId35" Type="http://schemas.openxmlformats.org/officeDocument/2006/relationships/oleObject" Target="../embeddings/oleObject16.bin"/><Relationship Id="rId43" Type="http://schemas.openxmlformats.org/officeDocument/2006/relationships/oleObject" Target="../embeddings/oleObject22.bin"/><Relationship Id="rId48" Type="http://schemas.openxmlformats.org/officeDocument/2006/relationships/oleObject" Target="../embeddings/oleObject26.bin"/><Relationship Id="rId56" Type="http://schemas.openxmlformats.org/officeDocument/2006/relationships/image" Target="../media/image22.emf"/><Relationship Id="rId64" Type="http://schemas.openxmlformats.org/officeDocument/2006/relationships/image" Target="../media/image23.emf"/><Relationship Id="rId69" Type="http://schemas.openxmlformats.org/officeDocument/2006/relationships/oleObject" Target="../embeddings/oleObject41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28.bin"/><Relationship Id="rId72" Type="http://schemas.openxmlformats.org/officeDocument/2006/relationships/image" Target="../media/image26.emf"/><Relationship Id="rId3" Type="http://schemas.openxmlformats.org/officeDocument/2006/relationships/drawing" Target="../drawings/drawing1.x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7.bin"/><Relationship Id="rId25" Type="http://schemas.openxmlformats.org/officeDocument/2006/relationships/oleObject" Target="../embeddings/oleObject11.bin"/><Relationship Id="rId33" Type="http://schemas.openxmlformats.org/officeDocument/2006/relationships/oleObject" Target="../embeddings/oleObject15.bin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4.bin"/><Relationship Id="rId59" Type="http://schemas.openxmlformats.org/officeDocument/2006/relationships/oleObject" Target="../embeddings/oleObject33.bin"/><Relationship Id="rId67" Type="http://schemas.openxmlformats.org/officeDocument/2006/relationships/oleObject" Target="../embeddings/oleObject40.bin"/><Relationship Id="rId20" Type="http://schemas.openxmlformats.org/officeDocument/2006/relationships/image" Target="../media/image8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1.emf"/><Relationship Id="rId62" Type="http://schemas.openxmlformats.org/officeDocument/2006/relationships/oleObject" Target="../embeddings/oleObject36.bin"/><Relationship Id="rId70" Type="http://schemas.openxmlformats.org/officeDocument/2006/relationships/image" Target="../media/image25.emf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1.emf"/><Relationship Id="rId15" Type="http://schemas.openxmlformats.org/officeDocument/2006/relationships/oleObject" Target="../embeddings/oleObject6.bin"/><Relationship Id="rId23" Type="http://schemas.openxmlformats.org/officeDocument/2006/relationships/oleObject" Target="../embeddings/oleObject10.bin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19.emf"/><Relationship Id="rId57" Type="http://schemas.openxmlformats.org/officeDocument/2006/relationships/oleObject" Target="../embeddings/oleObject31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4.bin"/><Relationship Id="rId44" Type="http://schemas.openxmlformats.org/officeDocument/2006/relationships/oleObject" Target="../embeddings/oleObject23.bin"/><Relationship Id="rId52" Type="http://schemas.openxmlformats.org/officeDocument/2006/relationships/image" Target="../media/image20.emf"/><Relationship Id="rId60" Type="http://schemas.openxmlformats.org/officeDocument/2006/relationships/oleObject" Target="../embeddings/oleObject34.bin"/><Relationship Id="rId65" Type="http://schemas.openxmlformats.org/officeDocument/2006/relationships/oleObject" Target="../embeddings/oleObject38.bin"/><Relationship Id="rId73" Type="http://schemas.openxmlformats.org/officeDocument/2006/relationships/comments" Target="../comments1.xml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Relationship Id="rId13" Type="http://schemas.openxmlformats.org/officeDocument/2006/relationships/oleObject" Target="../embeddings/oleObject5.bin"/><Relationship Id="rId18" Type="http://schemas.openxmlformats.org/officeDocument/2006/relationships/image" Target="../media/image7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5.emf"/><Relationship Id="rId50" Type="http://schemas.openxmlformats.org/officeDocument/2006/relationships/oleObject" Target="../embeddings/oleObject27.bin"/><Relationship Id="rId55" Type="http://schemas.openxmlformats.org/officeDocument/2006/relationships/oleObject" Target="../embeddings/oleObject30.bin"/><Relationship Id="rId7" Type="http://schemas.openxmlformats.org/officeDocument/2006/relationships/oleObject" Target="../embeddings/oleObject2.bin"/><Relationship Id="rId71" Type="http://schemas.openxmlformats.org/officeDocument/2006/relationships/oleObject" Target="../embeddings/oleObject4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9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41"/>
  <sheetViews>
    <sheetView topLeftCell="A45" workbookViewId="0"/>
  </sheetViews>
  <sheetFormatPr defaultColWidth="9.140625" defaultRowHeight="15.75"/>
  <cols>
    <col min="1" max="1" width="6.5703125" style="1" customWidth="1"/>
    <col min="2" max="2" width="9.140625" style="1"/>
    <col min="3" max="3" width="5.85546875" style="1" customWidth="1"/>
    <col min="4" max="4" width="9.5703125" style="1" customWidth="1"/>
    <col min="5" max="5" width="9.140625" style="1"/>
    <col min="6" max="6" width="8.7109375" style="1" customWidth="1"/>
    <col min="7" max="8" width="9.140625" style="1"/>
    <col min="9" max="9" width="32.5703125" style="1" customWidth="1"/>
    <col min="10" max="10" width="3.140625" style="1" customWidth="1"/>
    <col min="11" max="11" width="1" style="1" customWidth="1"/>
    <col min="12" max="12" width="2.42578125" style="1" hidden="1" customWidth="1"/>
    <col min="13" max="13" width="0.42578125" style="1" hidden="1" customWidth="1"/>
    <col min="14" max="17" width="0" style="1" hidden="1" customWidth="1"/>
    <col min="18" max="18" width="2.85546875" style="1" customWidth="1"/>
    <col min="19" max="16384" width="9.140625" style="1"/>
  </cols>
  <sheetData>
    <row r="2" spans="4:11" ht="21.75">
      <c r="D2" s="2"/>
      <c r="E2" s="3"/>
      <c r="F2" s="4"/>
      <c r="G2" s="3"/>
      <c r="H2" s="3"/>
      <c r="I2" s="3"/>
      <c r="J2" s="3"/>
      <c r="K2" s="3"/>
    </row>
    <row r="3" spans="4:11" ht="18.75" customHeight="1">
      <c r="K3" s="5"/>
    </row>
    <row r="4" spans="4:11" ht="15.75" customHeight="1">
      <c r="K4" s="5"/>
    </row>
    <row r="5" spans="4:11">
      <c r="K5" s="5"/>
    </row>
    <row r="6" spans="4:11" ht="7.5" customHeight="1"/>
    <row r="7" spans="4:11" ht="16.5" hidden="1" customHeight="1" thickBot="1"/>
    <row r="18" spans="2:10" ht="20.25">
      <c r="E18" s="6"/>
    </row>
    <row r="19" spans="2:10" ht="12" customHeight="1">
      <c r="D19" s="7"/>
    </row>
    <row r="20" spans="2:10" ht="34.5" customHeight="1">
      <c r="B20" s="588"/>
      <c r="C20" s="588"/>
      <c r="D20" s="588"/>
      <c r="E20" s="588"/>
      <c r="F20" s="588"/>
      <c r="G20" s="588"/>
      <c r="H20" s="588"/>
      <c r="I20" s="588"/>
      <c r="J20" s="588"/>
    </row>
    <row r="21" spans="2:10" ht="22.5" customHeight="1"/>
    <row r="22" spans="2:10" ht="22.5" customHeight="1"/>
    <row r="23" spans="2:10" ht="20.25" customHeight="1">
      <c r="D23" s="8"/>
    </row>
    <row r="24" spans="2:10" ht="30.75" customHeight="1">
      <c r="D24" s="9"/>
    </row>
    <row r="25" spans="2:10" ht="22.5" customHeight="1">
      <c r="D25" s="8"/>
    </row>
    <row r="26" spans="2:10" ht="22.5" customHeight="1">
      <c r="D26" s="446"/>
    </row>
    <row r="27" spans="2:10" ht="22.5" customHeight="1"/>
    <row r="28" spans="2:10" ht="22.5" customHeight="1"/>
    <row r="29" spans="2:10" ht="22.5" customHeight="1"/>
    <row r="30" spans="2:10" ht="32.25" customHeight="1"/>
    <row r="40" spans="7:7" ht="11.25" customHeight="1">
      <c r="G40" s="10"/>
    </row>
    <row r="41" spans="7:7" hidden="1"/>
  </sheetData>
  <customSheetViews>
    <customSheetView guid="{7EA552CB-1ABB-11D8-B239-00051C0CA62E}" scale="85" hiddenRows="1" hiddenColumns="1" showRuler="0" topLeftCell="B1">
      <selection activeCell="I12" sqref="I12"/>
      <pageMargins left="0.59" right="0.44" top="0.79" bottom="0.6" header="0.5" footer="0.32"/>
      <pageSetup paperSize="9" orientation="portrait" r:id="rId1"/>
      <headerFooter alignWithMargins="0"/>
    </customSheetView>
  </customSheetViews>
  <mergeCells count="1">
    <mergeCell ref="B20:J20"/>
  </mergeCells>
  <phoneticPr fontId="3" type="noConversion"/>
  <pageMargins left="0.54" right="0.44" top="0.49" bottom="0.42" header="0.5" footer="0.32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40" workbookViewId="0">
      <selection sqref="A1:IV1"/>
    </sheetView>
  </sheetViews>
  <sheetFormatPr defaultColWidth="9.140625" defaultRowHeight="15.75"/>
  <cols>
    <col min="1" max="1" width="6.5703125" style="1" customWidth="1"/>
    <col min="2" max="2" width="9.140625" style="1"/>
    <col min="3" max="3" width="5.85546875" style="1" customWidth="1"/>
    <col min="4" max="4" width="9.5703125" style="1" customWidth="1"/>
    <col min="5" max="5" width="9.140625" style="1"/>
    <col min="6" max="6" width="8.7109375" style="1" customWidth="1"/>
    <col min="7" max="8" width="9.140625" style="1"/>
    <col min="9" max="9" width="27.7109375" style="1" customWidth="1"/>
    <col min="10" max="10" width="6.140625" style="1" customWidth="1"/>
    <col min="11" max="11" width="1" style="1" customWidth="1"/>
    <col min="12" max="12" width="2.42578125" style="1" hidden="1" customWidth="1"/>
    <col min="13" max="13" width="0.42578125" style="1" hidden="1" customWidth="1"/>
    <col min="14" max="17" width="0" style="1" hidden="1" customWidth="1"/>
    <col min="18" max="18" width="2.85546875" style="1" customWidth="1"/>
    <col min="19" max="16384" width="9.140625" style="1"/>
  </cols>
  <sheetData>
    <row r="2" spans="4:11" ht="21.75">
      <c r="D2" s="2"/>
      <c r="E2" s="3"/>
      <c r="F2" s="4"/>
      <c r="G2" s="3"/>
      <c r="H2" s="3"/>
      <c r="I2" s="3"/>
      <c r="J2" s="3"/>
      <c r="K2" s="3"/>
    </row>
    <row r="3" spans="4:11" ht="18.75" customHeight="1">
      <c r="K3" s="5"/>
    </row>
    <row r="4" spans="4:11" ht="15.75" customHeight="1">
      <c r="K4" s="5"/>
    </row>
    <row r="5" spans="4:11">
      <c r="K5" s="5"/>
    </row>
    <row r="6" spans="4:11" ht="7.5" customHeight="1"/>
    <row r="7" spans="4:11" ht="16.5" hidden="1" customHeight="1" thickBot="1"/>
    <row r="18" spans="2:10" ht="20.25">
      <c r="E18" s="6"/>
    </row>
    <row r="19" spans="2:10" ht="12" customHeight="1">
      <c r="D19" s="7"/>
    </row>
    <row r="20" spans="2:10" ht="34.5" customHeight="1">
      <c r="B20" s="588"/>
      <c r="C20" s="588"/>
      <c r="D20" s="588"/>
      <c r="E20" s="588"/>
      <c r="F20" s="588"/>
      <c r="G20" s="588"/>
      <c r="H20" s="588"/>
      <c r="I20" s="588"/>
      <c r="J20" s="588"/>
    </row>
    <row r="21" spans="2:10" ht="22.5" customHeight="1"/>
    <row r="22" spans="2:10" ht="22.5" customHeight="1"/>
    <row r="23" spans="2:10" ht="20.25" customHeight="1">
      <c r="D23" s="8"/>
    </row>
    <row r="24" spans="2:10" ht="30.75" customHeight="1">
      <c r="D24" s="9"/>
    </row>
    <row r="25" spans="2:10" ht="22.5" customHeight="1">
      <c r="D25" s="8"/>
    </row>
    <row r="26" spans="2:10" ht="22.5" customHeight="1">
      <c r="D26" s="446"/>
    </row>
    <row r="27" spans="2:10" ht="22.5" customHeight="1"/>
    <row r="28" spans="2:10" ht="22.5" customHeight="1"/>
    <row r="29" spans="2:10" ht="22.5" customHeight="1"/>
    <row r="30" spans="2:10" ht="32.25" customHeight="1"/>
    <row r="31" spans="2:10" ht="22.5" customHeight="1"/>
    <row r="39" spans="7:7" ht="4.5" customHeight="1"/>
    <row r="41" spans="7:7">
      <c r="G41" s="10"/>
    </row>
  </sheetData>
  <mergeCells count="1">
    <mergeCell ref="B20:J20"/>
  </mergeCells>
  <phoneticPr fontId="3" type="noConversion"/>
  <pageMargins left="0.54" right="0.44" top="0.51" bottom="0.4" header="0.5" footer="0.3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IV575"/>
  <sheetViews>
    <sheetView tabSelected="1" topLeftCell="A40" zoomScaleNormal="100" zoomScaleSheetLayoutView="100" workbookViewId="0">
      <selection activeCell="H37" sqref="H37"/>
    </sheetView>
  </sheetViews>
  <sheetFormatPr defaultColWidth="9.140625" defaultRowHeight="15.75" customHeight="1"/>
  <cols>
    <col min="1" max="1" width="7.5703125" style="12" customWidth="1"/>
    <col min="2" max="2" width="9.140625" style="11"/>
    <col min="3" max="3" width="10.7109375" style="11" customWidth="1"/>
    <col min="4" max="4" width="11" style="11" customWidth="1"/>
    <col min="5" max="5" width="11.85546875" style="11" customWidth="1"/>
    <col min="6" max="6" width="13.85546875" style="11" customWidth="1"/>
    <col min="7" max="7" width="14.85546875" style="11" customWidth="1"/>
    <col min="8" max="8" width="11.7109375" style="11" customWidth="1"/>
    <col min="9" max="9" width="10.28515625" style="11" customWidth="1"/>
    <col min="10" max="10" width="5.28515625" style="11" customWidth="1"/>
    <col min="11" max="11" width="3.42578125" style="12" customWidth="1"/>
    <col min="12" max="16384" width="9.140625" style="11"/>
  </cols>
  <sheetData>
    <row r="1" spans="1:10" ht="15.75" customHeight="1">
      <c r="B1" s="12"/>
      <c r="C1" s="13"/>
      <c r="D1" s="13"/>
      <c r="E1" s="13"/>
      <c r="F1" s="13"/>
      <c r="G1" s="13"/>
      <c r="H1" s="12"/>
      <c r="I1" s="12"/>
      <c r="J1" s="12"/>
    </row>
    <row r="2" spans="1:10" ht="22.5" customHeight="1">
      <c r="A2" s="570"/>
      <c r="B2" s="12"/>
      <c r="C2" s="12"/>
      <c r="D2" s="14" t="s">
        <v>235</v>
      </c>
      <c r="E2" s="13"/>
      <c r="F2" s="13"/>
      <c r="G2" s="13"/>
      <c r="H2" s="12"/>
      <c r="I2" s="12"/>
      <c r="J2" s="12"/>
    </row>
    <row r="3" spans="1:10" ht="15.75" customHeight="1">
      <c r="A3" s="15"/>
      <c r="B3" s="12"/>
      <c r="C3" s="15"/>
      <c r="D3" s="12"/>
      <c r="E3" s="13"/>
      <c r="F3" s="13"/>
      <c r="G3" s="13"/>
      <c r="H3" s="12"/>
      <c r="I3" s="12"/>
      <c r="J3" s="12"/>
    </row>
    <row r="4" spans="1:10" ht="21.75" customHeight="1">
      <c r="A4" s="571" t="s">
        <v>0</v>
      </c>
      <c r="B4" s="16" t="s">
        <v>1</v>
      </c>
      <c r="C4" s="12"/>
      <c r="D4" s="12"/>
      <c r="E4" s="12"/>
      <c r="F4" s="12"/>
      <c r="G4" s="12"/>
      <c r="H4" s="12"/>
      <c r="I4" s="12"/>
      <c r="J4" s="12"/>
    </row>
    <row r="5" spans="1:10" ht="23.25" customHeight="1">
      <c r="A5" s="17" t="s">
        <v>2</v>
      </c>
      <c r="B5" s="12" t="s">
        <v>3</v>
      </c>
      <c r="C5" s="12"/>
      <c r="D5" s="12"/>
      <c r="E5" s="12"/>
      <c r="F5" s="12"/>
      <c r="G5" s="12"/>
      <c r="H5" s="12"/>
      <c r="I5" s="12"/>
      <c r="J5" s="12"/>
    </row>
    <row r="6" spans="1:10" ht="20.25" customHeight="1">
      <c r="A6" s="25" t="s">
        <v>4</v>
      </c>
      <c r="B6" s="12" t="s">
        <v>5</v>
      </c>
      <c r="C6" s="12"/>
      <c r="D6" s="12"/>
      <c r="E6" s="12"/>
      <c r="F6" s="12"/>
      <c r="G6" s="12"/>
      <c r="H6" s="12"/>
      <c r="I6" s="12"/>
      <c r="J6" s="12"/>
    </row>
    <row r="7" spans="1:10" ht="21" customHeight="1">
      <c r="B7" s="12"/>
      <c r="C7" s="12" t="s">
        <v>6</v>
      </c>
      <c r="D7" s="12"/>
      <c r="E7" s="12"/>
      <c r="F7" s="17" t="s">
        <v>7</v>
      </c>
      <c r="G7" s="12">
        <v>0.45</v>
      </c>
      <c r="H7" s="12" t="s">
        <v>8</v>
      </c>
      <c r="I7" s="12"/>
      <c r="J7" s="12"/>
    </row>
    <row r="8" spans="1:10" ht="15.75" customHeight="1">
      <c r="B8" s="12"/>
      <c r="C8" s="12" t="s">
        <v>46</v>
      </c>
      <c r="D8" s="12"/>
      <c r="E8" s="12"/>
      <c r="F8" s="17" t="s">
        <v>7</v>
      </c>
      <c r="G8" s="18">
        <v>3.9</v>
      </c>
      <c r="H8" s="19" t="s">
        <v>47</v>
      </c>
      <c r="I8" s="12"/>
      <c r="J8" s="12"/>
    </row>
    <row r="9" spans="1:10" ht="15.75" customHeight="1">
      <c r="B9" s="12"/>
      <c r="C9" s="12" t="s">
        <v>9</v>
      </c>
      <c r="D9" s="12"/>
      <c r="E9" s="12" t="s">
        <v>10</v>
      </c>
      <c r="F9" s="17" t="s">
        <v>7</v>
      </c>
      <c r="G9" s="12">
        <v>37</v>
      </c>
      <c r="H9" s="19" t="s">
        <v>11</v>
      </c>
      <c r="I9" s="12"/>
      <c r="J9" s="12"/>
    </row>
    <row r="10" spans="1:10" ht="15.75" customHeight="1">
      <c r="B10" s="12"/>
      <c r="C10" s="12"/>
      <c r="D10" s="12"/>
      <c r="E10" s="20" t="s">
        <v>48</v>
      </c>
      <c r="F10" s="21" t="s">
        <v>12</v>
      </c>
      <c r="G10" s="22">
        <f>DEGREES(ATAN(G9/100))</f>
        <v>20.304473709960437</v>
      </c>
      <c r="H10" s="12" t="s">
        <v>13</v>
      </c>
      <c r="I10" s="12"/>
      <c r="J10" s="26"/>
    </row>
    <row r="11" spans="1:10" ht="15.75" customHeight="1">
      <c r="B11" s="12"/>
      <c r="C11" s="12" t="s">
        <v>14</v>
      </c>
      <c r="D11" s="12"/>
      <c r="E11" s="12" t="s">
        <v>15</v>
      </c>
      <c r="F11" s="17" t="s">
        <v>7</v>
      </c>
      <c r="G11" s="12">
        <v>1.08</v>
      </c>
      <c r="H11" s="19" t="s">
        <v>16</v>
      </c>
      <c r="I11" s="12"/>
      <c r="J11" s="12"/>
    </row>
    <row r="12" spans="1:10" ht="15.75" customHeight="1">
      <c r="B12" s="12"/>
      <c r="C12" s="12" t="s">
        <v>17</v>
      </c>
      <c r="D12" s="12"/>
      <c r="E12" s="12" t="s">
        <v>18</v>
      </c>
      <c r="F12" s="17" t="s">
        <v>7</v>
      </c>
      <c r="G12" s="12">
        <v>6</v>
      </c>
      <c r="H12" s="19" t="s">
        <v>16</v>
      </c>
      <c r="I12" s="12"/>
      <c r="J12" s="12"/>
    </row>
    <row r="13" spans="1:10" ht="15.75" customHeight="1">
      <c r="B13" s="12"/>
      <c r="C13" s="12" t="s">
        <v>19</v>
      </c>
      <c r="D13" s="12"/>
      <c r="E13" s="12" t="s">
        <v>20</v>
      </c>
      <c r="F13" s="17" t="s">
        <v>7</v>
      </c>
      <c r="G13" s="12">
        <v>1.05</v>
      </c>
      <c r="H13" s="12"/>
      <c r="I13" s="12"/>
      <c r="J13" s="12"/>
    </row>
    <row r="14" spans="1:10" ht="15.75" customHeight="1">
      <c r="B14" s="12"/>
      <c r="C14" s="12" t="s">
        <v>21</v>
      </c>
      <c r="D14" s="12"/>
      <c r="E14" s="12" t="s">
        <v>49</v>
      </c>
      <c r="F14" s="17" t="s">
        <v>7</v>
      </c>
      <c r="G14" s="12">
        <v>30</v>
      </c>
      <c r="H14" s="19" t="s">
        <v>47</v>
      </c>
      <c r="I14" s="12"/>
      <c r="J14" s="12"/>
    </row>
    <row r="15" spans="1:10" ht="15.75" customHeight="1"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15.75" customHeight="1">
      <c r="B16" s="12"/>
      <c r="C16" s="12"/>
      <c r="D16" s="12"/>
      <c r="E16" s="12"/>
      <c r="F16" s="17" t="s">
        <v>7</v>
      </c>
      <c r="G16" s="23">
        <f>G13*(G14*G11+G8*G11)/COS(G10*PI()/180)</f>
        <v>40.989619419953691</v>
      </c>
      <c r="H16" s="19" t="s">
        <v>22</v>
      </c>
      <c r="I16" s="24"/>
      <c r="J16" s="12"/>
    </row>
    <row r="17" spans="1:10" ht="15.75" customHeight="1">
      <c r="B17" s="12"/>
      <c r="C17" s="12"/>
      <c r="D17" s="12"/>
      <c r="E17" s="12"/>
      <c r="F17" s="12"/>
      <c r="G17" s="12"/>
      <c r="H17" s="19"/>
      <c r="I17" s="12"/>
      <c r="J17" s="12"/>
    </row>
    <row r="18" spans="1:10" ht="15.75" customHeight="1">
      <c r="B18" s="12"/>
      <c r="C18" s="12"/>
      <c r="D18" s="12" t="s">
        <v>50</v>
      </c>
      <c r="E18" s="12"/>
      <c r="F18" s="17" t="s">
        <v>7</v>
      </c>
      <c r="G18" s="23">
        <f>G16*COS(G10*PI()/180)</f>
        <v>38.442600000000013</v>
      </c>
      <c r="H18" s="19" t="s">
        <v>22</v>
      </c>
      <c r="I18" s="12"/>
      <c r="J18" s="12"/>
    </row>
    <row r="19" spans="1:10" ht="15.75" customHeight="1">
      <c r="B19" s="12"/>
      <c r="C19" s="12"/>
      <c r="D19" s="12" t="s">
        <v>51</v>
      </c>
      <c r="E19" s="12"/>
      <c r="F19" s="17" t="s">
        <v>7</v>
      </c>
      <c r="G19" s="23">
        <f>G16*SIN(G10*PI()/180)</f>
        <v>14.223762000000004</v>
      </c>
      <c r="H19" s="19" t="s">
        <v>22</v>
      </c>
      <c r="I19" s="12"/>
      <c r="J19" s="12"/>
    </row>
    <row r="20" spans="1:10" ht="15.75" customHeight="1"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5.75" customHeight="1">
      <c r="A21" s="25" t="s">
        <v>23</v>
      </c>
      <c r="B21" s="12" t="s">
        <v>24</v>
      </c>
      <c r="C21" s="12"/>
      <c r="D21" s="12"/>
      <c r="E21" s="12"/>
      <c r="F21" s="12"/>
      <c r="G21" s="12"/>
      <c r="H21" s="12"/>
      <c r="I21" s="12"/>
      <c r="J21" s="12"/>
    </row>
    <row r="22" spans="1:10" ht="15.75" customHeight="1"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5.75" customHeight="1">
      <c r="B23" s="12"/>
      <c r="C23" s="12"/>
      <c r="D23" s="12"/>
      <c r="E23" s="25" t="s">
        <v>7</v>
      </c>
      <c r="F23" s="26">
        <f>G18*G12^2/8</f>
        <v>172.99170000000007</v>
      </c>
      <c r="G23" s="19" t="s">
        <v>25</v>
      </c>
      <c r="H23" s="12"/>
      <c r="I23" s="12"/>
      <c r="J23" s="12"/>
    </row>
    <row r="24" spans="1:10" ht="15.75" customHeight="1">
      <c r="B24" s="12"/>
      <c r="C24" s="12"/>
      <c r="D24" s="12"/>
      <c r="E24" s="12"/>
      <c r="F24" s="26"/>
      <c r="G24" s="19"/>
      <c r="H24" s="12"/>
      <c r="I24" s="12"/>
      <c r="J24" s="12"/>
    </row>
    <row r="25" spans="1:10" ht="15.75" customHeight="1">
      <c r="B25" s="12"/>
      <c r="C25" s="12"/>
      <c r="D25" s="12"/>
      <c r="E25" s="25" t="s">
        <v>7</v>
      </c>
      <c r="F25" s="26">
        <f>G19*G12^2/32</f>
        <v>16.001732250000003</v>
      </c>
      <c r="G25" s="19" t="s">
        <v>25</v>
      </c>
      <c r="H25" s="12"/>
      <c r="I25" s="12"/>
      <c r="J25" s="12"/>
    </row>
    <row r="26" spans="1:10" ht="15.75" customHeight="1"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15.75" customHeight="1">
      <c r="A27" s="25" t="s">
        <v>26</v>
      </c>
      <c r="B27" s="12" t="s">
        <v>27</v>
      </c>
      <c r="C27" s="12"/>
      <c r="D27" s="12"/>
      <c r="E27" s="12"/>
      <c r="F27" s="12"/>
      <c r="G27" s="12"/>
      <c r="H27" s="12"/>
      <c r="I27" s="12"/>
      <c r="J27" s="12"/>
    </row>
    <row r="28" spans="1:10" ht="15.75" customHeight="1">
      <c r="B28" s="12"/>
      <c r="C28" s="12"/>
      <c r="D28" s="12"/>
      <c r="E28" s="12"/>
      <c r="F28" s="12"/>
      <c r="G28" s="12"/>
      <c r="H28" s="12"/>
      <c r="I28" s="12"/>
      <c r="J28" s="12"/>
    </row>
    <row r="29" spans="1:10" ht="15.75" customHeight="1">
      <c r="B29" s="12"/>
      <c r="C29" s="12"/>
      <c r="D29" s="12"/>
      <c r="E29" s="17" t="s">
        <v>7</v>
      </c>
      <c r="F29" s="26">
        <f>F23*100/2100</f>
        <v>8.237700000000002</v>
      </c>
      <c r="G29" s="19" t="s">
        <v>52</v>
      </c>
      <c r="H29" s="12"/>
      <c r="I29" s="12"/>
      <c r="J29" s="12"/>
    </row>
    <row r="30" spans="1:10" ht="15.75" customHeight="1">
      <c r="B30" s="12"/>
      <c r="C30" s="12"/>
      <c r="D30" s="12"/>
      <c r="E30" s="12"/>
      <c r="F30" s="19"/>
      <c r="G30" s="19"/>
      <c r="H30" s="12"/>
      <c r="I30" s="12"/>
      <c r="J30" s="12"/>
    </row>
    <row r="31" spans="1:10" ht="15.75" customHeight="1">
      <c r="B31" s="12"/>
      <c r="C31" s="12"/>
      <c r="D31" s="12"/>
      <c r="E31" s="17" t="s">
        <v>7</v>
      </c>
      <c r="F31" s="26">
        <f>F25*100/2100</f>
        <v>0.76198725000000023</v>
      </c>
      <c r="G31" s="19" t="s">
        <v>52</v>
      </c>
      <c r="H31" s="12"/>
      <c r="I31" s="12"/>
      <c r="J31" s="12"/>
    </row>
    <row r="32" spans="1:10" ht="15.75" customHeight="1">
      <c r="B32" s="12"/>
      <c r="C32" s="12"/>
      <c r="D32" s="12"/>
      <c r="E32" s="12"/>
      <c r="F32" s="12"/>
      <c r="G32" s="12"/>
      <c r="H32" s="12"/>
      <c r="I32" s="12"/>
      <c r="J32" s="12"/>
    </row>
    <row r="33" spans="1:13" ht="15.75" customHeight="1">
      <c r="B33" s="12"/>
      <c r="C33" s="12" t="s">
        <v>28</v>
      </c>
      <c r="D33" s="544" t="s">
        <v>236</v>
      </c>
      <c r="E33" s="12"/>
      <c r="F33" s="12" t="s">
        <v>29</v>
      </c>
      <c r="G33" s="12"/>
      <c r="H33" s="12"/>
      <c r="I33" s="12"/>
      <c r="J33" s="12"/>
      <c r="L33" s="26">
        <v>4.43</v>
      </c>
      <c r="M33" s="19">
        <v>186.571</v>
      </c>
    </row>
    <row r="34" spans="1:13" ht="15.75" customHeight="1">
      <c r="B34" s="12"/>
      <c r="C34" s="12"/>
      <c r="D34" s="12" t="s">
        <v>30</v>
      </c>
      <c r="E34" s="26">
        <v>4</v>
      </c>
      <c r="F34" s="12" t="s">
        <v>22</v>
      </c>
      <c r="G34" s="12"/>
      <c r="H34" s="12"/>
      <c r="I34" s="12"/>
      <c r="J34" s="12"/>
      <c r="L34" s="26">
        <v>24.876000000000001</v>
      </c>
      <c r="M34" s="19">
        <v>18.722999999999999</v>
      </c>
    </row>
    <row r="35" spans="1:13" ht="15.75" customHeight="1">
      <c r="B35" s="12"/>
      <c r="C35" s="12"/>
      <c r="D35" s="12" t="s">
        <v>53</v>
      </c>
      <c r="E35" s="26">
        <v>22.46</v>
      </c>
      <c r="F35" s="12" t="s">
        <v>54</v>
      </c>
      <c r="G35" s="17" t="s">
        <v>233</v>
      </c>
      <c r="H35" s="19">
        <v>168.45</v>
      </c>
      <c r="I35" s="12" t="s">
        <v>55</v>
      </c>
      <c r="J35" s="12"/>
      <c r="L35" s="26">
        <v>5.2839999999999998</v>
      </c>
    </row>
    <row r="36" spans="1:13" ht="15.75" customHeight="1">
      <c r="B36" s="12"/>
      <c r="C36" s="12"/>
      <c r="D36" s="12" t="s">
        <v>56</v>
      </c>
      <c r="E36" s="26">
        <v>4.75</v>
      </c>
      <c r="F36" s="12" t="s">
        <v>54</v>
      </c>
      <c r="G36" s="17" t="s">
        <v>234</v>
      </c>
      <c r="H36" s="19">
        <v>16.78</v>
      </c>
      <c r="I36" s="12" t="s">
        <v>55</v>
      </c>
      <c r="J36" s="12"/>
    </row>
    <row r="37" spans="1:13" ht="26.25" customHeight="1">
      <c r="B37" s="12"/>
      <c r="C37" s="12"/>
      <c r="D37" s="12"/>
      <c r="E37" s="12"/>
      <c r="F37" s="12"/>
      <c r="G37" s="12"/>
      <c r="H37" s="12"/>
      <c r="I37" s="12"/>
      <c r="J37" s="12"/>
    </row>
    <row r="38" spans="1:13" ht="15.75" customHeight="1">
      <c r="A38" s="17" t="s">
        <v>31</v>
      </c>
      <c r="B38" s="12" t="s">
        <v>32</v>
      </c>
      <c r="C38" s="12"/>
      <c r="D38" s="12"/>
      <c r="E38" s="12"/>
      <c r="F38" s="12"/>
      <c r="G38" s="12"/>
      <c r="H38" s="12"/>
      <c r="I38" s="12"/>
      <c r="J38" s="12"/>
    </row>
    <row r="39" spans="1:13" ht="23.25" customHeight="1">
      <c r="A39" s="25" t="s">
        <v>33</v>
      </c>
      <c r="B39" s="12" t="s">
        <v>5</v>
      </c>
      <c r="C39" s="12"/>
      <c r="D39" s="12"/>
      <c r="E39" s="12"/>
      <c r="F39" s="12"/>
      <c r="G39" s="12"/>
      <c r="H39" s="12"/>
      <c r="I39" s="12"/>
      <c r="J39" s="12"/>
    </row>
    <row r="40" spans="1:13" ht="15.75" customHeight="1">
      <c r="B40" s="12"/>
      <c r="C40" s="12"/>
      <c r="D40" s="12"/>
      <c r="E40" s="12"/>
      <c r="F40" s="12"/>
      <c r="G40" s="12"/>
      <c r="H40" s="12"/>
      <c r="I40" s="12"/>
      <c r="J40" s="12"/>
    </row>
    <row r="41" spans="1:13" ht="15.75" customHeight="1">
      <c r="B41" s="12"/>
      <c r="C41" s="12"/>
      <c r="D41" s="12"/>
      <c r="E41" s="25" t="s">
        <v>7</v>
      </c>
      <c r="F41" s="23">
        <f>G16+G13*E34</f>
        <v>45.189619419953694</v>
      </c>
      <c r="G41" s="19" t="s">
        <v>22</v>
      </c>
      <c r="H41" s="12"/>
      <c r="I41" s="12"/>
      <c r="J41" s="12"/>
    </row>
    <row r="42" spans="1:13" ht="15.75" customHeight="1">
      <c r="B42" s="12"/>
      <c r="C42" s="12"/>
      <c r="D42" s="12"/>
      <c r="E42" s="12"/>
      <c r="F42" s="12"/>
      <c r="G42" s="12"/>
      <c r="H42" s="12"/>
      <c r="I42" s="12"/>
      <c r="J42" s="12"/>
    </row>
    <row r="43" spans="1:13" ht="15.75" customHeight="1">
      <c r="B43" s="12"/>
      <c r="C43" s="12"/>
      <c r="D43" s="12" t="s">
        <v>57</v>
      </c>
      <c r="E43" s="25" t="s">
        <v>7</v>
      </c>
      <c r="F43" s="23">
        <f>F41*COS(G10*PI()/180)</f>
        <v>42.381619739261168</v>
      </c>
      <c r="G43" s="19" t="s">
        <v>22</v>
      </c>
      <c r="H43" s="12"/>
      <c r="I43" s="12"/>
      <c r="J43" s="12"/>
    </row>
    <row r="44" spans="1:13" ht="15.75" customHeight="1">
      <c r="B44" s="12"/>
      <c r="C44" s="12"/>
      <c r="D44" s="12" t="s">
        <v>58</v>
      </c>
      <c r="E44" s="25" t="s">
        <v>7</v>
      </c>
      <c r="F44" s="23">
        <f>F41*SIN(G10*PI()/180)</f>
        <v>15.681199303526633</v>
      </c>
      <c r="G44" s="19" t="s">
        <v>22</v>
      </c>
      <c r="H44" s="12"/>
      <c r="I44" s="12"/>
      <c r="J44" s="12"/>
    </row>
    <row r="45" spans="1:13" ht="21" customHeight="1">
      <c r="B45" s="12"/>
      <c r="C45" s="12"/>
      <c r="D45" s="12"/>
      <c r="E45" s="12"/>
      <c r="F45" s="12"/>
      <c r="G45" s="12"/>
      <c r="H45" s="12"/>
      <c r="I45" s="12"/>
      <c r="J45" s="12"/>
    </row>
    <row r="46" spans="1:13" ht="15.75" customHeight="1">
      <c r="A46" s="25" t="s">
        <v>23</v>
      </c>
      <c r="B46" s="12" t="s">
        <v>24</v>
      </c>
      <c r="C46" s="12"/>
      <c r="D46" s="12"/>
      <c r="E46" s="12"/>
      <c r="F46" s="12"/>
      <c r="G46" s="12"/>
      <c r="H46" s="12"/>
      <c r="I46" s="12"/>
      <c r="J46" s="12"/>
    </row>
    <row r="47" spans="1:13" ht="15.75" customHeight="1">
      <c r="B47" s="12"/>
      <c r="C47" s="12"/>
      <c r="D47" s="12"/>
      <c r="E47" s="12"/>
      <c r="F47" s="12"/>
      <c r="G47" s="12"/>
      <c r="H47" s="12"/>
      <c r="I47" s="12"/>
      <c r="J47" s="12"/>
    </row>
    <row r="48" spans="1:13" ht="15.75" customHeight="1">
      <c r="B48" s="12"/>
      <c r="C48" s="12"/>
      <c r="D48" s="12"/>
      <c r="E48" s="17" t="s">
        <v>7</v>
      </c>
      <c r="F48" s="23">
        <f>F43*G12^2/8</f>
        <v>190.71728882667526</v>
      </c>
      <c r="G48" s="19" t="s">
        <v>25</v>
      </c>
      <c r="H48" s="12"/>
      <c r="I48" s="12"/>
      <c r="J48" s="12"/>
    </row>
    <row r="49" spans="1:10" ht="15.75" customHeight="1">
      <c r="B49" s="12"/>
      <c r="C49" s="12"/>
      <c r="D49" s="12"/>
      <c r="E49" s="12"/>
      <c r="F49" s="17"/>
      <c r="G49" s="19"/>
      <c r="H49" s="12"/>
      <c r="I49" s="12"/>
      <c r="J49" s="12"/>
    </row>
    <row r="50" spans="1:10" ht="15.75" customHeight="1">
      <c r="B50" s="12"/>
      <c r="C50" s="12"/>
      <c r="D50" s="12"/>
      <c r="E50" s="17" t="s">
        <v>7</v>
      </c>
      <c r="F50" s="23">
        <f>F44*G12^2/8</f>
        <v>70.565396865869843</v>
      </c>
      <c r="G50" s="19" t="s">
        <v>25</v>
      </c>
      <c r="H50" s="12"/>
      <c r="I50" s="12"/>
      <c r="J50" s="12"/>
    </row>
    <row r="51" spans="1:10" ht="15.75" customHeight="1">
      <c r="B51" s="12"/>
      <c r="C51" s="12"/>
      <c r="D51" s="12"/>
      <c r="E51" s="17"/>
      <c r="F51" s="23"/>
      <c r="G51" s="19"/>
      <c r="H51" s="12"/>
      <c r="I51" s="12"/>
      <c r="J51" s="12"/>
    </row>
    <row r="52" spans="1:10" ht="15.75" customHeight="1">
      <c r="B52" s="12"/>
      <c r="C52" s="12"/>
      <c r="D52" s="12"/>
      <c r="E52" s="12"/>
      <c r="F52" s="12"/>
      <c r="G52" s="12"/>
      <c r="H52" s="12"/>
      <c r="I52" s="12"/>
      <c r="J52" s="12"/>
    </row>
    <row r="53" spans="1:10" ht="15.75" customHeight="1">
      <c r="A53" s="25" t="s">
        <v>26</v>
      </c>
      <c r="B53" s="12" t="s">
        <v>34</v>
      </c>
      <c r="C53" s="12"/>
      <c r="D53" s="12"/>
      <c r="E53" s="12"/>
      <c r="F53" s="12"/>
      <c r="G53" s="12"/>
      <c r="H53" s="12"/>
      <c r="I53" s="12"/>
      <c r="J53" s="12"/>
    </row>
    <row r="54" spans="1:10" ht="15.75" customHeight="1">
      <c r="B54" s="12"/>
      <c r="C54" s="12"/>
      <c r="D54" s="12"/>
      <c r="E54" s="12"/>
      <c r="F54" s="12"/>
      <c r="G54" s="12"/>
      <c r="H54" s="12"/>
      <c r="I54" s="12"/>
      <c r="J54" s="12"/>
    </row>
    <row r="55" spans="1:10" ht="15.75" customHeight="1">
      <c r="B55" s="12"/>
      <c r="C55" s="12"/>
      <c r="D55" s="12"/>
      <c r="E55" s="25" t="s">
        <v>7</v>
      </c>
      <c r="F55" s="31">
        <f>F48*100/E35+F50*100/E36</f>
        <v>2334.7292829677499</v>
      </c>
      <c r="G55" s="32">
        <f>1.05*'SL NHAP'!I24</f>
        <v>2467.5</v>
      </c>
      <c r="H55" s="19" t="s">
        <v>59</v>
      </c>
      <c r="I55" s="33" t="str">
        <f>IF(G55&gt;F55,"Thoaû","Choïn laïi")</f>
        <v>Thoaû</v>
      </c>
      <c r="J55" s="12"/>
    </row>
    <row r="56" spans="1:10" ht="15.75" customHeight="1">
      <c r="B56" s="12"/>
      <c r="C56" s="12"/>
      <c r="D56" s="12"/>
      <c r="E56" s="12"/>
      <c r="F56" s="12"/>
      <c r="G56" s="12"/>
      <c r="H56" s="12"/>
      <c r="I56" s="12"/>
      <c r="J56" s="12"/>
    </row>
    <row r="57" spans="1:10" ht="15.75" customHeight="1">
      <c r="A57" s="25" t="s">
        <v>35</v>
      </c>
      <c r="B57" s="12" t="s">
        <v>60</v>
      </c>
      <c r="C57" s="12"/>
      <c r="D57" s="12"/>
      <c r="E57" s="12"/>
      <c r="F57" s="12"/>
      <c r="G57" s="12"/>
      <c r="H57" s="12"/>
      <c r="I57" s="12"/>
      <c r="J57" s="12"/>
    </row>
    <row r="58" spans="1:10" ht="15.75" customHeight="1">
      <c r="B58" s="12"/>
      <c r="C58" s="12"/>
      <c r="D58" s="12"/>
      <c r="E58" s="12"/>
      <c r="F58" s="12"/>
      <c r="G58" s="12"/>
      <c r="H58" s="12"/>
      <c r="I58" s="12"/>
      <c r="J58" s="12"/>
    </row>
    <row r="59" spans="1:10" ht="15.75" customHeight="1">
      <c r="B59" s="12"/>
      <c r="C59" s="12"/>
      <c r="D59" s="25" t="s">
        <v>7</v>
      </c>
      <c r="E59" s="34">
        <f>5*F43*0.01*(G12*100)^4/(384*H35*'SL NHAP'!I23)</f>
        <v>2.0217666203056783</v>
      </c>
      <c r="F59" s="12" t="s">
        <v>36</v>
      </c>
      <c r="G59" s="12"/>
      <c r="H59" s="12"/>
      <c r="I59" s="12"/>
      <c r="J59" s="12"/>
    </row>
    <row r="60" spans="1:10" ht="15.75" customHeight="1">
      <c r="B60" s="12"/>
      <c r="C60" s="12"/>
      <c r="D60" s="12"/>
      <c r="E60" s="12"/>
      <c r="F60" s="12"/>
      <c r="G60" s="12"/>
      <c r="H60" s="12"/>
      <c r="I60" s="12"/>
      <c r="J60" s="12"/>
    </row>
    <row r="61" spans="1:10" ht="15.75" customHeight="1">
      <c r="B61" s="12"/>
      <c r="C61" s="12"/>
      <c r="D61" s="12"/>
      <c r="E61" s="12"/>
      <c r="F61" s="12"/>
      <c r="G61" s="12"/>
      <c r="H61" s="12"/>
      <c r="I61" s="12"/>
      <c r="J61" s="12"/>
    </row>
    <row r="62" spans="1:10" ht="15.75" customHeight="1">
      <c r="B62" s="12"/>
      <c r="C62" s="12"/>
      <c r="D62" s="12"/>
      <c r="E62" s="458">
        <f>E59/(G12*100)</f>
        <v>3.3696110338427973E-3</v>
      </c>
      <c r="F62" s="12"/>
      <c r="G62" s="457">
        <f>1/180</f>
        <v>5.5555555555555558E-3</v>
      </c>
      <c r="H62" s="36" t="s">
        <v>37</v>
      </c>
      <c r="I62" s="33" t="str">
        <f>IF(G62&gt;E62,"Thoûa","Choïn laïi")</f>
        <v>Thoûa</v>
      </c>
      <c r="J62" s="12"/>
    </row>
    <row r="63" spans="1:10" ht="15.75" customHeight="1">
      <c r="B63" s="12"/>
      <c r="C63" s="12"/>
      <c r="D63" s="12"/>
      <c r="E63" s="12"/>
      <c r="F63" s="12"/>
      <c r="G63" s="12"/>
      <c r="H63" s="12"/>
      <c r="I63" s="12"/>
      <c r="J63" s="12"/>
    </row>
    <row r="64" spans="1:10" ht="15.75" customHeight="1">
      <c r="B64" s="12" t="str">
        <f>IF(E62&lt;=G62,"==&gt;Neân xaø goà ñaõ choïn laø ñaït yeâu caàu .","Kieåm tra laïi xaø goà")</f>
        <v>==&gt;Neân xaø goà ñaõ choïn laø ñaït yeâu caàu .</v>
      </c>
      <c r="C64" s="12"/>
      <c r="D64" s="12"/>
      <c r="E64" s="12"/>
      <c r="F64" s="12"/>
      <c r="G64" s="12"/>
      <c r="H64" s="12"/>
      <c r="I64" s="12"/>
      <c r="J64" s="12"/>
    </row>
    <row r="65" spans="1:25" ht="6" customHeight="1">
      <c r="B65" s="12"/>
      <c r="C65" s="12"/>
      <c r="D65" s="12"/>
      <c r="E65" s="12"/>
      <c r="F65" s="12"/>
      <c r="G65" s="12"/>
      <c r="H65" s="12"/>
      <c r="I65" s="12"/>
      <c r="J65" s="12"/>
    </row>
    <row r="66" spans="1:25" ht="15.75" customHeight="1">
      <c r="A66" s="38"/>
      <c r="B66" s="16"/>
      <c r="C66" s="12"/>
      <c r="D66" s="12"/>
      <c r="E66" s="12"/>
      <c r="F66" s="12"/>
      <c r="G66" s="27"/>
      <c r="H66" s="12"/>
      <c r="I66" s="12"/>
      <c r="J66" s="12"/>
      <c r="L66" s="593"/>
      <c r="M66" s="593"/>
      <c r="N66" s="593"/>
      <c r="O66" s="593"/>
      <c r="P66" s="593"/>
      <c r="Q66" s="593"/>
      <c r="R66" s="593"/>
      <c r="S66" s="593"/>
      <c r="T66" s="593"/>
      <c r="U66" s="593"/>
      <c r="V66" s="593"/>
      <c r="W66" s="593"/>
      <c r="X66" s="593"/>
      <c r="Y66" s="593"/>
    </row>
    <row r="67" spans="1:25" ht="15.75" hidden="1" customHeight="1">
      <c r="A67" s="59"/>
      <c r="B67" s="38"/>
      <c r="C67" s="12"/>
      <c r="D67" s="12"/>
      <c r="E67" s="12"/>
      <c r="F67" s="12"/>
      <c r="G67" s="12"/>
      <c r="H67" s="12"/>
      <c r="I67" s="12"/>
      <c r="J67" s="12"/>
      <c r="L67" s="594"/>
      <c r="M67" s="595"/>
      <c r="N67" s="595"/>
      <c r="O67" s="595"/>
      <c r="P67" s="595"/>
      <c r="Q67" s="595"/>
      <c r="R67" s="596"/>
      <c r="S67" s="597"/>
      <c r="T67" s="598"/>
      <c r="U67" s="598"/>
      <c r="V67" s="598"/>
      <c r="W67" s="598"/>
      <c r="X67" s="598"/>
      <c r="Y67" s="598"/>
    </row>
    <row r="68" spans="1:25" ht="15.75" hidden="1" customHeight="1">
      <c r="A68" s="17"/>
      <c r="B68" s="12"/>
      <c r="C68" s="12"/>
      <c r="D68" s="12"/>
      <c r="E68" s="12"/>
      <c r="F68" s="12"/>
      <c r="G68" s="12"/>
      <c r="H68" s="12"/>
      <c r="I68" s="12"/>
      <c r="J68" s="12"/>
      <c r="L68" s="594"/>
      <c r="M68" s="39"/>
      <c r="N68" s="39"/>
      <c r="O68" s="39"/>
      <c r="P68" s="39"/>
      <c r="Q68" s="39"/>
      <c r="R68" s="596"/>
      <c r="S68" s="597"/>
      <c r="T68" s="17"/>
      <c r="U68" s="17"/>
      <c r="V68" s="17"/>
      <c r="W68" s="17"/>
      <c r="X68" s="17"/>
      <c r="Y68" s="17"/>
    </row>
    <row r="69" spans="1:25" ht="15.75" hidden="1" customHeight="1">
      <c r="B69" s="12"/>
      <c r="C69" s="19"/>
      <c r="D69" s="12"/>
      <c r="E69" s="12"/>
      <c r="F69" s="12"/>
      <c r="G69" s="18"/>
      <c r="H69" s="19"/>
      <c r="I69" s="12"/>
      <c r="J69" s="12"/>
      <c r="L69" s="37"/>
      <c r="M69" s="39"/>
      <c r="N69" s="39"/>
      <c r="O69" s="39"/>
      <c r="P69" s="39"/>
      <c r="Q69" s="39"/>
      <c r="R69" s="17"/>
      <c r="S69" s="17"/>
      <c r="T69" s="17"/>
      <c r="U69" s="17"/>
      <c r="V69" s="17"/>
      <c r="W69" s="17"/>
      <c r="X69" s="17"/>
      <c r="Y69" s="17"/>
    </row>
    <row r="70" spans="1:25" ht="15.75" hidden="1" customHeight="1">
      <c r="B70" s="12"/>
      <c r="C70" s="19"/>
      <c r="D70" s="12"/>
      <c r="E70" s="12"/>
      <c r="F70" s="12"/>
      <c r="G70" s="40"/>
      <c r="H70" s="19"/>
      <c r="I70" s="12"/>
      <c r="J70" s="12"/>
      <c r="L70" s="37"/>
      <c r="M70" s="39"/>
      <c r="N70" s="39"/>
      <c r="O70" s="39"/>
      <c r="P70" s="39"/>
      <c r="Q70" s="39"/>
      <c r="R70" s="23"/>
      <c r="S70" s="41"/>
      <c r="T70" s="42"/>
      <c r="U70" s="42"/>
      <c r="V70" s="23"/>
      <c r="W70" s="23"/>
      <c r="X70" s="42"/>
      <c r="Y70" s="41"/>
    </row>
    <row r="71" spans="1:25" ht="15.75" hidden="1" customHeight="1">
      <c r="B71" s="12"/>
      <c r="C71" s="12"/>
      <c r="D71" s="12"/>
      <c r="E71" s="12"/>
      <c r="F71" s="43"/>
      <c r="G71" s="12"/>
      <c r="H71" s="43"/>
      <c r="I71" s="12"/>
      <c r="J71" s="12"/>
      <c r="L71" s="37"/>
      <c r="M71" s="39"/>
      <c r="N71" s="39"/>
      <c r="O71" s="39"/>
      <c r="P71" s="39"/>
      <c r="Q71" s="39"/>
      <c r="R71" s="23"/>
      <c r="S71" s="41"/>
      <c r="T71" s="42"/>
      <c r="U71" s="42"/>
      <c r="V71" s="23"/>
      <c r="W71" s="23"/>
      <c r="X71" s="42"/>
      <c r="Y71" s="41"/>
    </row>
    <row r="72" spans="1:25" ht="15.75" hidden="1" customHeight="1">
      <c r="B72" s="12"/>
      <c r="C72" s="12"/>
      <c r="D72" s="12"/>
      <c r="E72" s="545"/>
      <c r="F72" s="43"/>
      <c r="G72" s="12"/>
      <c r="H72" s="43"/>
      <c r="I72" s="12"/>
      <c r="J72" s="12"/>
      <c r="L72" s="37"/>
      <c r="M72" s="39"/>
      <c r="N72" s="39"/>
      <c r="O72" s="39"/>
      <c r="P72" s="39"/>
      <c r="Q72" s="39"/>
      <c r="R72" s="23"/>
      <c r="S72" s="41"/>
      <c r="T72" s="42"/>
      <c r="U72" s="42"/>
      <c r="V72" s="23"/>
      <c r="W72" s="23"/>
      <c r="X72" s="42"/>
      <c r="Y72" s="41"/>
    </row>
    <row r="73" spans="1:25" ht="15.75" hidden="1" customHeight="1">
      <c r="B73" s="12"/>
      <c r="C73" s="12"/>
      <c r="D73" s="12"/>
      <c r="E73" s="12"/>
      <c r="F73" s="43"/>
      <c r="G73" s="497"/>
      <c r="H73" s="43"/>
      <c r="I73" s="12"/>
      <c r="J73" s="12"/>
      <c r="L73" s="37"/>
      <c r="M73" s="39"/>
      <c r="N73" s="39"/>
      <c r="O73" s="39"/>
      <c r="P73" s="39"/>
      <c r="Q73" s="39"/>
      <c r="R73" s="23"/>
      <c r="S73" s="41"/>
      <c r="T73" s="42"/>
      <c r="U73" s="42"/>
      <c r="V73" s="23"/>
      <c r="W73" s="23"/>
      <c r="X73" s="42"/>
      <c r="Y73" s="41"/>
    </row>
    <row r="74" spans="1:25" ht="15.75" hidden="1" customHeight="1">
      <c r="A74" s="17"/>
      <c r="B74" s="12"/>
      <c r="C74" s="12"/>
      <c r="D74" s="12"/>
      <c r="E74" s="12"/>
      <c r="F74" s="12"/>
      <c r="G74" s="12"/>
      <c r="H74" s="12"/>
      <c r="I74" s="12"/>
      <c r="J74" s="12"/>
      <c r="L74" s="37"/>
      <c r="M74" s="39"/>
      <c r="N74" s="39"/>
      <c r="O74" s="39"/>
      <c r="P74" s="39"/>
      <c r="Q74" s="39"/>
      <c r="R74" s="23"/>
      <c r="S74" s="41"/>
      <c r="T74" s="42"/>
      <c r="U74" s="42"/>
      <c r="V74" s="23"/>
      <c r="W74" s="23"/>
      <c r="X74" s="42"/>
      <c r="Y74" s="41"/>
    </row>
    <row r="75" spans="1:25" ht="15.75" hidden="1" customHeight="1">
      <c r="B75" s="12"/>
      <c r="C75" s="12"/>
      <c r="D75" s="12"/>
      <c r="E75" s="12"/>
      <c r="F75" s="12"/>
      <c r="G75" s="12"/>
      <c r="H75" s="19"/>
      <c r="I75" s="12"/>
      <c r="J75" s="12"/>
      <c r="L75" s="37"/>
      <c r="M75" s="39"/>
      <c r="N75" s="39"/>
      <c r="O75" s="39"/>
      <c r="P75" s="39"/>
      <c r="Q75" s="39"/>
      <c r="R75" s="23"/>
      <c r="S75" s="41"/>
      <c r="T75" s="42"/>
      <c r="U75" s="42"/>
      <c r="V75" s="23"/>
      <c r="W75" s="23"/>
      <c r="X75" s="42"/>
      <c r="Y75" s="41"/>
    </row>
    <row r="76" spans="1:25" ht="15.75" hidden="1" customHeight="1">
      <c r="B76" s="12"/>
      <c r="C76" s="12"/>
      <c r="D76" s="12"/>
      <c r="E76" s="545"/>
      <c r="F76" s="12"/>
      <c r="G76" s="12"/>
      <c r="H76" s="19"/>
      <c r="I76" s="12"/>
      <c r="J76" s="12"/>
      <c r="L76" s="37"/>
      <c r="M76" s="39"/>
      <c r="N76" s="39"/>
      <c r="O76" s="39"/>
      <c r="P76" s="39"/>
      <c r="Q76" s="39"/>
      <c r="R76" s="23"/>
      <c r="S76" s="41"/>
      <c r="T76" s="42"/>
      <c r="U76" s="42"/>
      <c r="V76" s="23"/>
      <c r="W76" s="23"/>
      <c r="X76" s="42"/>
      <c r="Y76" s="41"/>
    </row>
    <row r="77" spans="1:25" ht="15.75" hidden="1" customHeight="1">
      <c r="B77" s="12"/>
      <c r="C77" s="12"/>
      <c r="D77" s="12"/>
      <c r="E77" s="12"/>
      <c r="F77" s="43"/>
      <c r="G77" s="497"/>
      <c r="H77" s="43"/>
      <c r="I77" s="12"/>
      <c r="J77" s="12"/>
      <c r="L77" s="37"/>
      <c r="M77" s="39"/>
      <c r="N77" s="39"/>
      <c r="O77" s="39"/>
      <c r="P77" s="39"/>
      <c r="Q77" s="39"/>
      <c r="R77" s="23"/>
      <c r="S77" s="41"/>
      <c r="T77" s="42"/>
      <c r="U77" s="42"/>
      <c r="V77" s="23"/>
      <c r="W77" s="23"/>
      <c r="X77" s="42"/>
      <c r="Y77" s="41"/>
    </row>
    <row r="78" spans="1:25" ht="15.75" hidden="1" customHeight="1">
      <c r="B78" s="12"/>
      <c r="C78" s="12"/>
      <c r="D78" s="12"/>
      <c r="E78" s="12"/>
      <c r="F78" s="12"/>
      <c r="G78" s="12"/>
      <c r="H78" s="12"/>
      <c r="I78" s="12"/>
      <c r="J78" s="12"/>
      <c r="L78" s="37"/>
      <c r="M78" s="39"/>
      <c r="N78" s="39"/>
      <c r="O78" s="39"/>
      <c r="P78" s="39"/>
      <c r="Q78" s="39"/>
      <c r="R78" s="23"/>
      <c r="S78" s="41"/>
      <c r="T78" s="42"/>
      <c r="U78" s="42"/>
      <c r="V78" s="23"/>
      <c r="W78" s="23"/>
      <c r="X78" s="42"/>
      <c r="Y78" s="41"/>
    </row>
    <row r="79" spans="1:25" ht="15.75" hidden="1" customHeight="1">
      <c r="B79" s="17"/>
      <c r="C79" s="12"/>
      <c r="D79" s="12"/>
      <c r="E79" s="12"/>
      <c r="F79" s="12"/>
      <c r="G79" s="12"/>
      <c r="H79" s="12"/>
      <c r="I79" s="12"/>
      <c r="J79" s="12"/>
      <c r="L79" s="37"/>
      <c r="M79" s="39"/>
      <c r="N79" s="39"/>
      <c r="O79" s="39"/>
      <c r="P79" s="39"/>
      <c r="Q79" s="39"/>
      <c r="R79" s="23"/>
      <c r="S79" s="41"/>
      <c r="T79" s="42"/>
      <c r="U79" s="42"/>
      <c r="V79" s="23"/>
      <c r="W79" s="23"/>
      <c r="X79" s="42"/>
      <c r="Y79" s="41"/>
    </row>
    <row r="80" spans="1:25" ht="15.75" hidden="1" customHeight="1">
      <c r="B80" s="17"/>
      <c r="C80" s="12"/>
      <c r="D80" s="25"/>
      <c r="E80" s="12"/>
      <c r="F80" s="12"/>
      <c r="G80" s="12"/>
      <c r="H80" s="12"/>
      <c r="I80" s="12"/>
      <c r="J80" s="12"/>
      <c r="L80" s="37"/>
      <c r="M80" s="39"/>
      <c r="N80" s="39"/>
      <c r="O80" s="39"/>
      <c r="P80" s="39"/>
      <c r="Q80" s="39"/>
      <c r="R80" s="23"/>
      <c r="S80" s="41"/>
      <c r="T80" s="42"/>
      <c r="U80" s="42"/>
      <c r="V80" s="23"/>
      <c r="W80" s="23"/>
      <c r="X80" s="42"/>
      <c r="Y80" s="41"/>
    </row>
    <row r="81" spans="2:25" ht="15.75" hidden="1" customHeight="1">
      <c r="B81" s="17"/>
      <c r="C81" s="12"/>
      <c r="D81" s="25"/>
      <c r="E81" s="12"/>
      <c r="F81" s="12"/>
      <c r="G81" s="12"/>
      <c r="H81" s="12"/>
      <c r="I81" s="12"/>
      <c r="J81" s="12"/>
      <c r="L81" s="37"/>
      <c r="M81" s="39"/>
      <c r="N81" s="39"/>
      <c r="O81" s="39"/>
      <c r="P81" s="39"/>
      <c r="Q81" s="39"/>
      <c r="R81" s="23"/>
      <c r="S81" s="41"/>
      <c r="T81" s="42"/>
      <c r="U81" s="42"/>
      <c r="V81" s="23"/>
      <c r="W81" s="23"/>
      <c r="X81" s="42"/>
      <c r="Y81" s="41"/>
    </row>
    <row r="82" spans="2:25" ht="15.75" hidden="1" customHeight="1">
      <c r="B82" s="17"/>
      <c r="C82" s="12"/>
      <c r="D82" s="35"/>
      <c r="E82" s="12"/>
      <c r="F82" s="12"/>
      <c r="G82" s="12"/>
      <c r="H82" s="12"/>
      <c r="I82" s="12"/>
      <c r="J82" s="12"/>
      <c r="L82" s="37"/>
      <c r="M82" s="39"/>
      <c r="N82" s="39"/>
      <c r="O82" s="39"/>
      <c r="P82" s="39"/>
      <c r="Q82" s="39"/>
      <c r="R82" s="23"/>
      <c r="S82" s="41"/>
      <c r="T82" s="42"/>
      <c r="U82" s="42"/>
      <c r="V82" s="23"/>
      <c r="W82" s="23"/>
      <c r="X82" s="42"/>
      <c r="Y82" s="41"/>
    </row>
    <row r="83" spans="2:25" ht="15.75" hidden="1" customHeight="1">
      <c r="B83" s="12"/>
      <c r="C83" s="44"/>
      <c r="D83" s="45"/>
      <c r="E83" s="12"/>
      <c r="F83" s="12"/>
      <c r="G83" s="12"/>
      <c r="H83" s="12"/>
      <c r="I83" s="25"/>
      <c r="J83" s="577"/>
      <c r="L83" s="37"/>
      <c r="M83" s="39"/>
      <c r="N83" s="39"/>
      <c r="O83" s="39"/>
      <c r="P83" s="39"/>
      <c r="Q83" s="39"/>
      <c r="R83" s="23"/>
      <c r="S83" s="41"/>
      <c r="T83" s="42"/>
      <c r="U83" s="42"/>
      <c r="V83" s="23"/>
      <c r="W83" s="23"/>
      <c r="X83" s="42"/>
      <c r="Y83" s="41"/>
    </row>
    <row r="84" spans="2:25" ht="15.75" hidden="1" customHeight="1">
      <c r="B84" s="12"/>
      <c r="C84" s="12"/>
      <c r="D84" s="12"/>
      <c r="E84" s="12"/>
      <c r="F84" s="25"/>
      <c r="G84" s="25"/>
      <c r="H84" s="555"/>
      <c r="I84" s="25"/>
      <c r="J84" s="577"/>
      <c r="L84" s="37"/>
      <c r="M84" s="39"/>
      <c r="N84" s="39"/>
      <c r="O84" s="39"/>
      <c r="P84" s="39"/>
      <c r="Q84" s="39"/>
      <c r="R84" s="23"/>
      <c r="S84" s="41"/>
      <c r="T84" s="42"/>
      <c r="U84" s="42"/>
      <c r="V84" s="23"/>
      <c r="W84" s="23"/>
      <c r="X84" s="42"/>
      <c r="Y84" s="41"/>
    </row>
    <row r="85" spans="2:25" ht="15.75" hidden="1" customHeight="1">
      <c r="B85" s="12"/>
      <c r="C85" s="12"/>
      <c r="D85" s="12"/>
      <c r="E85" s="12"/>
      <c r="F85" s="12"/>
      <c r="G85" s="25"/>
      <c r="H85" s="556"/>
      <c r="I85" s="25"/>
      <c r="J85" s="577"/>
      <c r="L85" s="37"/>
      <c r="M85" s="39"/>
      <c r="N85" s="39"/>
      <c r="O85" s="39"/>
      <c r="P85" s="39"/>
      <c r="Q85" s="39"/>
      <c r="R85" s="23"/>
      <c r="S85" s="41"/>
      <c r="T85" s="42"/>
      <c r="U85" s="42"/>
      <c r="V85" s="23"/>
      <c r="W85" s="23"/>
      <c r="X85" s="42"/>
      <c r="Y85" s="41"/>
    </row>
    <row r="86" spans="2:25" ht="15.75" hidden="1" customHeight="1">
      <c r="B86" s="12"/>
      <c r="C86" s="12"/>
      <c r="D86" s="12"/>
      <c r="E86" s="12"/>
      <c r="F86" s="12"/>
      <c r="G86" s="25"/>
      <c r="H86" s="557"/>
      <c r="I86" s="25"/>
      <c r="J86" s="577"/>
      <c r="L86" s="37"/>
      <c r="M86" s="39"/>
      <c r="N86" s="39"/>
      <c r="O86" s="39"/>
      <c r="P86" s="39"/>
      <c r="Q86" s="39"/>
      <c r="R86" s="23"/>
      <c r="S86" s="41"/>
      <c r="T86" s="42"/>
      <c r="U86" s="42"/>
      <c r="V86" s="23"/>
      <c r="W86" s="23"/>
      <c r="X86" s="42"/>
      <c r="Y86" s="41"/>
    </row>
    <row r="87" spans="2:25" ht="19.5" hidden="1" customHeight="1">
      <c r="B87" s="12"/>
      <c r="C87" s="12"/>
      <c r="D87" s="12"/>
      <c r="E87" s="12"/>
      <c r="F87" s="12"/>
      <c r="G87" s="25"/>
      <c r="H87" s="555"/>
      <c r="I87" s="25"/>
      <c r="J87" s="577"/>
      <c r="L87" s="37"/>
      <c r="M87" s="39"/>
      <c r="N87" s="39"/>
      <c r="O87" s="39"/>
      <c r="P87" s="39"/>
      <c r="Q87" s="39"/>
      <c r="R87" s="23"/>
      <c r="S87" s="41"/>
      <c r="T87" s="42"/>
      <c r="U87" s="42"/>
      <c r="V87" s="23"/>
      <c r="W87" s="23"/>
      <c r="X87" s="42"/>
      <c r="Y87" s="41"/>
    </row>
    <row r="88" spans="2:25" ht="15.75" hidden="1" customHeight="1">
      <c r="B88" s="17"/>
      <c r="C88" s="12"/>
      <c r="D88" s="12"/>
      <c r="E88" s="546"/>
      <c r="F88" s="12"/>
      <c r="G88" s="12"/>
      <c r="H88" s="12"/>
      <c r="I88" s="12"/>
      <c r="J88" s="12"/>
      <c r="L88" s="37"/>
      <c r="M88" s="39"/>
      <c r="N88" s="39"/>
      <c r="O88" s="39"/>
      <c r="P88" s="39"/>
      <c r="Q88" s="39"/>
      <c r="R88" s="23"/>
      <c r="S88" s="41"/>
      <c r="T88" s="42"/>
      <c r="U88" s="42"/>
      <c r="V88" s="23"/>
      <c r="W88" s="23"/>
      <c r="X88" s="42"/>
      <c r="Y88" s="41"/>
    </row>
    <row r="89" spans="2:25" ht="15.75" hidden="1" customHeight="1">
      <c r="B89" s="12"/>
      <c r="C89" s="12"/>
      <c r="D89" s="12"/>
      <c r="E89" s="12"/>
      <c r="F89" s="547"/>
      <c r="G89" s="12"/>
      <c r="H89" s="12"/>
      <c r="I89" s="12"/>
      <c r="J89" s="12"/>
      <c r="L89" s="37"/>
      <c r="M89" s="39"/>
      <c r="N89" s="39"/>
      <c r="O89" s="39"/>
      <c r="P89" s="39"/>
      <c r="Q89" s="39"/>
      <c r="R89" s="23"/>
      <c r="S89" s="41"/>
      <c r="T89" s="42"/>
      <c r="U89" s="42"/>
      <c r="V89" s="23"/>
      <c r="W89" s="23"/>
      <c r="X89" s="42"/>
      <c r="Y89" s="41"/>
    </row>
    <row r="90" spans="2:25" ht="15.75" hidden="1" customHeight="1">
      <c r="B90" s="12"/>
      <c r="C90" s="12"/>
      <c r="D90" s="12"/>
      <c r="E90" s="25"/>
      <c r="F90" s="34"/>
      <c r="G90" s="12"/>
      <c r="H90" s="12"/>
      <c r="I90" s="12"/>
      <c r="J90" s="12"/>
      <c r="L90" s="37"/>
      <c r="M90" s="39"/>
      <c r="N90" s="39"/>
      <c r="O90" s="39"/>
      <c r="P90" s="39"/>
      <c r="Q90" s="39"/>
      <c r="R90" s="23"/>
      <c r="S90" s="41"/>
      <c r="T90" s="42"/>
      <c r="U90" s="42"/>
      <c r="V90" s="23"/>
      <c r="W90" s="23"/>
      <c r="X90" s="42"/>
      <c r="Y90" s="41"/>
    </row>
    <row r="91" spans="2:25" ht="15.75" hidden="1" customHeight="1">
      <c r="B91" s="12"/>
      <c r="C91" s="12"/>
      <c r="D91" s="12"/>
      <c r="E91" s="12"/>
      <c r="F91" s="12"/>
      <c r="G91" s="12"/>
      <c r="H91" s="12"/>
      <c r="I91" s="12"/>
      <c r="J91" s="12"/>
      <c r="L91" s="37"/>
      <c r="M91" s="39"/>
      <c r="N91" s="39"/>
      <c r="O91" s="39"/>
      <c r="P91" s="39"/>
      <c r="Q91" s="39"/>
      <c r="R91" s="23"/>
      <c r="S91" s="41"/>
      <c r="T91" s="42"/>
      <c r="U91" s="42"/>
      <c r="V91" s="23"/>
      <c r="W91" s="23"/>
      <c r="X91" s="42"/>
      <c r="Y91" s="41"/>
    </row>
    <row r="92" spans="2:25" ht="17.25" hidden="1" customHeight="1">
      <c r="B92" s="12"/>
      <c r="C92" s="12"/>
      <c r="D92" s="12"/>
      <c r="F92" s="12"/>
      <c r="G92" s="545"/>
      <c r="H92" s="12"/>
      <c r="J92" s="12"/>
      <c r="L92" s="37"/>
      <c r="M92" s="39"/>
      <c r="N92" s="39"/>
      <c r="O92" s="39"/>
      <c r="P92" s="39"/>
      <c r="Q92" s="39"/>
      <c r="R92" s="23"/>
      <c r="S92" s="41"/>
      <c r="T92" s="42"/>
      <c r="U92" s="42"/>
      <c r="V92" s="23"/>
      <c r="W92" s="23"/>
      <c r="X92" s="42"/>
      <c r="Y92" s="41"/>
    </row>
    <row r="93" spans="2:25" ht="17.25" hidden="1" customHeight="1">
      <c r="B93" s="12"/>
      <c r="C93" s="12"/>
      <c r="D93" s="12"/>
      <c r="E93" s="28"/>
      <c r="F93" s="12"/>
      <c r="G93" s="545"/>
      <c r="H93" s="12"/>
      <c r="J93" s="12"/>
      <c r="L93" s="37"/>
      <c r="M93" s="39"/>
      <c r="N93" s="39"/>
      <c r="O93" s="39"/>
      <c r="P93" s="39"/>
      <c r="Q93" s="39"/>
      <c r="R93" s="23"/>
      <c r="S93" s="41"/>
      <c r="T93" s="42"/>
      <c r="U93" s="42"/>
      <c r="V93" s="23"/>
      <c r="W93" s="23"/>
      <c r="X93" s="42"/>
      <c r="Y93" s="41"/>
    </row>
    <row r="94" spans="2:25" ht="17.25" hidden="1" customHeight="1">
      <c r="B94" s="12"/>
      <c r="C94" s="12"/>
      <c r="D94" s="12"/>
      <c r="E94" s="28"/>
      <c r="F94" s="12"/>
      <c r="G94" s="19"/>
      <c r="H94" s="12"/>
      <c r="I94" s="12"/>
      <c r="J94" s="12"/>
      <c r="L94" s="37"/>
      <c r="M94" s="39"/>
      <c r="N94" s="39"/>
      <c r="O94" s="39"/>
      <c r="P94" s="39"/>
      <c r="Q94" s="39"/>
      <c r="R94" s="23"/>
      <c r="S94" s="41"/>
      <c r="T94" s="42"/>
      <c r="U94" s="42"/>
      <c r="V94" s="23"/>
      <c r="W94" s="23"/>
      <c r="X94" s="42"/>
      <c r="Y94" s="41"/>
    </row>
    <row r="95" spans="2:25" ht="17.25" hidden="1" customHeight="1">
      <c r="B95" s="12"/>
      <c r="C95" s="12"/>
      <c r="D95" s="12"/>
      <c r="E95" s="28"/>
      <c r="F95" s="146"/>
      <c r="G95" s="19"/>
      <c r="H95" s="12"/>
      <c r="I95" s="12"/>
      <c r="J95" s="12"/>
      <c r="L95" s="37"/>
      <c r="M95" s="39"/>
      <c r="N95" s="39"/>
      <c r="O95" s="39"/>
      <c r="P95" s="39"/>
      <c r="Q95" s="39"/>
      <c r="R95" s="23"/>
      <c r="S95" s="41"/>
      <c r="T95" s="42"/>
      <c r="U95" s="42"/>
      <c r="V95" s="23"/>
      <c r="W95" s="23"/>
      <c r="X95" s="42"/>
      <c r="Y95" s="41"/>
    </row>
    <row r="96" spans="2:25" ht="15.75" hidden="1" customHeight="1">
      <c r="B96" s="12"/>
      <c r="C96" s="12"/>
      <c r="D96" s="12"/>
      <c r="E96" s="12"/>
      <c r="F96" s="12"/>
      <c r="G96" s="19"/>
      <c r="H96" s="12"/>
      <c r="I96" s="12"/>
      <c r="J96" s="12"/>
      <c r="L96" s="37"/>
      <c r="M96" s="39"/>
      <c r="N96" s="39"/>
      <c r="O96" s="39"/>
      <c r="P96" s="39"/>
      <c r="Q96" s="39"/>
      <c r="R96" s="23"/>
      <c r="S96" s="41"/>
      <c r="T96" s="42"/>
      <c r="U96" s="42"/>
      <c r="V96" s="23"/>
      <c r="W96" s="23"/>
      <c r="X96" s="42"/>
      <c r="Y96" s="41"/>
    </row>
    <row r="97" spans="1:25" ht="15.75" hidden="1" customHeight="1">
      <c r="B97" s="12"/>
      <c r="C97" s="12"/>
      <c r="D97" s="12"/>
      <c r="E97" s="12"/>
      <c r="F97" s="12"/>
      <c r="G97" s="12"/>
      <c r="I97" s="12"/>
      <c r="J97" s="12"/>
      <c r="L97" s="37"/>
      <c r="M97" s="39"/>
      <c r="N97" s="39"/>
      <c r="O97" s="39"/>
      <c r="P97" s="39"/>
      <c r="Q97" s="39"/>
      <c r="R97" s="23"/>
      <c r="S97" s="41"/>
      <c r="T97" s="42"/>
      <c r="U97" s="42"/>
      <c r="V97" s="23"/>
      <c r="W97" s="23"/>
      <c r="X97" s="42"/>
      <c r="Y97" s="41"/>
    </row>
    <row r="98" spans="1:25" ht="15.75" hidden="1" customHeight="1">
      <c r="B98" s="12"/>
      <c r="C98" s="12"/>
      <c r="D98" s="12"/>
      <c r="E98" s="42"/>
      <c r="F98" s="12"/>
      <c r="G98" s="12"/>
      <c r="I98" s="47"/>
      <c r="J98" s="578"/>
      <c r="L98" s="37"/>
      <c r="M98" s="39"/>
      <c r="N98" s="39"/>
      <c r="O98" s="39"/>
      <c r="P98" s="39"/>
      <c r="Q98" s="39"/>
      <c r="R98" s="23"/>
      <c r="S98" s="41"/>
      <c r="T98" s="42"/>
      <c r="U98" s="42"/>
      <c r="V98" s="23"/>
      <c r="W98" s="23"/>
      <c r="X98" s="42"/>
      <c r="Y98" s="41"/>
    </row>
    <row r="99" spans="1:25" ht="15.75" hidden="1" customHeight="1">
      <c r="B99" s="12"/>
      <c r="C99" s="12"/>
      <c r="D99" s="48"/>
      <c r="E99" s="549"/>
      <c r="F99" s="12"/>
      <c r="G99" s="12"/>
      <c r="H99" s="46"/>
      <c r="I99" s="47"/>
      <c r="J99" s="578"/>
      <c r="L99" s="37"/>
      <c r="M99" s="39"/>
      <c r="N99" s="39"/>
      <c r="O99" s="39"/>
      <c r="P99" s="39"/>
      <c r="Q99" s="39"/>
      <c r="R99" s="23"/>
      <c r="S99" s="41"/>
      <c r="T99" s="42"/>
      <c r="U99" s="42"/>
      <c r="V99" s="23"/>
      <c r="W99" s="23"/>
      <c r="X99" s="42"/>
      <c r="Y99" s="41"/>
    </row>
    <row r="100" spans="1:25" ht="15.75" hidden="1" customHeight="1">
      <c r="B100" s="12"/>
      <c r="C100" s="12"/>
      <c r="D100" s="12"/>
      <c r="E100" s="49"/>
      <c r="F100" s="12"/>
      <c r="H100" s="545"/>
      <c r="I100" s="47"/>
      <c r="J100" s="578"/>
      <c r="L100" s="37"/>
      <c r="M100" s="39"/>
      <c r="N100" s="39"/>
      <c r="O100" s="39"/>
      <c r="P100" s="39"/>
      <c r="Q100" s="39"/>
      <c r="R100" s="23"/>
      <c r="S100" s="41"/>
      <c r="T100" s="42"/>
      <c r="U100" s="42"/>
      <c r="V100" s="23"/>
      <c r="W100" s="23"/>
      <c r="X100" s="42"/>
      <c r="Y100" s="41"/>
    </row>
    <row r="101" spans="1:25" ht="15.75" hidden="1" customHeight="1">
      <c r="B101" s="12"/>
      <c r="C101" s="12"/>
      <c r="D101" s="12"/>
      <c r="E101" s="49"/>
      <c r="F101" s="12"/>
      <c r="G101" s="28"/>
      <c r="H101" s="548"/>
      <c r="I101" s="47"/>
      <c r="J101" s="578"/>
      <c r="L101" s="37"/>
      <c r="M101" s="39"/>
      <c r="N101" s="39"/>
      <c r="O101" s="39"/>
      <c r="P101" s="39"/>
      <c r="Q101" s="39"/>
      <c r="R101" s="23"/>
      <c r="S101" s="41"/>
      <c r="T101" s="42"/>
      <c r="U101" s="42"/>
      <c r="V101" s="23"/>
      <c r="W101" s="23"/>
      <c r="X101" s="42"/>
      <c r="Y101" s="41"/>
    </row>
    <row r="102" spans="1:25" ht="15.75" hidden="1" customHeight="1">
      <c r="B102" s="12"/>
      <c r="C102" s="12"/>
      <c r="D102" s="12"/>
      <c r="E102" s="49"/>
      <c r="F102" s="12"/>
      <c r="G102" s="28"/>
      <c r="I102" s="47"/>
      <c r="J102" s="578"/>
      <c r="L102" s="37"/>
      <c r="M102" s="39"/>
      <c r="N102" s="39"/>
      <c r="O102" s="39"/>
      <c r="P102" s="39"/>
      <c r="Q102" s="39"/>
      <c r="R102" s="23"/>
      <c r="S102" s="41"/>
      <c r="T102" s="42"/>
      <c r="U102" s="42"/>
      <c r="V102" s="23"/>
      <c r="W102" s="23"/>
      <c r="X102" s="42"/>
      <c r="Y102" s="41"/>
    </row>
    <row r="103" spans="1:25" ht="15.75" hidden="1" customHeight="1">
      <c r="B103" s="17"/>
      <c r="C103" s="12"/>
      <c r="D103" s="12"/>
      <c r="E103" s="12"/>
      <c r="F103" s="12"/>
      <c r="G103" s="17"/>
      <c r="H103" s="46"/>
      <c r="I103" s="47"/>
      <c r="J103" s="578"/>
      <c r="L103" s="37"/>
      <c r="M103" s="39"/>
      <c r="N103" s="39"/>
      <c r="O103" s="39"/>
      <c r="P103" s="39"/>
      <c r="Q103" s="39"/>
      <c r="R103" s="23"/>
      <c r="S103" s="41"/>
      <c r="T103" s="42"/>
      <c r="U103" s="42"/>
      <c r="V103" s="23"/>
      <c r="W103" s="23"/>
      <c r="X103" s="42"/>
      <c r="Y103" s="41"/>
    </row>
    <row r="104" spans="1:25" ht="15.75" hidden="1" customHeight="1">
      <c r="B104" s="12"/>
      <c r="C104" s="12"/>
      <c r="D104" s="12"/>
      <c r="E104" s="12"/>
      <c r="F104" s="527"/>
      <c r="G104" s="528"/>
      <c r="H104" s="12"/>
      <c r="I104" s="51"/>
      <c r="J104" s="578"/>
      <c r="L104" s="37"/>
      <c r="M104" s="39">
        <f>(F104+G104)/2</f>
        <v>0</v>
      </c>
      <c r="N104" s="39"/>
      <c r="O104" s="39"/>
      <c r="P104" s="39"/>
      <c r="Q104" s="39"/>
      <c r="R104" s="23"/>
      <c r="S104" s="41"/>
      <c r="T104" s="42"/>
      <c r="U104" s="42"/>
      <c r="V104" s="23"/>
      <c r="W104" s="23"/>
      <c r="X104" s="42"/>
      <c r="Y104" s="41"/>
    </row>
    <row r="105" spans="1:25" ht="15.75" hidden="1" customHeight="1">
      <c r="B105" s="12"/>
      <c r="C105" s="12"/>
      <c r="D105" s="12"/>
      <c r="E105" s="12"/>
      <c r="F105" s="527"/>
      <c r="G105" s="528"/>
      <c r="H105" s="12"/>
      <c r="I105" s="47"/>
      <c r="J105" s="578"/>
      <c r="L105" s="37"/>
      <c r="M105" s="39">
        <f>(F105+G105)/2</f>
        <v>0</v>
      </c>
      <c r="N105" s="39"/>
      <c r="O105" s="39"/>
      <c r="P105" s="39"/>
      <c r="Q105" s="39"/>
      <c r="R105" s="23"/>
      <c r="S105" s="41"/>
      <c r="T105" s="42"/>
      <c r="U105" s="42"/>
      <c r="V105" s="23"/>
      <c r="W105" s="23"/>
      <c r="X105" s="42"/>
      <c r="Y105" s="41"/>
    </row>
    <row r="106" spans="1:25" ht="15.75" hidden="1" customHeight="1">
      <c r="B106" s="17"/>
      <c r="C106" s="12"/>
      <c r="D106" s="12"/>
      <c r="E106" s="12"/>
      <c r="F106" s="527"/>
      <c r="G106" s="528"/>
      <c r="H106" s="12"/>
      <c r="I106" s="47"/>
      <c r="J106" s="55"/>
      <c r="L106" s="37"/>
      <c r="M106" s="39"/>
      <c r="N106" s="39"/>
      <c r="O106" s="39"/>
      <c r="P106" s="39"/>
      <c r="Q106" s="39"/>
      <c r="R106" s="23"/>
      <c r="S106" s="41"/>
      <c r="T106" s="42"/>
      <c r="U106" s="42"/>
      <c r="V106" s="23"/>
      <c r="W106" s="23"/>
      <c r="X106" s="42"/>
      <c r="Y106" s="41"/>
    </row>
    <row r="107" spans="1:25" ht="15.75" hidden="1" customHeight="1">
      <c r="B107" s="12"/>
      <c r="C107" s="12"/>
      <c r="D107" s="12"/>
      <c r="E107" s="12"/>
      <c r="F107" s="527"/>
      <c r="G107" s="528"/>
      <c r="H107" s="12"/>
      <c r="I107" s="47"/>
      <c r="J107" s="55"/>
      <c r="L107" s="37"/>
      <c r="M107" s="39">
        <f>(F107+G107)/2</f>
        <v>0</v>
      </c>
      <c r="N107" s="39"/>
      <c r="O107" s="39"/>
      <c r="P107" s="39"/>
      <c r="Q107" s="39"/>
      <c r="R107" s="23"/>
      <c r="S107" s="41"/>
      <c r="T107" s="42"/>
      <c r="U107" s="42"/>
      <c r="V107" s="23"/>
      <c r="W107" s="23"/>
      <c r="X107" s="42"/>
      <c r="Y107" s="41"/>
    </row>
    <row r="108" spans="1:25" ht="15.75" hidden="1" customHeight="1">
      <c r="B108" s="12"/>
      <c r="C108" s="12"/>
      <c r="D108" s="12"/>
      <c r="E108" s="12"/>
      <c r="F108" s="527"/>
      <c r="G108" s="528"/>
      <c r="H108" s="12"/>
      <c r="I108" s="54"/>
      <c r="J108" s="55"/>
      <c r="L108" s="37"/>
      <c r="M108" s="39">
        <f>(F108+G108)/2</f>
        <v>0</v>
      </c>
      <c r="N108" s="39"/>
      <c r="O108" s="39"/>
      <c r="P108" s="39"/>
      <c r="Q108" s="39"/>
      <c r="R108" s="23"/>
      <c r="S108" s="41"/>
      <c r="T108" s="42"/>
      <c r="U108" s="42"/>
      <c r="V108" s="23"/>
      <c r="W108" s="23"/>
      <c r="X108" s="42"/>
      <c r="Y108" s="41"/>
    </row>
    <row r="109" spans="1:25" ht="15.75" hidden="1" customHeight="1">
      <c r="B109" s="12"/>
      <c r="C109" s="12"/>
      <c r="D109" s="12"/>
      <c r="E109" s="12"/>
      <c r="F109" s="50"/>
      <c r="G109" s="12"/>
      <c r="H109" s="53"/>
      <c r="I109" s="54"/>
      <c r="J109" s="55"/>
      <c r="L109" s="37"/>
      <c r="M109" s="39"/>
      <c r="N109" s="39"/>
      <c r="O109" s="39"/>
      <c r="P109" s="39"/>
      <c r="Q109" s="39"/>
      <c r="R109" s="23"/>
      <c r="S109" s="41"/>
      <c r="T109" s="42"/>
      <c r="U109" s="42"/>
      <c r="V109" s="23"/>
      <c r="W109" s="23"/>
      <c r="X109" s="42"/>
      <c r="Y109" s="41"/>
    </row>
    <row r="110" spans="1:25" ht="15.75" hidden="1" customHeight="1">
      <c r="A110" s="59"/>
      <c r="B110" s="38"/>
      <c r="C110" s="12"/>
      <c r="D110" s="12"/>
      <c r="E110" s="12"/>
      <c r="F110" s="12"/>
      <c r="G110" s="12"/>
      <c r="H110" s="53"/>
      <c r="I110" s="55"/>
      <c r="J110" s="55"/>
    </row>
    <row r="111" spans="1:25" ht="15.75" hidden="1" customHeight="1">
      <c r="B111" s="12"/>
      <c r="C111" s="12"/>
      <c r="D111" s="12"/>
      <c r="E111" s="12"/>
      <c r="F111" s="12"/>
      <c r="G111" s="12"/>
      <c r="H111" s="53"/>
      <c r="I111" s="55"/>
      <c r="J111" s="55"/>
    </row>
    <row r="112" spans="1:25" ht="15.75" hidden="1" customHeight="1">
      <c r="B112" s="12"/>
      <c r="C112" s="12"/>
      <c r="D112" s="12"/>
      <c r="E112" s="12"/>
      <c r="F112" s="12"/>
      <c r="G112" s="12"/>
      <c r="H112" s="55"/>
      <c r="I112" s="55"/>
      <c r="J112" s="55"/>
    </row>
    <row r="113" spans="1:11" ht="15.75" hidden="1" customHeight="1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1" ht="15.75" hidden="1" customHeight="1">
      <c r="B114" s="12"/>
      <c r="C114" s="12"/>
      <c r="D114" s="56"/>
      <c r="E114" s="12"/>
      <c r="F114" s="12"/>
      <c r="G114" s="12"/>
      <c r="H114" s="12"/>
      <c r="I114" s="12"/>
      <c r="J114" s="12"/>
    </row>
    <row r="115" spans="1:11" ht="15.75" hidden="1" customHeight="1">
      <c r="B115" s="12"/>
      <c r="C115" s="12"/>
      <c r="D115" s="56"/>
      <c r="E115" s="12"/>
      <c r="F115" s="12"/>
      <c r="G115" s="12"/>
      <c r="H115" s="12"/>
      <c r="I115" s="12"/>
      <c r="J115" s="12"/>
    </row>
    <row r="116" spans="1:11" ht="15.75" hidden="1" customHeight="1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1" ht="15.75" hidden="1" customHeight="1">
      <c r="A117" s="59"/>
      <c r="B117" s="38"/>
      <c r="C117" s="12"/>
      <c r="D117" s="12"/>
      <c r="E117" s="12"/>
      <c r="F117" s="12"/>
      <c r="G117" s="12"/>
      <c r="H117" s="12"/>
      <c r="I117" s="12"/>
      <c r="J117" s="12"/>
    </row>
    <row r="118" spans="1:11" s="57" customFormat="1" ht="15.75" hidden="1" customHeight="1">
      <c r="A118" s="59"/>
      <c r="B118" s="38"/>
      <c r="C118" s="38"/>
      <c r="D118" s="38"/>
      <c r="E118" s="38"/>
      <c r="F118" s="38"/>
      <c r="G118" s="38"/>
      <c r="H118" s="38"/>
      <c r="I118" s="38"/>
      <c r="J118" s="38"/>
      <c r="K118" s="38"/>
    </row>
    <row r="119" spans="1:11" ht="15.75" hidden="1" customHeight="1">
      <c r="A119" s="571"/>
      <c r="B119" s="38"/>
      <c r="C119" s="12"/>
      <c r="D119" s="12"/>
      <c r="E119" s="12"/>
      <c r="F119" s="12"/>
      <c r="G119" s="12"/>
      <c r="H119" s="12"/>
      <c r="I119" s="12"/>
      <c r="J119" s="12"/>
    </row>
    <row r="120" spans="1:11" ht="20.25" hidden="1" customHeight="1">
      <c r="A120" s="25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1" ht="15.75" hidden="1" customHeight="1">
      <c r="A121" s="25"/>
      <c r="B121" s="12"/>
      <c r="C121" s="12"/>
      <c r="D121" s="12"/>
      <c r="E121" s="58"/>
      <c r="F121" s="18"/>
      <c r="G121" s="12"/>
      <c r="H121" s="12"/>
      <c r="I121" s="12"/>
      <c r="J121" s="12"/>
    </row>
    <row r="122" spans="1:11" ht="15.75" hidden="1" customHeight="1">
      <c r="A122" s="25"/>
      <c r="B122" s="25"/>
      <c r="C122" s="59"/>
      <c r="D122" s="17"/>
      <c r="E122" s="59"/>
      <c r="F122" s="17"/>
      <c r="G122" s="59"/>
      <c r="H122" s="12"/>
      <c r="I122" s="12"/>
      <c r="J122" s="19"/>
    </row>
    <row r="123" spans="1:11" s="61" customFormat="1" ht="15.75" hidden="1" customHeight="1">
      <c r="A123" s="60"/>
      <c r="B123" s="60"/>
      <c r="C123" s="538"/>
      <c r="D123" s="60"/>
      <c r="E123" s="538"/>
      <c r="F123" s="60"/>
      <c r="G123" s="538"/>
      <c r="H123" s="58"/>
      <c r="I123" s="60"/>
      <c r="J123" s="60"/>
      <c r="K123" s="60"/>
    </row>
    <row r="124" spans="1:11" ht="15.75" hidden="1" customHeight="1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1" ht="15.75" hidden="1" customHeight="1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1" ht="15.75" hidden="1" customHeight="1">
      <c r="B126" s="12"/>
      <c r="C126" s="12"/>
      <c r="D126" s="12"/>
      <c r="E126" s="62"/>
      <c r="F126" s="12"/>
      <c r="G126" s="63"/>
      <c r="H126" s="63"/>
      <c r="I126" s="63"/>
      <c r="J126" s="12"/>
    </row>
    <row r="127" spans="1:11" ht="15.75" hidden="1" customHeight="1">
      <c r="B127" s="12"/>
      <c r="C127" s="12"/>
      <c r="D127" s="12"/>
      <c r="E127" s="12"/>
      <c r="F127" s="63"/>
      <c r="G127" s="63"/>
      <c r="H127" s="12"/>
      <c r="I127" s="63"/>
      <c r="J127" s="12"/>
    </row>
    <row r="128" spans="1:11" ht="15.75" hidden="1" customHeight="1">
      <c r="B128" s="12"/>
      <c r="C128" s="12"/>
      <c r="D128" s="12"/>
      <c r="E128" s="23"/>
      <c r="F128" s="63"/>
      <c r="G128" s="63"/>
      <c r="H128" s="12"/>
      <c r="I128" s="63"/>
      <c r="J128" s="12"/>
    </row>
    <row r="129" spans="2:10" ht="15.75" hidden="1" customHeight="1">
      <c r="B129" s="12"/>
      <c r="C129" s="12"/>
      <c r="D129" s="12"/>
      <c r="E129" s="12"/>
      <c r="F129" s="63"/>
      <c r="G129" s="63"/>
      <c r="H129" s="12"/>
      <c r="I129" s="63"/>
      <c r="J129" s="12"/>
    </row>
    <row r="130" spans="2:10" ht="15.75" hidden="1" customHeight="1">
      <c r="B130" s="12"/>
      <c r="C130" s="12"/>
      <c r="D130" s="12"/>
      <c r="E130" s="12"/>
      <c r="F130" s="63"/>
      <c r="G130" s="63"/>
      <c r="H130" s="63"/>
      <c r="I130" s="12"/>
      <c r="J130" s="12"/>
    </row>
    <row r="131" spans="2:10" ht="15.75" hidden="1" customHeight="1">
      <c r="B131" s="12"/>
      <c r="C131" s="12"/>
      <c r="D131" s="12"/>
      <c r="E131" s="12"/>
      <c r="F131" s="63"/>
      <c r="G131" s="63"/>
      <c r="H131" s="12"/>
      <c r="I131" s="63"/>
      <c r="J131" s="12"/>
    </row>
    <row r="132" spans="2:10" ht="15.75" hidden="1" customHeight="1">
      <c r="B132" s="12"/>
      <c r="C132" s="12"/>
      <c r="D132" s="12"/>
      <c r="E132" s="12"/>
      <c r="F132" s="12"/>
      <c r="G132" s="23"/>
      <c r="H132" s="12"/>
      <c r="I132" s="12"/>
      <c r="J132" s="12"/>
    </row>
    <row r="133" spans="2:10" ht="15.75" hidden="1" customHeight="1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ht="15.75" hidden="1" customHeight="1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ht="15.75" hidden="1" customHeight="1">
      <c r="B135" s="12"/>
      <c r="C135" s="12"/>
      <c r="D135" s="58"/>
      <c r="E135" s="64"/>
      <c r="F135" s="64"/>
      <c r="G135" s="64"/>
      <c r="H135" s="64"/>
      <c r="I135" s="12"/>
      <c r="J135" s="12"/>
    </row>
    <row r="136" spans="2:10" ht="15.75" hidden="1" customHeight="1">
      <c r="B136" s="12"/>
      <c r="C136" s="12"/>
      <c r="D136" s="58"/>
      <c r="E136" s="64"/>
      <c r="F136" s="64"/>
      <c r="G136" s="64"/>
      <c r="H136" s="64"/>
      <c r="I136" s="12"/>
      <c r="J136" s="12"/>
    </row>
    <row r="137" spans="2:10" ht="15.75" hidden="1" customHeight="1">
      <c r="B137" s="12"/>
      <c r="C137" s="12"/>
      <c r="D137" s="64"/>
      <c r="E137" s="64"/>
      <c r="F137" s="64"/>
      <c r="G137" s="64"/>
      <c r="H137" s="64"/>
      <c r="I137" s="12"/>
      <c r="J137" s="12"/>
    </row>
    <row r="138" spans="2:10" ht="15.75" hidden="1" customHeight="1">
      <c r="B138" s="12"/>
      <c r="C138" s="12"/>
      <c r="D138" s="64"/>
      <c r="E138" s="64"/>
      <c r="F138" s="64"/>
      <c r="G138" s="64"/>
      <c r="H138" s="64"/>
      <c r="I138" s="12"/>
      <c r="J138" s="12"/>
    </row>
    <row r="139" spans="2:10" ht="15.75" hidden="1" customHeight="1">
      <c r="B139" s="12"/>
      <c r="C139" s="12"/>
      <c r="D139" s="64"/>
      <c r="E139" s="64"/>
      <c r="F139" s="64"/>
      <c r="G139" s="64"/>
      <c r="H139" s="64"/>
      <c r="I139" s="12"/>
      <c r="J139" s="12"/>
    </row>
    <row r="140" spans="2:10" ht="15.75" hidden="1" customHeight="1">
      <c r="B140" s="12"/>
      <c r="C140" s="12"/>
      <c r="D140" s="64"/>
      <c r="E140" s="64"/>
      <c r="F140" s="64"/>
      <c r="G140" s="64"/>
      <c r="H140" s="64"/>
      <c r="I140" s="12"/>
      <c r="J140" s="12"/>
    </row>
    <row r="141" spans="2:10" ht="14.25" hidden="1" customHeight="1">
      <c r="B141" s="12"/>
      <c r="C141" s="12"/>
      <c r="D141" s="64"/>
      <c r="E141" s="64"/>
      <c r="F141" s="64"/>
      <c r="G141" s="64"/>
      <c r="H141" s="64"/>
      <c r="I141" s="12"/>
      <c r="J141" s="12"/>
    </row>
    <row r="142" spans="2:10" ht="15.75" hidden="1" customHeight="1">
      <c r="B142" s="12"/>
      <c r="C142" s="12"/>
      <c r="D142" s="64"/>
      <c r="E142" s="64"/>
      <c r="F142" s="64"/>
      <c r="G142" s="64"/>
      <c r="H142" s="64"/>
      <c r="I142" s="12"/>
      <c r="J142" s="12"/>
    </row>
    <row r="143" spans="2:10" ht="15.75" hidden="1" customHeight="1">
      <c r="B143" s="12"/>
      <c r="C143" s="12"/>
      <c r="D143" s="65"/>
      <c r="E143" s="41"/>
      <c r="F143" s="66"/>
      <c r="G143" s="33"/>
      <c r="H143" s="12"/>
      <c r="I143" s="12"/>
      <c r="J143" s="12"/>
    </row>
    <row r="144" spans="2:10" ht="15.75" hidden="1" customHeight="1">
      <c r="B144" s="12"/>
      <c r="C144" s="12"/>
      <c r="D144" s="67"/>
      <c r="E144" s="40"/>
      <c r="F144" s="64"/>
      <c r="G144" s="68"/>
      <c r="H144" s="64"/>
      <c r="I144" s="12"/>
      <c r="J144" s="12"/>
    </row>
    <row r="145" spans="1:10" ht="15.75" hidden="1" customHeight="1">
      <c r="B145" s="12"/>
      <c r="C145" s="12"/>
      <c r="D145" s="64"/>
      <c r="E145" s="40"/>
      <c r="F145" s="64"/>
      <c r="G145" s="68"/>
      <c r="H145" s="64"/>
      <c r="I145" s="12"/>
      <c r="J145" s="12"/>
    </row>
    <row r="146" spans="1:10" ht="15.75" hidden="1" customHeight="1">
      <c r="B146" s="12"/>
      <c r="C146" s="12"/>
      <c r="D146" s="65"/>
      <c r="E146" s="41"/>
      <c r="F146" s="66"/>
      <c r="G146" s="33"/>
      <c r="H146" s="64"/>
      <c r="I146" s="12"/>
      <c r="J146" s="12"/>
    </row>
    <row r="147" spans="1:10" ht="15.75" hidden="1" customHeight="1">
      <c r="B147" s="12"/>
      <c r="C147" s="12"/>
      <c r="D147" s="67"/>
      <c r="E147" s="40"/>
      <c r="F147" s="64"/>
      <c r="G147" s="68"/>
      <c r="H147" s="64"/>
      <c r="I147" s="12"/>
      <c r="J147" s="12"/>
    </row>
    <row r="148" spans="1:10" ht="15.75" hidden="1" customHeight="1">
      <c r="B148" s="12"/>
      <c r="C148" s="12"/>
      <c r="D148" s="64"/>
      <c r="E148" s="40"/>
      <c r="F148" s="64"/>
      <c r="G148" s="68"/>
      <c r="H148" s="64"/>
      <c r="I148" s="12"/>
      <c r="J148" s="12"/>
    </row>
    <row r="149" spans="1:10" ht="15.75" hidden="1" customHeight="1">
      <c r="B149" s="12"/>
      <c r="C149" s="12"/>
      <c r="D149" s="65"/>
      <c r="E149" s="41"/>
      <c r="F149" s="66"/>
      <c r="G149" s="33"/>
      <c r="H149" s="64"/>
      <c r="I149" s="12"/>
      <c r="J149" s="12"/>
    </row>
    <row r="150" spans="1:10" ht="15.75" hidden="1" customHeight="1">
      <c r="B150" s="12"/>
      <c r="C150" s="12"/>
      <c r="D150" s="67"/>
      <c r="E150" s="64"/>
      <c r="F150" s="64"/>
      <c r="G150" s="64"/>
      <c r="H150" s="64"/>
      <c r="I150" s="12"/>
      <c r="J150" s="12"/>
    </row>
    <row r="151" spans="1:10" ht="15.75" hidden="1" customHeight="1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0" ht="15.75" hidden="1" customHeight="1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0" ht="15.75" hidden="1" customHeight="1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 ht="15.75" hidden="1" customHeight="1">
      <c r="B154" s="12"/>
      <c r="C154" s="12"/>
      <c r="D154" s="12"/>
      <c r="E154" s="12"/>
      <c r="F154" s="31"/>
      <c r="G154" s="32"/>
      <c r="H154" s="19"/>
      <c r="I154" s="33"/>
      <c r="J154" s="12"/>
    </row>
    <row r="155" spans="1:10" ht="15.75" hidden="1" customHeight="1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0" ht="15.75" hidden="1" customHeight="1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 ht="15.75" hidden="1" customHeight="1">
      <c r="A157" s="571"/>
      <c r="B157" s="38"/>
      <c r="C157" s="69"/>
      <c r="D157" s="69"/>
      <c r="E157" s="12"/>
      <c r="F157" s="12"/>
      <c r="G157" s="12"/>
      <c r="H157" s="12"/>
      <c r="I157" s="12"/>
      <c r="J157" s="12"/>
    </row>
    <row r="158" spans="1:10" ht="15.75" hidden="1" customHeight="1">
      <c r="A158" s="25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0" ht="15.75" hidden="1" customHeight="1">
      <c r="A159" s="25"/>
      <c r="B159" s="12"/>
      <c r="C159" s="12"/>
      <c r="D159" s="12"/>
      <c r="E159" s="60"/>
      <c r="F159" s="18"/>
      <c r="G159" s="12"/>
      <c r="H159" s="12"/>
      <c r="I159" s="12"/>
      <c r="J159" s="12"/>
    </row>
    <row r="160" spans="1:10" ht="15.75" hidden="1" customHeight="1">
      <c r="A160" s="25"/>
      <c r="B160" s="25"/>
      <c r="C160" s="17"/>
      <c r="D160" s="17"/>
      <c r="E160" s="17"/>
      <c r="F160" s="17"/>
      <c r="G160" s="17"/>
      <c r="H160" s="12"/>
      <c r="I160" s="12"/>
      <c r="J160" s="19"/>
    </row>
    <row r="161" spans="1:11" s="61" customFormat="1" ht="15.75" hidden="1" customHeight="1">
      <c r="A161" s="60"/>
      <c r="B161" s="60"/>
      <c r="C161" s="538"/>
      <c r="D161" s="32"/>
      <c r="E161" s="538"/>
      <c r="F161" s="32"/>
      <c r="G161" s="538"/>
      <c r="H161" s="60"/>
      <c r="I161" s="60"/>
      <c r="J161" s="60"/>
      <c r="K161" s="60"/>
    </row>
    <row r="162" spans="1:11" ht="15.75" hidden="1" customHeight="1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1" ht="15.75" hidden="1" customHeight="1">
      <c r="B163" s="12"/>
      <c r="C163" s="12"/>
      <c r="D163" s="12"/>
      <c r="E163" s="22"/>
      <c r="F163" s="12"/>
      <c r="G163" s="63"/>
      <c r="H163" s="63"/>
      <c r="I163" s="63"/>
      <c r="J163" s="12"/>
    </row>
    <row r="164" spans="1:11" ht="15.75" hidden="1" customHeight="1">
      <c r="B164" s="12"/>
      <c r="C164" s="12"/>
      <c r="D164" s="12"/>
      <c r="E164" s="22"/>
      <c r="F164" s="12"/>
      <c r="G164" s="63"/>
      <c r="H164" s="63"/>
      <c r="I164" s="63"/>
      <c r="J164" s="12"/>
    </row>
    <row r="165" spans="1:11" ht="15.75" hidden="1" customHeight="1">
      <c r="B165" s="12"/>
      <c r="C165" s="12"/>
      <c r="D165" s="12"/>
      <c r="E165" s="12"/>
      <c r="F165" s="63"/>
      <c r="G165" s="63"/>
      <c r="H165" s="12"/>
      <c r="I165" s="63"/>
      <c r="J165" s="12"/>
    </row>
    <row r="166" spans="1:11" ht="15.75" hidden="1" customHeight="1">
      <c r="B166" s="12"/>
      <c r="C166" s="12"/>
      <c r="D166" s="12"/>
      <c r="E166" s="22"/>
      <c r="F166" s="63"/>
      <c r="G166" s="63"/>
      <c r="H166" s="12"/>
      <c r="I166" s="63"/>
      <c r="J166" s="12"/>
    </row>
    <row r="167" spans="1:11" ht="15.75" hidden="1" customHeight="1">
      <c r="B167" s="12"/>
      <c r="C167" s="12"/>
      <c r="D167" s="12"/>
      <c r="E167" s="12"/>
      <c r="F167" s="63"/>
      <c r="G167" s="63"/>
      <c r="H167" s="12"/>
      <c r="I167" s="63"/>
      <c r="J167" s="12"/>
    </row>
    <row r="168" spans="1:11" ht="15.75" hidden="1" customHeight="1">
      <c r="B168" s="12"/>
      <c r="C168" s="12"/>
      <c r="D168" s="12"/>
      <c r="E168" s="12"/>
      <c r="F168" s="63"/>
      <c r="G168" s="63"/>
      <c r="H168" s="63"/>
      <c r="I168" s="12"/>
      <c r="J168" s="12"/>
    </row>
    <row r="169" spans="1:11" ht="15.75" hidden="1" customHeight="1">
      <c r="B169" s="12"/>
      <c r="C169" s="12"/>
      <c r="D169" s="12"/>
      <c r="E169" s="12"/>
      <c r="F169" s="63"/>
      <c r="G169" s="63"/>
      <c r="H169" s="12"/>
      <c r="I169" s="63"/>
      <c r="J169" s="12"/>
    </row>
    <row r="170" spans="1:11" ht="15.75" hidden="1" customHeight="1">
      <c r="B170" s="12"/>
      <c r="C170" s="12"/>
      <c r="D170" s="12"/>
      <c r="E170" s="12"/>
      <c r="F170" s="12"/>
      <c r="G170" s="23"/>
      <c r="H170" s="12"/>
      <c r="I170" s="12"/>
      <c r="J170" s="12"/>
    </row>
    <row r="171" spans="1:11" ht="15.75" hidden="1" customHeight="1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1" ht="15.75" hidden="1" customHeight="1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1" ht="27.75" hidden="1" customHeight="1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1" ht="15.75" hidden="1" customHeight="1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1" ht="15.75" hidden="1" customHeight="1">
      <c r="B175" s="12"/>
      <c r="C175" s="12"/>
      <c r="D175" s="58"/>
      <c r="E175" s="64"/>
      <c r="F175" s="64"/>
      <c r="G175" s="64"/>
      <c r="H175" s="64"/>
      <c r="I175" s="12"/>
      <c r="J175" s="12"/>
    </row>
    <row r="176" spans="1:11" ht="15.75" hidden="1" customHeight="1">
      <c r="B176" s="12"/>
      <c r="C176" s="12"/>
      <c r="D176" s="58"/>
      <c r="E176" s="64"/>
      <c r="F176" s="64"/>
      <c r="G176" s="64"/>
      <c r="H176" s="64"/>
      <c r="I176" s="12"/>
      <c r="J176" s="12"/>
    </row>
    <row r="177" spans="2:10" ht="15.75" hidden="1" customHeight="1">
      <c r="B177" s="12"/>
      <c r="C177" s="12"/>
      <c r="D177" s="64"/>
      <c r="E177" s="64"/>
      <c r="F177" s="64"/>
      <c r="G177" s="64"/>
      <c r="H177" s="64"/>
      <c r="I177" s="12"/>
      <c r="J177" s="12"/>
    </row>
    <row r="178" spans="2:10" ht="15.75" hidden="1" customHeight="1">
      <c r="B178" s="12"/>
      <c r="C178" s="12"/>
      <c r="D178" s="64"/>
      <c r="E178" s="64"/>
      <c r="F178" s="64"/>
      <c r="G178" s="64"/>
      <c r="H178" s="64"/>
      <c r="I178" s="12"/>
      <c r="J178" s="12"/>
    </row>
    <row r="179" spans="2:10" ht="15.75" hidden="1" customHeight="1">
      <c r="B179" s="12"/>
      <c r="C179" s="12"/>
      <c r="D179" s="64"/>
      <c r="E179" s="64"/>
      <c r="F179" s="64"/>
      <c r="G179" s="64"/>
      <c r="H179" s="64"/>
      <c r="I179" s="12"/>
      <c r="J179" s="12"/>
    </row>
    <row r="180" spans="2:10" hidden="1">
      <c r="B180" s="12"/>
      <c r="C180" s="12"/>
      <c r="D180" s="64"/>
      <c r="E180" s="64"/>
      <c r="F180" s="64"/>
      <c r="G180" s="64"/>
      <c r="H180" s="64"/>
      <c r="I180" s="12"/>
      <c r="J180" s="12"/>
    </row>
    <row r="181" spans="2:10" ht="15.75" hidden="1" customHeight="1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ht="20.25" hidden="1" customHeight="1">
      <c r="B182" s="12"/>
      <c r="C182" s="12"/>
      <c r="D182" s="64"/>
      <c r="E182" s="64"/>
      <c r="F182" s="64"/>
      <c r="G182" s="64"/>
      <c r="H182" s="64"/>
      <c r="I182" s="12"/>
      <c r="J182" s="12"/>
    </row>
    <row r="183" spans="2:10" ht="18.75" hidden="1" customHeight="1">
      <c r="B183" s="12"/>
      <c r="C183" s="12"/>
      <c r="D183" s="65"/>
      <c r="E183" s="26"/>
      <c r="F183" s="66"/>
      <c r="G183" s="33"/>
      <c r="H183" s="64"/>
      <c r="I183" s="12"/>
      <c r="J183" s="12"/>
    </row>
    <row r="184" spans="2:10" ht="21.75" hidden="1" customHeight="1">
      <c r="B184" s="12"/>
      <c r="C184" s="12"/>
      <c r="D184" s="67"/>
      <c r="E184" s="26"/>
      <c r="F184" s="64"/>
      <c r="G184" s="68"/>
      <c r="H184" s="64"/>
      <c r="I184" s="12"/>
      <c r="J184" s="12"/>
    </row>
    <row r="185" spans="2:10" hidden="1">
      <c r="B185" s="12"/>
      <c r="C185" s="12"/>
      <c r="D185" s="64"/>
      <c r="E185" s="26"/>
      <c r="F185" s="64"/>
      <c r="G185" s="68"/>
      <c r="H185" s="64"/>
      <c r="I185" s="12"/>
      <c r="J185" s="12"/>
    </row>
    <row r="186" spans="2:10" ht="15.75" hidden="1" customHeight="1">
      <c r="B186" s="12"/>
      <c r="C186" s="12"/>
      <c r="D186" s="65"/>
      <c r="E186" s="26"/>
      <c r="F186" s="66"/>
      <c r="G186" s="33"/>
      <c r="H186" s="64"/>
      <c r="I186" s="12"/>
      <c r="J186" s="12"/>
    </row>
    <row r="187" spans="2:10" ht="15.75" hidden="1" customHeight="1">
      <c r="B187" s="12"/>
      <c r="C187" s="12"/>
      <c r="D187" s="67"/>
      <c r="E187" s="26"/>
      <c r="F187" s="64"/>
      <c r="G187" s="68"/>
      <c r="H187" s="64"/>
      <c r="I187" s="12"/>
      <c r="J187" s="12"/>
    </row>
    <row r="188" spans="2:10" ht="15.75" hidden="1" customHeight="1">
      <c r="B188" s="12"/>
      <c r="C188" s="12"/>
      <c r="D188" s="64"/>
      <c r="E188" s="26"/>
      <c r="F188" s="64"/>
      <c r="G188" s="68"/>
      <c r="H188" s="64"/>
      <c r="I188" s="12"/>
      <c r="J188" s="12"/>
    </row>
    <row r="189" spans="2:10" ht="15.75" hidden="1" customHeight="1">
      <c r="B189" s="12"/>
      <c r="C189" s="12"/>
      <c r="D189" s="65"/>
      <c r="E189" s="26"/>
      <c r="F189" s="66"/>
      <c r="G189" s="33"/>
      <c r="H189" s="64"/>
      <c r="I189" s="12"/>
      <c r="J189" s="12"/>
    </row>
    <row r="190" spans="2:10" ht="15.75" hidden="1" customHeight="1">
      <c r="B190" s="12"/>
      <c r="C190" s="12"/>
      <c r="D190" s="67"/>
      <c r="E190" s="64"/>
      <c r="F190" s="64"/>
      <c r="G190" s="64"/>
      <c r="H190" s="64"/>
      <c r="I190" s="12"/>
      <c r="J190" s="12"/>
    </row>
    <row r="191" spans="2:10" ht="20.25" hidden="1" customHeight="1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ht="15.75" hidden="1" customHeight="1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0" ht="15.75" hidden="1" customHeight="1">
      <c r="B193" s="12"/>
      <c r="C193" s="12"/>
      <c r="D193" s="12"/>
      <c r="E193" s="12"/>
      <c r="F193" s="31"/>
      <c r="G193" s="70"/>
      <c r="H193" s="17"/>
      <c r="I193" s="71"/>
      <c r="J193" s="12"/>
    </row>
    <row r="194" spans="1:10" ht="15.75" hidden="1" customHeight="1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1:10" ht="15.75" hidden="1" customHeight="1">
      <c r="A195" s="571"/>
      <c r="B195" s="38"/>
      <c r="C195" s="12"/>
      <c r="D195" s="12"/>
      <c r="E195" s="12"/>
      <c r="F195" s="12"/>
      <c r="G195" s="12"/>
      <c r="H195" s="12"/>
      <c r="I195" s="12"/>
      <c r="J195" s="12"/>
    </row>
    <row r="196" spans="1:10" ht="15.75" hidden="1" customHeight="1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1:10" ht="15.75" hidden="1" customHeight="1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1:10" ht="15.75" hidden="1" customHeight="1">
      <c r="B198" s="12"/>
      <c r="C198" s="12"/>
      <c r="D198" s="12"/>
      <c r="E198" s="12"/>
      <c r="F198" s="40"/>
      <c r="G198" s="12"/>
      <c r="H198" s="12"/>
      <c r="I198" s="12"/>
      <c r="J198" s="12"/>
    </row>
    <row r="199" spans="1:10" ht="15.75" hidden="1" customHeight="1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1:10" ht="15.75" hidden="1" customHeight="1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1:10" ht="15.75" hidden="1" customHeight="1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1:10" ht="8.25" hidden="1" customHeight="1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1:10" ht="15.75" hidden="1" customHeight="1">
      <c r="B203" s="12"/>
      <c r="C203" s="12"/>
      <c r="D203" s="12"/>
      <c r="E203" s="25"/>
      <c r="F203" s="72"/>
      <c r="G203" s="17"/>
      <c r="H203" s="12"/>
      <c r="I203" s="12"/>
      <c r="J203" s="12"/>
    </row>
    <row r="204" spans="1:10" ht="15.75" hidden="1" customHeight="1">
      <c r="B204" s="12"/>
      <c r="C204" s="12"/>
      <c r="D204" s="12"/>
      <c r="E204" s="25"/>
      <c r="F204" s="73"/>
      <c r="G204" s="17"/>
      <c r="H204" s="12"/>
      <c r="I204" s="12"/>
      <c r="J204" s="12"/>
    </row>
    <row r="205" spans="1:10" ht="15.75" hidden="1" customHeight="1">
      <c r="B205" s="12"/>
      <c r="C205" s="12"/>
      <c r="D205" s="12"/>
      <c r="E205" s="25"/>
      <c r="F205" s="73"/>
      <c r="G205" s="17"/>
      <c r="H205" s="12"/>
      <c r="I205" s="12"/>
      <c r="J205" s="12"/>
    </row>
    <row r="206" spans="1:10" ht="15.75" hidden="1" customHeight="1">
      <c r="B206" s="12"/>
      <c r="C206" s="12"/>
      <c r="D206" s="12"/>
      <c r="E206" s="25"/>
      <c r="F206" s="73"/>
      <c r="G206" s="17"/>
      <c r="H206" s="12"/>
      <c r="I206" s="12"/>
      <c r="J206" s="12"/>
    </row>
    <row r="207" spans="1:10" ht="15.75" hidden="1" customHeight="1">
      <c r="B207" s="12"/>
      <c r="C207" s="12"/>
      <c r="D207" s="12"/>
      <c r="E207" s="25"/>
      <c r="F207" s="73"/>
      <c r="G207" s="17"/>
      <c r="H207" s="12"/>
      <c r="I207" s="12"/>
      <c r="J207" s="12"/>
    </row>
    <row r="208" spans="1:10" ht="15.75" hidden="1" customHeight="1">
      <c r="B208" s="12"/>
      <c r="C208" s="12"/>
      <c r="D208" s="12"/>
      <c r="E208" s="25"/>
      <c r="F208" s="73"/>
      <c r="G208" s="17"/>
      <c r="H208" s="12"/>
      <c r="I208" s="12"/>
      <c r="J208" s="12"/>
    </row>
    <row r="209" spans="1:10" hidden="1">
      <c r="B209" s="12"/>
      <c r="C209" s="12"/>
      <c r="D209" s="12"/>
      <c r="E209" s="25"/>
      <c r="F209" s="73"/>
      <c r="G209" s="17"/>
      <c r="H209" s="12"/>
      <c r="I209" s="12"/>
      <c r="J209" s="12"/>
    </row>
    <row r="210" spans="1:10" ht="15.75" hidden="1" customHeight="1">
      <c r="B210" s="12"/>
      <c r="C210" s="12"/>
      <c r="D210" s="12"/>
      <c r="E210" s="25"/>
      <c r="F210" s="73"/>
      <c r="G210" s="17"/>
      <c r="H210" s="12"/>
      <c r="I210" s="12"/>
      <c r="J210" s="12"/>
    </row>
    <row r="211" spans="1:10" ht="15.75" hidden="1" customHeight="1">
      <c r="B211" s="12"/>
      <c r="C211" s="12"/>
      <c r="D211" s="12"/>
      <c r="E211" s="25"/>
      <c r="F211" s="73"/>
      <c r="G211" s="17"/>
      <c r="H211" s="12"/>
      <c r="I211" s="12"/>
      <c r="J211" s="12"/>
    </row>
    <row r="212" spans="1:10" ht="15.75" hidden="1" customHeight="1">
      <c r="B212" s="12"/>
      <c r="C212" s="12"/>
      <c r="D212" s="12"/>
      <c r="E212" s="25"/>
      <c r="F212" s="74"/>
      <c r="G212" s="17"/>
      <c r="H212" s="12"/>
      <c r="I212" s="12"/>
      <c r="J212" s="12"/>
    </row>
    <row r="213" spans="1:10" ht="15.75" hidden="1" customHeight="1">
      <c r="B213" s="12"/>
      <c r="C213" s="12"/>
      <c r="D213" s="12"/>
      <c r="E213" s="25"/>
      <c r="F213" s="73"/>
      <c r="G213" s="17"/>
      <c r="H213" s="12"/>
      <c r="I213" s="12"/>
      <c r="J213" s="12"/>
    </row>
    <row r="214" spans="1:10" hidden="1">
      <c r="B214" s="12"/>
      <c r="C214" s="12"/>
      <c r="D214" s="12"/>
      <c r="E214" s="75"/>
      <c r="F214" s="12"/>
      <c r="G214" s="12"/>
      <c r="H214" s="12"/>
      <c r="I214" s="12"/>
      <c r="J214" s="12"/>
    </row>
    <row r="215" spans="1:10" hidden="1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1:10" ht="15.75" hidden="1" customHeight="1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1:10" ht="15.75" hidden="1" customHeight="1">
      <c r="B217" s="12"/>
      <c r="C217" s="12"/>
      <c r="D217" s="12"/>
      <c r="E217" s="12"/>
      <c r="F217" s="26"/>
      <c r="G217" s="181"/>
      <c r="H217" s="76"/>
      <c r="I217" s="12"/>
      <c r="J217" s="12"/>
    </row>
    <row r="218" spans="1:10" ht="15.75" hidden="1" customHeight="1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1:10" ht="21" hidden="1" customHeight="1">
      <c r="A219" s="571"/>
      <c r="B219" s="16"/>
      <c r="C219" s="12"/>
      <c r="D219" s="12"/>
      <c r="E219" s="12"/>
      <c r="F219" s="12"/>
      <c r="G219" s="12"/>
      <c r="H219" s="12"/>
      <c r="I219" s="12"/>
      <c r="J219" s="12"/>
    </row>
    <row r="220" spans="1:10" ht="15.75" hidden="1" customHeight="1">
      <c r="B220" s="12"/>
      <c r="C220" s="16"/>
      <c r="D220" s="12"/>
      <c r="E220" s="12"/>
      <c r="F220" s="12"/>
      <c r="G220" s="12"/>
      <c r="H220" s="12"/>
      <c r="I220" s="12"/>
      <c r="J220" s="12"/>
    </row>
    <row r="221" spans="1:10" ht="15.75" hidden="1" customHeight="1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 hidden="1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1:10" ht="15.75" hidden="1" customHeight="1">
      <c r="B223" s="12"/>
      <c r="C223" s="12"/>
      <c r="D223" s="12"/>
      <c r="E223" s="23"/>
      <c r="F223" s="19"/>
      <c r="G223" s="12"/>
      <c r="H223" s="12"/>
      <c r="I223" s="12"/>
      <c r="J223" s="12"/>
    </row>
    <row r="224" spans="1:10" ht="15.75" hidden="1" customHeight="1">
      <c r="B224" s="12"/>
      <c r="C224" s="12"/>
      <c r="D224" s="12"/>
      <c r="E224" s="23"/>
      <c r="F224" s="19"/>
      <c r="G224" s="12"/>
      <c r="H224" s="12"/>
      <c r="I224" s="12"/>
      <c r="J224" s="12"/>
    </row>
    <row r="225" spans="2:10" ht="8.25" hidden="1" customHeight="1">
      <c r="B225" s="12"/>
      <c r="C225" s="12"/>
      <c r="D225" s="12"/>
      <c r="E225" s="23"/>
      <c r="F225" s="19"/>
      <c r="G225" s="12"/>
      <c r="H225" s="12"/>
      <c r="I225" s="12"/>
      <c r="J225" s="12"/>
    </row>
    <row r="226" spans="2:10" ht="15.75" hidden="1" customHeight="1">
      <c r="B226" s="12"/>
      <c r="C226" s="12"/>
      <c r="D226" s="17"/>
      <c r="E226" s="23"/>
      <c r="F226" s="23"/>
      <c r="G226" s="19"/>
      <c r="H226" s="12"/>
      <c r="I226" s="12"/>
      <c r="J226" s="12"/>
    </row>
    <row r="227" spans="2:10" ht="10.5" hidden="1" customHeight="1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ht="15.75" hidden="1" customHeight="1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ht="15.75" hidden="1" customHeight="1">
      <c r="B229" s="12"/>
      <c r="C229" s="12"/>
      <c r="D229" s="12"/>
      <c r="E229" s="12"/>
      <c r="F229" s="23"/>
      <c r="G229" s="12"/>
      <c r="H229" s="12"/>
      <c r="I229" s="12"/>
      <c r="J229" s="12"/>
    </row>
    <row r="230" spans="2:10" ht="15.75" hidden="1" customHeight="1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ht="15.75" hidden="1" customHeight="1">
      <c r="B231" s="12"/>
      <c r="C231" s="12"/>
      <c r="D231" s="12"/>
      <c r="E231" s="26"/>
      <c r="F231" s="12"/>
      <c r="G231" s="12"/>
      <c r="H231" s="12"/>
      <c r="I231" s="12"/>
      <c r="J231" s="12"/>
    </row>
    <row r="232" spans="2:10" ht="15.75" hidden="1" customHeight="1">
      <c r="B232" s="12"/>
      <c r="C232" s="12"/>
      <c r="D232" s="12"/>
      <c r="E232" s="26"/>
      <c r="F232" s="12"/>
      <c r="G232" s="12"/>
      <c r="H232" s="12"/>
      <c r="I232" s="12"/>
      <c r="J232" s="12"/>
    </row>
    <row r="233" spans="2:10" ht="15.75" hidden="1" customHeight="1">
      <c r="B233" s="12"/>
      <c r="C233" s="12"/>
      <c r="D233" s="25"/>
      <c r="E233" s="12"/>
      <c r="F233" s="26"/>
      <c r="G233" s="12"/>
      <c r="H233" s="12"/>
      <c r="I233" s="12"/>
      <c r="J233" s="12"/>
    </row>
    <row r="234" spans="2:10" ht="15.75" hidden="1" customHeight="1">
      <c r="B234" s="12"/>
      <c r="C234" s="12"/>
      <c r="D234" s="12"/>
      <c r="E234" s="12"/>
      <c r="F234" s="12"/>
      <c r="G234" s="12"/>
      <c r="H234" s="44"/>
      <c r="I234" s="12"/>
      <c r="J234" s="12"/>
    </row>
    <row r="235" spans="2:10" ht="15.75" hidden="1" customHeight="1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ht="8.25" hidden="1" customHeight="1" thickBot="1">
      <c r="B236" s="12"/>
      <c r="C236" s="12"/>
      <c r="D236" s="12"/>
      <c r="E236" s="12"/>
      <c r="F236" s="29"/>
      <c r="G236" s="12"/>
      <c r="H236" s="12"/>
      <c r="I236" s="12"/>
      <c r="J236" s="12"/>
    </row>
    <row r="237" spans="2:10" ht="15.75" hidden="1" customHeight="1" thickTop="1">
      <c r="B237" s="564"/>
      <c r="C237" s="77"/>
      <c r="D237" s="78"/>
      <c r="E237" s="79"/>
      <c r="F237" s="80"/>
      <c r="G237" s="79"/>
      <c r="H237" s="79"/>
      <c r="I237" s="81"/>
      <c r="J237" s="12"/>
    </row>
    <row r="238" spans="2:10" ht="15.75" hidden="1" customHeight="1">
      <c r="B238" s="565"/>
      <c r="C238" s="82"/>
      <c r="D238" s="83"/>
      <c r="E238" s="83"/>
      <c r="F238" s="84"/>
      <c r="G238" s="84"/>
      <c r="H238" s="85"/>
      <c r="I238" s="86"/>
      <c r="J238" s="12"/>
    </row>
    <row r="239" spans="2:10" ht="15.75" hidden="1" customHeight="1" thickBot="1">
      <c r="B239" s="566"/>
      <c r="C239" s="590"/>
      <c r="D239" s="591"/>
      <c r="E239" s="592"/>
      <c r="F239" s="590"/>
      <c r="G239" s="592"/>
      <c r="H239" s="52"/>
      <c r="I239" s="87"/>
      <c r="J239" s="12"/>
    </row>
    <row r="240" spans="2:10" ht="15.75" hidden="1" customHeight="1" thickTop="1">
      <c r="B240" s="115"/>
      <c r="C240" s="88"/>
      <c r="D240" s="89"/>
      <c r="E240" s="90"/>
      <c r="F240" s="91"/>
      <c r="G240" s="92"/>
      <c r="H240" s="91"/>
      <c r="I240" s="93"/>
      <c r="J240" s="12"/>
    </row>
    <row r="241" spans="2:10" ht="15.75" hidden="1" customHeight="1">
      <c r="B241" s="567"/>
      <c r="C241" s="94"/>
      <c r="D241" s="29"/>
      <c r="E241" s="95"/>
      <c r="F241" s="96"/>
      <c r="G241" s="447"/>
      <c r="H241" s="96"/>
      <c r="I241" s="97"/>
      <c r="J241" s="12"/>
    </row>
    <row r="242" spans="2:10" ht="15.75" hidden="1" customHeight="1" thickBot="1">
      <c r="B242" s="566"/>
      <c r="C242" s="98"/>
      <c r="D242" s="99"/>
      <c r="E242" s="100"/>
      <c r="F242" s="101"/>
      <c r="G242" s="448"/>
      <c r="H242" s="101"/>
      <c r="I242" s="102"/>
      <c r="J242" s="12"/>
    </row>
    <row r="243" spans="2:10" ht="15.75" hidden="1" customHeight="1" thickTop="1">
      <c r="B243" s="12"/>
      <c r="C243" s="12"/>
      <c r="D243" s="19"/>
      <c r="E243" s="29"/>
      <c r="F243" s="12"/>
      <c r="G243" s="12"/>
      <c r="H243" s="12"/>
      <c r="I243" s="12"/>
      <c r="J243" s="12"/>
    </row>
    <row r="244" spans="2:10" ht="15.75" hidden="1" customHeight="1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ht="15.75" hidden="1" customHeight="1">
      <c r="B245" s="12"/>
      <c r="C245" s="12"/>
      <c r="D245" s="12"/>
      <c r="E245" s="26"/>
      <c r="F245" s="26"/>
      <c r="G245" s="12"/>
      <c r="H245" s="12"/>
      <c r="I245" s="12"/>
      <c r="J245" s="12"/>
    </row>
    <row r="246" spans="2:10" ht="15.75" hidden="1" customHeight="1">
      <c r="B246" s="12"/>
      <c r="C246" s="12"/>
      <c r="D246" s="12"/>
      <c r="E246" s="12"/>
      <c r="F246" s="26"/>
      <c r="G246" s="12"/>
      <c r="H246" s="12"/>
      <c r="I246" s="12"/>
      <c r="J246" s="12"/>
    </row>
    <row r="247" spans="2:10" ht="15.75" hidden="1" customHeight="1">
      <c r="B247" s="12"/>
      <c r="C247" s="12"/>
      <c r="D247" s="12"/>
      <c r="E247" s="12"/>
      <c r="F247" s="26"/>
      <c r="G247" s="12"/>
      <c r="H247" s="12"/>
      <c r="I247" s="12"/>
      <c r="J247" s="12"/>
    </row>
    <row r="248" spans="2:10" hidden="1">
      <c r="B248" s="12"/>
      <c r="C248" s="12"/>
      <c r="D248" s="12"/>
      <c r="E248" s="12"/>
      <c r="F248" s="29"/>
      <c r="G248" s="12"/>
      <c r="H248" s="12"/>
      <c r="I248" s="12"/>
      <c r="J248" s="12"/>
    </row>
    <row r="249" spans="2:10" hidden="1">
      <c r="B249" s="12"/>
      <c r="C249" s="103"/>
      <c r="D249" s="104"/>
      <c r="E249" s="12"/>
      <c r="F249" s="29"/>
      <c r="G249" s="12"/>
      <c r="H249" s="12"/>
      <c r="I249" s="12"/>
      <c r="J249" s="12"/>
    </row>
    <row r="250" spans="2:10" ht="15.75" hidden="1" customHeight="1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ht="15.75" hidden="1" customHeight="1">
      <c r="B251" s="12"/>
      <c r="C251" s="12"/>
      <c r="D251" s="12"/>
      <c r="E251" s="12"/>
      <c r="F251" s="23"/>
      <c r="G251" s="12"/>
      <c r="H251" s="12"/>
      <c r="I251" s="12"/>
      <c r="J251" s="12"/>
    </row>
    <row r="252" spans="2:10" ht="15.75" hidden="1" customHeight="1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ht="15.75" hidden="1" customHeight="1">
      <c r="B253" s="12"/>
      <c r="C253" s="12"/>
      <c r="D253" s="12"/>
      <c r="E253" s="23"/>
      <c r="F253" s="23"/>
      <c r="G253" s="12"/>
      <c r="H253" s="12"/>
      <c r="I253" s="12"/>
      <c r="J253" s="12"/>
    </row>
    <row r="254" spans="2:10" ht="15.75" hidden="1" customHeight="1">
      <c r="B254" s="12"/>
      <c r="C254" s="12"/>
      <c r="D254" s="12"/>
      <c r="E254" s="17"/>
      <c r="F254" s="23"/>
      <c r="G254" s="12"/>
      <c r="H254" s="12"/>
      <c r="I254" s="12"/>
      <c r="J254" s="12"/>
    </row>
    <row r="255" spans="2:10" ht="15.75" hidden="1" customHeight="1">
      <c r="B255" s="12"/>
      <c r="C255" s="12"/>
      <c r="D255" s="12"/>
      <c r="E255" s="28"/>
      <c r="F255" s="177"/>
      <c r="G255" s="12"/>
      <c r="H255" s="12"/>
      <c r="I255" s="12"/>
      <c r="J255" s="12"/>
    </row>
    <row r="256" spans="2:10" ht="15.75" hidden="1" customHeight="1">
      <c r="B256" s="12"/>
      <c r="C256" s="19"/>
      <c r="D256" s="12"/>
      <c r="E256" s="12"/>
      <c r="F256" s="12"/>
      <c r="G256" s="12"/>
      <c r="H256" s="12"/>
      <c r="I256" s="12"/>
      <c r="J256" s="12"/>
    </row>
    <row r="257" spans="1:11" ht="15.75" hidden="1" customHeight="1">
      <c r="B257" s="12"/>
      <c r="C257" s="12"/>
      <c r="D257" s="12"/>
      <c r="E257" s="31"/>
      <c r="F257" s="12"/>
      <c r="G257" s="32"/>
      <c r="H257" s="19"/>
      <c r="I257" s="71"/>
      <c r="J257" s="12"/>
    </row>
    <row r="258" spans="1:11" ht="15.75" hidden="1" customHeight="1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1" ht="15.75" hidden="1" customHeight="1">
      <c r="B259" s="12"/>
      <c r="C259" s="16"/>
      <c r="D259" s="12"/>
      <c r="E259" s="12"/>
      <c r="F259" s="12"/>
      <c r="G259" s="12"/>
      <c r="H259" s="12"/>
      <c r="I259" s="12"/>
      <c r="J259" s="12"/>
    </row>
    <row r="260" spans="1:11" ht="15.75" hidden="1" customHeight="1">
      <c r="B260" s="12"/>
      <c r="C260" s="12"/>
      <c r="D260" s="12"/>
      <c r="E260" s="12"/>
      <c r="F260" s="12"/>
      <c r="G260" s="12"/>
      <c r="H260" s="28"/>
      <c r="J260" s="12"/>
    </row>
    <row r="261" spans="1:11" s="107" customFormat="1" ht="15.75" hidden="1" customHeight="1">
      <c r="A261" s="55"/>
      <c r="B261" s="55"/>
      <c r="C261" s="55"/>
      <c r="D261" s="106"/>
      <c r="E261" s="106"/>
      <c r="F261" s="55"/>
      <c r="G261" s="55"/>
      <c r="H261" s="55"/>
      <c r="I261" s="55"/>
      <c r="J261" s="55"/>
      <c r="K261" s="55"/>
    </row>
    <row r="262" spans="1:11" ht="10.5" hidden="1" customHeight="1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1:11" ht="15.75" hidden="1" customHeight="1">
      <c r="B263" s="12"/>
      <c r="C263" s="12"/>
      <c r="D263" s="12"/>
      <c r="E263" s="12"/>
      <c r="F263" s="108"/>
      <c r="G263" s="12"/>
      <c r="H263" s="41"/>
      <c r="I263" s="71"/>
      <c r="J263" s="12"/>
    </row>
    <row r="264" spans="1:11" ht="15.75" hidden="1" customHeight="1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1:11" ht="15.75" hidden="1" customHeight="1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1:11" ht="15.75" hidden="1" customHeight="1">
      <c r="B266" s="12"/>
      <c r="C266" s="12"/>
      <c r="D266" s="12"/>
      <c r="E266" s="12"/>
      <c r="F266" s="109"/>
      <c r="G266" s="12"/>
      <c r="H266" s="12"/>
      <c r="I266" s="12"/>
      <c r="J266" s="12"/>
    </row>
    <row r="267" spans="1:11" ht="23.25" hidden="1" customHeight="1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1:11" ht="15.75" hidden="1" customHeight="1">
      <c r="B268" s="12"/>
      <c r="C268" s="12"/>
      <c r="D268" s="12"/>
      <c r="E268" s="12"/>
      <c r="F268" s="12"/>
      <c r="G268" s="26"/>
      <c r="H268" s="12"/>
      <c r="I268" s="12"/>
      <c r="J268" s="12"/>
    </row>
    <row r="269" spans="1:11" ht="24" hidden="1" customHeight="1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1:11" ht="15.75" hidden="1" customHeight="1">
      <c r="B270" s="12"/>
      <c r="C270" s="38"/>
      <c r="D270" s="12"/>
      <c r="E270" s="12"/>
      <c r="F270" s="12"/>
      <c r="G270" s="44"/>
      <c r="H270" s="12"/>
      <c r="I270" s="12"/>
      <c r="J270" s="12"/>
    </row>
    <row r="271" spans="1:11" ht="15.75" hidden="1" customHeight="1">
      <c r="B271" s="12"/>
      <c r="C271" s="12"/>
      <c r="D271" s="12"/>
      <c r="E271" s="12"/>
      <c r="F271" s="12"/>
      <c r="G271" s="44"/>
      <c r="H271" s="12"/>
      <c r="I271" s="12"/>
      <c r="J271" s="12"/>
    </row>
    <row r="272" spans="1:11" ht="15.75" hidden="1" customHeight="1">
      <c r="B272" s="12"/>
      <c r="C272" s="12"/>
      <c r="D272" s="12"/>
      <c r="E272" s="12"/>
      <c r="F272" s="12"/>
      <c r="G272" s="44"/>
      <c r="H272" s="12"/>
      <c r="I272" s="12"/>
      <c r="J272" s="12"/>
    </row>
    <row r="273" spans="2:10" ht="15.75" hidden="1" customHeight="1">
      <c r="B273" s="12"/>
      <c r="C273" s="12"/>
      <c r="D273" s="12"/>
      <c r="E273" s="12"/>
      <c r="F273" s="12"/>
      <c r="G273" s="44"/>
      <c r="H273" s="12"/>
      <c r="I273" s="12"/>
      <c r="J273" s="12"/>
    </row>
    <row r="274" spans="2:10" ht="15.75" hidden="1" customHeight="1">
      <c r="B274" s="12"/>
      <c r="C274" s="12"/>
      <c r="D274" s="12"/>
      <c r="E274" s="12"/>
      <c r="F274" s="12"/>
      <c r="G274" s="44"/>
      <c r="H274" s="12"/>
      <c r="I274" s="12"/>
      <c r="J274" s="12"/>
    </row>
    <row r="275" spans="2:10" ht="15.75" hidden="1" customHeight="1">
      <c r="B275" s="12"/>
      <c r="C275" s="12"/>
      <c r="D275" s="12"/>
      <c r="E275" s="12"/>
      <c r="F275" s="12"/>
      <c r="G275" s="44"/>
      <c r="H275" s="12"/>
      <c r="I275" s="12"/>
      <c r="J275" s="12"/>
    </row>
    <row r="276" spans="2:10" ht="15.75" hidden="1" customHeight="1">
      <c r="B276" s="12"/>
      <c r="C276" s="12"/>
      <c r="D276" s="12"/>
      <c r="E276" s="12"/>
      <c r="F276" s="12"/>
      <c r="G276" s="44"/>
      <c r="H276" s="12"/>
      <c r="I276" s="12"/>
      <c r="J276" s="12"/>
    </row>
    <row r="277" spans="2:10" ht="15.75" hidden="1" customHeight="1">
      <c r="B277" s="12"/>
      <c r="C277" s="12"/>
      <c r="D277" s="12"/>
      <c r="E277" s="12"/>
      <c r="F277" s="12"/>
      <c r="G277" s="44"/>
      <c r="H277" s="12"/>
      <c r="I277" s="12"/>
      <c r="J277" s="12"/>
    </row>
    <row r="278" spans="2:10" ht="15.75" hidden="1" customHeight="1">
      <c r="B278" s="12"/>
      <c r="C278" s="12"/>
      <c r="D278" s="12"/>
      <c r="E278" s="12"/>
      <c r="F278" s="12"/>
      <c r="G278" s="44"/>
      <c r="H278" s="12"/>
      <c r="I278" s="12"/>
      <c r="J278" s="12"/>
    </row>
    <row r="279" spans="2:10" ht="15.75" hidden="1" customHeight="1">
      <c r="B279" s="12"/>
      <c r="C279" s="12"/>
      <c r="D279" s="12"/>
      <c r="E279" s="12"/>
      <c r="F279" s="12"/>
      <c r="G279" s="44"/>
      <c r="H279" s="17"/>
      <c r="I279" s="12"/>
      <c r="J279" s="12"/>
    </row>
    <row r="280" spans="2:10" ht="15.75" hidden="1" customHeight="1">
      <c r="B280" s="12"/>
      <c r="C280" s="12"/>
      <c r="D280" s="12"/>
      <c r="E280" s="12"/>
      <c r="F280" s="17"/>
      <c r="G280" s="72"/>
      <c r="H280" s="17"/>
      <c r="I280" s="12"/>
      <c r="J280" s="12"/>
    </row>
    <row r="281" spans="2:10" ht="15.75" hidden="1" customHeight="1">
      <c r="B281" s="12"/>
      <c r="C281" s="12"/>
      <c r="D281" s="12"/>
      <c r="E281" s="12"/>
      <c r="F281" s="17"/>
      <c r="G281" s="72"/>
      <c r="H281" s="17"/>
      <c r="I281" s="12"/>
      <c r="J281" s="12"/>
    </row>
    <row r="282" spans="2:10" ht="15.75" hidden="1" customHeight="1">
      <c r="B282" s="12"/>
      <c r="C282" s="12"/>
      <c r="D282" s="12"/>
      <c r="E282" s="12"/>
      <c r="F282" s="17"/>
      <c r="G282" s="72"/>
      <c r="H282" s="17"/>
      <c r="I282" s="12"/>
      <c r="J282" s="12"/>
    </row>
    <row r="283" spans="2:10" ht="15.75" hidden="1" customHeight="1">
      <c r="B283" s="12"/>
      <c r="C283" s="12"/>
      <c r="D283" s="12"/>
      <c r="E283" s="110"/>
      <c r="F283" s="111"/>
      <c r="G283" s="17"/>
      <c r="H283" s="17"/>
      <c r="I283" s="12"/>
      <c r="J283" s="12"/>
    </row>
    <row r="284" spans="2:10" ht="15.75" hidden="1" customHeight="1">
      <c r="B284" s="12"/>
      <c r="C284" s="12"/>
      <c r="D284" s="12"/>
      <c r="E284" s="12"/>
      <c r="F284" s="12"/>
      <c r="G284" s="44"/>
      <c r="H284" s="12"/>
      <c r="I284" s="12"/>
      <c r="J284" s="12"/>
    </row>
    <row r="285" spans="2:10" ht="15.75" hidden="1" customHeight="1">
      <c r="B285" s="12"/>
      <c r="C285" s="12"/>
      <c r="D285" s="12"/>
      <c r="E285" s="12"/>
      <c r="F285" s="12"/>
      <c r="G285" s="44"/>
      <c r="H285" s="12"/>
      <c r="I285" s="12"/>
      <c r="J285" s="12"/>
    </row>
    <row r="286" spans="2:10" ht="15.75" hidden="1" customHeight="1">
      <c r="B286" s="12"/>
      <c r="C286" s="12"/>
      <c r="D286" s="12"/>
      <c r="E286" s="12"/>
      <c r="F286" s="12"/>
      <c r="G286" s="44"/>
      <c r="H286" s="12"/>
      <c r="I286" s="12"/>
      <c r="J286" s="12"/>
    </row>
    <row r="287" spans="2:10" ht="15.75" hidden="1" customHeight="1">
      <c r="B287" s="12"/>
      <c r="C287" s="12"/>
      <c r="D287" s="12"/>
      <c r="E287" s="12"/>
      <c r="F287" s="112"/>
      <c r="G287" s="12"/>
      <c r="H287" s="12"/>
      <c r="I287" s="12"/>
      <c r="J287" s="12"/>
    </row>
    <row r="288" spans="2:10" ht="15.75" hidden="1" customHeight="1">
      <c r="B288" s="12"/>
      <c r="C288" s="12"/>
      <c r="D288" s="12"/>
      <c r="E288" s="12"/>
      <c r="F288" s="12"/>
      <c r="G288" s="44"/>
      <c r="H288" s="12"/>
      <c r="I288" s="12"/>
      <c r="J288" s="12"/>
    </row>
    <row r="289" spans="2:10" ht="15.75" hidden="1" customHeight="1">
      <c r="B289" s="12"/>
      <c r="C289" s="12"/>
      <c r="D289" s="12"/>
      <c r="E289" s="12"/>
      <c r="F289" s="12"/>
      <c r="G289" s="44"/>
      <c r="H289" s="12"/>
      <c r="I289" s="12"/>
      <c r="J289" s="12"/>
    </row>
    <row r="290" spans="2:10" ht="30.75" hidden="1" customHeight="1" thickBot="1">
      <c r="B290" s="12"/>
      <c r="C290" s="12"/>
      <c r="D290" s="12"/>
      <c r="E290" s="12"/>
      <c r="F290" s="12"/>
      <c r="G290" s="44"/>
      <c r="H290" s="12"/>
      <c r="I290" s="12"/>
      <c r="J290" s="12"/>
    </row>
    <row r="291" spans="2:10" ht="15.75" hidden="1" customHeight="1" thickTop="1">
      <c r="B291" s="12"/>
      <c r="D291" s="113"/>
      <c r="E291" s="114"/>
      <c r="F291" s="115"/>
      <c r="G291" s="116"/>
      <c r="H291" s="93"/>
      <c r="I291" s="12"/>
      <c r="J291" s="12"/>
    </row>
    <row r="292" spans="2:10" ht="15.75" hidden="1" customHeight="1">
      <c r="B292" s="12"/>
      <c r="D292" s="117"/>
      <c r="E292" s="118"/>
      <c r="F292" s="119"/>
      <c r="G292" s="120"/>
      <c r="H292" s="97"/>
      <c r="I292" s="12"/>
      <c r="J292" s="12"/>
    </row>
    <row r="293" spans="2:10" ht="15.75" hidden="1" customHeight="1">
      <c r="B293" s="12"/>
      <c r="D293" s="121"/>
      <c r="E293" s="122"/>
      <c r="F293" s="123"/>
      <c r="G293" s="124"/>
      <c r="H293" s="97"/>
      <c r="I293" s="12"/>
      <c r="J293" s="12"/>
    </row>
    <row r="294" spans="2:10" ht="15.75" hidden="1" customHeight="1">
      <c r="B294" s="12"/>
      <c r="D294" s="125"/>
      <c r="E294" s="126"/>
      <c r="F294" s="127"/>
      <c r="G294" s="25"/>
      <c r="H294" s="97"/>
      <c r="I294" s="12"/>
      <c r="J294" s="12"/>
    </row>
    <row r="295" spans="2:10" ht="15.75" hidden="1" customHeight="1" thickBot="1">
      <c r="B295" s="12"/>
      <c r="D295" s="128"/>
      <c r="E295" s="129"/>
      <c r="F295" s="130"/>
      <c r="G295" s="131"/>
      <c r="H295" s="102"/>
      <c r="I295" s="12"/>
      <c r="J295" s="12"/>
    </row>
    <row r="296" spans="2:10" ht="21.75" hidden="1" customHeight="1" thickTop="1">
      <c r="B296" s="12"/>
      <c r="C296" s="132"/>
      <c r="D296" s="44"/>
      <c r="E296" s="12"/>
      <c r="F296" s="12"/>
      <c r="G296" s="44"/>
      <c r="H296" s="12"/>
      <c r="I296" s="12"/>
      <c r="J296" s="12"/>
    </row>
    <row r="297" spans="2:10" ht="15.75" hidden="1" customHeight="1">
      <c r="B297" s="12"/>
      <c r="C297" s="12"/>
      <c r="D297" s="12"/>
      <c r="E297" s="12"/>
      <c r="F297" s="12"/>
      <c r="G297" s="12"/>
      <c r="H297" s="108"/>
      <c r="I297" s="12"/>
      <c r="J297" s="12"/>
    </row>
    <row r="298" spans="2:10" ht="13.5" hidden="1" customHeight="1"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2:10" ht="15.75" hidden="1" customHeight="1">
      <c r="B299" s="12"/>
      <c r="C299" s="12"/>
      <c r="D299" s="12"/>
      <c r="E299" s="12"/>
      <c r="F299" s="12"/>
      <c r="G299" s="22"/>
      <c r="H299" s="12"/>
      <c r="I299" s="12"/>
      <c r="J299" s="12"/>
    </row>
    <row r="300" spans="2:10" ht="29.25" hidden="1" customHeight="1">
      <c r="B300" s="12"/>
      <c r="C300" s="12"/>
      <c r="D300" s="12"/>
      <c r="E300" s="12"/>
      <c r="F300" s="12"/>
      <c r="G300" s="25"/>
      <c r="H300" s="12"/>
      <c r="I300" s="12"/>
      <c r="J300" s="12"/>
    </row>
    <row r="301" spans="2:10" ht="15.75" hidden="1" customHeight="1">
      <c r="B301" s="12"/>
      <c r="C301" s="12"/>
      <c r="D301" s="12"/>
      <c r="E301" s="12"/>
      <c r="F301" s="12"/>
      <c r="G301" s="22"/>
      <c r="H301" s="12"/>
      <c r="I301" s="12"/>
      <c r="J301" s="12"/>
    </row>
    <row r="302" spans="2:10" ht="10.5" hidden="1" customHeight="1" thickBot="1">
      <c r="B302" s="12"/>
      <c r="C302" s="12"/>
      <c r="D302" s="12"/>
      <c r="E302" s="12"/>
      <c r="F302" s="12"/>
      <c r="G302" s="22"/>
      <c r="H302" s="12"/>
      <c r="I302" s="12"/>
      <c r="J302" s="12"/>
    </row>
    <row r="303" spans="2:10" ht="15.75" hidden="1" customHeight="1" thickTop="1">
      <c r="B303" s="12"/>
      <c r="C303" s="12"/>
      <c r="D303" s="133"/>
      <c r="E303" s="134"/>
      <c r="F303" s="30"/>
      <c r="G303" s="30"/>
      <c r="H303" s="135"/>
      <c r="I303" s="12"/>
      <c r="J303" s="12"/>
    </row>
    <row r="304" spans="2:10" ht="15.75" hidden="1" customHeight="1">
      <c r="B304" s="12"/>
      <c r="C304" s="12"/>
      <c r="D304" s="136"/>
      <c r="E304" s="137"/>
      <c r="F304" s="82"/>
      <c r="G304" s="84"/>
      <c r="H304" s="138"/>
      <c r="I304" s="12"/>
      <c r="J304" s="12"/>
    </row>
    <row r="305" spans="2:10" ht="15.75" hidden="1" customHeight="1" thickBot="1">
      <c r="B305" s="12"/>
      <c r="C305" s="12"/>
      <c r="D305" s="139"/>
      <c r="E305" s="140"/>
      <c r="F305" s="141"/>
      <c r="G305" s="142"/>
      <c r="H305" s="143"/>
      <c r="I305" s="12"/>
      <c r="J305" s="12"/>
    </row>
    <row r="306" spans="2:10" ht="15.75" hidden="1" customHeight="1" thickTop="1"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2:10" ht="15.75" hidden="1" customHeight="1">
      <c r="B307" s="12"/>
      <c r="C307" s="12"/>
      <c r="D307" s="12"/>
      <c r="E307" s="55"/>
      <c r="F307" s="55"/>
      <c r="G307" s="34"/>
      <c r="H307" s="12"/>
      <c r="I307" s="12"/>
      <c r="J307" s="12"/>
    </row>
    <row r="308" spans="2:10" ht="15.75" hidden="1" customHeight="1">
      <c r="B308" s="12"/>
      <c r="C308" s="12"/>
      <c r="D308" s="12"/>
      <c r="E308" s="55"/>
      <c r="F308" s="144"/>
      <c r="G308" s="145"/>
      <c r="H308" s="12"/>
      <c r="I308" s="12"/>
      <c r="J308" s="12"/>
    </row>
    <row r="309" spans="2:10" ht="15.75" hidden="1" customHeight="1">
      <c r="B309" s="12"/>
      <c r="C309" s="12"/>
      <c r="D309" s="12"/>
      <c r="E309" s="55"/>
      <c r="F309" s="55"/>
      <c r="G309" s="146"/>
      <c r="H309" s="19"/>
      <c r="I309" s="28"/>
      <c r="J309" s="12"/>
    </row>
    <row r="310" spans="2:10" ht="15.75" hidden="1" customHeight="1">
      <c r="B310" s="12"/>
      <c r="C310" s="12"/>
      <c r="D310" s="12"/>
      <c r="E310" s="55"/>
      <c r="F310" s="55"/>
      <c r="G310" s="146"/>
      <c r="H310" s="19"/>
      <c r="I310" s="28"/>
      <c r="J310" s="12"/>
    </row>
    <row r="311" spans="2:10" ht="15.75" hidden="1" customHeight="1">
      <c r="B311" s="12"/>
      <c r="C311" s="12"/>
      <c r="D311" s="12"/>
      <c r="E311" s="55"/>
      <c r="F311" s="55"/>
      <c r="G311" s="34"/>
      <c r="H311" s="12"/>
      <c r="I311" s="12"/>
      <c r="J311" s="12"/>
    </row>
    <row r="312" spans="2:10" ht="15.75" hidden="1" customHeight="1">
      <c r="B312" s="12"/>
      <c r="C312" s="12"/>
      <c r="D312" s="12"/>
      <c r="E312" s="55"/>
      <c r="F312" s="55"/>
      <c r="G312" s="34"/>
      <c r="H312" s="12"/>
      <c r="I312" s="12"/>
      <c r="J312" s="12"/>
    </row>
    <row r="313" spans="2:10" ht="15.75" hidden="1" customHeight="1">
      <c r="B313" s="12"/>
      <c r="C313" s="12"/>
      <c r="D313" s="12"/>
      <c r="E313" s="55"/>
      <c r="F313" s="55"/>
      <c r="G313" s="34"/>
      <c r="H313" s="12"/>
      <c r="I313" s="12"/>
      <c r="J313" s="12"/>
    </row>
    <row r="314" spans="2:10" ht="15.75" hidden="1" customHeight="1">
      <c r="B314" s="12"/>
      <c r="C314" s="12"/>
      <c r="D314" s="12"/>
      <c r="E314" s="55"/>
      <c r="F314" s="55"/>
      <c r="G314" s="34"/>
      <c r="H314" s="12"/>
      <c r="I314" s="12"/>
      <c r="J314" s="12"/>
    </row>
    <row r="315" spans="2:10" ht="15.75" hidden="1" customHeight="1">
      <c r="B315" s="12"/>
      <c r="C315" s="12"/>
      <c r="D315" s="12"/>
      <c r="E315" s="55"/>
      <c r="F315" s="55"/>
      <c r="G315" s="34"/>
      <c r="H315" s="12"/>
      <c r="I315" s="24"/>
      <c r="J315" s="12"/>
    </row>
    <row r="316" spans="2:10" ht="15.75" hidden="1" customHeight="1">
      <c r="B316" s="12"/>
      <c r="C316" s="12"/>
      <c r="D316" s="12"/>
      <c r="E316" s="55"/>
      <c r="F316" s="55"/>
      <c r="G316" s="34"/>
      <c r="H316" s="12"/>
      <c r="I316" s="18"/>
      <c r="J316" s="12"/>
    </row>
    <row r="317" spans="2:10" ht="15.75" hidden="1" customHeight="1">
      <c r="B317" s="12"/>
      <c r="C317" s="12"/>
      <c r="D317" s="55"/>
      <c r="E317" s="24"/>
      <c r="F317" s="12"/>
      <c r="G317" s="19"/>
      <c r="H317" s="12"/>
      <c r="I317" s="147"/>
      <c r="J317" s="12"/>
    </row>
    <row r="318" spans="2:10" ht="15.75" hidden="1" customHeight="1">
      <c r="B318" s="12"/>
      <c r="C318" s="12"/>
      <c r="D318" s="17"/>
      <c r="E318" s="148"/>
      <c r="F318" s="12"/>
      <c r="G318" s="12"/>
      <c r="H318" s="12"/>
      <c r="I318" s="12"/>
      <c r="J318" s="12"/>
    </row>
    <row r="319" spans="2:10" ht="15.75" hidden="1" customHeight="1">
      <c r="B319" s="12"/>
      <c r="C319" s="12"/>
      <c r="D319" s="12"/>
      <c r="E319" s="12"/>
      <c r="F319" s="12"/>
      <c r="G319" s="12"/>
      <c r="H319" s="12"/>
      <c r="I319" s="12"/>
      <c r="J319" s="12"/>
    </row>
    <row r="320" spans="2:10" ht="15.75" hidden="1" customHeight="1">
      <c r="B320" s="12"/>
      <c r="C320" s="12"/>
      <c r="D320" s="12"/>
      <c r="E320" s="31"/>
      <c r="F320" s="70"/>
      <c r="G320" s="17"/>
      <c r="H320" s="71"/>
      <c r="I320" s="12"/>
      <c r="J320" s="12"/>
    </row>
    <row r="321" spans="1:10" ht="15.75" hidden="1" customHeight="1"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1:10" ht="15.75" hidden="1" customHeight="1">
      <c r="B322" s="12"/>
      <c r="C322" s="12"/>
      <c r="D322" s="12"/>
      <c r="E322" s="12"/>
      <c r="F322" s="12"/>
      <c r="G322" s="12"/>
      <c r="H322" s="12"/>
      <c r="I322" s="12"/>
      <c r="J322" s="12"/>
    </row>
    <row r="323" spans="1:10" ht="15.75" hidden="1" customHeight="1">
      <c r="A323" s="571"/>
      <c r="B323" s="16"/>
      <c r="C323" s="12"/>
      <c r="D323" s="12"/>
      <c r="E323" s="12"/>
      <c r="F323" s="12"/>
      <c r="G323" s="12"/>
      <c r="H323" s="12"/>
      <c r="I323" s="12"/>
      <c r="J323" s="12"/>
    </row>
    <row r="324" spans="1:10" ht="15.75" hidden="1" customHeight="1">
      <c r="A324" s="571"/>
      <c r="B324" s="38"/>
      <c r="C324" s="12"/>
      <c r="D324" s="12"/>
      <c r="E324" s="12"/>
      <c r="F324" s="12"/>
      <c r="G324" s="12"/>
      <c r="H324" s="12"/>
      <c r="I324" s="12"/>
      <c r="J324" s="12"/>
    </row>
    <row r="325" spans="1:10" ht="15.75" hidden="1" customHeight="1">
      <c r="C325" s="149"/>
      <c r="D325" s="150"/>
      <c r="E325" s="105"/>
      <c r="G325" s="105"/>
      <c r="H325" s="151"/>
      <c r="I325" s="12"/>
      <c r="J325" s="12"/>
    </row>
    <row r="326" spans="1:10" ht="15.75" hidden="1" customHeight="1">
      <c r="C326" s="12"/>
      <c r="D326" s="105"/>
      <c r="E326" s="152"/>
      <c r="F326" s="152"/>
      <c r="G326" s="152"/>
      <c r="H326" s="12"/>
      <c r="I326" s="12"/>
      <c r="J326" s="12"/>
    </row>
    <row r="327" spans="1:10" ht="15.75" hidden="1" customHeight="1">
      <c r="B327" s="12"/>
      <c r="C327" s="12"/>
      <c r="D327" s="12"/>
      <c r="E327" s="12"/>
      <c r="F327" s="12"/>
      <c r="G327" s="12"/>
      <c r="H327" s="12"/>
      <c r="I327" s="12"/>
      <c r="J327" s="12"/>
    </row>
    <row r="328" spans="1:10" ht="15.75" hidden="1" customHeight="1">
      <c r="B328" s="12"/>
      <c r="C328" s="12"/>
      <c r="E328" s="12"/>
      <c r="F328" s="149"/>
      <c r="G328" s="108"/>
      <c r="H328" s="12"/>
      <c r="I328" s="12"/>
      <c r="J328" s="12"/>
    </row>
    <row r="329" spans="1:10" ht="15.75" hidden="1" customHeight="1"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0" ht="15.75" hidden="1" customHeight="1">
      <c r="B330" s="38"/>
      <c r="C330" s="12"/>
      <c r="D330" s="12"/>
      <c r="E330" s="12"/>
      <c r="F330" s="12"/>
      <c r="G330" s="12"/>
      <c r="H330" s="12"/>
      <c r="I330" s="12"/>
      <c r="J330" s="12"/>
    </row>
    <row r="331" spans="1:10" ht="15.75" hidden="1" customHeight="1">
      <c r="B331" s="38"/>
      <c r="C331" s="12"/>
      <c r="D331" s="12"/>
      <c r="E331" s="12"/>
      <c r="F331" s="12"/>
      <c r="G331" s="12"/>
      <c r="H331" s="12"/>
      <c r="I331" s="12"/>
      <c r="J331" s="12"/>
    </row>
    <row r="332" spans="1:10" ht="15.75" hidden="1" customHeight="1">
      <c r="B332" s="12"/>
      <c r="C332" s="12"/>
      <c r="D332" s="145"/>
      <c r="E332" s="153"/>
      <c r="F332" s="19"/>
      <c r="G332" s="69"/>
      <c r="H332" s="12"/>
      <c r="I332" s="12"/>
      <c r="J332" s="12"/>
    </row>
    <row r="333" spans="1:10" ht="15.75" hidden="1" customHeight="1">
      <c r="B333" s="12"/>
      <c r="C333" s="44"/>
      <c r="D333" s="18"/>
      <c r="E333" s="153"/>
      <c r="F333" s="19"/>
      <c r="G333" s="69"/>
      <c r="H333" s="12"/>
      <c r="I333" s="12"/>
      <c r="J333" s="12"/>
    </row>
    <row r="334" spans="1:10" ht="15.75" hidden="1" customHeight="1">
      <c r="B334" s="12"/>
      <c r="C334" s="12"/>
      <c r="D334" s="12"/>
      <c r="E334" s="12"/>
      <c r="F334" s="19"/>
      <c r="G334" s="69"/>
      <c r="H334" s="12"/>
      <c r="I334" s="12"/>
      <c r="J334" s="12"/>
    </row>
    <row r="335" spans="1:10" ht="15.75" hidden="1" customHeight="1">
      <c r="B335" s="12"/>
      <c r="C335" s="12"/>
      <c r="D335" s="12"/>
      <c r="E335" s="12"/>
      <c r="F335" s="154"/>
      <c r="G335" s="26"/>
      <c r="H335" s="12"/>
      <c r="I335" s="12"/>
      <c r="J335" s="12"/>
    </row>
    <row r="336" spans="1:10" ht="55.5" hidden="1" customHeight="1">
      <c r="B336" s="12"/>
      <c r="C336" s="12"/>
      <c r="D336" s="12"/>
      <c r="E336" s="12"/>
      <c r="F336" s="12"/>
      <c r="G336" s="155"/>
      <c r="H336" s="12"/>
      <c r="I336" s="12"/>
      <c r="J336" s="12"/>
    </row>
    <row r="337" spans="1:10" ht="15.75" hidden="1" customHeight="1" thickBot="1">
      <c r="B337" s="12"/>
      <c r="C337" s="38"/>
      <c r="D337" s="38"/>
      <c r="E337" s="12"/>
      <c r="F337" s="12"/>
      <c r="G337" s="12"/>
      <c r="H337" s="12"/>
      <c r="I337" s="12"/>
      <c r="J337" s="12"/>
    </row>
    <row r="338" spans="1:10" ht="15.75" hidden="1" customHeight="1" thickTop="1">
      <c r="A338" s="589"/>
      <c r="B338" s="156"/>
      <c r="C338" s="156"/>
      <c r="D338" s="30"/>
      <c r="E338" s="156"/>
      <c r="F338" s="156"/>
      <c r="G338" s="156"/>
      <c r="H338" s="156"/>
      <c r="I338" s="156"/>
      <c r="J338" s="30"/>
    </row>
    <row r="339" spans="1:10" ht="15.75" hidden="1" customHeight="1">
      <c r="A339" s="589"/>
      <c r="B339" s="568"/>
      <c r="C339" s="157"/>
      <c r="D339" s="158"/>
      <c r="E339" s="159"/>
      <c r="F339" s="160"/>
      <c r="G339" s="158"/>
      <c r="H339" s="161"/>
      <c r="I339" s="158"/>
      <c r="J339" s="84"/>
    </row>
    <row r="340" spans="1:10" ht="15.75" hidden="1" customHeight="1">
      <c r="A340" s="572"/>
      <c r="B340" s="568"/>
      <c r="C340" s="162"/>
      <c r="D340" s="163"/>
      <c r="E340" s="164"/>
      <c r="F340" s="162"/>
      <c r="G340" s="165"/>
      <c r="H340" s="166"/>
      <c r="I340" s="167"/>
      <c r="J340" s="579"/>
    </row>
    <row r="341" spans="1:10" ht="15.75" hidden="1" customHeight="1" thickBot="1">
      <c r="A341" s="573"/>
      <c r="B341" s="569"/>
      <c r="C341" s="168"/>
      <c r="D341" s="169"/>
      <c r="E341" s="170"/>
      <c r="F341" s="171"/>
      <c r="G341" s="172"/>
      <c r="H341" s="173"/>
      <c r="I341" s="174"/>
      <c r="J341" s="580"/>
    </row>
    <row r="342" spans="1:10" ht="15.75" hidden="1" customHeight="1" thickTop="1"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0" ht="15.75" hidden="1" customHeight="1">
      <c r="B343" s="12"/>
      <c r="D343" s="12"/>
      <c r="E343" s="12"/>
      <c r="F343" s="12"/>
      <c r="G343" s="12"/>
      <c r="H343" s="12"/>
      <c r="I343" s="12"/>
      <c r="J343" s="12"/>
    </row>
    <row r="344" spans="1:10" ht="15.75" hidden="1" customHeight="1">
      <c r="B344" s="12"/>
      <c r="C344" s="12"/>
      <c r="D344" s="175"/>
      <c r="E344" s="12"/>
      <c r="F344" s="12"/>
      <c r="G344" s="12"/>
      <c r="H344" s="12"/>
      <c r="I344" s="12"/>
      <c r="J344" s="12"/>
    </row>
    <row r="345" spans="1:10" ht="15.75" hidden="1" customHeight="1"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1:10" ht="15.75" hidden="1" customHeight="1">
      <c r="B346" s="12"/>
      <c r="C346" s="12"/>
      <c r="D346" s="26"/>
      <c r="E346" s="12"/>
      <c r="F346" s="12"/>
      <c r="G346" s="12"/>
      <c r="H346" s="12"/>
      <c r="I346" s="12"/>
      <c r="J346" s="12"/>
    </row>
    <row r="347" spans="1:10" ht="15.75" hidden="1" customHeight="1">
      <c r="C347" s="12"/>
      <c r="D347" s="12"/>
      <c r="E347" s="76"/>
      <c r="F347" s="12"/>
      <c r="G347" s="12"/>
      <c r="H347" s="12"/>
      <c r="I347" s="12"/>
      <c r="J347" s="12"/>
    </row>
    <row r="348" spans="1:10" ht="15.75" hidden="1" customHeight="1">
      <c r="B348" s="176"/>
      <c r="C348" s="12"/>
      <c r="D348" s="12"/>
      <c r="E348" s="12"/>
      <c r="F348" s="12"/>
      <c r="G348" s="12"/>
      <c r="H348" s="12"/>
      <c r="I348" s="12"/>
      <c r="J348" s="12"/>
    </row>
    <row r="349" spans="1:10" ht="15.75" hidden="1" customHeight="1">
      <c r="B349" s="12"/>
      <c r="C349" s="12"/>
      <c r="D349" s="12"/>
      <c r="E349" s="12"/>
      <c r="F349" s="17"/>
      <c r="G349" s="28"/>
      <c r="H349" s="12"/>
      <c r="I349" s="12"/>
      <c r="J349" s="12"/>
    </row>
    <row r="350" spans="1:10" ht="15.75" hidden="1" customHeight="1">
      <c r="B350" s="12"/>
      <c r="C350" s="12"/>
      <c r="D350" s="12"/>
      <c r="E350" s="12"/>
      <c r="F350" s="17"/>
      <c r="G350" s="28"/>
      <c r="H350" s="12"/>
      <c r="I350" s="12"/>
      <c r="J350" s="12"/>
    </row>
    <row r="351" spans="1:10" ht="15.75" hidden="1" customHeight="1"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1:10" ht="15.75" hidden="1" customHeight="1">
      <c r="B352" s="12"/>
      <c r="C352" s="12"/>
      <c r="D352" s="12"/>
      <c r="E352" s="12"/>
      <c r="F352" s="177"/>
      <c r="G352" s="12"/>
      <c r="H352" s="12"/>
      <c r="I352" s="12"/>
      <c r="J352" s="12"/>
    </row>
    <row r="353" spans="1:11" ht="15.75" hidden="1" customHeight="1">
      <c r="B353" s="12"/>
      <c r="C353" s="12"/>
      <c r="D353" s="12"/>
      <c r="E353" s="178"/>
      <c r="F353" s="17"/>
      <c r="G353" s="12"/>
      <c r="H353" s="12"/>
      <c r="I353" s="12"/>
      <c r="J353" s="12"/>
    </row>
    <row r="354" spans="1:11" ht="15.75" hidden="1" customHeight="1">
      <c r="B354" s="12"/>
      <c r="C354" s="12"/>
      <c r="D354" s="12"/>
      <c r="E354" s="12"/>
      <c r="F354" s="17"/>
      <c r="G354" s="76"/>
      <c r="H354" s="12"/>
      <c r="I354" s="12"/>
      <c r="J354" s="12"/>
    </row>
    <row r="355" spans="1:11" ht="15.75" hidden="1" customHeight="1"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1" ht="15.75" hidden="1" customHeight="1"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1" ht="15.75" hidden="1" customHeight="1">
      <c r="B357" s="12"/>
      <c r="C357" s="17"/>
      <c r="D357" s="18"/>
      <c r="E357" s="179"/>
      <c r="F357" s="26"/>
      <c r="G357" s="76"/>
      <c r="H357" s="12"/>
      <c r="I357" s="12"/>
      <c r="J357" s="12"/>
    </row>
    <row r="358" spans="1:11" s="57" customFormat="1" ht="15.75" hidden="1" customHeight="1">
      <c r="A358" s="59"/>
      <c r="B358" s="38"/>
      <c r="C358" s="38"/>
      <c r="D358" s="38"/>
      <c r="E358" s="38"/>
      <c r="F358" s="38"/>
      <c r="G358" s="38"/>
      <c r="H358" s="38"/>
      <c r="I358" s="12"/>
      <c r="J358" s="38"/>
      <c r="K358" s="38"/>
    </row>
    <row r="359" spans="1:11" ht="15.75" hidden="1" customHeight="1">
      <c r="A359" s="571"/>
      <c r="B359" s="38"/>
      <c r="C359" s="12"/>
      <c r="D359" s="12"/>
      <c r="E359" s="12"/>
      <c r="F359" s="12"/>
      <c r="G359" s="12"/>
      <c r="H359" s="12"/>
      <c r="I359" s="12"/>
      <c r="J359" s="12"/>
    </row>
    <row r="360" spans="1:11" ht="15.75" hidden="1" customHeight="1">
      <c r="A360" s="25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1" ht="15.75" hidden="1" customHeight="1">
      <c r="A361" s="25"/>
      <c r="B361" s="12"/>
      <c r="C361" s="12"/>
      <c r="D361" s="12"/>
      <c r="E361" s="60"/>
      <c r="F361" s="18"/>
      <c r="G361" s="12"/>
      <c r="H361" s="12"/>
      <c r="I361" s="12"/>
      <c r="J361" s="12"/>
    </row>
    <row r="362" spans="1:11" ht="15.75" hidden="1" customHeight="1">
      <c r="A362" s="25"/>
      <c r="B362" s="25"/>
      <c r="C362" s="17"/>
      <c r="D362" s="17"/>
      <c r="E362" s="17"/>
      <c r="F362" s="17"/>
      <c r="G362" s="17"/>
      <c r="H362" s="25"/>
      <c r="I362" s="12"/>
      <c r="J362" s="19"/>
    </row>
    <row r="363" spans="1:11" s="61" customFormat="1" ht="19.5" hidden="1" customHeight="1">
      <c r="A363" s="60"/>
      <c r="B363" s="60"/>
      <c r="C363" s="32"/>
      <c r="D363" s="32"/>
      <c r="E363" s="32"/>
      <c r="F363" s="32"/>
      <c r="G363" s="32"/>
      <c r="H363" s="60"/>
      <c r="I363" s="60"/>
      <c r="J363" s="60"/>
      <c r="K363" s="60"/>
    </row>
    <row r="364" spans="1:11" ht="15.75" hidden="1" customHeight="1">
      <c r="B364" s="12"/>
      <c r="C364" s="12"/>
      <c r="D364" s="12"/>
      <c r="E364" s="12"/>
      <c r="F364" s="63"/>
      <c r="G364" s="63"/>
      <c r="H364" s="63"/>
      <c r="I364" s="12"/>
      <c r="J364" s="12"/>
    </row>
    <row r="365" spans="1:11" ht="15.75" hidden="1" customHeight="1">
      <c r="B365" s="12"/>
      <c r="C365" s="12"/>
      <c r="D365" s="12"/>
      <c r="E365" s="12"/>
      <c r="F365" s="63"/>
      <c r="G365" s="63"/>
      <c r="H365" s="12"/>
      <c r="I365" s="63"/>
      <c r="J365" s="12"/>
    </row>
    <row r="366" spans="1:11" ht="15.75" hidden="1" customHeight="1">
      <c r="B366" s="12"/>
      <c r="C366" s="12"/>
      <c r="D366" s="12"/>
      <c r="E366" s="12"/>
      <c r="F366" s="58"/>
      <c r="G366" s="12"/>
      <c r="H366" s="12"/>
      <c r="I366" s="12"/>
      <c r="J366" s="12"/>
    </row>
    <row r="367" spans="1:11" ht="15.75" hidden="1" customHeight="1"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1" ht="15.75" hidden="1" customHeight="1"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2:10" ht="15.75" hidden="1" customHeight="1">
      <c r="B369" s="12"/>
      <c r="C369" s="12"/>
      <c r="D369" s="58"/>
      <c r="E369" s="64"/>
      <c r="F369" s="64"/>
      <c r="G369" s="64"/>
      <c r="H369" s="64"/>
      <c r="I369" s="12"/>
      <c r="J369" s="12"/>
    </row>
    <row r="370" spans="2:10" ht="15.75" hidden="1" customHeight="1">
      <c r="B370" s="12"/>
      <c r="C370" s="12"/>
      <c r="D370" s="58"/>
      <c r="E370" s="64"/>
      <c r="F370" s="64"/>
      <c r="G370" s="64"/>
      <c r="H370" s="64"/>
      <c r="I370" s="12"/>
      <c r="J370" s="12"/>
    </row>
    <row r="371" spans="2:10" ht="15.75" hidden="1" customHeight="1">
      <c r="B371" s="12"/>
      <c r="C371" s="12"/>
      <c r="D371" s="64"/>
      <c r="E371" s="64"/>
      <c r="F371" s="64"/>
      <c r="G371" s="64"/>
      <c r="H371" s="64"/>
      <c r="I371" s="12"/>
      <c r="J371" s="12"/>
    </row>
    <row r="372" spans="2:10" ht="15.75" hidden="1" customHeight="1">
      <c r="B372" s="12"/>
      <c r="C372" s="12"/>
      <c r="D372" s="64"/>
      <c r="E372" s="64"/>
      <c r="F372" s="64"/>
      <c r="G372" s="64"/>
      <c r="H372" s="64"/>
      <c r="I372" s="12"/>
      <c r="J372" s="12"/>
    </row>
    <row r="373" spans="2:10" ht="15.75" hidden="1" customHeight="1">
      <c r="B373" s="12"/>
      <c r="C373" s="12"/>
      <c r="D373" s="64"/>
      <c r="E373" s="64"/>
      <c r="F373" s="64"/>
      <c r="G373" s="64"/>
      <c r="H373" s="64"/>
      <c r="I373" s="12"/>
      <c r="J373" s="12"/>
    </row>
    <row r="374" spans="2:10" ht="15.75" hidden="1" customHeight="1">
      <c r="B374" s="12"/>
      <c r="C374" s="12"/>
      <c r="D374" s="64"/>
      <c r="E374" s="64"/>
      <c r="F374" s="64"/>
      <c r="G374" s="64"/>
      <c r="H374" s="64"/>
      <c r="I374" s="12"/>
      <c r="J374" s="12"/>
    </row>
    <row r="375" spans="2:10" ht="15.75" hidden="1" customHeight="1">
      <c r="B375" s="12"/>
      <c r="C375" s="12"/>
      <c r="D375" s="64"/>
      <c r="E375" s="64"/>
      <c r="F375" s="64"/>
      <c r="G375" s="64"/>
      <c r="H375" s="12"/>
      <c r="I375" s="12"/>
      <c r="J375" s="12"/>
    </row>
    <row r="376" spans="2:10" ht="15.75" hidden="1" customHeight="1">
      <c r="B376" s="12"/>
      <c r="C376" s="12"/>
      <c r="D376" s="64"/>
      <c r="E376" s="64"/>
      <c r="F376" s="64"/>
      <c r="G376" s="64"/>
      <c r="H376" s="12"/>
      <c r="I376" s="12"/>
      <c r="J376" s="12"/>
    </row>
    <row r="377" spans="2:10" ht="15.75" hidden="1" customHeight="1">
      <c r="B377" s="12"/>
      <c r="C377" s="12"/>
      <c r="D377" s="65"/>
      <c r="E377" s="17"/>
      <c r="F377" s="180"/>
      <c r="G377" s="33"/>
      <c r="H377" s="12"/>
      <c r="I377" s="12"/>
      <c r="J377" s="12"/>
    </row>
    <row r="378" spans="2:10" ht="15.75" hidden="1" customHeight="1">
      <c r="B378" s="12"/>
      <c r="C378" s="12"/>
      <c r="D378" s="67"/>
      <c r="E378" s="64"/>
      <c r="F378" s="60"/>
      <c r="G378" s="68"/>
      <c r="H378" s="12"/>
      <c r="I378" s="12"/>
      <c r="J378" s="12"/>
    </row>
    <row r="379" spans="2:10" ht="15.75" hidden="1" customHeight="1">
      <c r="B379" s="12"/>
      <c r="C379" s="12"/>
      <c r="D379" s="64"/>
      <c r="E379" s="64"/>
      <c r="F379" s="60"/>
      <c r="G379" s="68"/>
      <c r="H379" s="12"/>
      <c r="I379" s="12"/>
      <c r="J379" s="12"/>
    </row>
    <row r="380" spans="2:10" ht="15.75" hidden="1" customHeight="1">
      <c r="B380" s="12"/>
      <c r="C380" s="12"/>
      <c r="D380" s="65"/>
      <c r="E380" s="23"/>
      <c r="F380" s="180"/>
      <c r="G380" s="33"/>
      <c r="H380" s="12"/>
      <c r="I380" s="12"/>
      <c r="J380" s="12"/>
    </row>
    <row r="381" spans="2:10" ht="15.75" hidden="1" customHeight="1">
      <c r="B381" s="12"/>
      <c r="C381" s="12"/>
      <c r="D381" s="67"/>
      <c r="E381" s="64"/>
      <c r="F381" s="60"/>
      <c r="G381" s="68"/>
      <c r="H381" s="12"/>
      <c r="I381" s="12"/>
      <c r="J381" s="12"/>
    </row>
    <row r="382" spans="2:10" ht="15.75" hidden="1" customHeight="1">
      <c r="B382" s="12"/>
      <c r="C382" s="12"/>
      <c r="D382" s="64"/>
      <c r="E382" s="64"/>
      <c r="F382" s="60"/>
      <c r="G382" s="68"/>
      <c r="H382" s="12"/>
      <c r="I382" s="12"/>
      <c r="J382" s="12"/>
    </row>
    <row r="383" spans="2:10" ht="15.75" hidden="1" customHeight="1">
      <c r="B383" s="12"/>
      <c r="C383" s="12"/>
      <c r="D383" s="65"/>
      <c r="E383" s="23"/>
      <c r="F383" s="180"/>
      <c r="G383" s="33"/>
      <c r="H383" s="12"/>
      <c r="I383" s="12"/>
      <c r="J383" s="12"/>
    </row>
    <row r="384" spans="2:10" ht="15.75" hidden="1" customHeight="1">
      <c r="B384" s="12"/>
      <c r="C384" s="12"/>
      <c r="D384" s="67"/>
      <c r="E384" s="64"/>
      <c r="F384" s="64"/>
      <c r="G384" s="64"/>
      <c r="H384" s="12"/>
      <c r="I384" s="12"/>
      <c r="J384" s="12"/>
    </row>
    <row r="385" spans="2:10" ht="15.75" hidden="1" customHeight="1"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2:10" ht="15.75" hidden="1" customHeight="1">
      <c r="B386" s="12"/>
      <c r="C386" s="17"/>
      <c r="D386" s="12"/>
      <c r="E386" s="12"/>
      <c r="F386" s="12"/>
      <c r="G386" s="12"/>
      <c r="H386" s="12"/>
      <c r="I386" s="12"/>
      <c r="J386" s="12"/>
    </row>
    <row r="387" spans="2:10" ht="15.75" hidden="1" customHeight="1"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2:10" ht="15.75" hidden="1" customHeight="1">
      <c r="B388" s="12"/>
      <c r="C388" s="12"/>
      <c r="D388" s="12"/>
      <c r="E388" s="152"/>
      <c r="F388" s="12"/>
      <c r="G388" s="70"/>
      <c r="H388" s="25"/>
      <c r="I388" s="181"/>
      <c r="J388" s="12"/>
    </row>
    <row r="389" spans="2:10" ht="15.75" hidden="1" customHeight="1"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2:10" ht="15.75" hidden="1" customHeight="1"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2:10" ht="15.75" hidden="1" customHeight="1"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2:10" ht="15.75" hidden="1" customHeight="1">
      <c r="B392" s="12"/>
      <c r="C392" s="17"/>
      <c r="D392" s="12"/>
      <c r="E392" s="12"/>
      <c r="F392" s="12"/>
      <c r="G392" s="12"/>
      <c r="H392" s="12"/>
      <c r="I392" s="12"/>
      <c r="J392" s="12"/>
    </row>
    <row r="393" spans="2:10" ht="15.75" hidden="1" customHeight="1"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2:10" ht="15.75" hidden="1" customHeight="1">
      <c r="B394" s="12"/>
      <c r="C394" s="12"/>
      <c r="D394" s="12"/>
      <c r="E394" s="12"/>
      <c r="F394" s="26"/>
      <c r="G394" s="70"/>
      <c r="H394" s="25"/>
      <c r="I394" s="181"/>
      <c r="J394" s="12"/>
    </row>
    <row r="395" spans="2:10" ht="15.75" hidden="1" customHeight="1">
      <c r="B395" s="12"/>
      <c r="C395" s="12"/>
      <c r="D395" s="12"/>
      <c r="E395" s="12"/>
      <c r="F395" s="12"/>
      <c r="G395" s="12"/>
      <c r="H395" s="12"/>
      <c r="I395" s="38"/>
      <c r="J395" s="12"/>
    </row>
    <row r="396" spans="2:10" ht="15.75" hidden="1" customHeight="1">
      <c r="B396" s="12"/>
      <c r="C396" s="17"/>
      <c r="D396" s="12"/>
      <c r="E396" s="12"/>
      <c r="F396" s="12"/>
      <c r="G396" s="12"/>
      <c r="H396" s="12"/>
      <c r="I396" s="38"/>
      <c r="J396" s="12"/>
    </row>
    <row r="397" spans="2:10" ht="15.75" hidden="1" customHeight="1">
      <c r="B397" s="12"/>
      <c r="C397" s="17"/>
      <c r="D397" s="12"/>
      <c r="E397" s="12"/>
      <c r="F397" s="31"/>
      <c r="G397" s="12"/>
      <c r="H397" s="12"/>
      <c r="I397" s="38"/>
      <c r="J397" s="12"/>
    </row>
    <row r="398" spans="2:10" ht="15.75" hidden="1" customHeight="1">
      <c r="B398" s="12"/>
      <c r="C398" s="12"/>
      <c r="D398" s="12"/>
      <c r="E398" s="12"/>
      <c r="F398" s="12"/>
      <c r="G398" s="19"/>
      <c r="H398" s="12"/>
      <c r="I398" s="38"/>
      <c r="J398" s="12"/>
    </row>
    <row r="399" spans="2:10" ht="15.75" hidden="1" customHeight="1">
      <c r="B399" s="12"/>
      <c r="C399" s="12"/>
      <c r="D399" s="12"/>
      <c r="E399" s="12"/>
      <c r="F399" s="12"/>
      <c r="G399" s="12"/>
      <c r="H399" s="12"/>
      <c r="I399" s="38"/>
      <c r="J399" s="12"/>
    </row>
    <row r="400" spans="2:10" ht="15.75" hidden="1" customHeight="1">
      <c r="B400" s="12"/>
      <c r="C400" s="12"/>
      <c r="D400" s="12"/>
      <c r="E400" s="12"/>
      <c r="F400" s="32"/>
      <c r="G400" s="70"/>
      <c r="H400" s="25"/>
      <c r="I400" s="181"/>
      <c r="J400" s="19"/>
    </row>
    <row r="401" spans="1:11" ht="15.75" hidden="1" customHeight="1"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1:11" ht="15.75" hidden="1" customHeight="1">
      <c r="B402" s="12"/>
      <c r="C402" s="182"/>
      <c r="D402" s="182"/>
      <c r="E402" s="182"/>
      <c r="F402" s="182"/>
      <c r="G402" s="182"/>
      <c r="H402" s="12"/>
      <c r="I402" s="12"/>
      <c r="J402" s="12"/>
    </row>
    <row r="403" spans="1:11" ht="15.75" hidden="1" customHeight="1">
      <c r="A403" s="571"/>
      <c r="B403" s="38"/>
      <c r="C403" s="12"/>
      <c r="D403" s="12"/>
      <c r="E403" s="12"/>
      <c r="F403" s="12"/>
      <c r="G403" s="12"/>
      <c r="H403" s="12"/>
      <c r="I403" s="12"/>
      <c r="J403" s="12"/>
    </row>
    <row r="404" spans="1:11" ht="15.75" hidden="1" customHeight="1">
      <c r="A404" s="25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1" ht="15.75" hidden="1" customHeight="1">
      <c r="A405" s="25"/>
      <c r="B405" s="25"/>
      <c r="C405" s="17"/>
      <c r="D405" s="17"/>
      <c r="E405" s="19"/>
      <c r="F405" s="25"/>
      <c r="G405" s="12"/>
      <c r="H405" s="25"/>
      <c r="I405" s="12"/>
      <c r="J405" s="19"/>
    </row>
    <row r="406" spans="1:11" s="61" customFormat="1" ht="15.75" hidden="1" customHeight="1">
      <c r="A406" s="60"/>
      <c r="B406" s="60"/>
      <c r="C406" s="32"/>
      <c r="D406" s="32"/>
      <c r="E406" s="31"/>
      <c r="F406" s="70"/>
      <c r="G406" s="60"/>
      <c r="H406" s="58"/>
      <c r="I406" s="60"/>
      <c r="J406" s="60"/>
      <c r="K406" s="60"/>
    </row>
    <row r="407" spans="1:11" s="61" customFormat="1" ht="15.75" hidden="1" customHeight="1">
      <c r="A407" s="60"/>
      <c r="B407" s="60"/>
      <c r="C407" s="32"/>
      <c r="D407" s="32"/>
      <c r="E407" s="31"/>
      <c r="F407" s="70"/>
      <c r="G407" s="23"/>
      <c r="H407" s="60"/>
      <c r="I407" s="60"/>
      <c r="J407" s="60"/>
      <c r="K407" s="60"/>
    </row>
    <row r="408" spans="1:11" s="61" customFormat="1" ht="15.75" hidden="1" customHeight="1">
      <c r="A408" s="60"/>
      <c r="B408" s="60"/>
      <c r="C408" s="182"/>
      <c r="D408" s="182"/>
      <c r="E408" s="182"/>
      <c r="F408" s="182"/>
      <c r="G408" s="182"/>
      <c r="H408" s="60"/>
      <c r="I408" s="60"/>
      <c r="J408" s="60"/>
      <c r="K408" s="60"/>
    </row>
    <row r="409" spans="1:11" ht="15.75" hidden="1" customHeight="1">
      <c r="B409" s="12"/>
      <c r="C409" s="12"/>
      <c r="D409" s="12"/>
      <c r="E409" s="12"/>
      <c r="F409" s="63"/>
      <c r="G409" s="63"/>
      <c r="H409" s="63"/>
      <c r="I409" s="12"/>
      <c r="J409" s="12"/>
    </row>
    <row r="410" spans="1:11" ht="15.75" hidden="1" customHeight="1">
      <c r="B410" s="12"/>
      <c r="C410" s="12"/>
      <c r="D410" s="12"/>
      <c r="E410" s="12"/>
      <c r="F410" s="63"/>
      <c r="G410" s="63"/>
      <c r="H410" s="12"/>
      <c r="I410" s="63"/>
      <c r="J410" s="12"/>
    </row>
    <row r="411" spans="1:11" ht="15.75" hidden="1" customHeight="1">
      <c r="B411" s="12"/>
      <c r="C411" s="12"/>
      <c r="D411" s="12"/>
      <c r="E411" s="12"/>
      <c r="F411" s="26"/>
      <c r="G411" s="12"/>
      <c r="H411" s="12"/>
      <c r="I411" s="12"/>
      <c r="J411" s="12"/>
    </row>
    <row r="412" spans="1:11" ht="15.75" hidden="1" customHeight="1"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1" ht="15.75" hidden="1" customHeight="1"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1" ht="15.75" hidden="1" customHeight="1">
      <c r="B414" s="12"/>
      <c r="C414" s="12"/>
      <c r="D414" s="19"/>
      <c r="E414" s="64"/>
      <c r="F414" s="64"/>
      <c r="G414" s="64"/>
      <c r="H414" s="183"/>
      <c r="I414" s="12"/>
      <c r="J414" s="12"/>
    </row>
    <row r="415" spans="1:11" ht="15.75" hidden="1" customHeight="1">
      <c r="B415" s="12"/>
      <c r="C415" s="12"/>
      <c r="D415" s="19"/>
      <c r="E415" s="64"/>
      <c r="F415" s="64"/>
      <c r="G415" s="64"/>
      <c r="H415" s="183"/>
      <c r="I415" s="12"/>
      <c r="J415" s="12"/>
    </row>
    <row r="416" spans="1:11" ht="15.75" hidden="1" customHeight="1">
      <c r="B416" s="12"/>
      <c r="C416" s="12"/>
      <c r="D416" s="12"/>
      <c r="E416" s="64"/>
      <c r="F416" s="64"/>
      <c r="G416" s="64"/>
      <c r="H416" s="183"/>
      <c r="I416" s="12"/>
      <c r="J416" s="12"/>
    </row>
    <row r="417" spans="2:10" ht="15.75" hidden="1" customHeight="1">
      <c r="B417" s="12"/>
      <c r="C417" s="12"/>
      <c r="D417" s="12"/>
      <c r="E417" s="64"/>
      <c r="F417" s="64"/>
      <c r="G417" s="64"/>
      <c r="H417" s="183"/>
      <c r="I417" s="12"/>
      <c r="J417" s="12"/>
    </row>
    <row r="418" spans="2:10" ht="15.75" hidden="1" customHeight="1">
      <c r="B418" s="12"/>
      <c r="C418" s="12"/>
      <c r="D418" s="12"/>
      <c r="E418" s="64"/>
      <c r="F418" s="64"/>
      <c r="G418" s="64"/>
      <c r="H418" s="183"/>
      <c r="I418" s="12"/>
      <c r="J418" s="12"/>
    </row>
    <row r="419" spans="2:10" ht="15.75" hidden="1" customHeight="1">
      <c r="B419" s="12"/>
      <c r="C419" s="12"/>
      <c r="D419" s="12"/>
      <c r="E419" s="64"/>
      <c r="F419" s="64"/>
      <c r="G419" s="64"/>
      <c r="H419" s="183"/>
      <c r="I419" s="12"/>
      <c r="J419" s="12"/>
    </row>
    <row r="420" spans="2:10" ht="15.75" hidden="1" customHeight="1">
      <c r="B420" s="12"/>
      <c r="C420" s="12"/>
      <c r="D420" s="12"/>
      <c r="E420" s="64"/>
      <c r="F420" s="64"/>
      <c r="G420" s="64"/>
      <c r="H420" s="12"/>
      <c r="I420" s="12"/>
      <c r="J420" s="12"/>
    </row>
    <row r="421" spans="2:10" ht="15.75" hidden="1" customHeight="1">
      <c r="B421" s="12"/>
      <c r="C421" s="12"/>
      <c r="D421" s="64"/>
      <c r="E421" s="64"/>
      <c r="F421" s="64"/>
      <c r="G421" s="64"/>
      <c r="H421" s="64"/>
      <c r="I421" s="12"/>
      <c r="J421" s="12"/>
    </row>
    <row r="422" spans="2:10" ht="15.75" hidden="1" customHeight="1">
      <c r="B422" s="12"/>
      <c r="C422" s="12"/>
      <c r="D422" s="65"/>
      <c r="E422" s="41"/>
      <c r="F422" s="66"/>
      <c r="G422" s="33"/>
      <c r="H422" s="64"/>
      <c r="I422" s="12"/>
      <c r="J422" s="12"/>
    </row>
    <row r="423" spans="2:10" ht="15.75" hidden="1" customHeight="1">
      <c r="B423" s="12"/>
      <c r="C423" s="12"/>
      <c r="D423" s="67"/>
      <c r="E423" s="40"/>
      <c r="F423" s="64"/>
      <c r="G423" s="68"/>
      <c r="H423" s="64"/>
      <c r="I423" s="12"/>
      <c r="J423" s="12"/>
    </row>
    <row r="424" spans="2:10" ht="15.75" hidden="1" customHeight="1">
      <c r="B424" s="12"/>
      <c r="C424" s="12"/>
      <c r="D424" s="65"/>
      <c r="E424" s="41"/>
      <c r="F424" s="66"/>
      <c r="G424" s="33"/>
      <c r="H424" s="64"/>
      <c r="I424" s="12"/>
      <c r="J424" s="12"/>
    </row>
    <row r="425" spans="2:10" ht="15.75" hidden="1" customHeight="1">
      <c r="B425" s="12"/>
      <c r="C425" s="12"/>
      <c r="D425" s="67"/>
      <c r="E425" s="40"/>
      <c r="F425" s="64"/>
      <c r="G425" s="68"/>
      <c r="H425" s="64"/>
      <c r="I425" s="12"/>
      <c r="J425" s="12"/>
    </row>
    <row r="426" spans="2:10" ht="15.75" hidden="1" customHeight="1">
      <c r="B426" s="12"/>
      <c r="C426" s="12"/>
      <c r="D426" s="65"/>
      <c r="E426" s="41"/>
      <c r="F426" s="66"/>
      <c r="G426" s="33"/>
      <c r="H426" s="64"/>
      <c r="I426" s="12"/>
      <c r="J426" s="12"/>
    </row>
    <row r="427" spans="2:10" ht="15.75" hidden="1" customHeight="1">
      <c r="B427" s="12"/>
      <c r="C427" s="12"/>
      <c r="D427" s="67"/>
      <c r="E427" s="64"/>
      <c r="F427" s="64"/>
      <c r="G427" s="68"/>
      <c r="H427" s="64"/>
      <c r="I427" s="12"/>
      <c r="J427" s="12"/>
    </row>
    <row r="428" spans="2:10" ht="19.5" hidden="1" customHeight="1"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2:10" ht="15.75" hidden="1" customHeight="1">
      <c r="B429" s="12"/>
      <c r="C429" s="17"/>
      <c r="D429" s="12"/>
      <c r="E429" s="12"/>
      <c r="F429" s="12"/>
      <c r="G429" s="12"/>
      <c r="H429" s="12"/>
      <c r="I429" s="12"/>
      <c r="J429" s="12"/>
    </row>
    <row r="430" spans="2:10" ht="15.75" hidden="1" customHeight="1"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2:10" ht="15.75" hidden="1" customHeight="1">
      <c r="B431" s="12"/>
      <c r="C431" s="12"/>
      <c r="D431" s="12"/>
      <c r="E431" s="183"/>
      <c r="F431" s="12"/>
      <c r="G431" s="70"/>
      <c r="H431" s="25"/>
      <c r="I431" s="190"/>
      <c r="J431" s="12"/>
    </row>
    <row r="432" spans="2:10" ht="39.75" hidden="1" customHeight="1">
      <c r="B432" s="12"/>
      <c r="C432" s="12"/>
      <c r="D432" s="12"/>
      <c r="E432" s="12"/>
      <c r="F432" s="12"/>
      <c r="G432" s="12"/>
      <c r="H432" s="12"/>
      <c r="I432" s="38"/>
      <c r="J432" s="12"/>
    </row>
    <row r="433" spans="2:10" ht="15.75" hidden="1" customHeight="1">
      <c r="B433" s="12"/>
      <c r="C433" s="17"/>
      <c r="D433" s="12"/>
      <c r="E433" s="12"/>
      <c r="F433" s="12"/>
      <c r="G433" s="12"/>
      <c r="H433" s="12"/>
      <c r="I433" s="38"/>
      <c r="J433" s="12"/>
    </row>
    <row r="434" spans="2:10" ht="15.75" hidden="1" customHeight="1">
      <c r="B434" s="12"/>
      <c r="C434" s="12"/>
      <c r="D434" s="12"/>
      <c r="E434" s="12"/>
      <c r="F434" s="12"/>
      <c r="G434" s="12"/>
      <c r="H434" s="12"/>
      <c r="I434" s="38"/>
      <c r="J434" s="12"/>
    </row>
    <row r="435" spans="2:10" ht="15.75" hidden="1" customHeight="1">
      <c r="B435" s="12"/>
      <c r="C435" s="12"/>
      <c r="D435" s="12"/>
      <c r="E435" s="12"/>
      <c r="F435" s="26"/>
      <c r="G435" s="70"/>
      <c r="H435" s="17"/>
      <c r="I435" s="181"/>
      <c r="J435" s="12"/>
    </row>
    <row r="436" spans="2:10" ht="15.75" hidden="1" customHeight="1">
      <c r="B436" s="12"/>
      <c r="C436" s="12"/>
      <c r="D436" s="12"/>
      <c r="E436" s="12"/>
      <c r="F436" s="12"/>
      <c r="G436" s="12"/>
      <c r="H436" s="12"/>
      <c r="I436" s="38"/>
      <c r="J436" s="12"/>
    </row>
    <row r="437" spans="2:10" ht="15.75" hidden="1" customHeight="1">
      <c r="B437" s="12"/>
      <c r="C437" s="17"/>
      <c r="D437" s="12"/>
      <c r="E437" s="12"/>
      <c r="F437" s="12"/>
      <c r="G437" s="12"/>
      <c r="H437" s="12"/>
      <c r="I437" s="38"/>
      <c r="J437" s="12"/>
    </row>
    <row r="438" spans="2:10" ht="15.75" hidden="1" customHeight="1">
      <c r="B438" s="12"/>
      <c r="C438" s="17"/>
      <c r="D438" s="12"/>
      <c r="E438" s="12"/>
      <c r="F438" s="58"/>
      <c r="G438" s="12"/>
      <c r="H438" s="12"/>
      <c r="I438" s="38"/>
      <c r="J438" s="12"/>
    </row>
    <row r="439" spans="2:10" ht="15.75" hidden="1" customHeight="1">
      <c r="B439" s="12"/>
      <c r="C439" s="12"/>
      <c r="D439" s="12"/>
      <c r="E439" s="12"/>
      <c r="F439" s="12"/>
      <c r="G439" s="19"/>
      <c r="H439" s="12"/>
      <c r="I439" s="38"/>
      <c r="J439" s="12"/>
    </row>
    <row r="440" spans="2:10" ht="15.75" hidden="1" customHeight="1">
      <c r="B440" s="12"/>
      <c r="C440" s="12"/>
      <c r="D440" s="12"/>
      <c r="E440" s="12"/>
      <c r="F440" s="12"/>
      <c r="G440" s="12"/>
      <c r="H440" s="12"/>
      <c r="I440" s="38"/>
      <c r="J440" s="12"/>
    </row>
    <row r="441" spans="2:10" ht="15.75" hidden="1" customHeight="1">
      <c r="B441" s="12"/>
      <c r="C441" s="12"/>
      <c r="D441" s="12"/>
      <c r="E441" s="12"/>
      <c r="F441" s="26"/>
      <c r="G441" s="70"/>
      <c r="H441" s="17"/>
      <c r="I441" s="181"/>
      <c r="J441" s="12"/>
    </row>
    <row r="442" spans="2:10" ht="15.75" hidden="1" customHeight="1"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2:10" ht="15.75" hidden="1" customHeight="1"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2:10" ht="15.75" hidden="1" customHeight="1"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2:10" ht="15.75" hidden="1" customHeight="1">
      <c r="B445" s="25"/>
      <c r="C445" s="12"/>
      <c r="D445" s="55"/>
      <c r="E445" s="55"/>
      <c r="F445" s="12"/>
      <c r="G445" s="12"/>
      <c r="H445" s="12"/>
      <c r="I445" s="12"/>
      <c r="J445" s="12"/>
    </row>
    <row r="446" spans="2:10" ht="15.75" hidden="1" customHeight="1">
      <c r="B446" s="55"/>
      <c r="C446" s="55"/>
      <c r="D446" s="12"/>
      <c r="E446" s="55"/>
      <c r="F446" s="184"/>
      <c r="G446" s="12"/>
      <c r="H446" s="26"/>
      <c r="I446" s="181"/>
      <c r="J446" s="12"/>
    </row>
    <row r="447" spans="2:10" ht="15.75" hidden="1" customHeight="1">
      <c r="B447" s="55"/>
      <c r="C447" s="55"/>
      <c r="D447" s="55"/>
      <c r="E447" s="55"/>
      <c r="F447" s="184"/>
      <c r="G447" s="12"/>
      <c r="H447" s="108"/>
      <c r="I447" s="181"/>
      <c r="J447" s="12"/>
    </row>
    <row r="448" spans="2:10" ht="15.75" hidden="1" customHeight="1">
      <c r="B448" s="25"/>
      <c r="C448" s="55"/>
      <c r="D448" s="12"/>
      <c r="E448" s="55"/>
      <c r="F448" s="185"/>
      <c r="G448" s="12"/>
      <c r="H448" s="108"/>
      <c r="I448" s="181"/>
      <c r="J448" s="12"/>
    </row>
    <row r="449" spans="1:14" ht="15.75" hidden="1" customHeight="1">
      <c r="B449" s="12"/>
      <c r="C449" s="55"/>
      <c r="D449" s="12"/>
      <c r="E449" s="55"/>
      <c r="F449" s="184"/>
      <c r="G449" s="12"/>
      <c r="H449" s="26"/>
      <c r="I449" s="181"/>
      <c r="J449" s="12"/>
    </row>
    <row r="450" spans="1:14" ht="15.75" hidden="1" customHeight="1">
      <c r="B450" s="12"/>
      <c r="C450" s="55"/>
      <c r="D450" s="55"/>
      <c r="E450" s="55"/>
      <c r="F450" s="185"/>
      <c r="G450" s="12"/>
      <c r="H450" s="108"/>
      <c r="I450" s="181"/>
      <c r="J450" s="12"/>
    </row>
    <row r="451" spans="1:14" ht="15.75" hidden="1" customHeight="1">
      <c r="B451" s="25"/>
      <c r="C451" s="55"/>
      <c r="D451" s="55"/>
      <c r="E451" s="55"/>
      <c r="F451" s="184"/>
      <c r="G451" s="12"/>
      <c r="H451" s="108"/>
      <c r="I451" s="181"/>
      <c r="J451" s="12"/>
    </row>
    <row r="452" spans="1:14" ht="15.75" hidden="1" customHeight="1">
      <c r="B452" s="12"/>
      <c r="C452" s="55"/>
      <c r="D452" s="12"/>
      <c r="E452" s="55"/>
      <c r="F452" s="184"/>
      <c r="G452" s="12"/>
      <c r="H452" s="26"/>
      <c r="I452" s="181"/>
      <c r="J452" s="12"/>
    </row>
    <row r="453" spans="1:14" ht="15.75" hidden="1" customHeight="1">
      <c r="B453" s="12"/>
      <c r="C453" s="55"/>
      <c r="D453" s="55"/>
      <c r="E453" s="55"/>
      <c r="F453" s="186"/>
      <c r="G453" s="12"/>
      <c r="H453" s="187"/>
      <c r="I453" s="12"/>
      <c r="J453" s="12"/>
    </row>
    <row r="454" spans="1:14" ht="15.75" hidden="1" customHeight="1">
      <c r="B454" s="12"/>
      <c r="C454" s="55"/>
      <c r="D454" s="55"/>
      <c r="E454" s="55"/>
      <c r="F454" s="188"/>
      <c r="G454" s="12"/>
      <c r="H454" s="108"/>
      <c r="I454" s="12"/>
      <c r="J454" s="12"/>
    </row>
    <row r="455" spans="1:14" ht="15.75" hidden="1" customHeight="1">
      <c r="B455" s="12"/>
      <c r="C455" s="189"/>
      <c r="D455" s="190"/>
      <c r="E455" s="55"/>
      <c r="F455" s="188"/>
      <c r="G455" s="12"/>
      <c r="I455" s="12"/>
      <c r="J455" s="12"/>
    </row>
    <row r="456" spans="1:14" ht="15.75" hidden="1" customHeight="1"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4" ht="15.75" hidden="1" customHeight="1">
      <c r="A457" s="59"/>
      <c r="B457" s="38"/>
      <c r="C457" s="12"/>
      <c r="D457" s="12"/>
      <c r="E457" s="12"/>
      <c r="F457" s="12"/>
      <c r="G457" s="12"/>
      <c r="H457" s="184"/>
      <c r="I457" s="12"/>
      <c r="J457" s="12"/>
    </row>
    <row r="458" spans="1:14" ht="15.75" hidden="1" customHeight="1">
      <c r="A458" s="17"/>
      <c r="B458" s="12"/>
      <c r="C458" s="12"/>
      <c r="D458" s="12"/>
      <c r="E458" s="12"/>
      <c r="F458" s="12"/>
      <c r="G458" s="12"/>
      <c r="H458" s="12"/>
      <c r="I458" s="12"/>
      <c r="J458" s="12"/>
    </row>
    <row r="459" spans="1:14" ht="15.75" hidden="1" customHeight="1">
      <c r="A459" s="574"/>
      <c r="B459" s="456"/>
      <c r="C459" s="12"/>
      <c r="D459" s="191"/>
      <c r="E459" s="191"/>
      <c r="F459" s="55"/>
      <c r="G459" s="12"/>
      <c r="H459" s="12"/>
      <c r="I459" s="12"/>
      <c r="J459" s="12"/>
    </row>
    <row r="460" spans="1:14" ht="15.75" hidden="1" customHeight="1">
      <c r="A460" s="192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3"/>
      <c r="M460" s="194"/>
      <c r="N460" s="194"/>
    </row>
    <row r="461" spans="1:14" ht="15.75" hidden="1" customHeight="1">
      <c r="A461" s="575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3"/>
      <c r="M461" s="194"/>
      <c r="N461" s="194"/>
    </row>
    <row r="462" spans="1:14" ht="15.75" hidden="1" customHeight="1">
      <c r="A462" s="192"/>
      <c r="B462" s="192"/>
      <c r="C462" s="192"/>
      <c r="D462" s="195"/>
      <c r="E462" s="192"/>
      <c r="F462" s="31"/>
      <c r="G462" s="12"/>
      <c r="H462" s="192"/>
      <c r="I462" s="192"/>
      <c r="J462" s="192"/>
      <c r="K462" s="192"/>
      <c r="L462" s="193"/>
      <c r="M462" s="194"/>
      <c r="N462" s="194"/>
    </row>
    <row r="463" spans="1:14" ht="15.75" hidden="1" customHeight="1">
      <c r="A463" s="192"/>
      <c r="B463" s="192"/>
      <c r="C463" s="192"/>
      <c r="D463" s="192"/>
      <c r="E463" s="192"/>
      <c r="F463" s="31"/>
      <c r="G463" s="192"/>
      <c r="H463" s="192"/>
      <c r="I463" s="192"/>
      <c r="J463" s="192"/>
      <c r="K463" s="192"/>
      <c r="L463" s="193"/>
      <c r="M463" s="194"/>
      <c r="N463" s="194"/>
    </row>
    <row r="464" spans="1:14" ht="15.75" hidden="1" customHeight="1">
      <c r="A464" s="192"/>
      <c r="B464" s="192"/>
      <c r="C464" s="192"/>
      <c r="D464" s="192"/>
      <c r="E464" s="192"/>
      <c r="F464" s="31"/>
      <c r="G464" s="192"/>
      <c r="H464" s="192"/>
      <c r="I464" s="192"/>
      <c r="J464" s="192"/>
      <c r="K464" s="192"/>
      <c r="L464" s="193"/>
      <c r="M464" s="194"/>
      <c r="N464" s="194"/>
    </row>
    <row r="465" spans="1:14" ht="15.75" hidden="1" customHeight="1">
      <c r="A465" s="192"/>
      <c r="B465" s="192"/>
      <c r="C465" s="192"/>
      <c r="D465" s="195"/>
      <c r="E465" s="192"/>
      <c r="F465" s="19"/>
      <c r="G465" s="192"/>
      <c r="H465" s="192"/>
      <c r="I465" s="192"/>
      <c r="J465" s="192"/>
      <c r="K465" s="192"/>
      <c r="L465" s="193"/>
      <c r="M465" s="194"/>
      <c r="N465" s="194"/>
    </row>
    <row r="466" spans="1:14" ht="15.75" hidden="1" customHeight="1">
      <c r="A466" s="192"/>
      <c r="B466" s="12"/>
      <c r="C466" s="192"/>
      <c r="D466" s="192"/>
      <c r="E466" s="192"/>
      <c r="F466" s="28"/>
      <c r="G466" s="192"/>
      <c r="H466" s="192"/>
      <c r="I466" s="192"/>
      <c r="J466" s="192"/>
      <c r="K466" s="192"/>
      <c r="L466" s="193"/>
      <c r="M466" s="194"/>
      <c r="N466" s="194"/>
    </row>
    <row r="467" spans="1:14" ht="15.75" hidden="1" customHeight="1">
      <c r="A467" s="192"/>
      <c r="B467" s="192"/>
      <c r="C467" s="192"/>
      <c r="G467" s="192"/>
      <c r="H467" s="192"/>
      <c r="I467" s="192"/>
      <c r="J467" s="192"/>
      <c r="K467" s="192"/>
      <c r="L467" s="193"/>
      <c r="M467" s="194"/>
      <c r="N467" s="194"/>
    </row>
    <row r="468" spans="1:14" ht="15.75" hidden="1" customHeight="1">
      <c r="A468" s="192"/>
      <c r="B468" s="192"/>
      <c r="C468" s="192"/>
      <c r="D468" s="192"/>
      <c r="E468" s="19"/>
      <c r="G468" s="192"/>
      <c r="H468" s="192"/>
      <c r="I468" s="192"/>
      <c r="J468" s="192"/>
      <c r="K468" s="192"/>
      <c r="L468" s="193"/>
      <c r="M468" s="194"/>
      <c r="N468" s="194"/>
    </row>
    <row r="469" spans="1:14" ht="15.75" hidden="1" customHeight="1">
      <c r="A469" s="192"/>
      <c r="B469" s="192"/>
      <c r="C469" s="192"/>
      <c r="D469" s="192"/>
      <c r="E469" s="19"/>
      <c r="G469" s="192"/>
      <c r="H469" s="192"/>
      <c r="I469" s="192"/>
      <c r="J469" s="192"/>
      <c r="K469" s="192"/>
      <c r="L469" s="193"/>
      <c r="M469" s="194"/>
      <c r="N469" s="194"/>
    </row>
    <row r="470" spans="1:14" ht="15.75" hidden="1" customHeight="1">
      <c r="A470" s="192"/>
      <c r="B470" s="192"/>
      <c r="C470" s="192"/>
      <c r="D470" s="192"/>
      <c r="E470" s="108"/>
      <c r="G470" s="192"/>
      <c r="H470" s="192"/>
      <c r="I470" s="192"/>
      <c r="J470" s="192"/>
      <c r="K470" s="192"/>
      <c r="L470" s="193"/>
      <c r="M470" s="194"/>
      <c r="N470" s="194"/>
    </row>
    <row r="471" spans="1:14" ht="15.75" hidden="1" customHeight="1">
      <c r="A471" s="192"/>
      <c r="B471" s="192"/>
      <c r="C471" s="192"/>
      <c r="D471" s="12"/>
      <c r="E471" s="28"/>
      <c r="G471" s="192"/>
      <c r="H471" s="192"/>
      <c r="I471" s="192"/>
      <c r="J471" s="192"/>
      <c r="K471" s="192"/>
      <c r="L471" s="193"/>
      <c r="M471" s="194"/>
      <c r="N471" s="194"/>
    </row>
    <row r="472" spans="1:14" ht="15.75" hidden="1" customHeight="1">
      <c r="A472" s="192"/>
      <c r="B472" s="192"/>
      <c r="C472" s="192"/>
      <c r="D472" s="192"/>
      <c r="E472" s="19"/>
      <c r="G472" s="192"/>
      <c r="H472" s="192"/>
      <c r="I472" s="192"/>
      <c r="J472" s="192"/>
      <c r="K472" s="192"/>
      <c r="L472" s="193"/>
      <c r="M472" s="194"/>
      <c r="N472" s="194"/>
    </row>
    <row r="473" spans="1:14" ht="15.75" hidden="1" customHeight="1">
      <c r="A473" s="192"/>
      <c r="B473" s="192"/>
      <c r="C473" s="192"/>
      <c r="D473" s="192"/>
      <c r="E473" s="19"/>
      <c r="G473" s="192"/>
      <c r="H473" s="192"/>
      <c r="I473" s="192"/>
      <c r="J473" s="192"/>
      <c r="K473" s="192"/>
      <c r="L473" s="193"/>
      <c r="M473" s="194"/>
      <c r="N473" s="194"/>
    </row>
    <row r="474" spans="1:14" ht="15.75" hidden="1" customHeight="1">
      <c r="A474" s="192"/>
      <c r="B474" s="192"/>
      <c r="C474" s="192"/>
      <c r="D474" s="192"/>
      <c r="E474" s="19"/>
      <c r="G474" s="192"/>
      <c r="H474" s="192"/>
      <c r="I474" s="192"/>
      <c r="J474" s="192"/>
      <c r="K474" s="192"/>
      <c r="L474" s="193"/>
      <c r="M474" s="194"/>
      <c r="N474" s="194"/>
    </row>
    <row r="475" spans="1:14" ht="15.75" hidden="1" customHeight="1">
      <c r="A475" s="192"/>
      <c r="B475" s="192"/>
      <c r="C475" s="192"/>
      <c r="D475" s="12"/>
      <c r="E475" s="19"/>
      <c r="G475" s="192"/>
      <c r="H475" s="192"/>
      <c r="I475" s="192"/>
      <c r="J475" s="192"/>
      <c r="K475" s="192"/>
      <c r="L475" s="193"/>
      <c r="M475" s="194"/>
      <c r="N475" s="194"/>
    </row>
    <row r="476" spans="1:14" ht="15.75" hidden="1" customHeight="1">
      <c r="A476" s="192"/>
      <c r="B476" s="192"/>
      <c r="C476" s="192"/>
      <c r="D476" s="192"/>
      <c r="E476" s="19"/>
      <c r="G476" s="192"/>
      <c r="H476" s="192"/>
      <c r="I476" s="192"/>
      <c r="J476" s="192"/>
      <c r="K476" s="192"/>
      <c r="L476" s="193"/>
      <c r="M476" s="194"/>
      <c r="N476" s="194"/>
    </row>
    <row r="477" spans="1:14" ht="15.75" hidden="1" customHeight="1">
      <c r="A477" s="192"/>
      <c r="B477" s="12"/>
      <c r="C477" s="12"/>
      <c r="D477" s="192"/>
      <c r="E477" s="19"/>
      <c r="G477" s="192"/>
      <c r="H477" s="192"/>
      <c r="I477" s="192"/>
      <c r="J477" s="192"/>
      <c r="K477" s="192"/>
      <c r="L477" s="193"/>
      <c r="M477" s="194"/>
      <c r="N477" s="194"/>
    </row>
    <row r="478" spans="1:14" ht="15.75" hidden="1" customHeight="1">
      <c r="A478" s="192"/>
      <c r="B478" s="44"/>
      <c r="C478" s="192"/>
      <c r="D478" s="192"/>
      <c r="E478" s="28"/>
      <c r="G478" s="192"/>
      <c r="H478" s="192"/>
      <c r="I478" s="192"/>
      <c r="J478" s="192"/>
      <c r="K478" s="192"/>
      <c r="L478" s="193"/>
      <c r="M478" s="194"/>
      <c r="N478" s="194"/>
    </row>
    <row r="479" spans="1:14" ht="46.5" hidden="1" customHeight="1">
      <c r="A479" s="192"/>
      <c r="F479" s="12"/>
      <c r="G479" s="192"/>
      <c r="H479" s="12"/>
      <c r="I479" s="192"/>
      <c r="J479" s="192"/>
      <c r="K479" s="192"/>
      <c r="L479" s="193"/>
      <c r="M479" s="194"/>
      <c r="N479" s="194"/>
    </row>
    <row r="480" spans="1:14" ht="15.75" hidden="1" customHeight="1">
      <c r="A480" s="192"/>
      <c r="B480" s="192"/>
      <c r="C480" s="192"/>
      <c r="D480" s="192"/>
      <c r="E480" s="12"/>
      <c r="F480" s="12"/>
      <c r="G480" s="192"/>
      <c r="H480" s="192"/>
      <c r="I480" s="192"/>
      <c r="J480" s="192"/>
      <c r="K480" s="192"/>
      <c r="L480" s="193"/>
      <c r="M480" s="194"/>
      <c r="N480" s="194"/>
    </row>
    <row r="481" spans="1:14" ht="15.75" hidden="1" customHeight="1">
      <c r="A481" s="192"/>
      <c r="B481" s="192"/>
      <c r="C481" s="196"/>
      <c r="D481" s="197"/>
      <c r="E481" s="196"/>
      <c r="F481" s="192"/>
      <c r="G481" s="192"/>
      <c r="H481" s="192"/>
      <c r="I481" s="192"/>
      <c r="J481" s="192"/>
      <c r="K481" s="192"/>
      <c r="L481" s="193"/>
      <c r="M481" s="194"/>
      <c r="N481" s="194"/>
    </row>
    <row r="482" spans="1:14" ht="15.75" hidden="1" customHeight="1">
      <c r="A482" s="192"/>
      <c r="B482" s="192"/>
      <c r="C482" s="198"/>
      <c r="D482" s="192"/>
      <c r="E482" s="196"/>
      <c r="F482" s="192"/>
      <c r="G482" s="192"/>
      <c r="H482" s="192"/>
      <c r="I482" s="192"/>
      <c r="J482" s="192"/>
      <c r="K482" s="192"/>
      <c r="L482" s="193"/>
      <c r="M482" s="194"/>
      <c r="N482" s="194"/>
    </row>
    <row r="483" spans="1:14" ht="15.75" hidden="1" customHeight="1">
      <c r="A483" s="192"/>
      <c r="B483" s="192"/>
      <c r="C483" s="196"/>
      <c r="D483" s="197"/>
      <c r="E483" s="199"/>
      <c r="F483" s="192"/>
      <c r="G483" s="192"/>
      <c r="H483" s="200"/>
      <c r="I483" s="192"/>
      <c r="J483" s="192"/>
      <c r="K483" s="192"/>
      <c r="L483" s="193"/>
      <c r="M483" s="194"/>
      <c r="N483" s="194"/>
    </row>
    <row r="484" spans="1:14" ht="15.75" hidden="1" customHeight="1">
      <c r="A484" s="192"/>
      <c r="B484" s="192"/>
      <c r="C484" s="198"/>
      <c r="D484" s="192"/>
      <c r="E484" s="196"/>
      <c r="F484" s="192"/>
      <c r="G484" s="192"/>
      <c r="H484" s="192"/>
      <c r="I484" s="192"/>
      <c r="J484" s="192"/>
      <c r="K484" s="192"/>
      <c r="L484" s="193"/>
      <c r="M484" s="194"/>
      <c r="N484" s="194"/>
    </row>
    <row r="485" spans="1:14" ht="15.75" hidden="1" customHeight="1">
      <c r="A485" s="192"/>
      <c r="B485" s="192"/>
      <c r="C485" s="196"/>
      <c r="D485" s="201"/>
      <c r="E485" s="196"/>
      <c r="F485" s="192"/>
      <c r="G485" s="192"/>
      <c r="H485" s="192"/>
      <c r="I485" s="192"/>
      <c r="J485" s="192"/>
      <c r="K485" s="192"/>
      <c r="L485" s="193"/>
      <c r="M485" s="194"/>
      <c r="N485" s="194"/>
    </row>
    <row r="486" spans="1:14" ht="15.75" hidden="1" customHeight="1">
      <c r="A486" s="192"/>
      <c r="B486" s="192"/>
      <c r="C486" s="202"/>
      <c r="D486" s="197"/>
      <c r="E486" s="199"/>
      <c r="F486" s="192"/>
      <c r="G486" s="192"/>
      <c r="H486" s="192"/>
      <c r="I486" s="192"/>
      <c r="J486" s="192"/>
      <c r="K486" s="192"/>
      <c r="L486" s="193"/>
      <c r="M486" s="194"/>
      <c r="N486" s="194"/>
    </row>
    <row r="487" spans="1:14" ht="15.75" hidden="1" customHeight="1">
      <c r="A487" s="192"/>
      <c r="B487" s="192"/>
      <c r="C487" s="203"/>
      <c r="D487" s="12"/>
      <c r="E487" s="196"/>
      <c r="F487" s="192"/>
      <c r="G487" s="192"/>
      <c r="H487" s="192"/>
      <c r="I487" s="192"/>
      <c r="J487" s="192"/>
      <c r="K487" s="192"/>
      <c r="L487" s="193"/>
      <c r="M487" s="194"/>
      <c r="N487" s="194"/>
    </row>
    <row r="488" spans="1:14" ht="15.75" hidden="1" customHeight="1">
      <c r="A488" s="192"/>
      <c r="B488" s="192"/>
      <c r="C488" s="196"/>
      <c r="D488" s="192"/>
      <c r="E488" s="199"/>
      <c r="F488" s="192"/>
      <c r="G488" s="192"/>
      <c r="H488" s="192"/>
      <c r="I488" s="192"/>
      <c r="J488" s="192"/>
      <c r="K488" s="192"/>
      <c r="L488" s="193"/>
      <c r="M488" s="194"/>
      <c r="N488" s="194"/>
    </row>
    <row r="489" spans="1:14" ht="15.75" hidden="1" customHeight="1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3"/>
      <c r="M489" s="194"/>
      <c r="N489" s="194"/>
    </row>
    <row r="490" spans="1:14" ht="15.75" hidden="1" customHeight="1">
      <c r="A490" s="192"/>
      <c r="B490" s="192"/>
      <c r="C490" s="192"/>
      <c r="D490" s="18"/>
      <c r="E490" s="192"/>
      <c r="F490" s="17"/>
      <c r="G490" s="204"/>
      <c r="H490" s="192"/>
      <c r="I490" s="192"/>
      <c r="J490" s="192"/>
      <c r="K490" s="192"/>
      <c r="L490" s="193"/>
      <c r="M490" s="194"/>
      <c r="N490" s="194"/>
    </row>
    <row r="491" spans="1:14" ht="15.75" hidden="1" customHeight="1">
      <c r="A491" s="192"/>
      <c r="B491" s="192"/>
      <c r="C491" s="203"/>
      <c r="D491" s="12"/>
      <c r="E491" s="192"/>
      <c r="F491" s="192"/>
      <c r="G491" s="192"/>
      <c r="H491" s="192"/>
      <c r="I491" s="192"/>
      <c r="J491" s="192"/>
      <c r="K491" s="192"/>
      <c r="L491" s="193"/>
      <c r="M491" s="194"/>
      <c r="N491" s="194"/>
    </row>
    <row r="492" spans="1:14" ht="15.75" hidden="1" customHeight="1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3"/>
      <c r="M492" s="194"/>
      <c r="N492" s="194"/>
    </row>
    <row r="493" spans="1:14" ht="15.75" hidden="1" customHeight="1">
      <c r="A493" s="192"/>
      <c r="B493" s="192"/>
      <c r="C493" s="192"/>
      <c r="D493" s="192"/>
      <c r="E493" s="192"/>
      <c r="F493" s="205"/>
      <c r="G493" s="196"/>
      <c r="H493" s="192"/>
      <c r="I493" s="206"/>
      <c r="J493" s="192"/>
      <c r="K493" s="192"/>
      <c r="L493" s="193"/>
      <c r="M493" s="194"/>
      <c r="N493" s="194"/>
    </row>
    <row r="494" spans="1:14" ht="15.75" hidden="1" customHeight="1">
      <c r="A494" s="192"/>
      <c r="B494" s="192"/>
      <c r="C494" s="192"/>
      <c r="D494" s="12"/>
      <c r="E494" s="196"/>
      <c r="F494" s="192"/>
      <c r="G494" s="192"/>
      <c r="H494" s="192"/>
      <c r="I494" s="192"/>
      <c r="J494" s="192"/>
      <c r="K494" s="192"/>
      <c r="L494" s="193"/>
      <c r="M494" s="194"/>
      <c r="N494" s="194"/>
    </row>
    <row r="495" spans="1:14" ht="15.75" hidden="1" customHeight="1">
      <c r="A495" s="192"/>
      <c r="B495" s="192"/>
      <c r="C495" s="192"/>
      <c r="D495" s="192"/>
      <c r="E495" s="12"/>
      <c r="F495" s="192"/>
      <c r="G495" s="192"/>
      <c r="H495" s="192"/>
      <c r="I495" s="192"/>
      <c r="J495" s="192"/>
      <c r="K495" s="192"/>
      <c r="L495" s="193"/>
      <c r="M495" s="194"/>
      <c r="N495" s="194"/>
    </row>
    <row r="496" spans="1:14" ht="15.75" hidden="1" customHeight="1">
      <c r="A496" s="192"/>
      <c r="B496" s="192"/>
      <c r="C496" s="192"/>
      <c r="D496" s="192"/>
      <c r="E496" s="12"/>
      <c r="F496" s="199"/>
      <c r="G496" s="192"/>
      <c r="H496" s="192"/>
      <c r="I496" s="192"/>
      <c r="J496" s="192"/>
      <c r="K496" s="192"/>
      <c r="L496" s="193"/>
      <c r="M496" s="194"/>
      <c r="N496" s="194"/>
    </row>
    <row r="497" spans="1:14" ht="15.75" hidden="1" customHeight="1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3"/>
      <c r="M497" s="194"/>
      <c r="N497" s="194"/>
    </row>
    <row r="498" spans="1:14" ht="15.75" hidden="1" customHeight="1">
      <c r="A498" s="575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3"/>
      <c r="M498" s="194"/>
      <c r="N498" s="194"/>
    </row>
    <row r="499" spans="1:14" ht="15.75" hidden="1" customHeight="1">
      <c r="A499" s="192"/>
      <c r="B499" s="192"/>
      <c r="C499" s="192"/>
      <c r="D499" s="192"/>
      <c r="E499" s="192"/>
      <c r="F499" s="192"/>
      <c r="G499" s="192"/>
      <c r="H499" s="12"/>
      <c r="I499" s="192"/>
      <c r="J499" s="192"/>
      <c r="K499" s="192"/>
      <c r="L499" s="193"/>
      <c r="M499" s="194"/>
      <c r="N499" s="194"/>
    </row>
    <row r="500" spans="1:14" ht="15.75" hidden="1" customHeight="1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3"/>
      <c r="M500" s="194"/>
      <c r="N500" s="194"/>
    </row>
    <row r="501" spans="1:14" ht="15.75" hidden="1" customHeight="1">
      <c r="A501" s="192"/>
      <c r="B501" s="192"/>
      <c r="C501" s="192"/>
      <c r="D501" s="196"/>
      <c r="E501" s="192"/>
      <c r="F501" s="198"/>
      <c r="G501" s="192"/>
      <c r="H501" s="192"/>
      <c r="I501" s="192"/>
      <c r="J501" s="192"/>
      <c r="K501" s="192"/>
      <c r="L501" s="193"/>
      <c r="M501" s="194"/>
      <c r="N501" s="194"/>
    </row>
    <row r="502" spans="1:14" ht="15.75" hidden="1" customHeight="1">
      <c r="A502" s="192"/>
      <c r="B502" s="192"/>
      <c r="C502" s="192"/>
      <c r="D502" s="198"/>
      <c r="E502" s="12"/>
      <c r="F502" s="192"/>
      <c r="G502" s="192"/>
      <c r="H502" s="192"/>
      <c r="I502" s="192"/>
      <c r="J502" s="192"/>
      <c r="K502" s="192"/>
      <c r="L502" s="193"/>
      <c r="M502" s="194"/>
      <c r="N502" s="194"/>
    </row>
    <row r="503" spans="1:14" ht="15.75" hidden="1" customHeight="1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3"/>
      <c r="M503" s="194"/>
      <c r="N503" s="194"/>
    </row>
    <row r="504" spans="1:14" ht="15.75" hidden="1" customHeight="1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3"/>
      <c r="M504" s="194"/>
      <c r="N504" s="194"/>
    </row>
    <row r="505" spans="1:14" ht="15.75" hidden="1" customHeight="1">
      <c r="A505" s="192"/>
      <c r="B505" s="192"/>
      <c r="C505" s="192"/>
      <c r="D505" s="192"/>
      <c r="E505" s="207"/>
      <c r="F505" s="208"/>
      <c r="G505" s="192"/>
      <c r="H505" s="192"/>
      <c r="I505" s="192"/>
      <c r="J505" s="192"/>
      <c r="K505" s="192"/>
      <c r="L505" s="193"/>
      <c r="M505" s="194"/>
      <c r="N505" s="194"/>
    </row>
    <row r="506" spans="1:14" ht="15.75" hidden="1" customHeight="1">
      <c r="A506" s="192"/>
      <c r="B506" s="192"/>
      <c r="C506" s="192"/>
      <c r="D506" s="192"/>
      <c r="E506" s="12"/>
      <c r="F506" s="192"/>
      <c r="G506" s="192"/>
      <c r="H506" s="192"/>
      <c r="I506" s="192"/>
      <c r="J506" s="192"/>
      <c r="K506" s="192"/>
      <c r="L506" s="193"/>
      <c r="M506" s="194"/>
      <c r="N506" s="194"/>
    </row>
    <row r="507" spans="1:14" ht="15.75" hidden="1" customHeight="1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3"/>
      <c r="M507" s="194"/>
      <c r="N507" s="194"/>
    </row>
    <row r="508" spans="1:14" ht="15.75" hidden="1" customHeight="1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3"/>
      <c r="M508" s="194"/>
      <c r="N508" s="194"/>
    </row>
    <row r="509" spans="1:14" ht="15.75" hidden="1" customHeight="1">
      <c r="A509" s="192"/>
      <c r="B509" s="192"/>
      <c r="C509" s="192"/>
      <c r="D509" s="192"/>
      <c r="E509" s="207"/>
      <c r="F509" s="208"/>
      <c r="G509" s="192"/>
      <c r="H509" s="192"/>
      <c r="I509" s="192"/>
      <c r="J509" s="192"/>
      <c r="K509" s="192"/>
      <c r="L509" s="193"/>
      <c r="M509" s="194"/>
      <c r="N509" s="194"/>
    </row>
    <row r="510" spans="1:14" ht="15.75" hidden="1" customHeight="1">
      <c r="A510" s="192"/>
      <c r="B510" s="192"/>
      <c r="C510" s="192"/>
      <c r="D510" s="209"/>
      <c r="E510" s="12"/>
      <c r="F510" s="192"/>
      <c r="G510" s="192"/>
      <c r="H510" s="192"/>
      <c r="I510" s="192"/>
      <c r="J510" s="192"/>
      <c r="K510" s="192"/>
      <c r="L510" s="193"/>
      <c r="M510" s="194"/>
      <c r="N510" s="194"/>
    </row>
    <row r="511" spans="1:14" ht="9.75" hidden="1" customHeight="1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3"/>
      <c r="M511" s="194"/>
      <c r="N511" s="194"/>
    </row>
    <row r="512" spans="1:14" ht="15.75" hidden="1" customHeight="1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3"/>
      <c r="M512" s="194"/>
      <c r="N512" s="194"/>
    </row>
    <row r="513" spans="1:14" ht="15.75" hidden="1" customHeight="1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3"/>
      <c r="M513" s="194"/>
      <c r="N513" s="194"/>
    </row>
    <row r="514" spans="1:14" ht="15.75" hidden="1" customHeight="1">
      <c r="A514" s="192"/>
      <c r="B514" s="192"/>
      <c r="C514" s="192"/>
      <c r="D514" s="192"/>
      <c r="E514" s="12"/>
      <c r="F514" s="210"/>
      <c r="G514" s="192"/>
      <c r="H514" s="192"/>
      <c r="I514" s="192"/>
      <c r="J514" s="192"/>
      <c r="K514" s="192"/>
      <c r="L514" s="193"/>
      <c r="M514" s="194"/>
      <c r="N514" s="194"/>
    </row>
    <row r="515" spans="1:14" ht="15.75" hidden="1" customHeight="1">
      <c r="A515" s="192"/>
      <c r="B515" s="192"/>
      <c r="C515" s="192"/>
      <c r="D515" s="196"/>
      <c r="E515" s="12"/>
      <c r="F515" s="209"/>
      <c r="G515" s="192"/>
      <c r="H515" s="192"/>
      <c r="I515" s="192"/>
      <c r="J515" s="192"/>
      <c r="K515" s="192"/>
      <c r="L515" s="193"/>
      <c r="M515" s="194"/>
      <c r="N515" s="194"/>
    </row>
    <row r="516" spans="1:14" ht="15.75" hidden="1" customHeight="1">
      <c r="A516" s="192"/>
      <c r="B516" s="192"/>
      <c r="C516" s="192"/>
      <c r="D516" s="196"/>
      <c r="E516" s="12"/>
      <c r="F516" s="210"/>
      <c r="G516" s="192"/>
      <c r="H516" s="192"/>
      <c r="I516" s="192"/>
      <c r="J516" s="192"/>
      <c r="K516" s="192"/>
      <c r="L516" s="193"/>
      <c r="M516" s="194"/>
      <c r="N516" s="194"/>
    </row>
    <row r="517" spans="1:14" ht="15.75" hidden="1" customHeight="1">
      <c r="A517" s="192"/>
      <c r="B517" s="192"/>
      <c r="C517" s="192"/>
      <c r="D517" s="192"/>
      <c r="E517" s="196"/>
      <c r="F517" s="192"/>
      <c r="G517" s="192"/>
      <c r="H517" s="192"/>
      <c r="I517" s="192"/>
      <c r="J517" s="192"/>
      <c r="K517" s="192"/>
      <c r="L517" s="193"/>
      <c r="M517" s="194"/>
      <c r="N517" s="194"/>
    </row>
    <row r="518" spans="1:14" ht="15.75" hidden="1" customHeight="1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3"/>
      <c r="M518" s="194"/>
      <c r="N518" s="194"/>
    </row>
    <row r="519" spans="1:14" ht="15.75" hidden="1" customHeight="1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3"/>
      <c r="M519" s="194"/>
      <c r="N519" s="194"/>
    </row>
    <row r="520" spans="1:14" ht="15.75" hidden="1" customHeight="1">
      <c r="A520" s="192"/>
      <c r="B520" s="192"/>
      <c r="C520" s="192"/>
      <c r="D520" s="198"/>
      <c r="E520" s="197"/>
      <c r="F520" s="197"/>
      <c r="G520" s="18"/>
      <c r="H520" s="196"/>
      <c r="I520" s="192"/>
      <c r="J520" s="192"/>
      <c r="K520" s="192"/>
      <c r="L520" s="193"/>
      <c r="M520" s="194"/>
      <c r="N520" s="194"/>
    </row>
    <row r="521" spans="1:14" ht="15.75" hidden="1" customHeight="1">
      <c r="A521" s="192"/>
      <c r="B521" s="192"/>
      <c r="C521" s="192"/>
      <c r="D521" s="192"/>
      <c r="E521" s="192"/>
      <c r="F521" s="192"/>
      <c r="G521" s="12"/>
      <c r="H521" s="192"/>
      <c r="I521" s="192"/>
      <c r="J521" s="192"/>
      <c r="K521" s="192"/>
      <c r="L521" s="193"/>
      <c r="M521" s="194"/>
      <c r="N521" s="194"/>
    </row>
    <row r="522" spans="1:14" ht="11.25" hidden="1" customHeight="1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3"/>
      <c r="M522" s="194"/>
      <c r="N522" s="194"/>
    </row>
    <row r="523" spans="1:14" ht="15.75" hidden="1" customHeight="1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3"/>
      <c r="M523" s="194"/>
      <c r="N523" s="194"/>
    </row>
    <row r="524" spans="1:14" ht="15.75" hidden="1" customHeight="1">
      <c r="A524" s="192"/>
      <c r="B524" s="192"/>
      <c r="C524" s="192"/>
      <c r="D524" s="198"/>
      <c r="E524" s="197"/>
      <c r="F524" s="197"/>
      <c r="G524" s="18"/>
      <c r="H524" s="196"/>
      <c r="I524" s="192"/>
      <c r="J524" s="192"/>
      <c r="K524" s="192"/>
      <c r="L524" s="193"/>
      <c r="M524" s="194"/>
      <c r="N524" s="194"/>
    </row>
    <row r="525" spans="1:14" ht="15.75" hidden="1" customHeight="1">
      <c r="A525" s="192"/>
      <c r="B525" s="192"/>
      <c r="C525" s="192"/>
      <c r="D525" s="192"/>
      <c r="E525" s="211"/>
      <c r="F525" s="211"/>
      <c r="G525" s="12"/>
      <c r="H525" s="192"/>
      <c r="I525" s="192"/>
      <c r="J525" s="192"/>
      <c r="K525" s="192"/>
      <c r="L525" s="193"/>
      <c r="M525" s="194"/>
      <c r="N525" s="194"/>
    </row>
    <row r="526" spans="1:14" ht="15.75" hidden="1" customHeight="1">
      <c r="A526" s="192"/>
      <c r="B526" s="192"/>
      <c r="C526" s="192"/>
      <c r="D526" s="192"/>
      <c r="E526" s="192"/>
      <c r="F526" s="199"/>
      <c r="G526" s="192"/>
      <c r="H526" s="192"/>
      <c r="I526" s="192"/>
      <c r="J526" s="192"/>
      <c r="K526" s="192"/>
      <c r="L526" s="193"/>
      <c r="M526" s="194"/>
      <c r="N526" s="194"/>
    </row>
    <row r="527" spans="1:14" ht="7.5" hidden="1" customHeight="1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3"/>
      <c r="M527" s="194"/>
      <c r="N527" s="194"/>
    </row>
    <row r="528" spans="1:14" ht="15.75" hidden="1" customHeight="1">
      <c r="A528" s="192"/>
      <c r="B528" s="192"/>
      <c r="C528" s="192"/>
      <c r="D528" s="192"/>
      <c r="E528" s="192"/>
      <c r="F528" s="12"/>
      <c r="G528" s="498"/>
      <c r="H528" s="192"/>
      <c r="I528" s="192"/>
      <c r="J528" s="192"/>
      <c r="K528" s="192"/>
      <c r="L528" s="193"/>
      <c r="M528" s="194"/>
      <c r="N528" s="194"/>
    </row>
    <row r="529" spans="1:256" ht="10.5" hidden="1" customHeight="1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3"/>
      <c r="M529" s="194"/>
      <c r="N529" s="194"/>
    </row>
    <row r="530" spans="1:256" ht="15.75" hidden="1" customHeight="1">
      <c r="A530" s="575"/>
      <c r="B530" s="192"/>
      <c r="C530" s="192"/>
      <c r="D530" s="195"/>
      <c r="E530" s="192"/>
      <c r="F530" s="192"/>
      <c r="G530" s="192"/>
      <c r="H530" s="192"/>
      <c r="I530" s="192"/>
      <c r="J530" s="192"/>
      <c r="K530" s="192"/>
      <c r="L530" s="193"/>
      <c r="M530" s="194"/>
      <c r="N530" s="194"/>
    </row>
    <row r="531" spans="1:256" ht="15.75" hidden="1" customHeight="1">
      <c r="A531" s="37"/>
      <c r="B531" s="191"/>
      <c r="C531" s="37"/>
      <c r="D531" s="191"/>
      <c r="E531" s="37"/>
      <c r="F531" s="191"/>
      <c r="G531" s="37"/>
      <c r="H531" s="191"/>
      <c r="I531" s="37"/>
      <c r="J531" s="191"/>
      <c r="K531" s="37"/>
      <c r="L531" s="191"/>
      <c r="M531" s="37"/>
      <c r="N531" s="191"/>
      <c r="O531" s="37"/>
      <c r="P531" s="191"/>
      <c r="Q531" s="37"/>
      <c r="R531" s="191"/>
      <c r="S531" s="37"/>
      <c r="T531" s="191"/>
      <c r="U531" s="37"/>
      <c r="V531" s="191"/>
      <c r="W531" s="37"/>
      <c r="X531" s="191"/>
      <c r="Y531" s="37"/>
      <c r="Z531" s="191"/>
      <c r="AA531" s="37"/>
      <c r="AB531" s="191"/>
      <c r="AC531" s="37"/>
      <c r="AD531" s="191"/>
      <c r="AE531" s="37"/>
      <c r="AF531" s="191"/>
      <c r="AG531" s="37"/>
      <c r="AH531" s="191"/>
      <c r="AI531" s="37"/>
      <c r="AJ531" s="191"/>
      <c r="AK531" s="37"/>
      <c r="AL531" s="191"/>
      <c r="AM531" s="37"/>
      <c r="AN531" s="191"/>
      <c r="AO531" s="37"/>
      <c r="AP531" s="191"/>
      <c r="AQ531" s="37"/>
      <c r="AR531" s="191"/>
      <c r="AS531" s="37"/>
      <c r="AT531" s="191"/>
      <c r="AU531" s="37"/>
      <c r="AV531" s="191"/>
      <c r="AW531" s="37"/>
      <c r="AX531" s="191"/>
      <c r="AY531" s="37"/>
      <c r="AZ531" s="191"/>
      <c r="BA531" s="37"/>
      <c r="BB531" s="191"/>
      <c r="BC531" s="37"/>
      <c r="BD531" s="191"/>
      <c r="BE531" s="37"/>
      <c r="BF531" s="191"/>
      <c r="BG531" s="37"/>
      <c r="BH531" s="191"/>
      <c r="BI531" s="37"/>
      <c r="BJ531" s="191"/>
      <c r="BK531" s="37"/>
      <c r="BL531" s="191"/>
      <c r="BM531" s="37"/>
      <c r="BN531" s="191"/>
      <c r="BO531" s="37"/>
      <c r="BP531" s="191"/>
      <c r="BQ531" s="37"/>
      <c r="BR531" s="191"/>
      <c r="BS531" s="37"/>
      <c r="BT531" s="191"/>
      <c r="BU531" s="37"/>
      <c r="BV531" s="191"/>
      <c r="BW531" s="37"/>
      <c r="BX531" s="191"/>
      <c r="BY531" s="37"/>
      <c r="BZ531" s="191"/>
      <c r="CA531" s="37"/>
      <c r="CB531" s="191"/>
      <c r="CC531" s="37"/>
      <c r="CD531" s="191"/>
      <c r="CE531" s="37"/>
      <c r="CF531" s="191"/>
      <c r="CG531" s="37"/>
      <c r="CH531" s="191"/>
      <c r="CI531" s="37"/>
      <c r="CJ531" s="191"/>
      <c r="CK531" s="37"/>
      <c r="CL531" s="191"/>
      <c r="CM531" s="37"/>
      <c r="CN531" s="191"/>
      <c r="CO531" s="37"/>
      <c r="CP531" s="191"/>
      <c r="CQ531" s="37"/>
      <c r="CR531" s="191"/>
      <c r="CS531" s="37"/>
      <c r="CT531" s="191"/>
      <c r="CU531" s="37"/>
      <c r="CV531" s="191"/>
      <c r="CW531" s="37"/>
      <c r="CX531" s="191"/>
      <c r="CY531" s="37"/>
      <c r="CZ531" s="191"/>
      <c r="DA531" s="37"/>
      <c r="DB531" s="191"/>
      <c r="DC531" s="37"/>
      <c r="DD531" s="191"/>
      <c r="DE531" s="37"/>
      <c r="DF531" s="191"/>
      <c r="DG531" s="37"/>
      <c r="DH531" s="191"/>
      <c r="DI531" s="37"/>
      <c r="DJ531" s="191"/>
      <c r="DK531" s="37"/>
      <c r="DL531" s="191"/>
      <c r="DM531" s="37"/>
      <c r="DN531" s="191"/>
      <c r="DO531" s="37"/>
      <c r="DP531" s="191"/>
      <c r="DQ531" s="37"/>
      <c r="DR531" s="191"/>
      <c r="DS531" s="37"/>
      <c r="DT531" s="191"/>
      <c r="DU531" s="37"/>
      <c r="DV531" s="191"/>
      <c r="DW531" s="37"/>
      <c r="DX531" s="191"/>
      <c r="DY531" s="37"/>
      <c r="DZ531" s="191"/>
      <c r="EA531" s="37"/>
      <c r="EB531" s="191"/>
      <c r="EC531" s="37"/>
      <c r="ED531" s="191"/>
      <c r="EE531" s="37"/>
      <c r="EF531" s="191"/>
      <c r="EG531" s="37"/>
      <c r="EH531" s="191"/>
      <c r="EI531" s="37"/>
      <c r="EJ531" s="191"/>
      <c r="EK531" s="37"/>
      <c r="EL531" s="191"/>
      <c r="EM531" s="37"/>
      <c r="EN531" s="191"/>
      <c r="EO531" s="37"/>
      <c r="EP531" s="191"/>
      <c r="EQ531" s="37"/>
      <c r="ER531" s="191"/>
      <c r="ES531" s="37"/>
      <c r="ET531" s="191"/>
      <c r="EU531" s="37"/>
      <c r="EV531" s="191"/>
      <c r="EW531" s="37"/>
      <c r="EX531" s="191"/>
      <c r="EY531" s="37"/>
      <c r="EZ531" s="191"/>
      <c r="FA531" s="37"/>
      <c r="FB531" s="191"/>
      <c r="FC531" s="37"/>
      <c r="FD531" s="191"/>
      <c r="FE531" s="37"/>
      <c r="FF531" s="191"/>
      <c r="FG531" s="37"/>
      <c r="FH531" s="191"/>
      <c r="FI531" s="37"/>
      <c r="FJ531" s="191"/>
      <c r="FK531" s="37"/>
      <c r="FL531" s="191"/>
      <c r="FM531" s="37"/>
      <c r="FN531" s="191"/>
      <c r="FO531" s="37"/>
      <c r="FP531" s="191"/>
      <c r="FQ531" s="37"/>
      <c r="FR531" s="191"/>
      <c r="FS531" s="37"/>
      <c r="FT531" s="191"/>
      <c r="FU531" s="37"/>
      <c r="FV531" s="191"/>
      <c r="FW531" s="37"/>
      <c r="FX531" s="191"/>
      <c r="FY531" s="37"/>
      <c r="FZ531" s="191"/>
      <c r="GA531" s="37"/>
      <c r="GB531" s="191"/>
      <c r="GC531" s="37"/>
      <c r="GD531" s="191"/>
      <c r="GE531" s="37"/>
      <c r="GF531" s="191"/>
      <c r="GG531" s="37"/>
      <c r="GH531" s="191"/>
      <c r="GI531" s="37"/>
      <c r="GJ531" s="191"/>
      <c r="GK531" s="37"/>
      <c r="GL531" s="191"/>
      <c r="GM531" s="37"/>
      <c r="GN531" s="191"/>
      <c r="GO531" s="37"/>
      <c r="GP531" s="191"/>
      <c r="GQ531" s="37"/>
      <c r="GR531" s="191"/>
      <c r="GS531" s="37"/>
      <c r="GT531" s="191"/>
      <c r="GU531" s="37"/>
      <c r="GV531" s="191"/>
      <c r="GW531" s="37"/>
      <c r="GX531" s="191"/>
      <c r="GY531" s="37"/>
      <c r="GZ531" s="191"/>
      <c r="HA531" s="37"/>
      <c r="HB531" s="191"/>
      <c r="HC531" s="37"/>
      <c r="HD531" s="191"/>
      <c r="HE531" s="37"/>
      <c r="HF531" s="191"/>
      <c r="HG531" s="37"/>
      <c r="HH531" s="191"/>
      <c r="HI531" s="37"/>
      <c r="HJ531" s="191"/>
      <c r="HK531" s="37"/>
      <c r="HL531" s="191"/>
      <c r="HM531" s="37"/>
      <c r="HN531" s="191"/>
      <c r="HO531" s="37"/>
      <c r="HP531" s="191"/>
      <c r="HQ531" s="37"/>
      <c r="HR531" s="191"/>
      <c r="HS531" s="37"/>
      <c r="HT531" s="191"/>
      <c r="HU531" s="37"/>
      <c r="HV531" s="191"/>
      <c r="HW531" s="37"/>
      <c r="HX531" s="191"/>
      <c r="HY531" s="37"/>
      <c r="HZ531" s="191"/>
      <c r="IA531" s="37"/>
      <c r="IB531" s="191"/>
      <c r="IC531" s="37"/>
      <c r="ID531" s="191"/>
      <c r="IE531" s="37"/>
      <c r="IF531" s="191"/>
      <c r="IG531" s="37"/>
      <c r="IH531" s="191"/>
      <c r="II531" s="37"/>
      <c r="IJ531" s="191"/>
      <c r="IK531" s="37"/>
      <c r="IL531" s="191"/>
      <c r="IM531" s="37"/>
      <c r="IN531" s="191"/>
      <c r="IO531" s="37"/>
      <c r="IP531" s="191"/>
      <c r="IQ531" s="37"/>
      <c r="IR531" s="191"/>
      <c r="IS531" s="37"/>
      <c r="IT531" s="191"/>
      <c r="IU531" s="37"/>
      <c r="IV531" s="191"/>
    </row>
    <row r="532" spans="1:256" ht="15.75" hidden="1" customHeight="1">
      <c r="A532" s="576"/>
      <c r="B532" s="55"/>
      <c r="C532" s="12"/>
      <c r="D532" s="12"/>
      <c r="E532" s="12"/>
      <c r="F532" s="12"/>
      <c r="G532" s="19"/>
      <c r="H532" s="12"/>
      <c r="I532" s="12"/>
      <c r="J532" s="12"/>
    </row>
    <row r="533" spans="1:256" ht="15.75" hidden="1" customHeight="1">
      <c r="B533" s="12"/>
      <c r="C533" s="19"/>
      <c r="D533" s="12"/>
      <c r="E533" s="12"/>
      <c r="F533" s="19"/>
      <c r="G533" s="28"/>
      <c r="H533" s="12"/>
      <c r="I533" s="12"/>
      <c r="J533" s="12"/>
    </row>
    <row r="534" spans="1:256" ht="15.75" hidden="1" customHeight="1">
      <c r="B534" s="12"/>
      <c r="C534" s="12"/>
      <c r="D534" s="212"/>
      <c r="E534" s="19"/>
      <c r="F534" s="12"/>
      <c r="G534" s="12"/>
      <c r="H534" s="12"/>
      <c r="I534" s="12"/>
      <c r="J534" s="12"/>
    </row>
    <row r="535" spans="1:256" ht="15.75" hidden="1" customHeight="1"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256" ht="15.75" hidden="1" customHeight="1">
      <c r="B536" s="12"/>
      <c r="C536" s="12"/>
      <c r="D536" s="12"/>
      <c r="E536" s="12"/>
      <c r="F536" s="39"/>
      <c r="G536" s="12"/>
      <c r="H536" s="12"/>
      <c r="I536" s="12"/>
      <c r="J536" s="12"/>
    </row>
    <row r="537" spans="1:256" ht="15.75" hidden="1" customHeight="1"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256" ht="15.75" hidden="1" customHeight="1">
      <c r="B538" s="12"/>
      <c r="C538" s="12"/>
      <c r="D538" s="12"/>
      <c r="E538" s="44"/>
      <c r="F538" s="17"/>
      <c r="G538" s="12"/>
      <c r="H538" s="12"/>
      <c r="I538" s="12"/>
      <c r="J538" s="12"/>
    </row>
    <row r="539" spans="1:256" ht="15.75" hidden="1" customHeight="1">
      <c r="B539" s="12"/>
      <c r="C539" s="19"/>
      <c r="D539" s="12"/>
      <c r="E539" s="12"/>
      <c r="F539" s="17"/>
      <c r="G539" s="12"/>
      <c r="H539" s="12"/>
      <c r="I539" s="12"/>
      <c r="J539" s="12"/>
    </row>
    <row r="540" spans="1:256" ht="15.75" hidden="1" customHeight="1">
      <c r="B540" s="12"/>
      <c r="C540" s="12"/>
      <c r="D540" s="12"/>
      <c r="E540" s="12"/>
      <c r="F540" s="17"/>
      <c r="G540" s="12"/>
      <c r="H540" s="12"/>
      <c r="I540" s="12"/>
      <c r="J540" s="12"/>
    </row>
    <row r="541" spans="1:256" ht="15.75" hidden="1" customHeight="1">
      <c r="B541" s="12"/>
      <c r="C541" s="12"/>
      <c r="D541" s="12"/>
      <c r="E541" s="12"/>
      <c r="F541" s="23"/>
      <c r="G541" s="75"/>
      <c r="H541" s="12"/>
      <c r="I541" s="12"/>
      <c r="J541" s="12"/>
    </row>
    <row r="542" spans="1:256" ht="15.75" hidden="1" customHeight="1"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256" ht="15.75" hidden="1" customHeight="1">
      <c r="B543" s="12"/>
      <c r="C543" s="12"/>
      <c r="D543" s="12"/>
      <c r="E543" s="178"/>
      <c r="F543" s="12"/>
      <c r="G543" s="75"/>
      <c r="H543" s="12"/>
      <c r="I543" s="72"/>
      <c r="J543" s="50"/>
    </row>
    <row r="544" spans="1:256" ht="15.75" hidden="1" customHeight="1">
      <c r="B544" s="12"/>
      <c r="C544" s="12"/>
      <c r="D544" s="12"/>
      <c r="E544" s="178"/>
      <c r="F544" s="12"/>
      <c r="G544" s="213"/>
      <c r="H544" s="12"/>
      <c r="I544" s="72"/>
      <c r="J544" s="50"/>
    </row>
    <row r="545" spans="2:10" ht="20.25" hidden="1" customHeight="1">
      <c r="B545" s="12"/>
      <c r="C545" s="12"/>
      <c r="D545" s="12"/>
      <c r="E545" s="214"/>
      <c r="F545" s="12"/>
      <c r="G545" s="215"/>
      <c r="H545" s="12"/>
      <c r="I545" s="72"/>
      <c r="J545" s="50"/>
    </row>
    <row r="546" spans="2:10" ht="15.75" hidden="1" customHeight="1">
      <c r="B546" s="12"/>
      <c r="C546" s="12"/>
      <c r="D546" s="12"/>
      <c r="E546" s="12"/>
      <c r="F546" s="12"/>
      <c r="G546" s="12"/>
      <c r="H546" s="12"/>
      <c r="I546" s="12"/>
      <c r="J546" s="12"/>
    </row>
    <row r="547" spans="2:10" ht="15.75" hidden="1" customHeight="1">
      <c r="B547" s="12"/>
      <c r="C547" s="12"/>
      <c r="D547" s="12"/>
      <c r="E547" s="12"/>
      <c r="F547" s="12"/>
      <c r="G547" s="183"/>
      <c r="H547" s="12"/>
      <c r="I547" s="12"/>
      <c r="J547" s="12"/>
    </row>
    <row r="548" spans="2:10" ht="15.75" hidden="1" customHeight="1">
      <c r="B548" s="12"/>
      <c r="C548" s="12"/>
      <c r="D548" s="12"/>
      <c r="E548" s="12"/>
      <c r="F548" s="12"/>
      <c r="G548" s="12"/>
      <c r="H548" s="12"/>
      <c r="I548" s="12"/>
      <c r="J548" s="12"/>
    </row>
    <row r="549" spans="2:10" ht="15.75" hidden="1" customHeight="1">
      <c r="B549" s="12"/>
      <c r="C549" s="12"/>
      <c r="D549" s="12"/>
      <c r="E549" s="12"/>
      <c r="F549" s="60"/>
      <c r="G549" s="12"/>
      <c r="H549" s="12"/>
      <c r="I549" s="12"/>
      <c r="J549" s="12"/>
    </row>
    <row r="550" spans="2:10" ht="15.75" hidden="1" customHeight="1"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2:10" ht="15.75" hidden="1" customHeight="1">
      <c r="B551" s="12"/>
      <c r="C551" s="12"/>
      <c r="D551" s="12"/>
      <c r="E551" s="12"/>
      <c r="F551" s="12"/>
      <c r="G551" s="39"/>
      <c r="H551" s="12"/>
      <c r="I551" s="12"/>
      <c r="J551" s="12"/>
    </row>
    <row r="552" spans="2:10" ht="15.75" hidden="1" customHeight="1"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2:10" ht="15.75" hidden="1" customHeight="1">
      <c r="B553" s="12"/>
      <c r="C553" s="12"/>
      <c r="D553" s="12"/>
      <c r="E553" s="12"/>
      <c r="F553" s="178"/>
      <c r="G553" s="12"/>
      <c r="H553" s="12"/>
      <c r="I553" s="12"/>
      <c r="J553" s="12"/>
    </row>
    <row r="554" spans="2:10" ht="15.75" hidden="1" customHeight="1">
      <c r="B554" s="12"/>
      <c r="C554" s="12"/>
      <c r="D554" s="216"/>
      <c r="E554" s="12"/>
      <c r="F554" s="12"/>
      <c r="G554" s="12"/>
      <c r="H554" s="12"/>
      <c r="I554" s="12"/>
      <c r="J554" s="12"/>
    </row>
    <row r="555" spans="2:10" ht="15.75" hidden="1" customHeight="1">
      <c r="B555" s="12"/>
      <c r="C555" s="12"/>
      <c r="D555" s="12"/>
      <c r="E555" s="12"/>
      <c r="F555" s="12"/>
      <c r="G555" s="26"/>
      <c r="H555" s="12"/>
      <c r="I555" s="12"/>
      <c r="J555" s="12"/>
    </row>
    <row r="556" spans="2:10" ht="15.75" hidden="1" customHeight="1">
      <c r="B556" s="12"/>
      <c r="C556" s="12"/>
      <c r="D556" s="12"/>
      <c r="E556" s="217"/>
      <c r="F556" s="12"/>
      <c r="G556" s="12"/>
      <c r="H556" s="12"/>
      <c r="I556" s="12"/>
      <c r="J556" s="12"/>
    </row>
    <row r="557" spans="2:10" ht="15.75" hidden="1" customHeight="1"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2:10" ht="15.75" hidden="1" customHeight="1">
      <c r="B558" s="12"/>
      <c r="C558" s="12"/>
      <c r="D558" s="12"/>
      <c r="E558" s="12"/>
      <c r="F558" s="26"/>
      <c r="G558" s="12"/>
      <c r="H558" s="12"/>
      <c r="I558" s="12"/>
      <c r="J558" s="12"/>
    </row>
    <row r="559" spans="2:10" ht="15.75" hidden="1" customHeight="1">
      <c r="B559" s="12"/>
      <c r="C559" s="12"/>
      <c r="D559" s="12"/>
      <c r="E559" s="12"/>
      <c r="F559" s="28"/>
      <c r="G559" s="76"/>
      <c r="H559" s="218"/>
      <c r="I559" s="12"/>
      <c r="J559" s="12"/>
    </row>
    <row r="560" spans="2:10" ht="15.75" hidden="1" customHeight="1">
      <c r="B560" s="12"/>
      <c r="C560" s="12"/>
      <c r="D560" s="12"/>
      <c r="E560" s="12"/>
      <c r="F560" s="28"/>
      <c r="G560" s="12"/>
      <c r="H560" s="218"/>
      <c r="I560" s="12"/>
      <c r="J560" s="12"/>
    </row>
    <row r="561" spans="2:10" ht="15.75" hidden="1" customHeight="1"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2:10" ht="15.75" hidden="1" customHeight="1"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2:10" ht="15.75" hidden="1" customHeight="1"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2:10" ht="15.75" hidden="1" customHeight="1"/>
    <row r="565" spans="2:10" ht="15.75" hidden="1" customHeight="1"/>
    <row r="566" spans="2:10" ht="15.75" hidden="1" customHeight="1"/>
    <row r="567" spans="2:10" ht="15.75" hidden="1" customHeight="1"/>
    <row r="568" spans="2:10" ht="15.75" hidden="1" customHeight="1"/>
    <row r="569" spans="2:10" ht="15.75" hidden="1" customHeight="1"/>
    <row r="570" spans="2:10" ht="15.75" hidden="1" customHeight="1"/>
    <row r="571" spans="2:10" ht="15.75" hidden="1" customHeight="1"/>
    <row r="572" spans="2:10" ht="15.75" hidden="1" customHeight="1"/>
    <row r="573" spans="2:10" ht="15.75" hidden="1" customHeight="1"/>
    <row r="574" spans="2:10" ht="15.75" hidden="1" customHeight="1"/>
    <row r="575" spans="2:10" ht="15.75" hidden="1" customHeight="1"/>
  </sheetData>
  <sheetProtection formatCells="0" formatColumns="0" formatRows="0" insertColumns="0" insertRows="0" insertHyperlinks="0" deleteColumns="0" deleteRows="0" sort="0" autoFilter="0" pivotTables="0"/>
  <customSheetViews>
    <customSheetView guid="{7EA552CB-1ABB-11D8-B239-00051C0CA62E}" printArea="1" view="pageBreakPreview" showRuler="0" topLeftCell="A514">
      <selection activeCell="H539" sqref="H539"/>
      <pageMargins left="0.34" right="0.24" top="0.39" bottom="0.44" header="0.18" footer="0.25"/>
      <printOptions horizontalCentered="1"/>
      <pageSetup paperSize="9" orientation="portrait" r:id="rId1"/>
      <headerFooter alignWithMargins="0">
        <oddFooter>&amp;CPage &amp;P of &amp;N</oddFooter>
      </headerFooter>
    </customSheetView>
  </customSheetViews>
  <mergeCells count="11">
    <mergeCell ref="A338:A339"/>
    <mergeCell ref="C239:E239"/>
    <mergeCell ref="F239:G239"/>
    <mergeCell ref="L66:Y66"/>
    <mergeCell ref="L67:L68"/>
    <mergeCell ref="M67:Q67"/>
    <mergeCell ref="R67:R68"/>
    <mergeCell ref="S67:S68"/>
    <mergeCell ref="T67:U67"/>
    <mergeCell ref="V67:W67"/>
    <mergeCell ref="X67:Y67"/>
  </mergeCells>
  <phoneticPr fontId="3" type="noConversion"/>
  <printOptions horizontalCentered="1"/>
  <pageMargins left="0.68" right="0.17" top="0.6" bottom="0.32" header="0.28000000000000003" footer="0.25"/>
  <pageSetup paperSize="9" scale="97" orientation="portrait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2049" r:id="rId5">
          <objectPr defaultSize="0" autoPict="0" r:id="rId6">
            <anchor moveWithCells="1" sizeWithCells="1">
              <from>
                <xdr:col>3</xdr:col>
                <xdr:colOff>85725</xdr:colOff>
                <xdr:row>14</xdr:row>
                <xdr:rowOff>152400</xdr:rowOff>
              </from>
              <to>
                <xdr:col>5</xdr:col>
                <xdr:colOff>0</xdr:colOff>
                <xdr:row>16</xdr:row>
                <xdr:rowOff>76200</xdr:rowOff>
              </to>
            </anchor>
          </objectPr>
        </oleObject>
      </mc:Choice>
      <mc:Fallback>
        <oleObject progId="Equation.3" shapeId="2049" r:id="rId5"/>
      </mc:Fallback>
    </mc:AlternateContent>
    <mc:AlternateContent xmlns:mc="http://schemas.openxmlformats.org/markup-compatibility/2006">
      <mc:Choice Requires="x14">
        <oleObject progId="Equation.3" shapeId="2050" r:id="rId7">
          <objectPr defaultSize="0" autoPict="0" r:id="rId8">
            <anchor moveWithCells="1" sizeWithCells="1">
              <from>
                <xdr:col>3</xdr:col>
                <xdr:colOff>238125</xdr:colOff>
                <xdr:row>21</xdr:row>
                <xdr:rowOff>123825</xdr:rowOff>
              </from>
              <to>
                <xdr:col>4</xdr:col>
                <xdr:colOff>295275</xdr:colOff>
                <xdr:row>23</xdr:row>
                <xdr:rowOff>95250</xdr:rowOff>
              </to>
            </anchor>
          </objectPr>
        </oleObject>
      </mc:Choice>
      <mc:Fallback>
        <oleObject progId="Equation.3" shapeId="2050" r:id="rId7"/>
      </mc:Fallback>
    </mc:AlternateContent>
    <mc:AlternateContent xmlns:mc="http://schemas.openxmlformats.org/markup-compatibility/2006">
      <mc:Choice Requires="x14">
        <oleObject progId="Equation.3" shapeId="2051" r:id="rId9">
          <objectPr defaultSize="0" autoPict="0" r:id="rId10">
            <anchor moveWithCells="1" sizeWithCells="1">
              <from>
                <xdr:col>3</xdr:col>
                <xdr:colOff>85725</xdr:colOff>
                <xdr:row>23</xdr:row>
                <xdr:rowOff>85725</xdr:rowOff>
              </from>
              <to>
                <xdr:col>4</xdr:col>
                <xdr:colOff>285750</xdr:colOff>
                <xdr:row>25</xdr:row>
                <xdr:rowOff>152400</xdr:rowOff>
              </to>
            </anchor>
          </objectPr>
        </oleObject>
      </mc:Choice>
      <mc:Fallback>
        <oleObject progId="Equation.3" shapeId="2051" r:id="rId9"/>
      </mc:Fallback>
    </mc:AlternateContent>
    <mc:AlternateContent xmlns:mc="http://schemas.openxmlformats.org/markup-compatibility/2006">
      <mc:Choice Requires="x14">
        <oleObject progId="Equation.3" shapeId="2052" r:id="rId11">
          <objectPr defaultSize="0" autoPict="0" r:id="rId12">
            <anchor moveWithCells="1">
              <from>
                <xdr:col>3</xdr:col>
                <xdr:colOff>285750</xdr:colOff>
                <xdr:row>27</xdr:row>
                <xdr:rowOff>142875</xdr:rowOff>
              </from>
              <to>
                <xdr:col>4</xdr:col>
                <xdr:colOff>123825</xdr:colOff>
                <xdr:row>29</xdr:row>
                <xdr:rowOff>133350</xdr:rowOff>
              </to>
            </anchor>
          </objectPr>
        </oleObject>
      </mc:Choice>
      <mc:Fallback>
        <oleObject progId="Equation.3" shapeId="2052" r:id="rId11"/>
      </mc:Fallback>
    </mc:AlternateContent>
    <mc:AlternateContent xmlns:mc="http://schemas.openxmlformats.org/markup-compatibility/2006">
      <mc:Choice Requires="x14">
        <oleObject progId="Equation.3" shapeId="2053" r:id="rId13">
          <objectPr defaultSize="0" autoPict="0" r:id="rId14">
            <anchor moveWithCells="1">
              <from>
                <xdr:col>3</xdr:col>
                <xdr:colOff>257175</xdr:colOff>
                <xdr:row>29</xdr:row>
                <xdr:rowOff>142875</xdr:rowOff>
              </from>
              <to>
                <xdr:col>4</xdr:col>
                <xdr:colOff>200025</xdr:colOff>
                <xdr:row>31</xdr:row>
                <xdr:rowOff>85725</xdr:rowOff>
              </to>
            </anchor>
          </objectPr>
        </oleObject>
      </mc:Choice>
      <mc:Fallback>
        <oleObject progId="Equation.3" shapeId="2053" r:id="rId13"/>
      </mc:Fallback>
    </mc:AlternateContent>
    <mc:AlternateContent xmlns:mc="http://schemas.openxmlformats.org/markup-compatibility/2006">
      <mc:Choice Requires="x14">
        <oleObject progId="Equation.3" shapeId="2054" r:id="rId15">
          <objectPr defaultSize="0" autoPict="0" r:id="rId16">
            <anchor moveWithCells="1" sizeWithCells="1">
              <from>
                <xdr:col>2</xdr:col>
                <xdr:colOff>390525</xdr:colOff>
                <xdr:row>39</xdr:row>
                <xdr:rowOff>123825</xdr:rowOff>
              </from>
              <to>
                <xdr:col>4</xdr:col>
                <xdr:colOff>304800</xdr:colOff>
                <xdr:row>41</xdr:row>
                <xdr:rowOff>123825</xdr:rowOff>
              </to>
            </anchor>
          </objectPr>
        </oleObject>
      </mc:Choice>
      <mc:Fallback>
        <oleObject progId="Equation.3" shapeId="2054" r:id="rId15"/>
      </mc:Fallback>
    </mc:AlternateContent>
    <mc:AlternateContent xmlns:mc="http://schemas.openxmlformats.org/markup-compatibility/2006">
      <mc:Choice Requires="x14">
        <oleObject progId="Equation.3" shapeId="2055" r:id="rId17">
          <objectPr defaultSize="0" autoPict="0" r:id="rId18">
            <anchor moveWithCells="1" sizeWithCells="1">
              <from>
                <xdr:col>3</xdr:col>
                <xdr:colOff>66675</xdr:colOff>
                <xdr:row>45</xdr:row>
                <xdr:rowOff>180975</xdr:rowOff>
              </from>
              <to>
                <xdr:col>4</xdr:col>
                <xdr:colOff>238125</xdr:colOff>
                <xdr:row>48</xdr:row>
                <xdr:rowOff>123825</xdr:rowOff>
              </to>
            </anchor>
          </objectPr>
        </oleObject>
      </mc:Choice>
      <mc:Fallback>
        <oleObject progId="Equation.3" shapeId="2055" r:id="rId17"/>
      </mc:Fallback>
    </mc:AlternateContent>
    <mc:AlternateContent xmlns:mc="http://schemas.openxmlformats.org/markup-compatibility/2006">
      <mc:Choice Requires="x14">
        <oleObject progId="Equation.3" shapeId="2056" r:id="rId19">
          <objectPr defaultSize="0" autoPict="0" r:id="rId20">
            <anchor moveWithCells="1" sizeWithCells="1">
              <from>
                <xdr:col>3</xdr:col>
                <xdr:colOff>66675</xdr:colOff>
                <xdr:row>48</xdr:row>
                <xdr:rowOff>104775</xdr:rowOff>
              </from>
              <to>
                <xdr:col>4</xdr:col>
                <xdr:colOff>66675</xdr:colOff>
                <xdr:row>51</xdr:row>
                <xdr:rowOff>0</xdr:rowOff>
              </to>
            </anchor>
          </objectPr>
        </oleObject>
      </mc:Choice>
      <mc:Fallback>
        <oleObject progId="Equation.3" shapeId="2056" r:id="rId19"/>
      </mc:Fallback>
    </mc:AlternateContent>
    <mc:AlternateContent xmlns:mc="http://schemas.openxmlformats.org/markup-compatibility/2006">
      <mc:Choice Requires="x14">
        <oleObject progId="Equation.3" shapeId="2057" r:id="rId21">
          <objectPr defaultSize="0" autoPict="0" r:id="rId22">
            <anchor moveWithCells="1" sizeWithCells="1">
              <from>
                <xdr:col>2</xdr:col>
                <xdr:colOff>342900</xdr:colOff>
                <xdr:row>53</xdr:row>
                <xdr:rowOff>38100</xdr:rowOff>
              </from>
              <to>
                <xdr:col>4</xdr:col>
                <xdr:colOff>476250</xdr:colOff>
                <xdr:row>56</xdr:row>
                <xdr:rowOff>38100</xdr:rowOff>
              </to>
            </anchor>
          </objectPr>
        </oleObject>
      </mc:Choice>
      <mc:Fallback>
        <oleObject progId="Equation.3" shapeId="2057" r:id="rId21"/>
      </mc:Fallback>
    </mc:AlternateContent>
    <mc:AlternateContent xmlns:mc="http://schemas.openxmlformats.org/markup-compatibility/2006">
      <mc:Choice Requires="x14">
        <oleObject progId="Equation.3" shapeId="2058" r:id="rId23">
          <objectPr defaultSize="0" autoPict="0" r:id="rId24">
            <anchor moveWithCells="1" sizeWithCells="1">
              <from>
                <xdr:col>5</xdr:col>
                <xdr:colOff>323850</xdr:colOff>
                <xdr:row>54</xdr:row>
                <xdr:rowOff>57150</xdr:rowOff>
              </from>
              <to>
                <xdr:col>6</xdr:col>
                <xdr:colOff>161925</xdr:colOff>
                <xdr:row>55</xdr:row>
                <xdr:rowOff>9525</xdr:rowOff>
              </to>
            </anchor>
          </objectPr>
        </oleObject>
      </mc:Choice>
      <mc:Fallback>
        <oleObject progId="Equation.3" shapeId="2058" r:id="rId23"/>
      </mc:Fallback>
    </mc:AlternateContent>
    <mc:AlternateContent xmlns:mc="http://schemas.openxmlformats.org/markup-compatibility/2006">
      <mc:Choice Requires="x14">
        <oleObject progId="Equation.3" shapeId="2059" r:id="rId25">
          <objectPr defaultSize="0" autoPict="0" r:id="rId26">
            <anchor moveWithCells="1" sizeWithCells="1">
              <from>
                <xdr:col>1</xdr:col>
                <xdr:colOff>523875</xdr:colOff>
                <xdr:row>57</xdr:row>
                <xdr:rowOff>76200</xdr:rowOff>
              </from>
              <to>
                <xdr:col>3</xdr:col>
                <xdr:colOff>419100</xdr:colOff>
                <xdr:row>59</xdr:row>
                <xdr:rowOff>123825</xdr:rowOff>
              </to>
            </anchor>
          </objectPr>
        </oleObject>
      </mc:Choice>
      <mc:Fallback>
        <oleObject progId="Equation.3" shapeId="2059" r:id="rId25"/>
      </mc:Fallback>
    </mc:AlternateContent>
    <mc:AlternateContent xmlns:mc="http://schemas.openxmlformats.org/markup-compatibility/2006">
      <mc:Choice Requires="x14">
        <oleObject progId="Equation.3" shapeId="2060" r:id="rId27">
          <objectPr defaultSize="0" autoPict="0" r:id="rId28">
            <anchor moveWithCells="1" sizeWithCells="1">
              <from>
                <xdr:col>3</xdr:col>
                <xdr:colOff>76200</xdr:colOff>
                <xdr:row>60</xdr:row>
                <xdr:rowOff>114300</xdr:rowOff>
              </from>
              <to>
                <xdr:col>4</xdr:col>
                <xdr:colOff>142875</xdr:colOff>
                <xdr:row>62</xdr:row>
                <xdr:rowOff>85725</xdr:rowOff>
              </to>
            </anchor>
          </objectPr>
        </oleObject>
      </mc:Choice>
      <mc:Fallback>
        <oleObject progId="Equation.3" shapeId="2060" r:id="rId27"/>
      </mc:Fallback>
    </mc:AlternateContent>
    <mc:AlternateContent xmlns:mc="http://schemas.openxmlformats.org/markup-compatibility/2006">
      <mc:Choice Requires="x14">
        <oleObject progId="Equation.3" shapeId="2061" r:id="rId29">
          <objectPr defaultSize="0" autoPict="0" r:id="rId30">
            <anchor moveWithCells="1" sizeWithCells="1">
              <from>
                <xdr:col>5</xdr:col>
                <xdr:colOff>104775</xdr:colOff>
                <xdr:row>60</xdr:row>
                <xdr:rowOff>133350</xdr:rowOff>
              </from>
              <to>
                <xdr:col>6</xdr:col>
                <xdr:colOff>152400</xdr:colOff>
                <xdr:row>62</xdr:row>
                <xdr:rowOff>152400</xdr:rowOff>
              </to>
            </anchor>
          </objectPr>
        </oleObject>
      </mc:Choice>
      <mc:Fallback>
        <oleObject progId="Equation.3" shapeId="2061" r:id="rId29"/>
      </mc:Fallback>
    </mc:AlternateContent>
    <mc:AlternateContent xmlns:mc="http://schemas.openxmlformats.org/markup-compatibility/2006">
      <mc:Choice Requires="x14">
        <oleObject progId="Equation.3" shapeId="2066" r:id="rId31">
          <objectPr defaultSize="0" autoPict="0" r:id="rId32">
            <anchor moveWithCells="1" sizeWithCells="1">
              <from>
                <xdr:col>5</xdr:col>
                <xdr:colOff>371475</xdr:colOff>
                <xdr:row>66</xdr:row>
                <xdr:rowOff>0</xdr:rowOff>
              </from>
              <to>
                <xdr:col>6</xdr:col>
                <xdr:colOff>247650</xdr:colOff>
                <xdr:row>66</xdr:row>
                <xdr:rowOff>0</xdr:rowOff>
              </to>
            </anchor>
          </objectPr>
        </oleObject>
      </mc:Choice>
      <mc:Fallback>
        <oleObject progId="Equation.3" shapeId="2066" r:id="rId31"/>
      </mc:Fallback>
    </mc:AlternateContent>
    <mc:AlternateContent xmlns:mc="http://schemas.openxmlformats.org/markup-compatibility/2006">
      <mc:Choice Requires="x14">
        <oleObject progId="Equation.3" shapeId="2071" r:id="rId33">
          <objectPr defaultSize="0" autoPict="0" r:id="rId34">
            <anchor moveWithCells="1" sizeWithCells="1">
              <from>
                <xdr:col>5</xdr:col>
                <xdr:colOff>485775</xdr:colOff>
                <xdr:row>66</xdr:row>
                <xdr:rowOff>0</xdr:rowOff>
              </from>
              <to>
                <xdr:col>6</xdr:col>
                <xdr:colOff>485775</xdr:colOff>
                <xdr:row>66</xdr:row>
                <xdr:rowOff>0</xdr:rowOff>
              </to>
            </anchor>
          </objectPr>
        </oleObject>
      </mc:Choice>
      <mc:Fallback>
        <oleObject progId="Equation.3" shapeId="2071" r:id="rId33"/>
      </mc:Fallback>
    </mc:AlternateContent>
    <mc:AlternateContent xmlns:mc="http://schemas.openxmlformats.org/markup-compatibility/2006">
      <mc:Choice Requires="x14">
        <oleObject progId="Equation.3" shapeId="2082" r:id="rId35">
          <objectPr defaultSize="0" autoPict="0" r:id="rId34">
            <anchor moveWithCells="1" sizeWithCells="1">
              <from>
                <xdr:col>4</xdr:col>
                <xdr:colOff>619125</xdr:colOff>
                <xdr:row>66</xdr:row>
                <xdr:rowOff>0</xdr:rowOff>
              </from>
              <to>
                <xdr:col>5</xdr:col>
                <xdr:colOff>857250</xdr:colOff>
                <xdr:row>66</xdr:row>
                <xdr:rowOff>0</xdr:rowOff>
              </to>
            </anchor>
          </objectPr>
        </oleObject>
      </mc:Choice>
      <mc:Fallback>
        <oleObject progId="Equation.3" shapeId="2082" r:id="rId35"/>
      </mc:Fallback>
    </mc:AlternateContent>
    <mc:AlternateContent xmlns:mc="http://schemas.openxmlformats.org/markup-compatibility/2006">
      <mc:Choice Requires="x14">
        <oleObject progId="Equation.3" shapeId="2084" r:id="rId36">
          <objectPr defaultSize="0" autoPict="0" r:id="rId37">
            <anchor moveWithCells="1" sizeWithCells="1">
              <from>
                <xdr:col>5</xdr:col>
                <xdr:colOff>419100</xdr:colOff>
                <xdr:row>66</xdr:row>
                <xdr:rowOff>0</xdr:rowOff>
              </from>
              <to>
                <xdr:col>7</xdr:col>
                <xdr:colOff>95250</xdr:colOff>
                <xdr:row>66</xdr:row>
                <xdr:rowOff>0</xdr:rowOff>
              </to>
            </anchor>
          </objectPr>
        </oleObject>
      </mc:Choice>
      <mc:Fallback>
        <oleObject progId="Equation.3" shapeId="2084" r:id="rId36"/>
      </mc:Fallback>
    </mc:AlternateContent>
    <mc:AlternateContent xmlns:mc="http://schemas.openxmlformats.org/markup-compatibility/2006">
      <mc:Choice Requires="x14">
        <oleObject progId="Equation.3" shapeId="2088" r:id="rId38">
          <objectPr defaultSize="0" autoPict="0" r:id="rId34">
            <anchor moveWithCells="1" sizeWithCells="1">
              <from>
                <xdr:col>4</xdr:col>
                <xdr:colOff>342900</xdr:colOff>
                <xdr:row>66</xdr:row>
                <xdr:rowOff>0</xdr:rowOff>
              </from>
              <to>
                <xdr:col>5</xdr:col>
                <xdr:colOff>542925</xdr:colOff>
                <xdr:row>66</xdr:row>
                <xdr:rowOff>0</xdr:rowOff>
              </to>
            </anchor>
          </objectPr>
        </oleObject>
      </mc:Choice>
      <mc:Fallback>
        <oleObject progId="Equation.3" shapeId="2088" r:id="rId38"/>
      </mc:Fallback>
    </mc:AlternateContent>
    <mc:AlternateContent xmlns:mc="http://schemas.openxmlformats.org/markup-compatibility/2006">
      <mc:Choice Requires="x14">
        <oleObject progId="Equation.3" shapeId="2089" r:id="rId39">
          <objectPr defaultSize="0" autoPict="0" r:id="rId40">
            <anchor moveWithCells="1" sizeWithCells="1">
              <from>
                <xdr:col>3</xdr:col>
                <xdr:colOff>38100</xdr:colOff>
                <xdr:row>66</xdr:row>
                <xdr:rowOff>0</xdr:rowOff>
              </from>
              <to>
                <xdr:col>4</xdr:col>
                <xdr:colOff>323850</xdr:colOff>
                <xdr:row>66</xdr:row>
                <xdr:rowOff>0</xdr:rowOff>
              </to>
            </anchor>
          </objectPr>
        </oleObject>
      </mc:Choice>
      <mc:Fallback>
        <oleObject progId="Equation.3" shapeId="2089" r:id="rId39"/>
      </mc:Fallback>
    </mc:AlternateContent>
    <mc:AlternateContent xmlns:mc="http://schemas.openxmlformats.org/markup-compatibility/2006">
      <mc:Choice Requires="x14">
        <oleObject progId="Equation.3" shapeId="2091" r:id="rId41">
          <objectPr defaultSize="0" autoPict="0" r:id="rId34">
            <anchor moveWithCells="1" sizeWithCells="1">
              <from>
                <xdr:col>5</xdr:col>
                <xdr:colOff>142875</xdr:colOff>
                <xdr:row>66</xdr:row>
                <xdr:rowOff>0</xdr:rowOff>
              </from>
              <to>
                <xdr:col>6</xdr:col>
                <xdr:colOff>76200</xdr:colOff>
                <xdr:row>66</xdr:row>
                <xdr:rowOff>0</xdr:rowOff>
              </to>
            </anchor>
          </objectPr>
        </oleObject>
      </mc:Choice>
      <mc:Fallback>
        <oleObject progId="Equation.3" shapeId="2091" r:id="rId41"/>
      </mc:Fallback>
    </mc:AlternateContent>
    <mc:AlternateContent xmlns:mc="http://schemas.openxmlformats.org/markup-compatibility/2006">
      <mc:Choice Requires="x14">
        <oleObject progId="Equation.3" shapeId="2093" r:id="rId42">
          <objectPr defaultSize="0" autoPict="0" r:id="rId34">
            <anchor moveWithCells="1" sizeWithCells="1">
              <from>
                <xdr:col>5</xdr:col>
                <xdr:colOff>476250</xdr:colOff>
                <xdr:row>66</xdr:row>
                <xdr:rowOff>0</xdr:rowOff>
              </from>
              <to>
                <xdr:col>6</xdr:col>
                <xdr:colOff>400050</xdr:colOff>
                <xdr:row>66</xdr:row>
                <xdr:rowOff>0</xdr:rowOff>
              </to>
            </anchor>
          </objectPr>
        </oleObject>
      </mc:Choice>
      <mc:Fallback>
        <oleObject progId="Equation.3" shapeId="2093" r:id="rId42"/>
      </mc:Fallback>
    </mc:AlternateContent>
    <mc:AlternateContent xmlns:mc="http://schemas.openxmlformats.org/markup-compatibility/2006">
      <mc:Choice Requires="x14">
        <oleObject progId="Equation.3" shapeId="2094" r:id="rId43">
          <objectPr defaultSize="0" autoPict="0" r:id="rId34">
            <anchor moveWithCells="1" sizeWithCells="1">
              <from>
                <xdr:col>5</xdr:col>
                <xdr:colOff>600075</xdr:colOff>
                <xdr:row>66</xdr:row>
                <xdr:rowOff>0</xdr:rowOff>
              </from>
              <to>
                <xdr:col>6</xdr:col>
                <xdr:colOff>438150</xdr:colOff>
                <xdr:row>66</xdr:row>
                <xdr:rowOff>0</xdr:rowOff>
              </to>
            </anchor>
          </objectPr>
        </oleObject>
      </mc:Choice>
      <mc:Fallback>
        <oleObject progId="Equation.3" shapeId="2094" r:id="rId43"/>
      </mc:Fallback>
    </mc:AlternateContent>
    <mc:AlternateContent xmlns:mc="http://schemas.openxmlformats.org/markup-compatibility/2006">
      <mc:Choice Requires="x14">
        <oleObject progId="Equation.3" shapeId="2095" r:id="rId44">
          <objectPr defaultSize="0" autoPict="0" r:id="rId45">
            <anchor moveWithCells="1" sizeWithCells="1">
              <from>
                <xdr:col>6</xdr:col>
                <xdr:colOff>28575</xdr:colOff>
                <xdr:row>66</xdr:row>
                <xdr:rowOff>0</xdr:rowOff>
              </from>
              <to>
                <xdr:col>7</xdr:col>
                <xdr:colOff>161925</xdr:colOff>
                <xdr:row>66</xdr:row>
                <xdr:rowOff>0</xdr:rowOff>
              </to>
            </anchor>
          </objectPr>
        </oleObject>
      </mc:Choice>
      <mc:Fallback>
        <oleObject progId="Equation.3" shapeId="2095" r:id="rId44"/>
      </mc:Fallback>
    </mc:AlternateContent>
    <mc:AlternateContent xmlns:mc="http://schemas.openxmlformats.org/markup-compatibility/2006">
      <mc:Choice Requires="x14">
        <oleObject progId="Equation.3" shapeId="2096" r:id="rId46">
          <objectPr defaultSize="0" autoPict="0" r:id="rId40">
            <anchor moveWithCells="1" sizeWithCells="1">
              <from>
                <xdr:col>3</xdr:col>
                <xdr:colOff>38100</xdr:colOff>
                <xdr:row>66</xdr:row>
                <xdr:rowOff>0</xdr:rowOff>
              </from>
              <to>
                <xdr:col>4</xdr:col>
                <xdr:colOff>238125</xdr:colOff>
                <xdr:row>66</xdr:row>
                <xdr:rowOff>0</xdr:rowOff>
              </to>
            </anchor>
          </objectPr>
        </oleObject>
      </mc:Choice>
      <mc:Fallback>
        <oleObject progId="Equation.3" shapeId="2096" r:id="rId46"/>
      </mc:Fallback>
    </mc:AlternateContent>
    <mc:AlternateContent xmlns:mc="http://schemas.openxmlformats.org/markup-compatibility/2006">
      <mc:Choice Requires="x14">
        <oleObject progId="Equation.3" shapeId="2098" r:id="rId47">
          <objectPr defaultSize="0" autoPict="0" r:id="rId34">
            <anchor moveWithCells="1" sizeWithCells="1">
              <from>
                <xdr:col>5</xdr:col>
                <xdr:colOff>76200</xdr:colOff>
                <xdr:row>66</xdr:row>
                <xdr:rowOff>0</xdr:rowOff>
              </from>
              <to>
                <xdr:col>6</xdr:col>
                <xdr:colOff>180975</xdr:colOff>
                <xdr:row>66</xdr:row>
                <xdr:rowOff>0</xdr:rowOff>
              </to>
            </anchor>
          </objectPr>
        </oleObject>
      </mc:Choice>
      <mc:Fallback>
        <oleObject progId="Equation.3" shapeId="2098" r:id="rId47"/>
      </mc:Fallback>
    </mc:AlternateContent>
    <mc:AlternateContent xmlns:mc="http://schemas.openxmlformats.org/markup-compatibility/2006">
      <mc:Choice Requires="x14">
        <oleObject progId="Equation.3" shapeId="2100" r:id="rId48">
          <objectPr defaultSize="0" autoPict="0" r:id="rId49">
            <anchor moveWithCells="1" sizeWithCells="1">
              <from>
                <xdr:col>5</xdr:col>
                <xdr:colOff>419100</xdr:colOff>
                <xdr:row>66</xdr:row>
                <xdr:rowOff>0</xdr:rowOff>
              </from>
              <to>
                <xdr:col>6</xdr:col>
                <xdr:colOff>533400</xdr:colOff>
                <xdr:row>66</xdr:row>
                <xdr:rowOff>0</xdr:rowOff>
              </to>
            </anchor>
          </objectPr>
        </oleObject>
      </mc:Choice>
      <mc:Fallback>
        <oleObject progId="Equation.3" shapeId="2100" r:id="rId48"/>
      </mc:Fallback>
    </mc:AlternateContent>
    <mc:AlternateContent xmlns:mc="http://schemas.openxmlformats.org/markup-compatibility/2006">
      <mc:Choice Requires="x14">
        <oleObject progId="Equation.3" shapeId="2102" r:id="rId50">
          <objectPr defaultSize="0" autoPict="0" r:id="rId34">
            <anchor moveWithCells="1" sizeWithCells="1">
              <from>
                <xdr:col>5</xdr:col>
                <xdr:colOff>476250</xdr:colOff>
                <xdr:row>66</xdr:row>
                <xdr:rowOff>0</xdr:rowOff>
              </from>
              <to>
                <xdr:col>6</xdr:col>
                <xdr:colOff>438150</xdr:colOff>
                <xdr:row>66</xdr:row>
                <xdr:rowOff>0</xdr:rowOff>
              </to>
            </anchor>
          </objectPr>
        </oleObject>
      </mc:Choice>
      <mc:Fallback>
        <oleObject progId="Equation.3" shapeId="2102" r:id="rId50"/>
      </mc:Fallback>
    </mc:AlternateContent>
    <mc:AlternateContent xmlns:mc="http://schemas.openxmlformats.org/markup-compatibility/2006">
      <mc:Choice Requires="x14">
        <oleObject progId="Equation.3" shapeId="2104" r:id="rId51">
          <objectPr defaultSize="0" autoPict="0" r:id="rId52">
            <anchor moveWithCells="1" sizeWithCells="1">
              <from>
                <xdr:col>3</xdr:col>
                <xdr:colOff>38100</xdr:colOff>
                <xdr:row>66</xdr:row>
                <xdr:rowOff>0</xdr:rowOff>
              </from>
              <to>
                <xdr:col>4</xdr:col>
                <xdr:colOff>762000</xdr:colOff>
                <xdr:row>66</xdr:row>
                <xdr:rowOff>0</xdr:rowOff>
              </to>
            </anchor>
          </objectPr>
        </oleObject>
      </mc:Choice>
      <mc:Fallback>
        <oleObject progId="Equation.3" shapeId="2104" r:id="rId51"/>
      </mc:Fallback>
    </mc:AlternateContent>
    <mc:AlternateContent xmlns:mc="http://schemas.openxmlformats.org/markup-compatibility/2006">
      <mc:Choice Requires="x14">
        <oleObject progId="Equation.3" shapeId="2105" r:id="rId53">
          <objectPr defaultSize="0" autoPict="0" r:id="rId54">
            <anchor moveWithCells="1" sizeWithCells="1">
              <from>
                <xdr:col>3</xdr:col>
                <xdr:colOff>28575</xdr:colOff>
                <xdr:row>66</xdr:row>
                <xdr:rowOff>0</xdr:rowOff>
              </from>
              <to>
                <xdr:col>4</xdr:col>
                <xdr:colOff>685800</xdr:colOff>
                <xdr:row>66</xdr:row>
                <xdr:rowOff>0</xdr:rowOff>
              </to>
            </anchor>
          </objectPr>
        </oleObject>
      </mc:Choice>
      <mc:Fallback>
        <oleObject progId="Equation.3" shapeId="2105" r:id="rId53"/>
      </mc:Fallback>
    </mc:AlternateContent>
    <mc:AlternateContent xmlns:mc="http://schemas.openxmlformats.org/markup-compatibility/2006">
      <mc:Choice Requires="x14">
        <oleObject progId="Equation.3" shapeId="2106" r:id="rId55">
          <objectPr defaultSize="0" autoPict="0" r:id="rId56">
            <anchor moveWithCells="1" sizeWithCells="1">
              <from>
                <xdr:col>3</xdr:col>
                <xdr:colOff>333375</xdr:colOff>
                <xdr:row>66</xdr:row>
                <xdr:rowOff>0</xdr:rowOff>
              </from>
              <to>
                <xdr:col>4</xdr:col>
                <xdr:colOff>685800</xdr:colOff>
                <xdr:row>66</xdr:row>
                <xdr:rowOff>0</xdr:rowOff>
              </to>
            </anchor>
          </objectPr>
        </oleObject>
      </mc:Choice>
      <mc:Fallback>
        <oleObject progId="Equation.3" shapeId="2106" r:id="rId55"/>
      </mc:Fallback>
    </mc:AlternateContent>
    <mc:AlternateContent xmlns:mc="http://schemas.openxmlformats.org/markup-compatibility/2006">
      <mc:Choice Requires="x14">
        <oleObject progId="Equation.3" shapeId="2107" r:id="rId57">
          <objectPr defaultSize="0" autoPict="0" r:id="rId34">
            <anchor moveWithCells="1" sizeWithCells="1">
              <from>
                <xdr:col>6</xdr:col>
                <xdr:colOff>9525</xdr:colOff>
                <xdr:row>66</xdr:row>
                <xdr:rowOff>0</xdr:rowOff>
              </from>
              <to>
                <xdr:col>7</xdr:col>
                <xdr:colOff>47625</xdr:colOff>
                <xdr:row>66</xdr:row>
                <xdr:rowOff>0</xdr:rowOff>
              </to>
            </anchor>
          </objectPr>
        </oleObject>
      </mc:Choice>
      <mc:Fallback>
        <oleObject progId="Equation.3" shapeId="2107" r:id="rId57"/>
      </mc:Fallback>
    </mc:AlternateContent>
    <mc:AlternateContent xmlns:mc="http://schemas.openxmlformats.org/markup-compatibility/2006">
      <mc:Choice Requires="x14">
        <oleObject progId="Equation.3" shapeId="2111" r:id="rId58">
          <objectPr defaultSize="0" autoPict="0" r:id="rId34">
            <anchor moveWithCells="1" sizeWithCells="1">
              <from>
                <xdr:col>6</xdr:col>
                <xdr:colOff>552450</xdr:colOff>
                <xdr:row>66</xdr:row>
                <xdr:rowOff>0</xdr:rowOff>
              </from>
              <to>
                <xdr:col>7</xdr:col>
                <xdr:colOff>647700</xdr:colOff>
                <xdr:row>66</xdr:row>
                <xdr:rowOff>0</xdr:rowOff>
              </to>
            </anchor>
          </objectPr>
        </oleObject>
      </mc:Choice>
      <mc:Fallback>
        <oleObject progId="Equation.3" shapeId="2111" r:id="rId58"/>
      </mc:Fallback>
    </mc:AlternateContent>
    <mc:AlternateContent xmlns:mc="http://schemas.openxmlformats.org/markup-compatibility/2006">
      <mc:Choice Requires="x14">
        <oleObject progId="Equation.3" shapeId="2112" r:id="rId59">
          <objectPr defaultSize="0" autoPict="0" r:id="rId45">
            <anchor moveWithCells="1" sizeWithCells="1">
              <from>
                <xdr:col>6</xdr:col>
                <xdr:colOff>28575</xdr:colOff>
                <xdr:row>66</xdr:row>
                <xdr:rowOff>0</xdr:rowOff>
              </from>
              <to>
                <xdr:col>7</xdr:col>
                <xdr:colOff>161925</xdr:colOff>
                <xdr:row>66</xdr:row>
                <xdr:rowOff>0</xdr:rowOff>
              </to>
            </anchor>
          </objectPr>
        </oleObject>
      </mc:Choice>
      <mc:Fallback>
        <oleObject progId="Equation.3" shapeId="2112" r:id="rId59"/>
      </mc:Fallback>
    </mc:AlternateContent>
    <mc:AlternateContent xmlns:mc="http://schemas.openxmlformats.org/markup-compatibility/2006">
      <mc:Choice Requires="x14">
        <oleObject progId="Equation.3" shapeId="2114" r:id="rId60">
          <objectPr defaultSize="0" autoPict="0" r:id="rId32">
            <anchor moveWithCells="1" sizeWithCells="1">
              <from>
                <xdr:col>6</xdr:col>
                <xdr:colOff>76200</xdr:colOff>
                <xdr:row>66</xdr:row>
                <xdr:rowOff>0</xdr:rowOff>
              </from>
              <to>
                <xdr:col>7</xdr:col>
                <xdr:colOff>133350</xdr:colOff>
                <xdr:row>66</xdr:row>
                <xdr:rowOff>0</xdr:rowOff>
              </to>
            </anchor>
          </objectPr>
        </oleObject>
      </mc:Choice>
      <mc:Fallback>
        <oleObject progId="Equation.3" shapeId="2114" r:id="rId60"/>
      </mc:Fallback>
    </mc:AlternateContent>
    <mc:AlternateContent xmlns:mc="http://schemas.openxmlformats.org/markup-compatibility/2006">
      <mc:Choice Requires="x14">
        <oleObject progId="Equation.3" shapeId="2115" r:id="rId61">
          <objectPr defaultSize="0" autoPict="0" r:id="rId34">
            <anchor moveWithCells="1" sizeWithCells="1">
              <from>
                <xdr:col>6</xdr:col>
                <xdr:colOff>76200</xdr:colOff>
                <xdr:row>66</xdr:row>
                <xdr:rowOff>0</xdr:rowOff>
              </from>
              <to>
                <xdr:col>7</xdr:col>
                <xdr:colOff>133350</xdr:colOff>
                <xdr:row>66</xdr:row>
                <xdr:rowOff>0</xdr:rowOff>
              </to>
            </anchor>
          </objectPr>
        </oleObject>
      </mc:Choice>
      <mc:Fallback>
        <oleObject progId="Equation.3" shapeId="2115" r:id="rId61"/>
      </mc:Fallback>
    </mc:AlternateContent>
    <mc:AlternateContent xmlns:mc="http://schemas.openxmlformats.org/markup-compatibility/2006">
      <mc:Choice Requires="x14">
        <oleObject progId="Equation.3" shapeId="2116" r:id="rId62">
          <objectPr defaultSize="0" autoPict="0" r:id="rId34">
            <anchor moveWithCells="1" sizeWithCells="1">
              <from>
                <xdr:col>5</xdr:col>
                <xdr:colOff>76200</xdr:colOff>
                <xdr:row>66</xdr:row>
                <xdr:rowOff>0</xdr:rowOff>
              </from>
              <to>
                <xdr:col>6</xdr:col>
                <xdr:colOff>180975</xdr:colOff>
                <xdr:row>66</xdr:row>
                <xdr:rowOff>0</xdr:rowOff>
              </to>
            </anchor>
          </objectPr>
        </oleObject>
      </mc:Choice>
      <mc:Fallback>
        <oleObject progId="Equation.3" shapeId="2116" r:id="rId62"/>
      </mc:Fallback>
    </mc:AlternateContent>
    <mc:AlternateContent xmlns:mc="http://schemas.openxmlformats.org/markup-compatibility/2006">
      <mc:Choice Requires="x14">
        <oleObject progId="Equation.3" shapeId="2117" r:id="rId63">
          <objectPr defaultSize="0" autoPict="0" r:id="rId64">
            <anchor moveWithCells="1" sizeWithCells="1">
              <from>
                <xdr:col>5</xdr:col>
                <xdr:colOff>542925</xdr:colOff>
                <xdr:row>66</xdr:row>
                <xdr:rowOff>0</xdr:rowOff>
              </from>
              <to>
                <xdr:col>6</xdr:col>
                <xdr:colOff>904875</xdr:colOff>
                <xdr:row>66</xdr:row>
                <xdr:rowOff>0</xdr:rowOff>
              </to>
            </anchor>
          </objectPr>
        </oleObject>
      </mc:Choice>
      <mc:Fallback>
        <oleObject progId="Equation.3" shapeId="2117" r:id="rId63"/>
      </mc:Fallback>
    </mc:AlternateContent>
    <mc:AlternateContent xmlns:mc="http://schemas.openxmlformats.org/markup-compatibility/2006">
      <mc:Choice Requires="x14">
        <oleObject progId="Equation.3" shapeId="2118" r:id="rId65">
          <objectPr defaultSize="0" autoPict="0" r:id="rId34">
            <anchor moveWithCells="1" sizeWithCells="1">
              <from>
                <xdr:col>6</xdr:col>
                <xdr:colOff>76200</xdr:colOff>
                <xdr:row>66</xdr:row>
                <xdr:rowOff>0</xdr:rowOff>
              </from>
              <to>
                <xdr:col>7</xdr:col>
                <xdr:colOff>133350</xdr:colOff>
                <xdr:row>66</xdr:row>
                <xdr:rowOff>0</xdr:rowOff>
              </to>
            </anchor>
          </objectPr>
        </oleObject>
      </mc:Choice>
      <mc:Fallback>
        <oleObject progId="Equation.3" shapeId="2118" r:id="rId65"/>
      </mc:Fallback>
    </mc:AlternateContent>
    <mc:AlternateContent xmlns:mc="http://schemas.openxmlformats.org/markup-compatibility/2006">
      <mc:Choice Requires="x14">
        <oleObject progId="Equation.3" shapeId="2119" r:id="rId66">
          <objectPr defaultSize="0" autoPict="0" r:id="rId34">
            <anchor moveWithCells="1" sizeWithCells="1">
              <from>
                <xdr:col>6</xdr:col>
                <xdr:colOff>76200</xdr:colOff>
                <xdr:row>66</xdr:row>
                <xdr:rowOff>0</xdr:rowOff>
              </from>
              <to>
                <xdr:col>7</xdr:col>
                <xdr:colOff>133350</xdr:colOff>
                <xdr:row>66</xdr:row>
                <xdr:rowOff>0</xdr:rowOff>
              </to>
            </anchor>
          </objectPr>
        </oleObject>
      </mc:Choice>
      <mc:Fallback>
        <oleObject progId="Equation.3" shapeId="2119" r:id="rId66"/>
      </mc:Fallback>
    </mc:AlternateContent>
    <mc:AlternateContent xmlns:mc="http://schemas.openxmlformats.org/markup-compatibility/2006">
      <mc:Choice Requires="x14">
        <oleObject progId="Equation.3" shapeId="2137" r:id="rId67">
          <objectPr defaultSize="0" autoPict="0" r:id="rId68">
            <anchor moveWithCells="1" sizeWithCells="1">
              <from>
                <xdr:col>6</xdr:col>
                <xdr:colOff>142875</xdr:colOff>
                <xdr:row>66</xdr:row>
                <xdr:rowOff>0</xdr:rowOff>
              </from>
              <to>
                <xdr:col>6</xdr:col>
                <xdr:colOff>904875</xdr:colOff>
                <xdr:row>66</xdr:row>
                <xdr:rowOff>0</xdr:rowOff>
              </to>
            </anchor>
          </objectPr>
        </oleObject>
      </mc:Choice>
      <mc:Fallback>
        <oleObject progId="Equation.3" shapeId="2137" r:id="rId67"/>
      </mc:Fallback>
    </mc:AlternateContent>
    <mc:AlternateContent xmlns:mc="http://schemas.openxmlformats.org/markup-compatibility/2006">
      <mc:Choice Requires="x14">
        <oleObject progId="Equation.3" shapeId="2233" r:id="rId69">
          <objectPr defaultSize="0" autoPict="0" r:id="rId70">
            <anchor moveWithCells="1" sizeWithCells="1">
              <from>
                <xdr:col>6</xdr:col>
                <xdr:colOff>180975</xdr:colOff>
                <xdr:row>66</xdr:row>
                <xdr:rowOff>0</xdr:rowOff>
              </from>
              <to>
                <xdr:col>6</xdr:col>
                <xdr:colOff>704850</xdr:colOff>
                <xdr:row>66</xdr:row>
                <xdr:rowOff>0</xdr:rowOff>
              </to>
            </anchor>
          </objectPr>
        </oleObject>
      </mc:Choice>
      <mc:Fallback>
        <oleObject progId="Equation.3" shapeId="2233" r:id="rId69"/>
      </mc:Fallback>
    </mc:AlternateContent>
    <mc:AlternateContent xmlns:mc="http://schemas.openxmlformats.org/markup-compatibility/2006">
      <mc:Choice Requires="x14">
        <oleObject progId="Equation.3" shapeId="2234" r:id="rId71">
          <objectPr defaultSize="0" autoPict="0" r:id="rId72">
            <anchor moveWithCells="1" sizeWithCells="1">
              <from>
                <xdr:col>6</xdr:col>
                <xdr:colOff>66675</xdr:colOff>
                <xdr:row>66</xdr:row>
                <xdr:rowOff>0</xdr:rowOff>
              </from>
              <to>
                <xdr:col>6</xdr:col>
                <xdr:colOff>876300</xdr:colOff>
                <xdr:row>66</xdr:row>
                <xdr:rowOff>0</xdr:rowOff>
              </to>
            </anchor>
          </objectPr>
        </oleObject>
      </mc:Choice>
      <mc:Fallback>
        <oleObject progId="Equation.3" shapeId="2234" r:id="rId7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70"/>
  <sheetViews>
    <sheetView topLeftCell="B1" zoomScaleNormal="100" zoomScaleSheetLayoutView="100" workbookViewId="0">
      <selection activeCell="N20" sqref="N20"/>
    </sheetView>
  </sheetViews>
  <sheetFormatPr defaultColWidth="9.140625" defaultRowHeight="15.75"/>
  <cols>
    <col min="1" max="1" width="0.140625" style="11" hidden="1" customWidth="1"/>
    <col min="2" max="2" width="4.85546875" style="11" customWidth="1"/>
    <col min="3" max="3" width="6.7109375" style="177" customWidth="1"/>
    <col min="4" max="4" width="7" style="177" customWidth="1"/>
    <col min="5" max="5" width="12.28515625" style="177" customWidth="1"/>
    <col min="6" max="6" width="11.5703125" style="177" customWidth="1"/>
    <col min="7" max="7" width="0.42578125" style="177" hidden="1" customWidth="1"/>
    <col min="8" max="8" width="10.7109375" style="177" customWidth="1"/>
    <col min="9" max="9" width="10.28515625" style="177" customWidth="1"/>
    <col min="10" max="10" width="10" style="177" customWidth="1"/>
    <col min="11" max="11" width="4.42578125" style="177" customWidth="1"/>
    <col min="12" max="13" width="7.42578125" style="177" customWidth="1"/>
    <col min="14" max="14" width="7.85546875" style="177" customWidth="1"/>
    <col min="15" max="15" width="7.42578125" style="177" customWidth="1"/>
    <col min="16" max="16" width="13.5703125" style="177" customWidth="1"/>
    <col min="17" max="17" width="10.5703125" style="177" customWidth="1"/>
    <col min="18" max="18" width="21" style="11" customWidth="1"/>
    <col min="19" max="19" width="7.140625" style="221" customWidth="1"/>
    <col min="20" max="26" width="7.140625" style="11" customWidth="1"/>
    <col min="27" max="16384" width="9.140625" style="11"/>
  </cols>
  <sheetData>
    <row r="1" spans="2:25" ht="3.75" customHeight="1" thickBot="1">
      <c r="G1" s="219"/>
      <c r="P1" s="220"/>
    </row>
    <row r="2" spans="2:25" s="225" customFormat="1" ht="39.75" customHeight="1" thickTop="1">
      <c r="B2" s="222" t="s">
        <v>62</v>
      </c>
      <c r="C2" s="223" t="s">
        <v>63</v>
      </c>
      <c r="D2" s="223" t="s">
        <v>64</v>
      </c>
      <c r="E2" s="223" t="s">
        <v>65</v>
      </c>
      <c r="F2" s="223" t="s">
        <v>66</v>
      </c>
      <c r="G2" s="223" t="s">
        <v>67</v>
      </c>
      <c r="H2" s="601" t="s">
        <v>126</v>
      </c>
      <c r="I2" s="602"/>
      <c r="J2" s="601" t="s">
        <v>127</v>
      </c>
      <c r="K2" s="602"/>
      <c r="L2" s="601" t="s">
        <v>128</v>
      </c>
      <c r="M2" s="602"/>
      <c r="N2" s="601" t="s">
        <v>129</v>
      </c>
      <c r="O2" s="602"/>
      <c r="P2" s="223" t="s">
        <v>68</v>
      </c>
      <c r="Q2" s="224" t="s">
        <v>69</v>
      </c>
      <c r="S2" s="226"/>
    </row>
    <row r="3" spans="2:25" ht="17.25" thickBot="1">
      <c r="B3" s="227"/>
      <c r="C3" s="228" t="s">
        <v>70</v>
      </c>
      <c r="D3" s="228" t="s">
        <v>71</v>
      </c>
      <c r="E3" s="228" t="s">
        <v>61</v>
      </c>
      <c r="F3" s="228" t="s">
        <v>130</v>
      </c>
      <c r="G3" s="228" t="s">
        <v>72</v>
      </c>
      <c r="H3" s="228" t="s">
        <v>131</v>
      </c>
      <c r="I3" s="228" t="s">
        <v>132</v>
      </c>
      <c r="J3" s="228" t="s">
        <v>133</v>
      </c>
      <c r="K3" s="228" t="s">
        <v>134</v>
      </c>
      <c r="L3" s="228" t="s">
        <v>135</v>
      </c>
      <c r="M3" s="228" t="s">
        <v>136</v>
      </c>
      <c r="N3" s="228" t="s">
        <v>137</v>
      </c>
      <c r="O3" s="228" t="s">
        <v>138</v>
      </c>
      <c r="P3" s="228" t="s">
        <v>139</v>
      </c>
      <c r="Q3" s="229" t="s">
        <v>73</v>
      </c>
      <c r="R3" s="225"/>
    </row>
    <row r="4" spans="2:25" ht="15.75" customHeight="1" thickTop="1">
      <c r="B4" s="230"/>
      <c r="C4" s="231" t="s">
        <v>74</v>
      </c>
      <c r="D4" s="232"/>
      <c r="E4" s="232"/>
      <c r="F4" s="232"/>
      <c r="G4" s="232"/>
      <c r="H4" s="233"/>
      <c r="I4" s="232"/>
      <c r="J4" s="232"/>
      <c r="K4" s="232"/>
      <c r="L4" s="233"/>
      <c r="M4" s="232"/>
      <c r="N4" s="234"/>
      <c r="O4" s="232"/>
      <c r="P4" s="232"/>
      <c r="Q4" s="235"/>
      <c r="R4" s="225"/>
      <c r="T4" s="236"/>
    </row>
    <row r="5" spans="2:25" s="244" customFormat="1">
      <c r="B5" s="237">
        <v>1</v>
      </c>
      <c r="C5" s="238">
        <v>300</v>
      </c>
      <c r="D5" s="238">
        <v>200</v>
      </c>
      <c r="E5" s="238">
        <v>10</v>
      </c>
      <c r="F5" s="238">
        <v>6</v>
      </c>
      <c r="G5" s="239">
        <v>12</v>
      </c>
      <c r="H5" s="240">
        <f>(F5*(C5-2*E5)^3/12+2*E5*D5*((C5-E5)/2)^2)/10^4</f>
        <v>9507.6</v>
      </c>
      <c r="I5" s="240">
        <f>(2*E5*D5^3/12+(C5-2*E5)*F5^3/12)/10^4</f>
        <v>1333.8373333333334</v>
      </c>
      <c r="J5" s="240">
        <f>H5*20/C5</f>
        <v>633.84</v>
      </c>
      <c r="K5" s="240">
        <f>I5*20/D5</f>
        <v>133.38373333333334</v>
      </c>
      <c r="L5" s="240">
        <f>(E5*D5*(C5-E5)/2+F5*(C5-2*E5)^2/8)/10^3</f>
        <v>348.8</v>
      </c>
      <c r="M5" s="240">
        <f>(2*E5*D5^2/8)/10^3</f>
        <v>100</v>
      </c>
      <c r="N5" s="241">
        <f t="shared" ref="N5:N13" si="0">SQRT(H5/P5)</f>
        <v>12.93782531740408</v>
      </c>
      <c r="O5" s="241">
        <f>SQRT(I5/P5)</f>
        <v>4.8459314525891193</v>
      </c>
      <c r="P5" s="242">
        <f>(2*D5*E5+F5*(C5-2*E5))/100</f>
        <v>56.8</v>
      </c>
      <c r="Q5" s="243">
        <f>7850*P5/10^4</f>
        <v>44.588000000000001</v>
      </c>
      <c r="R5" s="225"/>
      <c r="S5" s="221"/>
      <c r="T5" s="236"/>
      <c r="U5" s="11"/>
      <c r="Y5" s="11"/>
    </row>
    <row r="6" spans="2:25" s="236" customFormat="1">
      <c r="B6" s="237">
        <v>2</v>
      </c>
      <c r="C6" s="245">
        <v>700</v>
      </c>
      <c r="D6" s="246">
        <v>200</v>
      </c>
      <c r="E6" s="246">
        <v>10</v>
      </c>
      <c r="F6" s="246">
        <v>6</v>
      </c>
      <c r="G6" s="245">
        <v>12</v>
      </c>
      <c r="H6" s="240">
        <f t="shared" ref="H6:H13" si="1">(F6*(C6-2*E6)^3/12+2*E6*D6*((C6-E6)/2)^2)/10^4</f>
        <v>63331.6</v>
      </c>
      <c r="I6" s="240">
        <f t="shared" ref="I6:I13" si="2">(2*E6*D6^3/12+(C6-2*E6)*F6^3/12)/10^4</f>
        <v>1334.5573333333334</v>
      </c>
      <c r="J6" s="240">
        <f t="shared" ref="J6:J13" si="3">H6*20/C6</f>
        <v>1809.4742857142858</v>
      </c>
      <c r="K6" s="240">
        <f>I6*20/D6</f>
        <v>133.45573333333334</v>
      </c>
      <c r="L6" s="240">
        <f t="shared" ref="L6:L13" si="4">(E6*D6*(C6-E6)/2+F6*(C6-2*E6)^2/8)/10^3</f>
        <v>1036.8</v>
      </c>
      <c r="M6" s="240">
        <f t="shared" ref="M6:M13" si="5">(2*E6*D6^2/8)/10^3</f>
        <v>100</v>
      </c>
      <c r="N6" s="241">
        <f t="shared" si="0"/>
        <v>27.996552121521486</v>
      </c>
      <c r="O6" s="241">
        <f t="shared" ref="O6:O13" si="6">SQRT(I6/P6)</f>
        <v>4.064086450835906</v>
      </c>
      <c r="P6" s="242">
        <f t="shared" ref="P6:P13" si="7">(2*D6*E6+F6*(C6-2*E6))/100</f>
        <v>80.8</v>
      </c>
      <c r="Q6" s="243">
        <f t="shared" ref="Q6:Q13" si="8">7850*P6/10^4</f>
        <v>63.427999999999997</v>
      </c>
      <c r="R6" s="225"/>
      <c r="S6" s="221"/>
      <c r="U6" s="11"/>
      <c r="X6" s="11"/>
      <c r="Y6" s="11"/>
    </row>
    <row r="7" spans="2:25" s="253" customFormat="1" ht="16.5" thickBot="1">
      <c r="B7" s="247">
        <v>3</v>
      </c>
      <c r="C7" s="228">
        <f>(C5+C6)/2</f>
        <v>500</v>
      </c>
      <c r="D7" s="228">
        <f>D5</f>
        <v>200</v>
      </c>
      <c r="E7" s="228">
        <f>E5</f>
        <v>10</v>
      </c>
      <c r="F7" s="228">
        <f>F5</f>
        <v>6</v>
      </c>
      <c r="G7" s="248">
        <v>12</v>
      </c>
      <c r="H7" s="249">
        <f t="shared" si="1"/>
        <v>29539.599999999999</v>
      </c>
      <c r="I7" s="249">
        <f t="shared" si="2"/>
        <v>1334.1973333333333</v>
      </c>
      <c r="J7" s="249">
        <f t="shared" si="3"/>
        <v>1181.5840000000001</v>
      </c>
      <c r="K7" s="249">
        <f>I7*20/D7</f>
        <v>133.41973333333334</v>
      </c>
      <c r="L7" s="249">
        <f t="shared" si="4"/>
        <v>662.8</v>
      </c>
      <c r="M7" s="249">
        <f t="shared" si="5"/>
        <v>100</v>
      </c>
      <c r="N7" s="250">
        <f t="shared" si="0"/>
        <v>20.720874768281156</v>
      </c>
      <c r="O7" s="250">
        <f t="shared" si="6"/>
        <v>4.403680631105666</v>
      </c>
      <c r="P7" s="251">
        <f>(2*D7*E7+F7*(C7-2*E7))/100</f>
        <v>68.8</v>
      </c>
      <c r="Q7" s="252">
        <f>7850*P7/10^4</f>
        <v>54.008000000000003</v>
      </c>
      <c r="R7" s="225"/>
      <c r="S7" s="221"/>
      <c r="T7" s="236"/>
      <c r="U7" s="11"/>
    </row>
    <row r="8" spans="2:25" s="253" customFormat="1" ht="16.5" thickTop="1">
      <c r="B8" s="230"/>
      <c r="C8" s="231" t="s">
        <v>75</v>
      </c>
      <c r="D8" s="254"/>
      <c r="E8" s="254"/>
      <c r="F8" s="254"/>
      <c r="G8" s="254"/>
      <c r="H8" s="255"/>
      <c r="I8" s="255"/>
      <c r="J8" s="255"/>
      <c r="K8" s="255"/>
      <c r="L8" s="255"/>
      <c r="M8" s="255"/>
      <c r="N8" s="256"/>
      <c r="O8" s="256"/>
      <c r="P8" s="257"/>
      <c r="Q8" s="258"/>
      <c r="R8" s="225"/>
      <c r="S8" s="221"/>
      <c r="T8" s="236"/>
      <c r="U8" s="11"/>
      <c r="X8" s="11"/>
      <c r="Y8" s="11"/>
    </row>
    <row r="9" spans="2:25" s="260" customFormat="1">
      <c r="B9" s="237">
        <v>4</v>
      </c>
      <c r="C9" s="558">
        <v>700</v>
      </c>
      <c r="D9" s="558">
        <v>200</v>
      </c>
      <c r="E9" s="558">
        <v>10</v>
      </c>
      <c r="F9" s="558">
        <v>6</v>
      </c>
      <c r="G9" s="259">
        <v>12</v>
      </c>
      <c r="H9" s="240">
        <f t="shared" si="1"/>
        <v>63331.6</v>
      </c>
      <c r="I9" s="240">
        <f t="shared" si="2"/>
        <v>1334.5573333333334</v>
      </c>
      <c r="J9" s="240">
        <f t="shared" si="3"/>
        <v>1809.4742857142858</v>
      </c>
      <c r="K9" s="240">
        <f>I9*20/D9</f>
        <v>133.45573333333334</v>
      </c>
      <c r="L9" s="240">
        <f t="shared" si="4"/>
        <v>1036.8</v>
      </c>
      <c r="M9" s="240">
        <f t="shared" si="5"/>
        <v>100</v>
      </c>
      <c r="N9" s="241">
        <f t="shared" si="0"/>
        <v>27.996552121521486</v>
      </c>
      <c r="O9" s="241">
        <f t="shared" si="6"/>
        <v>4.064086450835906</v>
      </c>
      <c r="P9" s="242">
        <f t="shared" si="7"/>
        <v>80.8</v>
      </c>
      <c r="Q9" s="243">
        <f t="shared" si="8"/>
        <v>63.427999999999997</v>
      </c>
      <c r="R9" s="225"/>
      <c r="S9" s="221"/>
      <c r="T9" s="236"/>
      <c r="U9" s="11"/>
    </row>
    <row r="10" spans="2:25" s="262" customFormat="1">
      <c r="B10" s="237">
        <v>5</v>
      </c>
      <c r="C10" s="238">
        <v>450</v>
      </c>
      <c r="D10" s="246">
        <f>D9</f>
        <v>200</v>
      </c>
      <c r="E10" s="238">
        <v>10</v>
      </c>
      <c r="F10" s="238">
        <v>6</v>
      </c>
      <c r="G10" s="261">
        <v>12</v>
      </c>
      <c r="H10" s="240">
        <f t="shared" si="1"/>
        <v>23335.35</v>
      </c>
      <c r="I10" s="240">
        <f t="shared" si="2"/>
        <v>1334.1073333333334</v>
      </c>
      <c r="J10" s="240">
        <f t="shared" si="3"/>
        <v>1037.1266666666668</v>
      </c>
      <c r="K10" s="240">
        <f>I10*20/D10</f>
        <v>133.41073333333333</v>
      </c>
      <c r="L10" s="240">
        <f t="shared" si="4"/>
        <v>578.67499999999995</v>
      </c>
      <c r="M10" s="240">
        <f t="shared" si="5"/>
        <v>100</v>
      </c>
      <c r="N10" s="241">
        <f t="shared" si="0"/>
        <v>18.831903183364098</v>
      </c>
      <c r="O10" s="241">
        <f t="shared" si="6"/>
        <v>4.5027977343732415</v>
      </c>
      <c r="P10" s="242">
        <f t="shared" si="7"/>
        <v>65.8</v>
      </c>
      <c r="Q10" s="243">
        <f t="shared" si="8"/>
        <v>51.652999999999999</v>
      </c>
      <c r="R10" s="225"/>
      <c r="S10" s="221"/>
      <c r="T10" s="236"/>
      <c r="U10" s="11"/>
    </row>
    <row r="11" spans="2:25" s="244" customFormat="1" ht="16.5" thickBot="1">
      <c r="B11" s="247">
        <v>6</v>
      </c>
      <c r="C11" s="228">
        <v>300</v>
      </c>
      <c r="D11" s="228">
        <f>D9</f>
        <v>200</v>
      </c>
      <c r="E11" s="228">
        <v>10</v>
      </c>
      <c r="F11" s="228">
        <v>6</v>
      </c>
      <c r="G11" s="263">
        <v>12</v>
      </c>
      <c r="H11" s="249">
        <f t="shared" si="1"/>
        <v>9507.6</v>
      </c>
      <c r="I11" s="249">
        <f t="shared" si="2"/>
        <v>1333.8373333333334</v>
      </c>
      <c r="J11" s="249">
        <f t="shared" si="3"/>
        <v>633.84</v>
      </c>
      <c r="K11" s="249">
        <f>I11*20/D11</f>
        <v>133.38373333333334</v>
      </c>
      <c r="L11" s="249">
        <f t="shared" si="4"/>
        <v>348.8</v>
      </c>
      <c r="M11" s="249">
        <f t="shared" si="5"/>
        <v>100</v>
      </c>
      <c r="N11" s="250">
        <f t="shared" si="0"/>
        <v>12.93782531740408</v>
      </c>
      <c r="O11" s="250">
        <f t="shared" si="6"/>
        <v>4.8459314525891193</v>
      </c>
      <c r="P11" s="251">
        <f t="shared" si="7"/>
        <v>56.8</v>
      </c>
      <c r="Q11" s="252">
        <f t="shared" si="8"/>
        <v>44.588000000000001</v>
      </c>
      <c r="R11" s="225"/>
      <c r="S11" s="221"/>
      <c r="T11" s="236"/>
      <c r="U11" s="11"/>
    </row>
    <row r="12" spans="2:25" s="244" customFormat="1" ht="16.5" thickTop="1">
      <c r="B12" s="230"/>
      <c r="C12" s="264" t="s">
        <v>76</v>
      </c>
      <c r="D12" s="232"/>
      <c r="E12" s="232"/>
      <c r="F12" s="232"/>
      <c r="G12" s="265"/>
      <c r="H12" s="255"/>
      <c r="I12" s="255"/>
      <c r="J12" s="255"/>
      <c r="K12" s="255"/>
      <c r="L12" s="255"/>
      <c r="M12" s="255"/>
      <c r="N12" s="256"/>
      <c r="O12" s="256"/>
      <c r="P12" s="257"/>
      <c r="Q12" s="258"/>
      <c r="R12" s="225"/>
      <c r="S12" s="221"/>
      <c r="T12" s="236"/>
      <c r="U12" s="11"/>
    </row>
    <row r="13" spans="2:25" s="262" customFormat="1" ht="16.5" thickBot="1">
      <c r="B13" s="247">
        <v>7</v>
      </c>
      <c r="C13" s="266">
        <v>300</v>
      </c>
      <c r="D13" s="228">
        <f>D9</f>
        <v>200</v>
      </c>
      <c r="E13" s="228">
        <v>10</v>
      </c>
      <c r="F13" s="228">
        <v>6</v>
      </c>
      <c r="G13" s="267">
        <v>12</v>
      </c>
      <c r="H13" s="249">
        <f t="shared" si="1"/>
        <v>9507.6</v>
      </c>
      <c r="I13" s="249">
        <f t="shared" si="2"/>
        <v>1333.8373333333334</v>
      </c>
      <c r="J13" s="249">
        <f t="shared" si="3"/>
        <v>633.84</v>
      </c>
      <c r="K13" s="249">
        <f>I13*20/D13</f>
        <v>133.38373333333334</v>
      </c>
      <c r="L13" s="249">
        <f t="shared" si="4"/>
        <v>348.8</v>
      </c>
      <c r="M13" s="249">
        <f t="shared" si="5"/>
        <v>100</v>
      </c>
      <c r="N13" s="250">
        <f t="shared" si="0"/>
        <v>12.93782531740408</v>
      </c>
      <c r="O13" s="250">
        <f t="shared" si="6"/>
        <v>4.8459314525891193</v>
      </c>
      <c r="P13" s="251">
        <f t="shared" si="7"/>
        <v>56.8</v>
      </c>
      <c r="Q13" s="252">
        <f t="shared" si="8"/>
        <v>44.588000000000001</v>
      </c>
      <c r="R13" s="225"/>
      <c r="S13" s="221"/>
      <c r="T13" s="236"/>
      <c r="U13" s="11"/>
    </row>
    <row r="14" spans="2:25" s="260" customFormat="1" ht="17.25" thickTop="1" thickBot="1">
      <c r="B14" s="11"/>
      <c r="C14" s="268"/>
      <c r="D14" s="268"/>
      <c r="E14" s="268"/>
      <c r="F14" s="268"/>
      <c r="G14" s="269"/>
      <c r="H14" s="270"/>
      <c r="I14" s="270"/>
      <c r="J14" s="270"/>
      <c r="K14" s="270"/>
      <c r="L14" s="270"/>
      <c r="M14" s="271"/>
      <c r="N14" s="271"/>
      <c r="O14" s="271"/>
      <c r="P14" s="272"/>
      <c r="Q14" s="273"/>
      <c r="S14" s="274"/>
    </row>
    <row r="15" spans="2:25" ht="17.25" thickTop="1" thickBot="1">
      <c r="B15" s="275"/>
      <c r="C15" s="276"/>
      <c r="D15" s="276"/>
      <c r="E15" s="276"/>
      <c r="F15" s="277" t="s">
        <v>77</v>
      </c>
      <c r="G15" s="276"/>
      <c r="H15" s="276"/>
      <c r="I15" s="276"/>
      <c r="J15" s="114"/>
      <c r="K15" s="270"/>
      <c r="L15" s="278" t="s">
        <v>78</v>
      </c>
      <c r="M15" s="279"/>
      <c r="N15" s="280" t="s">
        <v>229</v>
      </c>
      <c r="O15" s="281"/>
      <c r="P15" s="282"/>
      <c r="Q15" s="283"/>
    </row>
    <row r="16" spans="2:25" ht="16.5" thickTop="1">
      <c r="B16" s="284" t="s">
        <v>79</v>
      </c>
      <c r="C16" s="285"/>
      <c r="D16" s="286"/>
      <c r="E16" s="286" t="s">
        <v>80</v>
      </c>
      <c r="F16" s="286"/>
      <c r="G16" s="286"/>
      <c r="H16" s="287" t="s">
        <v>81</v>
      </c>
      <c r="I16" s="287" t="s">
        <v>82</v>
      </c>
      <c r="J16" s="288" t="s">
        <v>83</v>
      </c>
      <c r="K16" s="270"/>
      <c r="L16" s="289" t="s">
        <v>84</v>
      </c>
      <c r="M16" s="290"/>
      <c r="N16" s="291" t="s">
        <v>223</v>
      </c>
      <c r="O16" s="292"/>
      <c r="P16" s="293"/>
      <c r="Q16" s="294"/>
    </row>
    <row r="17" spans="1:21">
      <c r="B17" s="295">
        <v>1</v>
      </c>
      <c r="C17" s="296" t="s">
        <v>85</v>
      </c>
      <c r="D17" s="297"/>
      <c r="E17" s="297"/>
      <c r="F17" s="297"/>
      <c r="G17" s="298"/>
      <c r="H17" s="299" t="s">
        <v>70</v>
      </c>
      <c r="I17" s="543">
        <v>3.5</v>
      </c>
      <c r="J17" s="301" t="s">
        <v>86</v>
      </c>
      <c r="K17" s="270"/>
      <c r="L17" s="302" t="s">
        <v>87</v>
      </c>
      <c r="M17" s="290"/>
      <c r="N17" s="291" t="s">
        <v>227</v>
      </c>
      <c r="O17" s="292"/>
      <c r="P17" s="292"/>
      <c r="Q17" s="294"/>
      <c r="R17" s="221"/>
    </row>
    <row r="18" spans="1:21">
      <c r="B18" s="295">
        <v>2</v>
      </c>
      <c r="C18" s="296" t="s">
        <v>88</v>
      </c>
      <c r="D18" s="297"/>
      <c r="E18" s="297"/>
      <c r="F18" s="297"/>
      <c r="G18" s="303"/>
      <c r="H18" s="304" t="s">
        <v>71</v>
      </c>
      <c r="I18" s="300">
        <v>6</v>
      </c>
      <c r="J18" s="301" t="s">
        <v>86</v>
      </c>
      <c r="K18" s="271"/>
      <c r="L18" s="302" t="s">
        <v>89</v>
      </c>
      <c r="M18" s="290"/>
      <c r="N18" s="291" t="s">
        <v>228</v>
      </c>
      <c r="O18" s="292"/>
      <c r="P18" s="292"/>
      <c r="Q18" s="305"/>
      <c r="R18" s="530"/>
    </row>
    <row r="19" spans="1:21" ht="16.5" thickBot="1">
      <c r="B19" s="306">
        <v>3</v>
      </c>
      <c r="C19" s="307" t="s">
        <v>90</v>
      </c>
      <c r="D19" s="308"/>
      <c r="E19" s="308"/>
      <c r="F19" s="308"/>
      <c r="G19" s="308"/>
      <c r="H19" s="309" t="s">
        <v>91</v>
      </c>
      <c r="I19" s="310">
        <v>10</v>
      </c>
      <c r="J19" s="311" t="s">
        <v>86</v>
      </c>
      <c r="K19" s="271"/>
      <c r="L19" s="312" t="s">
        <v>92</v>
      </c>
      <c r="M19" s="119"/>
      <c r="N19" s="291" t="s">
        <v>225</v>
      </c>
      <c r="O19" s="313"/>
      <c r="P19" s="313"/>
      <c r="Q19" s="305"/>
      <c r="R19" s="221"/>
    </row>
    <row r="20" spans="1:21" ht="17.25" thickTop="1" thickBot="1">
      <c r="B20" s="314">
        <v>4</v>
      </c>
      <c r="C20" s="315" t="s">
        <v>93</v>
      </c>
      <c r="D20" s="316"/>
      <c r="E20" s="316"/>
      <c r="F20" s="316"/>
      <c r="G20" s="316"/>
      <c r="H20" s="317" t="s">
        <v>140</v>
      </c>
      <c r="I20" s="318">
        <f>1.05*2400</f>
        <v>2520</v>
      </c>
      <c r="J20" s="319" t="s">
        <v>41</v>
      </c>
      <c r="K20" s="271"/>
      <c r="L20" s="320" t="s">
        <v>94</v>
      </c>
      <c r="M20" s="321"/>
      <c r="N20" s="560">
        <f ca="1">TODAY()</f>
        <v>45206</v>
      </c>
      <c r="O20" s="322"/>
      <c r="P20" s="322"/>
      <c r="Q20" s="323"/>
      <c r="R20" s="529"/>
    </row>
    <row r="21" spans="1:21" ht="16.5" thickTop="1">
      <c r="B21" s="295">
        <v>5</v>
      </c>
      <c r="C21" s="296" t="s">
        <v>95</v>
      </c>
      <c r="D21" s="324"/>
      <c r="E21" s="324"/>
      <c r="F21" s="324"/>
      <c r="G21" s="324"/>
      <c r="H21" s="325" t="s">
        <v>141</v>
      </c>
      <c r="I21" s="326">
        <v>1300</v>
      </c>
      <c r="J21" s="301" t="s">
        <v>41</v>
      </c>
      <c r="L21" s="327" t="s">
        <v>96</v>
      </c>
      <c r="M21" s="234"/>
      <c r="N21" s="328" t="s">
        <v>97</v>
      </c>
      <c r="O21" s="329">
        <v>0.45</v>
      </c>
      <c r="P21" s="330" t="s">
        <v>45</v>
      </c>
      <c r="Q21" s="221"/>
      <c r="R21" s="221"/>
    </row>
    <row r="22" spans="1:21">
      <c r="B22" s="295">
        <v>6</v>
      </c>
      <c r="C22" s="296" t="s">
        <v>98</v>
      </c>
      <c r="D22" s="324"/>
      <c r="E22" s="324"/>
      <c r="F22" s="324"/>
      <c r="G22" s="324"/>
      <c r="H22" s="325" t="s">
        <v>142</v>
      </c>
      <c r="I22" s="326">
        <v>3400</v>
      </c>
      <c r="J22" s="301" t="s">
        <v>41</v>
      </c>
      <c r="L22" s="331" t="s">
        <v>14</v>
      </c>
      <c r="M22" s="332"/>
      <c r="N22" s="246" t="s">
        <v>40</v>
      </c>
      <c r="O22" s="238">
        <v>1.25</v>
      </c>
      <c r="P22" s="333" t="s">
        <v>99</v>
      </c>
      <c r="Q22" s="221"/>
      <c r="R22" s="221"/>
    </row>
    <row r="23" spans="1:21" ht="16.5" thickBot="1">
      <c r="B23" s="334">
        <v>7</v>
      </c>
      <c r="C23" s="335" t="s">
        <v>100</v>
      </c>
      <c r="D23" s="336"/>
      <c r="E23" s="336"/>
      <c r="F23" s="336"/>
      <c r="G23" s="336"/>
      <c r="H23" s="337" t="s">
        <v>101</v>
      </c>
      <c r="I23" s="338">
        <f>2.1*10^6</f>
        <v>2100000</v>
      </c>
      <c r="J23" s="339" t="s">
        <v>41</v>
      </c>
      <c r="L23" s="331" t="s">
        <v>102</v>
      </c>
      <c r="M23" s="332"/>
      <c r="N23" s="246" t="s">
        <v>38</v>
      </c>
      <c r="O23" s="238">
        <v>24</v>
      </c>
      <c r="P23" s="333" t="s">
        <v>11</v>
      </c>
      <c r="Q23" s="221"/>
      <c r="R23" s="221"/>
    </row>
    <row r="24" spans="1:21" ht="17.25" thickTop="1">
      <c r="B24" s="314">
        <v>8</v>
      </c>
      <c r="C24" s="315" t="s">
        <v>103</v>
      </c>
      <c r="D24" s="316"/>
      <c r="E24" s="316"/>
      <c r="F24" s="316"/>
      <c r="G24" s="316"/>
      <c r="H24" s="317" t="s">
        <v>143</v>
      </c>
      <c r="I24" s="318">
        <v>2350</v>
      </c>
      <c r="J24" s="319" t="s">
        <v>41</v>
      </c>
      <c r="L24" s="331" t="s">
        <v>104</v>
      </c>
      <c r="M24" s="332"/>
      <c r="N24" s="246" t="s">
        <v>49</v>
      </c>
      <c r="O24" s="238">
        <v>30</v>
      </c>
      <c r="P24" s="333" t="s">
        <v>144</v>
      </c>
      <c r="Q24" s="221"/>
      <c r="R24" s="221"/>
    </row>
    <row r="25" spans="1:21" ht="16.5">
      <c r="B25" s="295">
        <v>9</v>
      </c>
      <c r="C25" s="296" t="s">
        <v>105</v>
      </c>
      <c r="D25" s="324"/>
      <c r="E25" s="324"/>
      <c r="F25" s="324"/>
      <c r="G25" s="324"/>
      <c r="H25" s="325" t="s">
        <v>145</v>
      </c>
      <c r="I25" s="326">
        <v>1900</v>
      </c>
      <c r="J25" s="301" t="s">
        <v>41</v>
      </c>
      <c r="L25" s="459" t="s">
        <v>106</v>
      </c>
      <c r="M25" s="460"/>
      <c r="N25" s="246" t="s">
        <v>146</v>
      </c>
      <c r="O25" s="238">
        <v>20</v>
      </c>
      <c r="P25" s="461" t="s">
        <v>144</v>
      </c>
      <c r="Q25" s="221"/>
      <c r="R25" s="221"/>
    </row>
    <row r="26" spans="1:21" ht="17.25" thickBot="1">
      <c r="B26" s="334">
        <v>10</v>
      </c>
      <c r="C26" s="335" t="s">
        <v>107</v>
      </c>
      <c r="D26" s="336"/>
      <c r="E26" s="336"/>
      <c r="F26" s="336"/>
      <c r="G26" s="336"/>
      <c r="H26" s="337" t="s">
        <v>147</v>
      </c>
      <c r="I26" s="340">
        <v>3400</v>
      </c>
      <c r="J26" s="339" t="s">
        <v>41</v>
      </c>
      <c r="L26" s="459" t="s">
        <v>108</v>
      </c>
      <c r="M26" s="460"/>
      <c r="N26" s="246"/>
      <c r="O26" s="559" t="s">
        <v>230</v>
      </c>
      <c r="P26" s="461"/>
      <c r="Q26" s="221"/>
      <c r="R26" s="221"/>
    </row>
    <row r="27" spans="1:21" ht="17.25" thickTop="1" thickBot="1">
      <c r="B27" s="341">
        <v>11</v>
      </c>
      <c r="C27" s="342" t="s">
        <v>109</v>
      </c>
      <c r="D27" s="343"/>
      <c r="E27" s="343"/>
      <c r="F27" s="343"/>
      <c r="G27" s="343"/>
      <c r="H27" s="344" t="s">
        <v>148</v>
      </c>
      <c r="I27" s="345">
        <v>90</v>
      </c>
      <c r="J27" s="346" t="s">
        <v>41</v>
      </c>
      <c r="L27" s="459" t="s">
        <v>172</v>
      </c>
      <c r="M27" s="460"/>
      <c r="N27" s="246" t="s">
        <v>173</v>
      </c>
      <c r="O27" s="246">
        <v>155</v>
      </c>
      <c r="P27" s="461" t="s">
        <v>174</v>
      </c>
      <c r="Q27" s="221"/>
      <c r="R27" s="221"/>
    </row>
    <row r="28" spans="1:21" ht="17.25" thickTop="1" thickBot="1">
      <c r="B28" s="132"/>
      <c r="C28" s="347"/>
      <c r="D28" s="132"/>
      <c r="E28" s="550" t="s">
        <v>224</v>
      </c>
      <c r="F28" s="132"/>
      <c r="G28" s="132"/>
      <c r="H28" s="132"/>
      <c r="I28" s="348"/>
      <c r="J28" s="132"/>
      <c r="L28" s="462" t="s">
        <v>175</v>
      </c>
      <c r="M28" s="463"/>
      <c r="N28" s="228" t="s">
        <v>176</v>
      </c>
      <c r="O28" s="228">
        <f>14.5403*O27^0.5</f>
        <v>181.02527512463558</v>
      </c>
      <c r="P28" s="464" t="s">
        <v>177</v>
      </c>
      <c r="Q28" s="221"/>
      <c r="R28" s="221"/>
    </row>
    <row r="29" spans="1:21" ht="17.25" thickTop="1" thickBot="1">
      <c r="L29" s="11"/>
      <c r="M29" s="271"/>
      <c r="N29" s="271"/>
      <c r="O29" s="271"/>
      <c r="P29" s="271"/>
    </row>
    <row r="30" spans="1:21" ht="17.25" thickTop="1" thickBot="1">
      <c r="A30" s="275"/>
      <c r="B30" s="350"/>
      <c r="C30" s="351"/>
      <c r="D30" s="351"/>
      <c r="E30" s="351"/>
      <c r="F30" s="352" t="s">
        <v>110</v>
      </c>
      <c r="G30" s="351"/>
      <c r="H30" s="351"/>
      <c r="I30" s="351"/>
      <c r="J30" s="351"/>
      <c r="K30" s="351"/>
      <c r="L30" s="353"/>
      <c r="M30" s="271"/>
      <c r="N30" s="354" t="s">
        <v>111</v>
      </c>
      <c r="O30" s="355"/>
      <c r="P30" s="355"/>
      <c r="Q30" s="356"/>
      <c r="S30" s="177"/>
      <c r="U30" s="221"/>
    </row>
    <row r="31" spans="1:21" s="221" customFormat="1" ht="17.25" thickTop="1" thickBot="1">
      <c r="A31" s="312"/>
      <c r="B31" s="357" t="s">
        <v>112</v>
      </c>
      <c r="C31" s="358" t="s">
        <v>113</v>
      </c>
      <c r="D31" s="359"/>
      <c r="E31" s="360" t="s">
        <v>114</v>
      </c>
      <c r="F31" s="360" t="s">
        <v>115</v>
      </c>
      <c r="G31" s="360"/>
      <c r="H31" s="361" t="s">
        <v>116</v>
      </c>
      <c r="I31" s="362"/>
      <c r="J31" s="363" t="s">
        <v>117</v>
      </c>
      <c r="K31" s="363"/>
      <c r="L31" s="364"/>
      <c r="M31" s="349"/>
      <c r="N31" s="365" t="s">
        <v>43</v>
      </c>
      <c r="O31" s="80" t="s">
        <v>120</v>
      </c>
      <c r="P31" s="80"/>
      <c r="Q31" s="356"/>
    </row>
    <row r="32" spans="1:21" s="221" customFormat="1" ht="16.5" thickTop="1">
      <c r="A32" s="312"/>
      <c r="B32" s="366">
        <v>1</v>
      </c>
      <c r="C32" s="367" t="s">
        <v>118</v>
      </c>
      <c r="D32" s="368"/>
      <c r="E32" s="581">
        <v>6131.97</v>
      </c>
      <c r="F32" s="582">
        <v>3854.91</v>
      </c>
      <c r="G32" s="581"/>
      <c r="H32" s="583"/>
      <c r="I32" s="551" t="s">
        <v>220</v>
      </c>
      <c r="J32" s="370" t="str">
        <f>IF(I32="","",VLOOKUP(I32,$N$31:$O$34,2,1))</f>
        <v>1C1 + 1C2 + 1C3</v>
      </c>
      <c r="K32" s="371"/>
      <c r="L32" s="372"/>
      <c r="M32" s="349"/>
      <c r="N32" s="373" t="s">
        <v>119</v>
      </c>
      <c r="O32" s="83" t="s">
        <v>121</v>
      </c>
      <c r="P32" s="83"/>
      <c r="Q32" s="356"/>
    </row>
    <row r="33" spans="1:18" ht="16.5" thickBot="1">
      <c r="A33" s="312"/>
      <c r="B33" s="374"/>
      <c r="C33" s="375"/>
      <c r="D33" s="376"/>
      <c r="E33" s="584"/>
      <c r="F33" s="585"/>
      <c r="G33" s="584"/>
      <c r="H33" s="585"/>
      <c r="I33" s="552"/>
      <c r="J33" s="380" t="str">
        <f t="shared" ref="J33:J45" si="9">IF(I33="","",VLOOKUP(I33,$N$31:$O$34,2))</f>
        <v/>
      </c>
      <c r="K33" s="381"/>
      <c r="L33" s="382"/>
      <c r="M33" s="349"/>
      <c r="N33" s="373" t="s">
        <v>44</v>
      </c>
      <c r="O33" s="83" t="s">
        <v>167</v>
      </c>
      <c r="P33" s="83"/>
      <c r="Q33" s="356"/>
      <c r="R33" s="221"/>
    </row>
    <row r="34" spans="1:18" ht="17.25" thickTop="1" thickBot="1">
      <c r="A34" s="312"/>
      <c r="B34" s="366"/>
      <c r="C34" s="367" t="s">
        <v>165</v>
      </c>
      <c r="D34" s="368"/>
      <c r="E34" s="581">
        <v>3441.72</v>
      </c>
      <c r="F34" s="582">
        <v>2351.25</v>
      </c>
      <c r="G34" s="581"/>
      <c r="H34" s="582">
        <v>3053960.51</v>
      </c>
      <c r="I34" s="551" t="s">
        <v>220</v>
      </c>
      <c r="J34" s="370" t="str">
        <f>IF(I34="","",VLOOKUP(I34,$N$31:$O$34,2))</f>
        <v>1C1 + 1C2 + 1C3</v>
      </c>
      <c r="K34" s="383"/>
      <c r="L34" s="384"/>
      <c r="M34" s="349"/>
      <c r="N34" s="554" t="s">
        <v>220</v>
      </c>
      <c r="O34" s="389" t="s">
        <v>166</v>
      </c>
      <c r="P34" s="389"/>
      <c r="Q34" s="356"/>
      <c r="R34" s="221"/>
    </row>
    <row r="35" spans="1:18" ht="16.5" thickTop="1">
      <c r="A35" s="312"/>
      <c r="B35" s="374">
        <v>2</v>
      </c>
      <c r="C35" s="375"/>
      <c r="D35" s="376"/>
      <c r="E35" s="584"/>
      <c r="F35" s="585"/>
      <c r="G35" s="584"/>
      <c r="H35" s="585"/>
      <c r="I35" s="553"/>
      <c r="J35" s="386" t="str">
        <f t="shared" si="9"/>
        <v/>
      </c>
      <c r="K35" s="387"/>
      <c r="L35" s="388"/>
      <c r="M35" s="349"/>
      <c r="P35" s="276"/>
      <c r="Q35" s="26"/>
      <c r="R35" s="221"/>
    </row>
    <row r="36" spans="1:18" ht="16.5" thickBot="1">
      <c r="A36" s="312"/>
      <c r="B36" s="390"/>
      <c r="C36" s="342"/>
      <c r="D36" s="391"/>
      <c r="E36" s="586"/>
      <c r="F36" s="587"/>
      <c r="G36" s="586"/>
      <c r="H36" s="587"/>
      <c r="I36" s="552"/>
      <c r="J36" s="380" t="str">
        <f t="shared" si="9"/>
        <v/>
      </c>
      <c r="K36" s="381"/>
      <c r="L36" s="382"/>
      <c r="M36" s="349"/>
      <c r="N36" s="349"/>
      <c r="O36" s="349"/>
      <c r="P36" s="349"/>
      <c r="Q36" s="349"/>
      <c r="R36" s="349"/>
    </row>
    <row r="37" spans="1:18" ht="16.5" thickTop="1">
      <c r="A37" s="312"/>
      <c r="B37" s="374"/>
      <c r="C37" s="394" t="s">
        <v>231</v>
      </c>
      <c r="D37" s="376"/>
      <c r="E37" s="584">
        <v>847.3</v>
      </c>
      <c r="F37" s="585">
        <v>3374.15</v>
      </c>
      <c r="G37" s="584"/>
      <c r="H37" s="585">
        <f>H34</f>
        <v>3053960.51</v>
      </c>
      <c r="I37" s="551" t="s">
        <v>220</v>
      </c>
      <c r="J37" s="370" t="str">
        <f t="shared" si="9"/>
        <v>1C1 + 1C2 + 1C3</v>
      </c>
      <c r="K37" s="383"/>
      <c r="L37" s="384"/>
      <c r="M37" s="349"/>
      <c r="N37" s="349"/>
      <c r="O37" s="349"/>
      <c r="P37" s="349"/>
      <c r="Q37" s="349"/>
      <c r="R37" s="349"/>
    </row>
    <row r="38" spans="1:18">
      <c r="A38" s="312"/>
      <c r="B38" s="374">
        <v>3</v>
      </c>
      <c r="C38" s="375" t="s">
        <v>122</v>
      </c>
      <c r="D38" s="376"/>
      <c r="E38" s="584"/>
      <c r="F38" s="585"/>
      <c r="G38" s="584"/>
      <c r="H38" s="585"/>
      <c r="I38" s="553"/>
      <c r="J38" s="386" t="str">
        <f t="shared" si="9"/>
        <v/>
      </c>
      <c r="K38" s="387"/>
      <c r="L38" s="388"/>
      <c r="M38" s="349"/>
      <c r="N38" s="349"/>
      <c r="O38" s="349"/>
      <c r="P38" s="349"/>
      <c r="Q38" s="349"/>
      <c r="R38" s="349"/>
    </row>
    <row r="39" spans="1:18" ht="16.5" thickBot="1">
      <c r="A39" s="312"/>
      <c r="B39" s="374"/>
      <c r="C39" s="375"/>
      <c r="D39" s="376"/>
      <c r="E39" s="584"/>
      <c r="F39" s="585"/>
      <c r="G39" s="584"/>
      <c r="H39" s="585"/>
      <c r="I39" s="552"/>
      <c r="J39" s="380" t="str">
        <f t="shared" si="9"/>
        <v/>
      </c>
      <c r="K39" s="381"/>
      <c r="L39" s="382"/>
      <c r="M39" s="349"/>
      <c r="N39" s="349"/>
      <c r="O39" s="349"/>
      <c r="P39" s="349"/>
      <c r="Q39" s="349"/>
      <c r="R39" s="349"/>
    </row>
    <row r="40" spans="1:18" ht="16.5" thickTop="1">
      <c r="A40" s="312"/>
      <c r="B40" s="366"/>
      <c r="C40" s="465" t="s">
        <v>232</v>
      </c>
      <c r="D40" s="368"/>
      <c r="E40" s="581">
        <v>3576</v>
      </c>
      <c r="F40" s="582">
        <v>2067.8000000000002</v>
      </c>
      <c r="G40" s="581"/>
      <c r="H40" s="582">
        <v>2228127.39</v>
      </c>
      <c r="I40" s="551" t="s">
        <v>220</v>
      </c>
      <c r="J40" s="370" t="str">
        <f t="shared" si="9"/>
        <v>1C1 + 1C2 + 1C3</v>
      </c>
      <c r="K40" s="383"/>
      <c r="L40" s="384"/>
      <c r="M40" s="349"/>
      <c r="N40" s="349"/>
      <c r="O40" s="349"/>
      <c r="P40" s="349"/>
      <c r="Q40" s="349"/>
      <c r="R40" s="349"/>
    </row>
    <row r="41" spans="1:18">
      <c r="A41" s="312"/>
      <c r="B41" s="374">
        <v>4</v>
      </c>
      <c r="C41" s="375" t="s">
        <v>123</v>
      </c>
      <c r="D41" s="376"/>
      <c r="E41" s="377"/>
      <c r="F41" s="378"/>
      <c r="G41" s="377"/>
      <c r="H41" s="378"/>
      <c r="I41" s="553"/>
      <c r="J41" s="386" t="str">
        <f t="shared" si="9"/>
        <v/>
      </c>
      <c r="K41" s="387"/>
      <c r="L41" s="388"/>
      <c r="M41" s="349"/>
      <c r="N41" s="349"/>
      <c r="O41" s="349"/>
      <c r="P41" s="349"/>
      <c r="Q41" s="349"/>
      <c r="R41" s="349"/>
    </row>
    <row r="42" spans="1:18" ht="16.5" thickBot="1">
      <c r="A42" s="312"/>
      <c r="B42" s="390"/>
      <c r="C42" s="342"/>
      <c r="D42" s="391"/>
      <c r="E42" s="392"/>
      <c r="F42" s="393"/>
      <c r="G42" s="392"/>
      <c r="H42" s="393"/>
      <c r="I42" s="552"/>
      <c r="J42" s="380" t="str">
        <f t="shared" si="9"/>
        <v/>
      </c>
      <c r="K42" s="381"/>
      <c r="L42" s="382"/>
      <c r="M42" s="349"/>
      <c r="N42" s="349"/>
      <c r="O42" s="349"/>
      <c r="P42" s="349"/>
      <c r="Q42" s="349"/>
      <c r="R42" s="349"/>
    </row>
    <row r="43" spans="1:18" ht="16.5" thickTop="1">
      <c r="A43" s="312"/>
      <c r="B43" s="374"/>
      <c r="C43" s="599" t="s">
        <v>124</v>
      </c>
      <c r="D43" s="600"/>
      <c r="E43" s="395"/>
      <c r="F43" s="396"/>
      <c r="G43" s="395"/>
      <c r="H43" s="397"/>
      <c r="I43" s="369"/>
      <c r="J43" s="370" t="str">
        <f t="shared" si="9"/>
        <v/>
      </c>
      <c r="K43" s="383"/>
      <c r="L43" s="384"/>
      <c r="M43" s="349"/>
      <c r="N43" s="349"/>
      <c r="O43" s="349"/>
      <c r="P43" s="349"/>
      <c r="Q43" s="349"/>
      <c r="R43" s="349"/>
    </row>
    <row r="44" spans="1:18">
      <c r="A44" s="312"/>
      <c r="B44" s="374">
        <v>5</v>
      </c>
      <c r="C44" s="375" t="s">
        <v>125</v>
      </c>
      <c r="D44" s="376"/>
      <c r="E44" s="395"/>
      <c r="F44" s="396"/>
      <c r="G44" s="395"/>
      <c r="H44" s="397"/>
      <c r="I44" s="385"/>
      <c r="J44" s="386" t="str">
        <f t="shared" si="9"/>
        <v/>
      </c>
      <c r="K44" s="387"/>
      <c r="L44" s="388"/>
      <c r="M44" s="349"/>
      <c r="N44" s="349"/>
      <c r="O44" s="349"/>
      <c r="P44" s="349"/>
      <c r="Q44" s="349"/>
      <c r="R44" s="349"/>
    </row>
    <row r="45" spans="1:18" ht="16.5" thickBot="1">
      <c r="A45" s="398"/>
      <c r="B45" s="341"/>
      <c r="C45" s="342"/>
      <c r="D45" s="391"/>
      <c r="E45" s="399"/>
      <c r="F45" s="400"/>
      <c r="G45" s="399"/>
      <c r="H45" s="401"/>
      <c r="I45" s="379"/>
      <c r="J45" s="380" t="str">
        <f t="shared" si="9"/>
        <v/>
      </c>
      <c r="K45" s="381"/>
      <c r="L45" s="382"/>
      <c r="M45" s="349"/>
      <c r="N45" s="349"/>
      <c r="O45" s="349"/>
      <c r="P45" s="349"/>
      <c r="Q45" s="349"/>
      <c r="R45" s="349"/>
    </row>
    <row r="46" spans="1:18" ht="34.5" customHeight="1" thickTop="1">
      <c r="A46" s="221"/>
      <c r="B46" s="366">
        <v>6</v>
      </c>
      <c r="C46" s="367" t="s">
        <v>168</v>
      </c>
      <c r="D46" s="368"/>
      <c r="E46" s="454" t="s">
        <v>169</v>
      </c>
      <c r="F46" s="454" t="s">
        <v>170</v>
      </c>
      <c r="G46" s="451"/>
      <c r="H46" s="450"/>
      <c r="I46" s="452"/>
      <c r="J46" s="370"/>
      <c r="K46" s="453"/>
      <c r="L46" s="372"/>
      <c r="M46" s="349"/>
      <c r="N46" s="349"/>
      <c r="O46" s="349"/>
      <c r="P46" s="349"/>
      <c r="Q46" s="221"/>
      <c r="R46" s="221"/>
    </row>
    <row r="47" spans="1:18" ht="16.5" thickBot="1">
      <c r="A47" s="221"/>
      <c r="B47" s="390"/>
      <c r="C47" s="449" t="s">
        <v>118</v>
      </c>
      <c r="D47" s="391"/>
      <c r="E47" s="393">
        <v>5097.3</v>
      </c>
      <c r="F47" s="393">
        <v>8868.7900000000009</v>
      </c>
      <c r="G47" s="392"/>
      <c r="H47" s="393">
        <v>0</v>
      </c>
      <c r="I47" s="455" t="s">
        <v>171</v>
      </c>
      <c r="J47" s="380"/>
      <c r="K47" s="381"/>
      <c r="L47" s="382"/>
      <c r="M47" s="349"/>
      <c r="N47" s="349"/>
      <c r="O47" s="349"/>
      <c r="P47" s="349"/>
      <c r="Q47" s="221"/>
      <c r="R47" s="221"/>
    </row>
    <row r="48" spans="1:18" ht="16.5" thickTop="1">
      <c r="A48" s="221"/>
      <c r="B48" s="221"/>
      <c r="C48" s="221"/>
      <c r="D48" s="221"/>
      <c r="E48" s="221"/>
      <c r="F48" s="221"/>
      <c r="G48" s="221"/>
      <c r="H48" s="349"/>
      <c r="I48" s="349"/>
      <c r="J48" s="349"/>
      <c r="K48" s="349"/>
      <c r="L48" s="349"/>
      <c r="M48" s="349"/>
      <c r="N48" s="349"/>
      <c r="O48" s="349"/>
      <c r="P48" s="349"/>
      <c r="Q48" s="221"/>
      <c r="R48" s="221"/>
    </row>
    <row r="49" spans="8:16" s="221" customFormat="1">
      <c r="H49" s="349"/>
      <c r="I49" s="349"/>
      <c r="J49" s="349"/>
      <c r="K49" s="349"/>
      <c r="L49" s="349"/>
      <c r="M49" s="349"/>
      <c r="N49" s="349"/>
      <c r="O49" s="349"/>
      <c r="P49" s="349"/>
    </row>
    <row r="50" spans="8:16" s="221" customFormat="1">
      <c r="H50" s="349"/>
      <c r="I50" s="349"/>
      <c r="J50" s="349"/>
      <c r="K50" s="349"/>
      <c r="L50" s="349"/>
      <c r="M50" s="349"/>
      <c r="N50" s="349"/>
      <c r="O50" s="349"/>
      <c r="P50" s="349"/>
    </row>
    <row r="51" spans="8:16" s="221" customFormat="1">
      <c r="H51" s="349"/>
      <c r="I51" s="349"/>
      <c r="J51" s="349"/>
      <c r="K51" s="349"/>
      <c r="L51" s="349"/>
      <c r="M51" s="349"/>
      <c r="N51" s="349"/>
      <c r="O51" s="349"/>
      <c r="P51" s="349"/>
    </row>
    <row r="52" spans="8:16" s="221" customFormat="1">
      <c r="H52" s="349"/>
      <c r="I52" s="349"/>
      <c r="J52" s="349"/>
      <c r="K52" s="349"/>
      <c r="L52" s="349"/>
      <c r="M52" s="349"/>
      <c r="N52" s="349"/>
      <c r="O52" s="349"/>
      <c r="P52" s="349"/>
    </row>
    <row r="53" spans="8:16" s="221" customFormat="1">
      <c r="H53" s="349"/>
      <c r="I53" s="349"/>
      <c r="J53" s="349"/>
      <c r="K53" s="349"/>
      <c r="L53" s="349"/>
      <c r="M53" s="349"/>
      <c r="N53" s="349"/>
      <c r="O53" s="349"/>
      <c r="P53" s="349"/>
    </row>
    <row r="54" spans="8:16" s="221" customFormat="1">
      <c r="H54" s="349"/>
      <c r="I54" s="349"/>
      <c r="J54" s="349"/>
      <c r="K54" s="349"/>
      <c r="L54" s="349"/>
      <c r="M54" s="349"/>
      <c r="N54" s="349"/>
      <c r="O54" s="349"/>
      <c r="P54" s="349"/>
    </row>
    <row r="55" spans="8:16" s="221" customFormat="1">
      <c r="H55" s="349"/>
      <c r="I55" s="349"/>
      <c r="J55" s="349"/>
      <c r="K55" s="349"/>
      <c r="L55" s="349"/>
      <c r="M55" s="349"/>
      <c r="N55" s="349"/>
      <c r="O55" s="349"/>
      <c r="P55" s="349"/>
    </row>
    <row r="56" spans="8:16" s="221" customFormat="1">
      <c r="H56" s="349"/>
      <c r="I56" s="349"/>
      <c r="J56" s="349"/>
      <c r="K56" s="349"/>
      <c r="L56" s="349"/>
      <c r="M56" s="349"/>
      <c r="N56" s="349"/>
      <c r="O56" s="349"/>
      <c r="P56" s="349"/>
    </row>
    <row r="57" spans="8:16" s="221" customFormat="1">
      <c r="H57" s="349"/>
      <c r="I57" s="349"/>
      <c r="J57" s="349"/>
      <c r="K57" s="349"/>
      <c r="L57" s="349"/>
      <c r="M57" s="349"/>
      <c r="N57" s="349"/>
      <c r="O57" s="349"/>
      <c r="P57" s="349"/>
    </row>
    <row r="58" spans="8:16" s="221" customFormat="1">
      <c r="H58" s="349"/>
      <c r="I58" s="349"/>
      <c r="J58" s="349"/>
      <c r="K58" s="349"/>
      <c r="L58" s="349"/>
      <c r="M58" s="349"/>
      <c r="N58" s="349"/>
      <c r="O58" s="349"/>
      <c r="P58" s="349"/>
    </row>
    <row r="59" spans="8:16">
      <c r="H59" s="271"/>
      <c r="I59" s="271"/>
      <c r="J59" s="271"/>
      <c r="K59" s="271"/>
      <c r="L59" s="271"/>
      <c r="M59" s="271"/>
      <c r="N59" s="271"/>
      <c r="O59" s="271"/>
      <c r="P59" s="271"/>
    </row>
    <row r="60" spans="8:16">
      <c r="H60" s="271"/>
      <c r="I60" s="271"/>
      <c r="J60" s="271"/>
      <c r="K60" s="271"/>
      <c r="L60" s="271"/>
      <c r="M60" s="271"/>
      <c r="N60" s="271"/>
      <c r="O60" s="271"/>
      <c r="P60" s="271"/>
    </row>
    <row r="61" spans="8:16">
      <c r="H61" s="271"/>
      <c r="I61" s="271"/>
      <c r="J61" s="271"/>
      <c r="K61" s="271"/>
      <c r="L61" s="271"/>
      <c r="M61" s="271"/>
      <c r="N61" s="271"/>
      <c r="O61" s="271"/>
      <c r="P61" s="271"/>
    </row>
    <row r="62" spans="8:16">
      <c r="H62" s="271"/>
      <c r="I62" s="271"/>
      <c r="J62" s="271"/>
      <c r="K62" s="271"/>
      <c r="L62" s="271"/>
      <c r="M62" s="271"/>
      <c r="N62" s="271"/>
      <c r="O62" s="271"/>
      <c r="P62" s="271"/>
    </row>
    <row r="63" spans="8:16">
      <c r="H63" s="271"/>
      <c r="I63" s="271"/>
      <c r="J63" s="271"/>
      <c r="K63" s="271"/>
      <c r="L63" s="271"/>
      <c r="M63" s="271"/>
      <c r="N63" s="271"/>
      <c r="O63" s="271"/>
      <c r="P63" s="271"/>
    </row>
    <row r="64" spans="8:16">
      <c r="H64" s="271"/>
      <c r="I64" s="271"/>
      <c r="J64" s="271"/>
      <c r="K64" s="271"/>
      <c r="L64" s="271"/>
      <c r="M64" s="271"/>
      <c r="N64" s="271"/>
      <c r="O64" s="271"/>
      <c r="P64" s="271"/>
    </row>
    <row r="65" spans="8:16">
      <c r="H65" s="271"/>
      <c r="I65" s="271"/>
      <c r="J65" s="271"/>
      <c r="K65" s="271"/>
      <c r="L65" s="271"/>
      <c r="M65" s="271"/>
      <c r="N65" s="271"/>
      <c r="O65" s="271"/>
      <c r="P65" s="271"/>
    </row>
    <row r="66" spans="8:16">
      <c r="H66" s="271"/>
      <c r="I66" s="271"/>
      <c r="J66" s="271"/>
      <c r="K66" s="271"/>
      <c r="L66" s="271"/>
      <c r="M66" s="271"/>
      <c r="N66" s="271"/>
      <c r="O66" s="271"/>
      <c r="P66" s="271"/>
    </row>
    <row r="67" spans="8:16">
      <c r="H67" s="271"/>
      <c r="I67" s="271"/>
      <c r="J67" s="271"/>
      <c r="K67" s="271"/>
      <c r="L67" s="271"/>
      <c r="M67" s="271"/>
      <c r="N67" s="271"/>
      <c r="O67" s="271"/>
      <c r="P67" s="271"/>
    </row>
    <row r="68" spans="8:16">
      <c r="H68" s="271"/>
      <c r="I68" s="271"/>
      <c r="J68" s="271"/>
      <c r="K68" s="271"/>
      <c r="L68" s="271"/>
      <c r="M68" s="271"/>
      <c r="N68" s="271"/>
      <c r="O68" s="271"/>
      <c r="P68" s="271"/>
    </row>
    <row r="69" spans="8:16">
      <c r="H69" s="271"/>
      <c r="I69" s="271"/>
      <c r="J69" s="271"/>
      <c r="K69" s="271"/>
      <c r="L69" s="271"/>
      <c r="M69" s="271"/>
      <c r="N69" s="271"/>
      <c r="O69" s="271"/>
      <c r="P69" s="271"/>
    </row>
    <row r="70" spans="8:16">
      <c r="H70" s="271"/>
      <c r="I70" s="271"/>
      <c r="J70" s="271"/>
      <c r="K70" s="271"/>
      <c r="L70" s="271"/>
      <c r="M70" s="271"/>
      <c r="N70" s="271"/>
      <c r="O70" s="271"/>
      <c r="P70" s="271"/>
    </row>
  </sheetData>
  <sheetProtection formatCells="0" formatColumns="0" formatRows="0" insertColumns="0" insertRows="0" insertHyperlinks="0" deleteColumns="0" deleteRows="0" sort="0" autoFilter="0" pivotTables="0"/>
  <customSheetViews>
    <customSheetView guid="{7EA552CB-1ABB-11D8-B239-00051C0CA62E}" printArea="1" hiddenColumns="1" showRuler="0" topLeftCell="B28">
      <selection activeCell="Q16" sqref="Q16"/>
      <pageMargins left="0.24" right="0.24" top="0.65" bottom="0.65" header="0.4" footer="0.27"/>
      <printOptions horizontalCentered="1"/>
      <pageSetup paperSize="9" scale="75" orientation="portrait" r:id="rId1"/>
      <headerFooter alignWithMargins="0"/>
    </customSheetView>
  </customSheetViews>
  <mergeCells count="5">
    <mergeCell ref="C43:D43"/>
    <mergeCell ref="H2:I2"/>
    <mergeCell ref="L2:M2"/>
    <mergeCell ref="N2:O2"/>
    <mergeCell ref="J2:K2"/>
  </mergeCells>
  <phoneticPr fontId="3" type="noConversion"/>
  <printOptions horizontalCentered="1"/>
  <pageMargins left="0.24" right="0.24" top="0.65" bottom="0.65" header="0.4" footer="0.27"/>
  <pageSetup paperSize="9" scale="75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5" sqref="E15"/>
    </sheetView>
  </sheetViews>
  <sheetFormatPr defaultRowHeight="14.25"/>
  <cols>
    <col min="5" max="5" width="11.5703125" bestFit="1" customWidth="1"/>
  </cols>
  <sheetData>
    <row r="1" spans="1:11" ht="17.25">
      <c r="A1" s="470"/>
      <c r="B1" s="470"/>
      <c r="C1" s="470"/>
      <c r="D1" s="470"/>
      <c r="E1" s="470"/>
      <c r="F1" s="470"/>
      <c r="G1" s="470"/>
      <c r="H1" s="470"/>
      <c r="I1" s="470"/>
      <c r="J1" s="470"/>
      <c r="K1" s="470"/>
    </row>
    <row r="2" spans="1:11" ht="17.25">
      <c r="A2" s="470"/>
      <c r="B2" s="470"/>
      <c r="C2" s="471" t="s">
        <v>85</v>
      </c>
      <c r="D2" s="470"/>
      <c r="E2" s="470" t="s">
        <v>178</v>
      </c>
      <c r="F2" s="470">
        <f>'SL NHAP'!I17</f>
        <v>3.5</v>
      </c>
      <c r="G2" s="470" t="s">
        <v>86</v>
      </c>
      <c r="H2" s="470"/>
      <c r="I2" s="470"/>
      <c r="J2" s="470"/>
      <c r="K2" s="470"/>
    </row>
    <row r="3" spans="1:11" ht="17.25">
      <c r="A3" s="470"/>
      <c r="B3" s="470"/>
      <c r="C3" s="471" t="s">
        <v>179</v>
      </c>
      <c r="D3" s="470"/>
      <c r="E3" s="470" t="s">
        <v>180</v>
      </c>
      <c r="F3" s="470">
        <f>'SL NHAP'!I19</f>
        <v>10</v>
      </c>
      <c r="G3" s="470" t="s">
        <v>86</v>
      </c>
      <c r="H3" s="470"/>
      <c r="I3" s="470"/>
      <c r="J3" s="470"/>
      <c r="K3" s="470"/>
    </row>
    <row r="4" spans="1:11" ht="17.25">
      <c r="A4" s="470"/>
      <c r="B4" s="470"/>
      <c r="C4" s="471" t="s">
        <v>181</v>
      </c>
      <c r="D4" s="470"/>
      <c r="E4" s="470" t="s">
        <v>182</v>
      </c>
      <c r="F4" s="470">
        <f>'SL NHAP'!O23</f>
        <v>24</v>
      </c>
      <c r="G4" s="470"/>
      <c r="H4" s="470"/>
      <c r="I4" s="470"/>
      <c r="J4" s="470"/>
      <c r="K4" s="470"/>
    </row>
    <row r="5" spans="1:11" ht="17.25">
      <c r="A5" s="470"/>
      <c r="B5" s="470"/>
      <c r="C5" s="470"/>
      <c r="D5" s="470"/>
      <c r="E5" s="470" t="s">
        <v>39</v>
      </c>
      <c r="F5" s="472">
        <f>F2/F3</f>
        <v>0.35</v>
      </c>
      <c r="G5" s="470"/>
      <c r="H5" s="470"/>
      <c r="I5" s="470"/>
      <c r="J5" s="470"/>
      <c r="K5" s="470"/>
    </row>
    <row r="6" spans="1:11" ht="18" thickBot="1">
      <c r="A6" s="470"/>
      <c r="B6" s="470"/>
      <c r="C6" s="470"/>
      <c r="D6" s="470"/>
      <c r="E6" s="470"/>
      <c r="F6" s="470"/>
      <c r="G6" s="470"/>
      <c r="H6" s="470"/>
      <c r="I6" s="470"/>
      <c r="J6" s="470"/>
      <c r="K6" s="470"/>
    </row>
    <row r="7" spans="1:11" ht="17.25">
      <c r="A7" s="470"/>
      <c r="B7" s="473"/>
      <c r="C7" s="474"/>
      <c r="D7" s="466"/>
      <c r="E7" s="467"/>
      <c r="F7" s="468"/>
      <c r="G7" s="468" t="s">
        <v>152</v>
      </c>
      <c r="H7" s="469"/>
      <c r="I7" s="470"/>
      <c r="J7" s="470"/>
      <c r="K7" s="470"/>
    </row>
    <row r="8" spans="1:11" ht="18" thickBot="1">
      <c r="A8" s="470"/>
      <c r="B8" s="475"/>
      <c r="C8" s="476" t="s">
        <v>183</v>
      </c>
      <c r="D8" s="477" t="s">
        <v>11</v>
      </c>
      <c r="E8" s="478">
        <v>0</v>
      </c>
      <c r="F8" s="478">
        <v>0.5</v>
      </c>
      <c r="G8" s="478">
        <v>1</v>
      </c>
      <c r="H8" s="479">
        <v>2</v>
      </c>
      <c r="I8" s="472"/>
      <c r="J8" s="470"/>
      <c r="K8" s="470"/>
    </row>
    <row r="9" spans="1:11" ht="17.25">
      <c r="A9" s="470"/>
      <c r="B9" s="475" t="s">
        <v>184</v>
      </c>
      <c r="C9" s="480">
        <v>0</v>
      </c>
      <c r="D9" s="481">
        <f>RADIANS(C9)*100</f>
        <v>0</v>
      </c>
      <c r="E9" s="482">
        <v>0</v>
      </c>
      <c r="F9" s="482">
        <v>-0.6</v>
      </c>
      <c r="G9" s="482">
        <v>-0.7</v>
      </c>
      <c r="H9" s="483">
        <v>-0.8</v>
      </c>
      <c r="I9" s="470"/>
      <c r="J9" s="470"/>
      <c r="K9" s="470"/>
    </row>
    <row r="10" spans="1:11" ht="17.25">
      <c r="A10" s="470"/>
      <c r="B10" s="475"/>
      <c r="C10" s="480">
        <v>20</v>
      </c>
      <c r="D10" s="481">
        <f>RADIANS(C10)*100</f>
        <v>34.906585039886586</v>
      </c>
      <c r="E10" s="482">
        <v>0.2</v>
      </c>
      <c r="F10" s="482">
        <v>-0.4</v>
      </c>
      <c r="G10" s="482">
        <v>-0.7</v>
      </c>
      <c r="H10" s="483">
        <v>-0.8</v>
      </c>
      <c r="I10" s="470"/>
      <c r="J10" s="470"/>
      <c r="K10" s="470"/>
    </row>
    <row r="11" spans="1:11" ht="18" thickBot="1">
      <c r="A11" s="470"/>
      <c r="B11" s="484"/>
      <c r="C11" s="485">
        <f>DEGREES(D11/100)</f>
        <v>13.750987083139757</v>
      </c>
      <c r="D11" s="486">
        <f>F4</f>
        <v>24</v>
      </c>
      <c r="E11" s="487">
        <f>E9+$D$11*(E10-E9)/$D$10</f>
        <v>0.13750987083139762</v>
      </c>
      <c r="F11" s="487">
        <f>F9+$D$11*(F10-F9)/$D$10</f>
        <v>-0.46249012916860244</v>
      </c>
      <c r="G11" s="487">
        <f>G9+$D$11*(G10-G9)/$D$10</f>
        <v>-0.7</v>
      </c>
      <c r="H11" s="488">
        <f>H9+$D$11*(H10-H9)/$D$10</f>
        <v>-0.8</v>
      </c>
      <c r="I11" s="470"/>
      <c r="J11" s="470"/>
      <c r="K11" s="470"/>
    </row>
    <row r="12" spans="1:11" ht="18" thickBot="1">
      <c r="A12" s="470"/>
      <c r="B12" s="489" t="s">
        <v>185</v>
      </c>
      <c r="C12" s="490">
        <f>C11</f>
        <v>13.750987083139757</v>
      </c>
      <c r="D12" s="491">
        <f>D11</f>
        <v>24</v>
      </c>
      <c r="E12" s="491">
        <v>-0.4</v>
      </c>
      <c r="F12" s="491">
        <v>-0.4</v>
      </c>
      <c r="G12" s="491">
        <v>-0.5</v>
      </c>
      <c r="H12" s="492">
        <v>-0.8</v>
      </c>
      <c r="I12" s="470"/>
      <c r="J12" s="470"/>
      <c r="K12" s="470"/>
    </row>
    <row r="13" spans="1:11" ht="17.25">
      <c r="A13" s="470"/>
      <c r="B13" s="470"/>
      <c r="C13" s="470"/>
      <c r="D13" s="470"/>
      <c r="E13" s="470"/>
      <c r="F13" s="470"/>
      <c r="G13" s="470"/>
      <c r="H13" s="470"/>
      <c r="I13" s="470"/>
      <c r="J13" s="470"/>
      <c r="K13" s="470"/>
    </row>
    <row r="14" spans="1:11" ht="17.25">
      <c r="A14" s="470"/>
      <c r="B14" s="471" t="s">
        <v>186</v>
      </c>
      <c r="C14" s="470"/>
      <c r="D14" s="470" t="s">
        <v>184</v>
      </c>
      <c r="E14" s="493">
        <f>HLOOKUP($F$5,$E$8:$H$11,4)+(F5-VLOOKUP($F$5,$E$8:$H$8,MATCH($F$5,$E$8:$H$8),1))*(VLOOKUP($F$5,$E$8:$H$11,1+MATCH($F$5,$E$8:$H$8),1)-HLOOKUP($F$5,$E$8:$H$11,4))/(VLOOKUP($F$5,$E$8:$H$8,1+MATCH($F$5,$E$8:$H$8),1)-VLOOKUP($F$5,$E$8:$H$8,MATCH($F$5,$E$8:$H$8),1))</f>
        <v>-0.28249012916860239</v>
      </c>
      <c r="F14" s="470"/>
      <c r="G14" s="470"/>
      <c r="H14" s="470"/>
      <c r="I14" s="470"/>
      <c r="J14" s="470"/>
      <c r="K14" s="470"/>
    </row>
    <row r="15" spans="1:11" ht="17.25">
      <c r="A15" s="470"/>
      <c r="B15" s="470"/>
      <c r="C15" s="470"/>
      <c r="D15" s="470" t="s">
        <v>185</v>
      </c>
      <c r="E15" s="493">
        <f>HLOOKUP($F$5,$E$8:H$12,5,1)</f>
        <v>-0.4</v>
      </c>
      <c r="F15" s="470"/>
      <c r="G15" s="470"/>
      <c r="H15" s="470"/>
      <c r="I15" s="470"/>
      <c r="J15" s="470"/>
      <c r="K15" s="470"/>
    </row>
    <row r="16" spans="1:11" ht="17.25">
      <c r="A16" s="470"/>
      <c r="B16" s="470"/>
      <c r="C16" s="470"/>
      <c r="D16" s="470"/>
      <c r="E16" s="470"/>
      <c r="F16" s="470"/>
      <c r="G16" s="470"/>
      <c r="H16" s="470"/>
      <c r="I16" s="470"/>
      <c r="J16" s="470"/>
      <c r="K16" s="470"/>
    </row>
    <row r="17" spans="1:11" ht="18">
      <c r="A17" s="470"/>
      <c r="B17" s="494" t="s">
        <v>187</v>
      </c>
      <c r="C17" s="470"/>
      <c r="D17" s="470"/>
      <c r="E17" s="470"/>
      <c r="F17" s="470"/>
      <c r="G17" s="470"/>
      <c r="H17" s="470"/>
      <c r="I17" s="470"/>
      <c r="J17" s="495">
        <f>VLOOKUP($F$5,$E$8:$H$11,1+MATCH($F$5,$E$8:$H$8),1)</f>
        <v>-0.46249012916860244</v>
      </c>
      <c r="K17" s="470"/>
    </row>
    <row r="18" spans="1:11" ht="18">
      <c r="A18" s="470"/>
      <c r="B18" s="494" t="s">
        <v>188</v>
      </c>
      <c r="C18" s="470"/>
      <c r="D18" s="470"/>
      <c r="E18" s="470"/>
      <c r="F18" s="470"/>
      <c r="G18" s="470"/>
      <c r="H18" s="470"/>
      <c r="I18" s="470"/>
      <c r="J18" s="495">
        <f>HLOOKUP($F$5,$E$8:$H$11,4)</f>
        <v>0.13750987083139762</v>
      </c>
      <c r="K18" s="470"/>
    </row>
    <row r="19" spans="1:11" ht="18">
      <c r="A19" s="470"/>
      <c r="B19" s="471" t="s">
        <v>189</v>
      </c>
      <c r="C19" s="470"/>
      <c r="D19" s="470"/>
      <c r="E19" s="470"/>
      <c r="F19" s="470"/>
      <c r="G19" s="470"/>
      <c r="H19" s="470"/>
      <c r="I19" s="470"/>
      <c r="J19" s="496">
        <f>VLOOKUP($F$5,$E$8:$H$8,MATCH($F$5,$E$8:$H$8),1)</f>
        <v>0</v>
      </c>
      <c r="K19" s="470"/>
    </row>
    <row r="20" spans="1:11" ht="18">
      <c r="A20" s="470"/>
      <c r="B20" s="471" t="s">
        <v>190</v>
      </c>
      <c r="C20" s="470"/>
      <c r="D20" s="470"/>
      <c r="E20" s="470"/>
      <c r="F20" s="470"/>
      <c r="G20" s="470"/>
      <c r="H20" s="470"/>
      <c r="I20" s="470"/>
      <c r="J20" s="496">
        <f>VLOOKUP($F$5,$E$8:$H$8,1+MATCH($F$5,$E$8:$H$8),1)</f>
        <v>0.5</v>
      </c>
      <c r="K20" s="470"/>
    </row>
    <row r="21" spans="1:11" ht="17.25">
      <c r="A21" s="470"/>
      <c r="B21" s="470"/>
      <c r="C21" s="470"/>
      <c r="D21" s="472"/>
      <c r="E21" s="470"/>
      <c r="F21" s="470"/>
      <c r="G21" s="470"/>
      <c r="H21" s="470"/>
      <c r="I21" s="470"/>
      <c r="J21" s="470"/>
      <c r="K21" s="470"/>
    </row>
  </sheetData>
  <phoneticPr fontId="63" type="noConversion"/>
  <pageMargins left="0.75" right="0.75" top="1" bottom="1" header="0.5" footer="0.5"/>
  <pageSetup paperSize="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114"/>
  <sheetViews>
    <sheetView topLeftCell="A13" workbookViewId="0">
      <selection activeCell="D5" sqref="D5"/>
    </sheetView>
  </sheetViews>
  <sheetFormatPr defaultColWidth="9.140625" defaultRowHeight="15.75"/>
  <cols>
    <col min="1" max="2" width="9.140625" style="442"/>
    <col min="3" max="3" width="14" style="442" customWidth="1"/>
    <col min="4" max="4" width="9.140625" style="1"/>
    <col min="5" max="16384" width="9.140625" style="442"/>
  </cols>
  <sheetData>
    <row r="1" spans="1:4">
      <c r="A1" s="441" t="s">
        <v>160</v>
      </c>
      <c r="B1" s="1" t="s">
        <v>164</v>
      </c>
      <c r="D1" s="443" t="s">
        <v>161</v>
      </c>
    </row>
    <row r="2" spans="1:4">
      <c r="A2" s="444" t="s">
        <v>162</v>
      </c>
      <c r="B2" s="1" t="s">
        <v>163</v>
      </c>
      <c r="D2" s="443" t="s">
        <v>162</v>
      </c>
    </row>
    <row r="3" spans="1:4">
      <c r="A3" s="444" t="s">
        <v>42</v>
      </c>
      <c r="B3" s="1" t="s">
        <v>163</v>
      </c>
      <c r="D3" s="443" t="s">
        <v>42</v>
      </c>
    </row>
    <row r="4" spans="1:4">
      <c r="A4" s="444">
        <v>6</v>
      </c>
      <c r="B4" s="1" t="s">
        <v>163</v>
      </c>
      <c r="D4" s="443">
        <v>6</v>
      </c>
    </row>
    <row r="5" spans="1:4">
      <c r="A5" s="444">
        <v>8</v>
      </c>
      <c r="B5" s="1" t="s">
        <v>163</v>
      </c>
      <c r="D5" s="443">
        <v>8</v>
      </c>
    </row>
    <row r="6" spans="1:4" s="445" customFormat="1">
      <c r="A6" s="441"/>
      <c r="D6" s="1"/>
    </row>
    <row r="7" spans="1:4" s="445" customFormat="1">
      <c r="A7" s="441"/>
      <c r="D7" s="1"/>
    </row>
    <row r="8" spans="1:4" s="445" customFormat="1">
      <c r="A8" s="441"/>
      <c r="D8" s="1"/>
    </row>
    <row r="9" spans="1:4" s="445" customFormat="1">
      <c r="A9" s="441"/>
      <c r="D9" s="1"/>
    </row>
    <row r="10" spans="1:4" s="445" customFormat="1">
      <c r="A10" s="441"/>
      <c r="D10" s="1"/>
    </row>
    <row r="11" spans="1:4" s="445" customFormat="1">
      <c r="A11" s="441"/>
      <c r="D11" s="1"/>
    </row>
    <row r="12" spans="1:4" s="445" customFormat="1">
      <c r="A12" s="441"/>
      <c r="D12" s="1"/>
    </row>
    <row r="13" spans="1:4" s="445" customFormat="1">
      <c r="A13" s="441"/>
      <c r="D13" s="1"/>
    </row>
    <row r="14" spans="1:4" s="445" customFormat="1">
      <c r="A14" s="441"/>
      <c r="D14" s="1"/>
    </row>
    <row r="15" spans="1:4" s="445" customFormat="1">
      <c r="A15" s="441"/>
      <c r="D15" s="1"/>
    </row>
    <row r="16" spans="1:4" s="445" customFormat="1">
      <c r="A16" s="441"/>
      <c r="D16" s="1"/>
    </row>
    <row r="17" spans="1:4" s="445" customFormat="1">
      <c r="A17" s="441"/>
      <c r="D17" s="1"/>
    </row>
    <row r="18" spans="1:4" s="445" customFormat="1">
      <c r="A18" s="441"/>
      <c r="D18" s="1"/>
    </row>
    <row r="19" spans="1:4" s="445" customFormat="1">
      <c r="A19" s="441"/>
      <c r="D19" s="1"/>
    </row>
    <row r="20" spans="1:4" s="445" customFormat="1">
      <c r="A20" s="441"/>
      <c r="D20" s="1"/>
    </row>
    <row r="21" spans="1:4" s="445" customFormat="1">
      <c r="A21" s="441"/>
      <c r="D21" s="1"/>
    </row>
    <row r="22" spans="1:4" s="445" customFormat="1">
      <c r="A22" s="441"/>
      <c r="D22" s="1"/>
    </row>
    <row r="23" spans="1:4" s="445" customFormat="1">
      <c r="A23" s="441"/>
      <c r="D23" s="1"/>
    </row>
    <row r="24" spans="1:4" s="445" customFormat="1">
      <c r="D24" s="1"/>
    </row>
    <row r="25" spans="1:4" s="445" customFormat="1">
      <c r="D25" s="1"/>
    </row>
    <row r="26" spans="1:4" s="445" customFormat="1">
      <c r="D26" s="1"/>
    </row>
    <row r="27" spans="1:4" s="445" customFormat="1">
      <c r="D27" s="1"/>
    </row>
    <row r="28" spans="1:4" s="445" customFormat="1">
      <c r="D28" s="1"/>
    </row>
    <row r="29" spans="1:4" s="445" customFormat="1">
      <c r="D29" s="1"/>
    </row>
    <row r="30" spans="1:4" s="445" customFormat="1">
      <c r="D30" s="1"/>
    </row>
    <row r="31" spans="1:4" s="445" customFormat="1">
      <c r="D31" s="1"/>
    </row>
    <row r="32" spans="1:4" s="445" customFormat="1">
      <c r="D32" s="1"/>
    </row>
    <row r="33" spans="4:4" s="445" customFormat="1">
      <c r="D33" s="1"/>
    </row>
    <row r="34" spans="4:4" s="445" customFormat="1">
      <c r="D34" s="1"/>
    </row>
    <row r="35" spans="4:4" s="445" customFormat="1">
      <c r="D35" s="1"/>
    </row>
    <row r="36" spans="4:4" s="445" customFormat="1">
      <c r="D36" s="1"/>
    </row>
    <row r="37" spans="4:4" s="445" customFormat="1">
      <c r="D37" s="1"/>
    </row>
    <row r="38" spans="4:4" s="445" customFormat="1">
      <c r="D38" s="1"/>
    </row>
    <row r="39" spans="4:4" s="445" customFormat="1">
      <c r="D39" s="1"/>
    </row>
    <row r="40" spans="4:4" s="445" customFormat="1">
      <c r="D40" s="1"/>
    </row>
    <row r="41" spans="4:4" s="445" customFormat="1">
      <c r="D41" s="1"/>
    </row>
    <row r="42" spans="4:4" s="445" customFormat="1">
      <c r="D42" s="1"/>
    </row>
    <row r="43" spans="4:4" s="445" customFormat="1">
      <c r="D43" s="1"/>
    </row>
    <row r="44" spans="4:4" s="445" customFormat="1">
      <c r="D44" s="1"/>
    </row>
    <row r="45" spans="4:4" s="445" customFormat="1">
      <c r="D45" s="1"/>
    </row>
    <row r="46" spans="4:4" s="445" customFormat="1">
      <c r="D46" s="1"/>
    </row>
    <row r="47" spans="4:4" s="445" customFormat="1">
      <c r="D47" s="1"/>
    </row>
    <row r="48" spans="4:4" s="445" customFormat="1">
      <c r="D48" s="1"/>
    </row>
    <row r="49" spans="4:4" s="445" customFormat="1">
      <c r="D49" s="1"/>
    </row>
    <row r="50" spans="4:4" s="445" customFormat="1">
      <c r="D50" s="1"/>
    </row>
    <row r="51" spans="4:4" s="445" customFormat="1">
      <c r="D51" s="1"/>
    </row>
    <row r="52" spans="4:4" s="445" customFormat="1">
      <c r="D52" s="1"/>
    </row>
    <row r="53" spans="4:4" s="445" customFormat="1">
      <c r="D53" s="1"/>
    </row>
    <row r="54" spans="4:4" s="445" customFormat="1">
      <c r="D54" s="1"/>
    </row>
    <row r="55" spans="4:4" s="445" customFormat="1">
      <c r="D55" s="1"/>
    </row>
    <row r="56" spans="4:4" s="445" customFormat="1">
      <c r="D56" s="1"/>
    </row>
    <row r="57" spans="4:4" s="445" customFormat="1">
      <c r="D57" s="1"/>
    </row>
    <row r="58" spans="4:4" s="445" customFormat="1">
      <c r="D58" s="1"/>
    </row>
    <row r="59" spans="4:4" s="445" customFormat="1">
      <c r="D59" s="1"/>
    </row>
    <row r="60" spans="4:4" s="445" customFormat="1">
      <c r="D60" s="1"/>
    </row>
    <row r="61" spans="4:4" s="445" customFormat="1">
      <c r="D61" s="1"/>
    </row>
    <row r="62" spans="4:4" s="445" customFormat="1">
      <c r="D62" s="1"/>
    </row>
    <row r="63" spans="4:4" s="445" customFormat="1">
      <c r="D63" s="1"/>
    </row>
    <row r="64" spans="4:4" s="445" customFormat="1">
      <c r="D64" s="1"/>
    </row>
    <row r="65" spans="4:4" s="445" customFormat="1">
      <c r="D65" s="1"/>
    </row>
    <row r="66" spans="4:4" s="445" customFormat="1">
      <c r="D66" s="1"/>
    </row>
    <row r="67" spans="4:4" s="445" customFormat="1">
      <c r="D67" s="1"/>
    </row>
    <row r="68" spans="4:4" s="445" customFormat="1">
      <c r="D68" s="1"/>
    </row>
    <row r="69" spans="4:4" s="445" customFormat="1">
      <c r="D69" s="1"/>
    </row>
    <row r="70" spans="4:4" s="445" customFormat="1">
      <c r="D70" s="1"/>
    </row>
    <row r="71" spans="4:4" s="445" customFormat="1">
      <c r="D71" s="1"/>
    </row>
    <row r="72" spans="4:4" s="445" customFormat="1">
      <c r="D72" s="1"/>
    </row>
    <row r="73" spans="4:4" s="445" customFormat="1">
      <c r="D73" s="1"/>
    </row>
    <row r="74" spans="4:4" s="445" customFormat="1">
      <c r="D74" s="1"/>
    </row>
    <row r="75" spans="4:4" s="445" customFormat="1">
      <c r="D75" s="1"/>
    </row>
    <row r="76" spans="4:4" s="445" customFormat="1">
      <c r="D76" s="1"/>
    </row>
    <row r="77" spans="4:4" s="445" customFormat="1">
      <c r="D77" s="1"/>
    </row>
    <row r="78" spans="4:4" s="445" customFormat="1">
      <c r="D78" s="1"/>
    </row>
    <row r="79" spans="4:4" s="445" customFormat="1">
      <c r="D79" s="1"/>
    </row>
    <row r="80" spans="4:4" s="445" customFormat="1">
      <c r="D80" s="1"/>
    </row>
    <row r="81" spans="4:4" s="445" customFormat="1">
      <c r="D81" s="1"/>
    </row>
    <row r="82" spans="4:4" s="445" customFormat="1">
      <c r="D82" s="1"/>
    </row>
    <row r="83" spans="4:4" s="445" customFormat="1">
      <c r="D83" s="1"/>
    </row>
    <row r="84" spans="4:4" s="445" customFormat="1">
      <c r="D84" s="1"/>
    </row>
    <row r="85" spans="4:4" s="445" customFormat="1">
      <c r="D85" s="1"/>
    </row>
    <row r="86" spans="4:4" s="445" customFormat="1">
      <c r="D86" s="1"/>
    </row>
    <row r="87" spans="4:4" s="445" customFormat="1">
      <c r="D87" s="1"/>
    </row>
    <row r="88" spans="4:4" s="445" customFormat="1">
      <c r="D88" s="1"/>
    </row>
    <row r="89" spans="4:4" s="445" customFormat="1">
      <c r="D89" s="1"/>
    </row>
    <row r="90" spans="4:4" s="445" customFormat="1">
      <c r="D90" s="1"/>
    </row>
    <row r="91" spans="4:4" s="445" customFormat="1">
      <c r="D91" s="1"/>
    </row>
    <row r="92" spans="4:4" s="445" customFormat="1">
      <c r="D92" s="1"/>
    </row>
    <row r="93" spans="4:4" s="445" customFormat="1">
      <c r="D93" s="1"/>
    </row>
    <row r="94" spans="4:4" s="445" customFormat="1">
      <c r="D94" s="1"/>
    </row>
    <row r="95" spans="4:4" s="445" customFormat="1">
      <c r="D95" s="1"/>
    </row>
    <row r="96" spans="4:4" s="445" customFormat="1">
      <c r="D96" s="1"/>
    </row>
    <row r="97" spans="4:4" s="445" customFormat="1">
      <c r="D97" s="1"/>
    </row>
    <row r="98" spans="4:4" s="445" customFormat="1">
      <c r="D98" s="1"/>
    </row>
    <row r="99" spans="4:4" s="445" customFormat="1">
      <c r="D99" s="1"/>
    </row>
    <row r="100" spans="4:4" s="445" customFormat="1">
      <c r="D100" s="1"/>
    </row>
    <row r="101" spans="4:4" s="445" customFormat="1">
      <c r="D101" s="1"/>
    </row>
    <row r="102" spans="4:4" s="445" customFormat="1">
      <c r="D102" s="1"/>
    </row>
    <row r="103" spans="4:4" s="445" customFormat="1">
      <c r="D103" s="1"/>
    </row>
    <row r="104" spans="4:4" s="445" customFormat="1">
      <c r="D104" s="1"/>
    </row>
    <row r="105" spans="4:4" s="445" customFormat="1">
      <c r="D105" s="1"/>
    </row>
    <row r="106" spans="4:4" s="445" customFormat="1">
      <c r="D106" s="1"/>
    </row>
    <row r="107" spans="4:4" s="445" customFormat="1">
      <c r="D107" s="1"/>
    </row>
    <row r="108" spans="4:4" s="445" customFormat="1">
      <c r="D108" s="1"/>
    </row>
    <row r="109" spans="4:4" s="445" customFormat="1">
      <c r="D109" s="1"/>
    </row>
    <row r="110" spans="4:4" s="445" customFormat="1">
      <c r="D110" s="1"/>
    </row>
    <row r="111" spans="4:4" s="445" customFormat="1">
      <c r="D111" s="1"/>
    </row>
    <row r="112" spans="4:4" s="445" customFormat="1">
      <c r="D112" s="1"/>
    </row>
    <row r="113" spans="4:4" s="445" customFormat="1">
      <c r="D113" s="1"/>
    </row>
    <row r="114" spans="4:4" s="445" customFormat="1">
      <c r="D114" s="1"/>
    </row>
    <row r="115" spans="4:4" s="445" customFormat="1">
      <c r="D115" s="1"/>
    </row>
    <row r="116" spans="4:4" s="445" customFormat="1">
      <c r="D116" s="1"/>
    </row>
    <row r="117" spans="4:4" s="445" customFormat="1">
      <c r="D117" s="1"/>
    </row>
    <row r="118" spans="4:4" s="445" customFormat="1">
      <c r="D118" s="1"/>
    </row>
    <row r="119" spans="4:4" s="445" customFormat="1">
      <c r="D119" s="1"/>
    </row>
    <row r="120" spans="4:4" s="445" customFormat="1">
      <c r="D120" s="1"/>
    </row>
    <row r="121" spans="4:4" s="445" customFormat="1">
      <c r="D121" s="1"/>
    </row>
    <row r="122" spans="4:4" s="445" customFormat="1">
      <c r="D122" s="1"/>
    </row>
    <row r="123" spans="4:4" s="445" customFormat="1">
      <c r="D123" s="1"/>
    </row>
    <row r="124" spans="4:4" s="445" customFormat="1">
      <c r="D124" s="1"/>
    </row>
    <row r="125" spans="4:4" s="445" customFormat="1">
      <c r="D125" s="1"/>
    </row>
    <row r="126" spans="4:4" s="445" customFormat="1">
      <c r="D126" s="1"/>
    </row>
    <row r="127" spans="4:4" s="445" customFormat="1">
      <c r="D127" s="1"/>
    </row>
    <row r="128" spans="4:4" s="445" customFormat="1">
      <c r="D128" s="1"/>
    </row>
    <row r="129" spans="4:4" s="445" customFormat="1">
      <c r="D129" s="1"/>
    </row>
    <row r="130" spans="4:4" s="445" customFormat="1">
      <c r="D130" s="1"/>
    </row>
    <row r="131" spans="4:4" s="445" customFormat="1">
      <c r="D131" s="1"/>
    </row>
    <row r="132" spans="4:4" s="445" customFormat="1">
      <c r="D132" s="1"/>
    </row>
    <row r="133" spans="4:4" s="445" customFormat="1">
      <c r="D133" s="1"/>
    </row>
    <row r="134" spans="4:4" s="445" customFormat="1">
      <c r="D134" s="1"/>
    </row>
    <row r="135" spans="4:4" s="445" customFormat="1">
      <c r="D135" s="1"/>
    </row>
    <row r="136" spans="4:4" s="445" customFormat="1">
      <c r="D136" s="1"/>
    </row>
    <row r="137" spans="4:4" s="445" customFormat="1">
      <c r="D137" s="1"/>
    </row>
    <row r="138" spans="4:4" s="445" customFormat="1">
      <c r="D138" s="1"/>
    </row>
    <row r="139" spans="4:4" s="445" customFormat="1">
      <c r="D139" s="1"/>
    </row>
    <row r="140" spans="4:4" s="445" customFormat="1">
      <c r="D140" s="1"/>
    </row>
    <row r="141" spans="4:4" s="445" customFormat="1">
      <c r="D141" s="1"/>
    </row>
    <row r="142" spans="4:4" s="445" customFormat="1">
      <c r="D142" s="1"/>
    </row>
    <row r="143" spans="4:4" s="445" customFormat="1">
      <c r="D143" s="1"/>
    </row>
    <row r="144" spans="4:4" s="445" customFormat="1">
      <c r="D144" s="1"/>
    </row>
    <row r="145" spans="4:4" s="445" customFormat="1">
      <c r="D145" s="1"/>
    </row>
    <row r="146" spans="4:4" s="445" customFormat="1">
      <c r="D146" s="1"/>
    </row>
    <row r="147" spans="4:4" s="445" customFormat="1">
      <c r="D147" s="1"/>
    </row>
    <row r="148" spans="4:4" s="445" customFormat="1">
      <c r="D148" s="1"/>
    </row>
    <row r="149" spans="4:4" s="445" customFormat="1">
      <c r="D149" s="1"/>
    </row>
    <row r="150" spans="4:4" s="445" customFormat="1">
      <c r="D150" s="1"/>
    </row>
    <row r="151" spans="4:4" s="445" customFormat="1">
      <c r="D151" s="1"/>
    </row>
    <row r="152" spans="4:4" s="445" customFormat="1">
      <c r="D152" s="1"/>
    </row>
    <row r="153" spans="4:4" s="445" customFormat="1">
      <c r="D153" s="1"/>
    </row>
    <row r="154" spans="4:4" s="445" customFormat="1">
      <c r="D154" s="1"/>
    </row>
    <row r="155" spans="4:4" s="445" customFormat="1">
      <c r="D155" s="1"/>
    </row>
    <row r="156" spans="4:4" s="445" customFormat="1">
      <c r="D156" s="1"/>
    </row>
    <row r="157" spans="4:4" s="445" customFormat="1">
      <c r="D157" s="1"/>
    </row>
    <row r="158" spans="4:4" s="445" customFormat="1">
      <c r="D158" s="1"/>
    </row>
    <row r="159" spans="4:4" s="445" customFormat="1">
      <c r="D159" s="1"/>
    </row>
    <row r="160" spans="4:4" s="445" customFormat="1">
      <c r="D160" s="1"/>
    </row>
    <row r="161" spans="4:4" s="445" customFormat="1">
      <c r="D161" s="1"/>
    </row>
    <row r="162" spans="4:4" s="445" customFormat="1">
      <c r="D162" s="1"/>
    </row>
    <row r="163" spans="4:4" s="445" customFormat="1">
      <c r="D163" s="1"/>
    </row>
    <row r="164" spans="4:4" s="445" customFormat="1">
      <c r="D164" s="1"/>
    </row>
    <row r="165" spans="4:4" s="445" customFormat="1">
      <c r="D165" s="1"/>
    </row>
    <row r="166" spans="4:4" s="445" customFormat="1">
      <c r="D166" s="1"/>
    </row>
    <row r="167" spans="4:4" s="445" customFormat="1">
      <c r="D167" s="1"/>
    </row>
    <row r="168" spans="4:4" s="445" customFormat="1">
      <c r="D168" s="1"/>
    </row>
    <row r="169" spans="4:4" s="445" customFormat="1">
      <c r="D169" s="1"/>
    </row>
    <row r="170" spans="4:4" s="445" customFormat="1">
      <c r="D170" s="1"/>
    </row>
    <row r="171" spans="4:4" s="445" customFormat="1">
      <c r="D171" s="1"/>
    </row>
    <row r="172" spans="4:4" s="445" customFormat="1">
      <c r="D172" s="1"/>
    </row>
    <row r="173" spans="4:4" s="445" customFormat="1">
      <c r="D173" s="1"/>
    </row>
    <row r="174" spans="4:4" s="445" customFormat="1">
      <c r="D174" s="1"/>
    </row>
    <row r="175" spans="4:4" s="445" customFormat="1">
      <c r="D175" s="1"/>
    </row>
    <row r="176" spans="4:4" s="445" customFormat="1">
      <c r="D176" s="1"/>
    </row>
    <row r="177" spans="4:4" s="445" customFormat="1">
      <c r="D177" s="1"/>
    </row>
    <row r="178" spans="4:4" s="445" customFormat="1">
      <c r="D178" s="1"/>
    </row>
    <row r="179" spans="4:4" s="445" customFormat="1">
      <c r="D179" s="1"/>
    </row>
    <row r="180" spans="4:4" s="445" customFormat="1">
      <c r="D180" s="1"/>
    </row>
    <row r="181" spans="4:4" s="445" customFormat="1">
      <c r="D181" s="1"/>
    </row>
    <row r="182" spans="4:4" s="445" customFormat="1">
      <c r="D182" s="1"/>
    </row>
    <row r="183" spans="4:4" s="445" customFormat="1">
      <c r="D183" s="1"/>
    </row>
    <row r="184" spans="4:4" s="445" customFormat="1">
      <c r="D184" s="1"/>
    </row>
    <row r="185" spans="4:4" s="445" customFormat="1">
      <c r="D185" s="1"/>
    </row>
    <row r="186" spans="4:4" s="445" customFormat="1">
      <c r="D186" s="1"/>
    </row>
    <row r="187" spans="4:4" s="445" customFormat="1">
      <c r="D187" s="1"/>
    </row>
    <row r="188" spans="4:4" s="445" customFormat="1">
      <c r="D188" s="1"/>
    </row>
    <row r="189" spans="4:4" s="445" customFormat="1">
      <c r="D189" s="1"/>
    </row>
    <row r="190" spans="4:4" s="445" customFormat="1">
      <c r="D190" s="1"/>
    </row>
    <row r="191" spans="4:4" s="445" customFormat="1">
      <c r="D191" s="1"/>
    </row>
    <row r="192" spans="4:4" s="445" customFormat="1">
      <c r="D192" s="1"/>
    </row>
    <row r="193" spans="4:4" s="445" customFormat="1">
      <c r="D193" s="1"/>
    </row>
    <row r="194" spans="4:4" s="445" customFormat="1">
      <c r="D194" s="1"/>
    </row>
    <row r="195" spans="4:4" s="445" customFormat="1">
      <c r="D195" s="1"/>
    </row>
    <row r="196" spans="4:4" s="445" customFormat="1">
      <c r="D196" s="1"/>
    </row>
    <row r="197" spans="4:4" s="445" customFormat="1">
      <c r="D197" s="1"/>
    </row>
    <row r="198" spans="4:4" s="445" customFormat="1">
      <c r="D198" s="1"/>
    </row>
    <row r="199" spans="4:4" s="445" customFormat="1">
      <c r="D199" s="1"/>
    </row>
    <row r="200" spans="4:4" s="445" customFormat="1">
      <c r="D200" s="1"/>
    </row>
    <row r="201" spans="4:4" s="445" customFormat="1">
      <c r="D201" s="1"/>
    </row>
    <row r="202" spans="4:4" s="445" customFormat="1">
      <c r="D202" s="1"/>
    </row>
    <row r="203" spans="4:4" s="445" customFormat="1">
      <c r="D203" s="1"/>
    </row>
    <row r="204" spans="4:4" s="445" customFormat="1">
      <c r="D204" s="1"/>
    </row>
    <row r="205" spans="4:4" s="445" customFormat="1">
      <c r="D205" s="1"/>
    </row>
    <row r="206" spans="4:4" s="445" customFormat="1">
      <c r="D206" s="1"/>
    </row>
    <row r="207" spans="4:4" s="445" customFormat="1">
      <c r="D207" s="1"/>
    </row>
    <row r="208" spans="4:4" s="445" customFormat="1">
      <c r="D208" s="1"/>
    </row>
    <row r="209" spans="4:4" s="445" customFormat="1">
      <c r="D209" s="1"/>
    </row>
    <row r="210" spans="4:4" s="445" customFormat="1">
      <c r="D210" s="1"/>
    </row>
    <row r="211" spans="4:4" s="445" customFormat="1">
      <c r="D211" s="1"/>
    </row>
    <row r="212" spans="4:4" s="445" customFormat="1">
      <c r="D212" s="1"/>
    </row>
    <row r="213" spans="4:4" s="445" customFormat="1">
      <c r="D213" s="1"/>
    </row>
    <row r="214" spans="4:4" s="445" customFormat="1">
      <c r="D214" s="1"/>
    </row>
    <row r="215" spans="4:4" s="445" customFormat="1">
      <c r="D215" s="1"/>
    </row>
    <row r="216" spans="4:4" s="445" customFormat="1">
      <c r="D216" s="1"/>
    </row>
    <row r="217" spans="4:4" s="445" customFormat="1">
      <c r="D217" s="1"/>
    </row>
    <row r="218" spans="4:4" s="445" customFormat="1">
      <c r="D218" s="1"/>
    </row>
    <row r="219" spans="4:4" s="445" customFormat="1">
      <c r="D219" s="1"/>
    </row>
    <row r="220" spans="4:4" s="445" customFormat="1">
      <c r="D220" s="1"/>
    </row>
    <row r="221" spans="4:4" s="445" customFormat="1">
      <c r="D221" s="1"/>
    </row>
    <row r="222" spans="4:4" s="445" customFormat="1">
      <c r="D222" s="1"/>
    </row>
    <row r="223" spans="4:4" s="445" customFormat="1">
      <c r="D223" s="1"/>
    </row>
    <row r="224" spans="4:4" s="445" customFormat="1">
      <c r="D224" s="1"/>
    </row>
    <row r="225" spans="4:4" s="445" customFormat="1">
      <c r="D225" s="1"/>
    </row>
    <row r="226" spans="4:4" s="445" customFormat="1">
      <c r="D226" s="1"/>
    </row>
    <row r="227" spans="4:4" s="445" customFormat="1">
      <c r="D227" s="1"/>
    </row>
    <row r="228" spans="4:4" s="445" customFormat="1">
      <c r="D228" s="1"/>
    </row>
    <row r="229" spans="4:4" s="445" customFormat="1">
      <c r="D229" s="1"/>
    </row>
    <row r="230" spans="4:4" s="445" customFormat="1">
      <c r="D230" s="1"/>
    </row>
    <row r="231" spans="4:4" s="445" customFormat="1">
      <c r="D231" s="1"/>
    </row>
    <row r="232" spans="4:4" s="445" customFormat="1">
      <c r="D232" s="1"/>
    </row>
    <row r="233" spans="4:4" s="445" customFormat="1">
      <c r="D233" s="1"/>
    </row>
    <row r="234" spans="4:4" s="445" customFormat="1">
      <c r="D234" s="1"/>
    </row>
    <row r="235" spans="4:4" s="445" customFormat="1">
      <c r="D235" s="1"/>
    </row>
    <row r="236" spans="4:4" s="445" customFormat="1">
      <c r="D236" s="1"/>
    </row>
    <row r="237" spans="4:4" s="445" customFormat="1">
      <c r="D237" s="1"/>
    </row>
    <row r="238" spans="4:4" s="445" customFormat="1">
      <c r="D238" s="1"/>
    </row>
    <row r="239" spans="4:4" s="445" customFormat="1">
      <c r="D239" s="1"/>
    </row>
    <row r="240" spans="4:4" s="445" customFormat="1">
      <c r="D240" s="1"/>
    </row>
    <row r="241" spans="4:4" s="445" customFormat="1">
      <c r="D241" s="1"/>
    </row>
    <row r="242" spans="4:4" s="445" customFormat="1">
      <c r="D242" s="1"/>
    </row>
    <row r="243" spans="4:4" s="445" customFormat="1">
      <c r="D243" s="1"/>
    </row>
    <row r="244" spans="4:4" s="445" customFormat="1">
      <c r="D244" s="1"/>
    </row>
    <row r="245" spans="4:4" s="445" customFormat="1">
      <c r="D245" s="1"/>
    </row>
    <row r="246" spans="4:4" s="445" customFormat="1">
      <c r="D246" s="1"/>
    </row>
    <row r="247" spans="4:4" s="445" customFormat="1">
      <c r="D247" s="1"/>
    </row>
    <row r="248" spans="4:4" s="445" customFormat="1">
      <c r="D248" s="1"/>
    </row>
    <row r="249" spans="4:4" s="445" customFormat="1">
      <c r="D249" s="1"/>
    </row>
    <row r="250" spans="4:4" s="445" customFormat="1">
      <c r="D250" s="1"/>
    </row>
    <row r="251" spans="4:4" s="445" customFormat="1">
      <c r="D251" s="1"/>
    </row>
    <row r="252" spans="4:4" s="445" customFormat="1">
      <c r="D252" s="1"/>
    </row>
    <row r="253" spans="4:4" s="445" customFormat="1">
      <c r="D253" s="1"/>
    </row>
    <row r="254" spans="4:4" s="445" customFormat="1">
      <c r="D254" s="1"/>
    </row>
    <row r="255" spans="4:4" s="445" customFormat="1">
      <c r="D255" s="1"/>
    </row>
    <row r="256" spans="4:4" s="445" customFormat="1">
      <c r="D256" s="1"/>
    </row>
    <row r="257" spans="4:4" s="445" customFormat="1">
      <c r="D257" s="1"/>
    </row>
    <row r="258" spans="4:4" s="445" customFormat="1">
      <c r="D258" s="1"/>
    </row>
    <row r="259" spans="4:4" s="445" customFormat="1">
      <c r="D259" s="1"/>
    </row>
    <row r="260" spans="4:4" s="445" customFormat="1">
      <c r="D260" s="1"/>
    </row>
    <row r="261" spans="4:4" s="445" customFormat="1">
      <c r="D261" s="1"/>
    </row>
    <row r="262" spans="4:4" s="445" customFormat="1">
      <c r="D262" s="1"/>
    </row>
    <row r="263" spans="4:4" s="445" customFormat="1">
      <c r="D263" s="1"/>
    </row>
    <row r="264" spans="4:4" s="445" customFormat="1">
      <c r="D264" s="1"/>
    </row>
    <row r="265" spans="4:4" s="445" customFormat="1">
      <c r="D265" s="1"/>
    </row>
    <row r="266" spans="4:4" s="445" customFormat="1">
      <c r="D266" s="1"/>
    </row>
    <row r="267" spans="4:4" s="445" customFormat="1">
      <c r="D267" s="1"/>
    </row>
    <row r="268" spans="4:4" s="445" customFormat="1">
      <c r="D268" s="1"/>
    </row>
    <row r="269" spans="4:4" s="445" customFormat="1">
      <c r="D269" s="1"/>
    </row>
    <row r="270" spans="4:4" s="445" customFormat="1">
      <c r="D270" s="1"/>
    </row>
    <row r="271" spans="4:4" s="445" customFormat="1">
      <c r="D271" s="1"/>
    </row>
    <row r="272" spans="4:4" s="445" customFormat="1">
      <c r="D272" s="1"/>
    </row>
    <row r="273" spans="4:4" s="445" customFormat="1">
      <c r="D273" s="1"/>
    </row>
    <row r="274" spans="4:4" s="445" customFormat="1">
      <c r="D274" s="1"/>
    </row>
    <row r="275" spans="4:4" s="445" customFormat="1">
      <c r="D275" s="1"/>
    </row>
    <row r="276" spans="4:4" s="445" customFormat="1">
      <c r="D276" s="1"/>
    </row>
    <row r="277" spans="4:4" s="445" customFormat="1">
      <c r="D277" s="1"/>
    </row>
    <row r="278" spans="4:4" s="445" customFormat="1">
      <c r="D278" s="1"/>
    </row>
    <row r="279" spans="4:4" s="445" customFormat="1">
      <c r="D279" s="1"/>
    </row>
    <row r="280" spans="4:4" s="445" customFormat="1">
      <c r="D280" s="1"/>
    </row>
    <row r="281" spans="4:4" s="445" customFormat="1">
      <c r="D281" s="1"/>
    </row>
    <row r="282" spans="4:4" s="445" customFormat="1">
      <c r="D282" s="1"/>
    </row>
    <row r="283" spans="4:4" s="445" customFormat="1">
      <c r="D283" s="1"/>
    </row>
    <row r="284" spans="4:4" s="445" customFormat="1">
      <c r="D284" s="1"/>
    </row>
    <row r="285" spans="4:4" s="445" customFormat="1">
      <c r="D285" s="1"/>
    </row>
    <row r="286" spans="4:4" s="445" customFormat="1">
      <c r="D286" s="1"/>
    </row>
    <row r="287" spans="4:4" s="445" customFormat="1">
      <c r="D287" s="1"/>
    </row>
    <row r="288" spans="4:4" s="445" customFormat="1">
      <c r="D288" s="1"/>
    </row>
    <row r="289" spans="4:4" s="445" customFormat="1">
      <c r="D289" s="1"/>
    </row>
    <row r="290" spans="4:4" s="445" customFormat="1">
      <c r="D290" s="1"/>
    </row>
    <row r="291" spans="4:4" s="445" customFormat="1">
      <c r="D291" s="1"/>
    </row>
    <row r="292" spans="4:4" s="445" customFormat="1">
      <c r="D292" s="1"/>
    </row>
    <row r="293" spans="4:4" s="445" customFormat="1">
      <c r="D293" s="1"/>
    </row>
    <row r="294" spans="4:4" s="445" customFormat="1">
      <c r="D294" s="1"/>
    </row>
    <row r="295" spans="4:4" s="445" customFormat="1">
      <c r="D295" s="1"/>
    </row>
    <row r="296" spans="4:4" s="445" customFormat="1">
      <c r="D296" s="1"/>
    </row>
    <row r="297" spans="4:4" s="445" customFormat="1">
      <c r="D297" s="1"/>
    </row>
    <row r="298" spans="4:4" s="445" customFormat="1">
      <c r="D298" s="1"/>
    </row>
    <row r="299" spans="4:4" s="445" customFormat="1">
      <c r="D299" s="1"/>
    </row>
    <row r="300" spans="4:4" s="445" customFormat="1">
      <c r="D300" s="1"/>
    </row>
    <row r="301" spans="4:4" s="445" customFormat="1">
      <c r="D301" s="1"/>
    </row>
    <row r="302" spans="4:4" s="445" customFormat="1">
      <c r="D302" s="1"/>
    </row>
    <row r="303" spans="4:4" s="445" customFormat="1">
      <c r="D303" s="1"/>
    </row>
    <row r="304" spans="4:4" s="445" customFormat="1">
      <c r="D304" s="1"/>
    </row>
    <row r="305" spans="4:4" s="445" customFormat="1">
      <c r="D305" s="1"/>
    </row>
    <row r="306" spans="4:4" s="445" customFormat="1">
      <c r="D306" s="1"/>
    </row>
    <row r="307" spans="4:4" s="445" customFormat="1">
      <c r="D307" s="1"/>
    </row>
    <row r="308" spans="4:4" s="445" customFormat="1">
      <c r="D308" s="1"/>
    </row>
    <row r="309" spans="4:4" s="445" customFormat="1">
      <c r="D309" s="1"/>
    </row>
    <row r="310" spans="4:4" s="445" customFormat="1">
      <c r="D310" s="1"/>
    </row>
    <row r="311" spans="4:4" s="445" customFormat="1">
      <c r="D311" s="1"/>
    </row>
    <row r="312" spans="4:4" s="445" customFormat="1">
      <c r="D312" s="1"/>
    </row>
    <row r="313" spans="4:4" s="445" customFormat="1">
      <c r="D313" s="1"/>
    </row>
    <row r="314" spans="4:4" s="445" customFormat="1">
      <c r="D314" s="1"/>
    </row>
    <row r="315" spans="4:4" s="445" customFormat="1">
      <c r="D315" s="1"/>
    </row>
    <row r="316" spans="4:4" s="445" customFormat="1">
      <c r="D316" s="1"/>
    </row>
    <row r="317" spans="4:4" s="445" customFormat="1">
      <c r="D317" s="1"/>
    </row>
    <row r="318" spans="4:4" s="445" customFormat="1">
      <c r="D318" s="1"/>
    </row>
    <row r="319" spans="4:4" s="445" customFormat="1">
      <c r="D319" s="1"/>
    </row>
    <row r="320" spans="4:4" s="445" customFormat="1">
      <c r="D320" s="1"/>
    </row>
    <row r="321" spans="4:4" s="445" customFormat="1">
      <c r="D321" s="1"/>
    </row>
    <row r="322" spans="4:4" s="445" customFormat="1">
      <c r="D322" s="1"/>
    </row>
    <row r="323" spans="4:4" s="445" customFormat="1">
      <c r="D323" s="1"/>
    </row>
    <row r="324" spans="4:4" s="445" customFormat="1">
      <c r="D324" s="1"/>
    </row>
    <row r="325" spans="4:4" s="445" customFormat="1">
      <c r="D325" s="1"/>
    </row>
    <row r="326" spans="4:4" s="445" customFormat="1">
      <c r="D326" s="1"/>
    </row>
    <row r="327" spans="4:4" s="445" customFormat="1">
      <c r="D327" s="1"/>
    </row>
    <row r="328" spans="4:4" s="445" customFormat="1">
      <c r="D328" s="1"/>
    </row>
    <row r="329" spans="4:4" s="445" customFormat="1">
      <c r="D329" s="1"/>
    </row>
    <row r="330" spans="4:4" s="445" customFormat="1">
      <c r="D330" s="1"/>
    </row>
    <row r="331" spans="4:4" s="445" customFormat="1">
      <c r="D331" s="1"/>
    </row>
    <row r="332" spans="4:4" s="445" customFormat="1">
      <c r="D332" s="1"/>
    </row>
    <row r="333" spans="4:4" s="445" customFormat="1">
      <c r="D333" s="1"/>
    </row>
    <row r="334" spans="4:4" s="445" customFormat="1">
      <c r="D334" s="1"/>
    </row>
    <row r="335" spans="4:4" s="445" customFormat="1">
      <c r="D335" s="1"/>
    </row>
    <row r="336" spans="4:4" s="445" customFormat="1">
      <c r="D336" s="1"/>
    </row>
    <row r="337" spans="4:4" s="445" customFormat="1">
      <c r="D337" s="1"/>
    </row>
    <row r="338" spans="4:4" s="445" customFormat="1">
      <c r="D338" s="1"/>
    </row>
    <row r="339" spans="4:4" s="445" customFormat="1">
      <c r="D339" s="1"/>
    </row>
    <row r="340" spans="4:4" s="445" customFormat="1">
      <c r="D340" s="1"/>
    </row>
    <row r="341" spans="4:4" s="445" customFormat="1">
      <c r="D341" s="1"/>
    </row>
    <row r="342" spans="4:4" s="445" customFormat="1">
      <c r="D342" s="1"/>
    </row>
    <row r="343" spans="4:4" s="445" customFormat="1">
      <c r="D343" s="1"/>
    </row>
    <row r="344" spans="4:4" s="445" customFormat="1">
      <c r="D344" s="1"/>
    </row>
    <row r="345" spans="4:4" s="445" customFormat="1">
      <c r="D345" s="1"/>
    </row>
    <row r="346" spans="4:4" s="445" customFormat="1">
      <c r="D346" s="1"/>
    </row>
    <row r="347" spans="4:4" s="445" customFormat="1">
      <c r="D347" s="1"/>
    </row>
    <row r="348" spans="4:4" s="445" customFormat="1">
      <c r="D348" s="1"/>
    </row>
    <row r="349" spans="4:4" s="445" customFormat="1">
      <c r="D349" s="1"/>
    </row>
    <row r="350" spans="4:4" s="445" customFormat="1">
      <c r="D350" s="1"/>
    </row>
    <row r="351" spans="4:4" s="445" customFormat="1">
      <c r="D351" s="1"/>
    </row>
    <row r="352" spans="4:4" s="445" customFormat="1">
      <c r="D352" s="1"/>
    </row>
    <row r="353" spans="4:4" s="445" customFormat="1">
      <c r="D353" s="1"/>
    </row>
    <row r="354" spans="4:4" s="445" customFormat="1">
      <c r="D354" s="1"/>
    </row>
    <row r="355" spans="4:4" s="445" customFormat="1">
      <c r="D355" s="1"/>
    </row>
    <row r="356" spans="4:4" s="445" customFormat="1">
      <c r="D356" s="1"/>
    </row>
    <row r="357" spans="4:4" s="445" customFormat="1">
      <c r="D357" s="1"/>
    </row>
    <row r="358" spans="4:4" s="445" customFormat="1">
      <c r="D358" s="1"/>
    </row>
    <row r="359" spans="4:4" s="445" customFormat="1">
      <c r="D359" s="1"/>
    </row>
    <row r="360" spans="4:4" s="445" customFormat="1">
      <c r="D360" s="1"/>
    </row>
    <row r="361" spans="4:4" s="445" customFormat="1">
      <c r="D361" s="1"/>
    </row>
    <row r="362" spans="4:4" s="445" customFormat="1">
      <c r="D362" s="1"/>
    </row>
    <row r="363" spans="4:4" s="445" customFormat="1">
      <c r="D363" s="1"/>
    </row>
    <row r="364" spans="4:4" s="445" customFormat="1">
      <c r="D364" s="1"/>
    </row>
    <row r="365" spans="4:4" s="445" customFormat="1">
      <c r="D365" s="1"/>
    </row>
    <row r="366" spans="4:4" s="445" customFormat="1">
      <c r="D366" s="1"/>
    </row>
    <row r="367" spans="4:4" s="445" customFormat="1">
      <c r="D367" s="1"/>
    </row>
    <row r="368" spans="4:4" s="445" customFormat="1">
      <c r="D368" s="1"/>
    </row>
    <row r="369" spans="4:4" s="445" customFormat="1">
      <c r="D369" s="1"/>
    </row>
    <row r="370" spans="4:4" s="445" customFormat="1">
      <c r="D370" s="1"/>
    </row>
    <row r="371" spans="4:4" s="445" customFormat="1">
      <c r="D371" s="1"/>
    </row>
    <row r="372" spans="4:4" s="445" customFormat="1">
      <c r="D372" s="1"/>
    </row>
    <row r="373" spans="4:4" s="445" customFormat="1">
      <c r="D373" s="1"/>
    </row>
    <row r="374" spans="4:4" s="445" customFormat="1">
      <c r="D374" s="1"/>
    </row>
    <row r="375" spans="4:4" s="445" customFormat="1">
      <c r="D375" s="1"/>
    </row>
    <row r="376" spans="4:4" s="445" customFormat="1">
      <c r="D376" s="1"/>
    </row>
    <row r="377" spans="4:4" s="445" customFormat="1">
      <c r="D377" s="1"/>
    </row>
    <row r="378" spans="4:4" s="445" customFormat="1">
      <c r="D378" s="1"/>
    </row>
    <row r="379" spans="4:4" s="445" customFormat="1">
      <c r="D379" s="1"/>
    </row>
    <row r="380" spans="4:4" s="445" customFormat="1">
      <c r="D380" s="1"/>
    </row>
    <row r="381" spans="4:4" s="445" customFormat="1">
      <c r="D381" s="1"/>
    </row>
    <row r="382" spans="4:4" s="445" customFormat="1">
      <c r="D382" s="1"/>
    </row>
    <row r="383" spans="4:4" s="445" customFormat="1">
      <c r="D383" s="1"/>
    </row>
    <row r="384" spans="4:4" s="445" customFormat="1">
      <c r="D384" s="1"/>
    </row>
    <row r="385" spans="4:4" s="445" customFormat="1">
      <c r="D385" s="1"/>
    </row>
    <row r="386" spans="4:4" s="445" customFormat="1">
      <c r="D386" s="1"/>
    </row>
    <row r="387" spans="4:4" s="445" customFormat="1">
      <c r="D387" s="1"/>
    </row>
    <row r="388" spans="4:4" s="445" customFormat="1">
      <c r="D388" s="1"/>
    </row>
    <row r="389" spans="4:4" s="445" customFormat="1">
      <c r="D389" s="1"/>
    </row>
    <row r="390" spans="4:4" s="445" customFormat="1">
      <c r="D390" s="1"/>
    </row>
    <row r="391" spans="4:4" s="445" customFormat="1">
      <c r="D391" s="1"/>
    </row>
    <row r="392" spans="4:4" s="445" customFormat="1">
      <c r="D392" s="1"/>
    </row>
    <row r="393" spans="4:4" s="445" customFormat="1">
      <c r="D393" s="1"/>
    </row>
    <row r="394" spans="4:4" s="445" customFormat="1">
      <c r="D394" s="1"/>
    </row>
    <row r="395" spans="4:4" s="445" customFormat="1">
      <c r="D395" s="1"/>
    </row>
    <row r="396" spans="4:4" s="445" customFormat="1">
      <c r="D396" s="1"/>
    </row>
    <row r="397" spans="4:4" s="445" customFormat="1">
      <c r="D397" s="1"/>
    </row>
    <row r="398" spans="4:4" s="445" customFormat="1">
      <c r="D398" s="1"/>
    </row>
    <row r="399" spans="4:4" s="445" customFormat="1">
      <c r="D399" s="1"/>
    </row>
    <row r="400" spans="4:4" s="445" customFormat="1">
      <c r="D400" s="1"/>
    </row>
    <row r="401" spans="4:4" s="445" customFormat="1">
      <c r="D401" s="1"/>
    </row>
    <row r="402" spans="4:4" s="445" customFormat="1">
      <c r="D402" s="1"/>
    </row>
    <row r="403" spans="4:4" s="445" customFormat="1">
      <c r="D403" s="1"/>
    </row>
    <row r="404" spans="4:4" s="445" customFormat="1">
      <c r="D404" s="1"/>
    </row>
    <row r="405" spans="4:4" s="445" customFormat="1">
      <c r="D405" s="1"/>
    </row>
    <row r="406" spans="4:4" s="445" customFormat="1">
      <c r="D406" s="1"/>
    </row>
    <row r="407" spans="4:4" s="445" customFormat="1">
      <c r="D407" s="1"/>
    </row>
    <row r="408" spans="4:4" s="445" customFormat="1">
      <c r="D408" s="1"/>
    </row>
    <row r="409" spans="4:4" s="445" customFormat="1">
      <c r="D409" s="1"/>
    </row>
    <row r="410" spans="4:4" s="445" customFormat="1">
      <c r="D410" s="1"/>
    </row>
    <row r="411" spans="4:4" s="445" customFormat="1">
      <c r="D411" s="1"/>
    </row>
    <row r="412" spans="4:4" s="445" customFormat="1">
      <c r="D412" s="1"/>
    </row>
    <row r="413" spans="4:4" s="445" customFormat="1">
      <c r="D413" s="1"/>
    </row>
    <row r="414" spans="4:4" s="445" customFormat="1">
      <c r="D414" s="1"/>
    </row>
    <row r="415" spans="4:4" s="445" customFormat="1">
      <c r="D415" s="1"/>
    </row>
    <row r="416" spans="4:4" s="445" customFormat="1">
      <c r="D416" s="1"/>
    </row>
    <row r="417" spans="4:4" s="445" customFormat="1">
      <c r="D417" s="1"/>
    </row>
    <row r="418" spans="4:4" s="445" customFormat="1">
      <c r="D418" s="1"/>
    </row>
    <row r="419" spans="4:4" s="445" customFormat="1">
      <c r="D419" s="1"/>
    </row>
    <row r="420" spans="4:4" s="445" customFormat="1">
      <c r="D420" s="1"/>
    </row>
    <row r="421" spans="4:4" s="445" customFormat="1">
      <c r="D421" s="1"/>
    </row>
    <row r="422" spans="4:4" s="445" customFormat="1">
      <c r="D422" s="1"/>
    </row>
    <row r="423" spans="4:4" s="445" customFormat="1">
      <c r="D423" s="1"/>
    </row>
    <row r="424" spans="4:4" s="445" customFormat="1">
      <c r="D424" s="1"/>
    </row>
    <row r="425" spans="4:4" s="445" customFormat="1">
      <c r="D425" s="1"/>
    </row>
    <row r="426" spans="4:4" s="445" customFormat="1">
      <c r="D426" s="1"/>
    </row>
    <row r="427" spans="4:4" s="445" customFormat="1">
      <c r="D427" s="1"/>
    </row>
    <row r="428" spans="4:4" s="445" customFormat="1">
      <c r="D428" s="1"/>
    </row>
    <row r="429" spans="4:4" s="445" customFormat="1">
      <c r="D429" s="1"/>
    </row>
    <row r="430" spans="4:4" s="445" customFormat="1">
      <c r="D430" s="1"/>
    </row>
    <row r="431" spans="4:4" s="445" customFormat="1">
      <c r="D431" s="1"/>
    </row>
    <row r="432" spans="4:4" s="445" customFormat="1">
      <c r="D432" s="1"/>
    </row>
    <row r="433" spans="4:4" s="445" customFormat="1">
      <c r="D433" s="1"/>
    </row>
    <row r="434" spans="4:4" s="445" customFormat="1">
      <c r="D434" s="1"/>
    </row>
    <row r="435" spans="4:4" s="445" customFormat="1">
      <c r="D435" s="1"/>
    </row>
    <row r="436" spans="4:4" s="445" customFormat="1">
      <c r="D436" s="1"/>
    </row>
    <row r="437" spans="4:4" s="445" customFormat="1">
      <c r="D437" s="1"/>
    </row>
    <row r="438" spans="4:4" s="445" customFormat="1">
      <c r="D438" s="1"/>
    </row>
    <row r="439" spans="4:4" s="445" customFormat="1">
      <c r="D439" s="1"/>
    </row>
    <row r="440" spans="4:4" s="445" customFormat="1">
      <c r="D440" s="1"/>
    </row>
    <row r="441" spans="4:4" s="445" customFormat="1">
      <c r="D441" s="1"/>
    </row>
    <row r="442" spans="4:4" s="445" customFormat="1">
      <c r="D442" s="1"/>
    </row>
    <row r="443" spans="4:4" s="445" customFormat="1">
      <c r="D443" s="1"/>
    </row>
    <row r="444" spans="4:4" s="445" customFormat="1">
      <c r="D444" s="1"/>
    </row>
    <row r="445" spans="4:4" s="445" customFormat="1">
      <c r="D445" s="1"/>
    </row>
    <row r="446" spans="4:4" s="445" customFormat="1">
      <c r="D446" s="1"/>
    </row>
    <row r="447" spans="4:4" s="445" customFormat="1">
      <c r="D447" s="1"/>
    </row>
    <row r="448" spans="4:4" s="445" customFormat="1">
      <c r="D448" s="1"/>
    </row>
    <row r="449" spans="4:4" s="445" customFormat="1">
      <c r="D449" s="1"/>
    </row>
    <row r="450" spans="4:4" s="445" customFormat="1">
      <c r="D450" s="1"/>
    </row>
    <row r="451" spans="4:4" s="445" customFormat="1">
      <c r="D451" s="1"/>
    </row>
    <row r="452" spans="4:4" s="445" customFormat="1">
      <c r="D452" s="1"/>
    </row>
    <row r="453" spans="4:4" s="445" customFormat="1">
      <c r="D453" s="1"/>
    </row>
    <row r="454" spans="4:4" s="445" customFormat="1">
      <c r="D454" s="1"/>
    </row>
    <row r="455" spans="4:4" s="445" customFormat="1">
      <c r="D455" s="1"/>
    </row>
    <row r="456" spans="4:4" s="445" customFormat="1">
      <c r="D456" s="1"/>
    </row>
    <row r="457" spans="4:4" s="445" customFormat="1">
      <c r="D457" s="1"/>
    </row>
    <row r="458" spans="4:4" s="445" customFormat="1">
      <c r="D458" s="1"/>
    </row>
    <row r="459" spans="4:4" s="445" customFormat="1">
      <c r="D459" s="1"/>
    </row>
    <row r="460" spans="4:4" s="445" customFormat="1">
      <c r="D460" s="1"/>
    </row>
    <row r="461" spans="4:4" s="445" customFormat="1">
      <c r="D461" s="1"/>
    </row>
    <row r="462" spans="4:4" s="445" customFormat="1">
      <c r="D462" s="1"/>
    </row>
    <row r="463" spans="4:4" s="445" customFormat="1">
      <c r="D463" s="1"/>
    </row>
    <row r="464" spans="4:4" s="445" customFormat="1">
      <c r="D464" s="1"/>
    </row>
    <row r="465" spans="4:4" s="445" customFormat="1">
      <c r="D465" s="1"/>
    </row>
    <row r="466" spans="4:4" s="445" customFormat="1">
      <c r="D466" s="1"/>
    </row>
    <row r="467" spans="4:4" s="445" customFormat="1">
      <c r="D467" s="1"/>
    </row>
    <row r="468" spans="4:4" s="445" customFormat="1">
      <c r="D468" s="1"/>
    </row>
    <row r="469" spans="4:4" s="445" customFormat="1">
      <c r="D469" s="1"/>
    </row>
    <row r="470" spans="4:4" s="445" customFormat="1">
      <c r="D470" s="1"/>
    </row>
    <row r="471" spans="4:4" s="445" customFormat="1">
      <c r="D471" s="1"/>
    </row>
    <row r="472" spans="4:4" s="445" customFormat="1">
      <c r="D472" s="1"/>
    </row>
    <row r="473" spans="4:4" s="445" customFormat="1">
      <c r="D473" s="1"/>
    </row>
    <row r="474" spans="4:4" s="445" customFormat="1">
      <c r="D474" s="1"/>
    </row>
    <row r="475" spans="4:4" s="445" customFormat="1">
      <c r="D475" s="1"/>
    </row>
    <row r="476" spans="4:4" s="445" customFormat="1">
      <c r="D476" s="1"/>
    </row>
    <row r="477" spans="4:4" s="445" customFormat="1">
      <c r="D477" s="1"/>
    </row>
    <row r="478" spans="4:4" s="445" customFormat="1">
      <c r="D478" s="1"/>
    </row>
    <row r="479" spans="4:4" s="445" customFormat="1">
      <c r="D479" s="1"/>
    </row>
    <row r="480" spans="4:4" s="445" customFormat="1">
      <c r="D480" s="1"/>
    </row>
    <row r="481" spans="4:4" s="445" customFormat="1">
      <c r="D481" s="1"/>
    </row>
    <row r="482" spans="4:4" s="445" customFormat="1">
      <c r="D482" s="1"/>
    </row>
    <row r="483" spans="4:4" s="445" customFormat="1">
      <c r="D483" s="1"/>
    </row>
    <row r="484" spans="4:4" s="445" customFormat="1">
      <c r="D484" s="1"/>
    </row>
    <row r="485" spans="4:4" s="445" customFormat="1">
      <c r="D485" s="1"/>
    </row>
    <row r="486" spans="4:4" s="445" customFormat="1">
      <c r="D486" s="1"/>
    </row>
    <row r="487" spans="4:4" s="445" customFormat="1">
      <c r="D487" s="1"/>
    </row>
    <row r="488" spans="4:4" s="445" customFormat="1">
      <c r="D488" s="1"/>
    </row>
    <row r="489" spans="4:4" s="445" customFormat="1">
      <c r="D489" s="1"/>
    </row>
    <row r="490" spans="4:4" s="445" customFormat="1">
      <c r="D490" s="1"/>
    </row>
    <row r="491" spans="4:4" s="445" customFormat="1">
      <c r="D491" s="1"/>
    </row>
    <row r="492" spans="4:4" s="445" customFormat="1">
      <c r="D492" s="1"/>
    </row>
    <row r="493" spans="4:4" s="445" customFormat="1">
      <c r="D493" s="1"/>
    </row>
    <row r="494" spans="4:4" s="445" customFormat="1">
      <c r="D494" s="1"/>
    </row>
    <row r="495" spans="4:4" s="445" customFormat="1">
      <c r="D495" s="1"/>
    </row>
    <row r="496" spans="4:4" s="445" customFormat="1">
      <c r="D496" s="1"/>
    </row>
    <row r="497" spans="4:4" s="445" customFormat="1">
      <c r="D497" s="1"/>
    </row>
    <row r="498" spans="4:4" s="445" customFormat="1">
      <c r="D498" s="1"/>
    </row>
    <row r="499" spans="4:4" s="445" customFormat="1">
      <c r="D499" s="1"/>
    </row>
    <row r="500" spans="4:4" s="445" customFormat="1">
      <c r="D500" s="1"/>
    </row>
    <row r="501" spans="4:4" s="445" customFormat="1">
      <c r="D501" s="1"/>
    </row>
    <row r="502" spans="4:4" s="445" customFormat="1">
      <c r="D502" s="1"/>
    </row>
    <row r="503" spans="4:4" s="445" customFormat="1">
      <c r="D503" s="1"/>
    </row>
    <row r="504" spans="4:4" s="445" customFormat="1">
      <c r="D504" s="1"/>
    </row>
    <row r="505" spans="4:4" s="445" customFormat="1">
      <c r="D505" s="1"/>
    </row>
    <row r="506" spans="4:4" s="445" customFormat="1">
      <c r="D506" s="1"/>
    </row>
    <row r="507" spans="4:4" s="445" customFormat="1">
      <c r="D507" s="1"/>
    </row>
    <row r="508" spans="4:4" s="445" customFormat="1">
      <c r="D508" s="1"/>
    </row>
    <row r="509" spans="4:4" s="445" customFormat="1">
      <c r="D509" s="1"/>
    </row>
    <row r="510" spans="4:4" s="445" customFormat="1">
      <c r="D510" s="1"/>
    </row>
    <row r="511" spans="4:4" s="445" customFormat="1">
      <c r="D511" s="1"/>
    </row>
    <row r="512" spans="4:4" s="445" customFormat="1">
      <c r="D512" s="1"/>
    </row>
    <row r="513" spans="4:4" s="445" customFormat="1">
      <c r="D513" s="1"/>
    </row>
    <row r="514" spans="4:4" s="445" customFormat="1">
      <c r="D514" s="1"/>
    </row>
    <row r="515" spans="4:4" s="445" customFormat="1">
      <c r="D515" s="1"/>
    </row>
    <row r="516" spans="4:4" s="445" customFormat="1">
      <c r="D516" s="1"/>
    </row>
    <row r="517" spans="4:4" s="445" customFormat="1">
      <c r="D517" s="1"/>
    </row>
    <row r="518" spans="4:4" s="445" customFormat="1">
      <c r="D518" s="1"/>
    </row>
    <row r="519" spans="4:4" s="445" customFormat="1">
      <c r="D519" s="1"/>
    </row>
    <row r="520" spans="4:4" s="445" customFormat="1">
      <c r="D520" s="1"/>
    </row>
    <row r="521" spans="4:4" s="445" customFormat="1">
      <c r="D521" s="1"/>
    </row>
    <row r="522" spans="4:4" s="445" customFormat="1">
      <c r="D522" s="1"/>
    </row>
    <row r="523" spans="4:4" s="445" customFormat="1">
      <c r="D523" s="1"/>
    </row>
    <row r="524" spans="4:4" s="445" customFormat="1">
      <c r="D524" s="1"/>
    </row>
    <row r="525" spans="4:4" s="445" customFormat="1">
      <c r="D525" s="1"/>
    </row>
    <row r="526" spans="4:4" s="445" customFormat="1">
      <c r="D526" s="1"/>
    </row>
    <row r="527" spans="4:4" s="445" customFormat="1">
      <c r="D527" s="1"/>
    </row>
    <row r="528" spans="4:4" s="445" customFormat="1">
      <c r="D528" s="1"/>
    </row>
    <row r="529" spans="4:4" s="445" customFormat="1">
      <c r="D529" s="1"/>
    </row>
    <row r="530" spans="4:4" s="445" customFormat="1">
      <c r="D530" s="1"/>
    </row>
    <row r="531" spans="4:4" s="445" customFormat="1">
      <c r="D531" s="1"/>
    </row>
    <row r="532" spans="4:4" s="445" customFormat="1">
      <c r="D532" s="1"/>
    </row>
    <row r="533" spans="4:4" s="445" customFormat="1">
      <c r="D533" s="1"/>
    </row>
    <row r="534" spans="4:4" s="445" customFormat="1">
      <c r="D534" s="1"/>
    </row>
    <row r="535" spans="4:4" s="445" customFormat="1">
      <c r="D535" s="1"/>
    </row>
    <row r="536" spans="4:4" s="445" customFormat="1">
      <c r="D536" s="1"/>
    </row>
    <row r="537" spans="4:4" s="445" customFormat="1">
      <c r="D537" s="1"/>
    </row>
    <row r="538" spans="4:4" s="445" customFormat="1">
      <c r="D538" s="1"/>
    </row>
    <row r="539" spans="4:4" s="445" customFormat="1">
      <c r="D539" s="1"/>
    </row>
    <row r="540" spans="4:4" s="445" customFormat="1">
      <c r="D540" s="1"/>
    </row>
    <row r="541" spans="4:4" s="445" customFormat="1">
      <c r="D541" s="1"/>
    </row>
    <row r="542" spans="4:4" s="445" customFormat="1">
      <c r="D542" s="1"/>
    </row>
    <row r="543" spans="4:4" s="445" customFormat="1">
      <c r="D543" s="1"/>
    </row>
    <row r="544" spans="4:4" s="445" customFormat="1">
      <c r="D544" s="1"/>
    </row>
    <row r="545" spans="4:4" s="445" customFormat="1">
      <c r="D545" s="1"/>
    </row>
    <row r="546" spans="4:4" s="445" customFormat="1">
      <c r="D546" s="1"/>
    </row>
    <row r="547" spans="4:4" s="445" customFormat="1">
      <c r="D547" s="1"/>
    </row>
    <row r="548" spans="4:4" s="445" customFormat="1">
      <c r="D548" s="1"/>
    </row>
    <row r="549" spans="4:4" s="445" customFormat="1">
      <c r="D549" s="1"/>
    </row>
    <row r="550" spans="4:4" s="445" customFormat="1">
      <c r="D550" s="1"/>
    </row>
    <row r="551" spans="4:4" s="445" customFormat="1">
      <c r="D551" s="1"/>
    </row>
    <row r="552" spans="4:4" s="445" customFormat="1">
      <c r="D552" s="1"/>
    </row>
    <row r="553" spans="4:4" s="445" customFormat="1">
      <c r="D553" s="1"/>
    </row>
    <row r="554" spans="4:4" s="445" customFormat="1">
      <c r="D554" s="1"/>
    </row>
    <row r="555" spans="4:4" s="445" customFormat="1">
      <c r="D555" s="1"/>
    </row>
    <row r="556" spans="4:4" s="445" customFormat="1">
      <c r="D556" s="1"/>
    </row>
    <row r="557" spans="4:4" s="445" customFormat="1">
      <c r="D557" s="1"/>
    </row>
    <row r="558" spans="4:4" s="445" customFormat="1">
      <c r="D558" s="1"/>
    </row>
    <row r="559" spans="4:4" s="445" customFormat="1">
      <c r="D559" s="1"/>
    </row>
    <row r="560" spans="4:4" s="445" customFormat="1">
      <c r="D560" s="1"/>
    </row>
    <row r="561" spans="4:4" s="445" customFormat="1">
      <c r="D561" s="1"/>
    </row>
    <row r="562" spans="4:4" s="445" customFormat="1">
      <c r="D562" s="1"/>
    </row>
    <row r="563" spans="4:4" s="445" customFormat="1">
      <c r="D563" s="1"/>
    </row>
    <row r="564" spans="4:4" s="445" customFormat="1">
      <c r="D564" s="1"/>
    </row>
    <row r="565" spans="4:4" s="445" customFormat="1">
      <c r="D565" s="1"/>
    </row>
    <row r="566" spans="4:4" s="445" customFormat="1">
      <c r="D566" s="1"/>
    </row>
    <row r="567" spans="4:4" s="445" customFormat="1">
      <c r="D567" s="1"/>
    </row>
    <row r="568" spans="4:4" s="445" customFormat="1">
      <c r="D568" s="1"/>
    </row>
    <row r="569" spans="4:4" s="445" customFormat="1">
      <c r="D569" s="1"/>
    </row>
    <row r="570" spans="4:4" s="445" customFormat="1">
      <c r="D570" s="1"/>
    </row>
    <row r="571" spans="4:4" s="445" customFormat="1">
      <c r="D571" s="1"/>
    </row>
    <row r="572" spans="4:4" s="445" customFormat="1">
      <c r="D572" s="1"/>
    </row>
    <row r="573" spans="4:4" s="445" customFormat="1">
      <c r="D573" s="1"/>
    </row>
    <row r="574" spans="4:4" s="445" customFormat="1">
      <c r="D574" s="1"/>
    </row>
    <row r="575" spans="4:4" s="445" customFormat="1">
      <c r="D575" s="1"/>
    </row>
    <row r="576" spans="4:4" s="445" customFormat="1">
      <c r="D576" s="1"/>
    </row>
    <row r="577" spans="4:4" s="445" customFormat="1">
      <c r="D577" s="1"/>
    </row>
    <row r="578" spans="4:4" s="445" customFormat="1">
      <c r="D578" s="1"/>
    </row>
    <row r="579" spans="4:4" s="445" customFormat="1">
      <c r="D579" s="1"/>
    </row>
    <row r="580" spans="4:4" s="445" customFormat="1">
      <c r="D580" s="1"/>
    </row>
    <row r="581" spans="4:4" s="445" customFormat="1">
      <c r="D581" s="1"/>
    </row>
    <row r="582" spans="4:4" s="445" customFormat="1">
      <c r="D582" s="1"/>
    </row>
    <row r="583" spans="4:4" s="445" customFormat="1">
      <c r="D583" s="1"/>
    </row>
    <row r="584" spans="4:4" s="445" customFormat="1">
      <c r="D584" s="1"/>
    </row>
    <row r="585" spans="4:4" s="445" customFormat="1">
      <c r="D585" s="1"/>
    </row>
    <row r="586" spans="4:4" s="445" customFormat="1">
      <c r="D586" s="1"/>
    </row>
    <row r="587" spans="4:4" s="445" customFormat="1">
      <c r="D587" s="1"/>
    </row>
    <row r="588" spans="4:4" s="445" customFormat="1">
      <c r="D588" s="1"/>
    </row>
    <row r="589" spans="4:4" s="445" customFormat="1">
      <c r="D589" s="1"/>
    </row>
    <row r="590" spans="4:4" s="445" customFormat="1">
      <c r="D590" s="1"/>
    </row>
    <row r="591" spans="4:4" s="445" customFormat="1">
      <c r="D591" s="1"/>
    </row>
    <row r="592" spans="4:4" s="445" customFormat="1">
      <c r="D592" s="1"/>
    </row>
    <row r="593" spans="4:4" s="445" customFormat="1">
      <c r="D593" s="1"/>
    </row>
    <row r="594" spans="4:4" s="445" customFormat="1">
      <c r="D594" s="1"/>
    </row>
    <row r="595" spans="4:4" s="445" customFormat="1">
      <c r="D595" s="1"/>
    </row>
    <row r="596" spans="4:4" s="445" customFormat="1">
      <c r="D596" s="1"/>
    </row>
    <row r="597" spans="4:4" s="445" customFormat="1">
      <c r="D597" s="1"/>
    </row>
    <row r="598" spans="4:4" s="445" customFormat="1">
      <c r="D598" s="1"/>
    </row>
    <row r="599" spans="4:4" s="445" customFormat="1">
      <c r="D599" s="1"/>
    </row>
    <row r="600" spans="4:4" s="445" customFormat="1">
      <c r="D600" s="1"/>
    </row>
    <row r="601" spans="4:4" s="445" customFormat="1">
      <c r="D601" s="1"/>
    </row>
    <row r="602" spans="4:4" s="445" customFormat="1">
      <c r="D602" s="1"/>
    </row>
    <row r="603" spans="4:4" s="445" customFormat="1">
      <c r="D603" s="1"/>
    </row>
    <row r="604" spans="4:4" s="445" customFormat="1">
      <c r="D604" s="1"/>
    </row>
    <row r="605" spans="4:4" s="445" customFormat="1">
      <c r="D605" s="1"/>
    </row>
    <row r="606" spans="4:4" s="445" customFormat="1">
      <c r="D606" s="1"/>
    </row>
    <row r="607" spans="4:4" s="445" customFormat="1">
      <c r="D607" s="1"/>
    </row>
    <row r="608" spans="4:4" s="445" customFormat="1">
      <c r="D608" s="1"/>
    </row>
    <row r="609" spans="4:4" s="445" customFormat="1">
      <c r="D609" s="1"/>
    </row>
    <row r="610" spans="4:4" s="445" customFormat="1">
      <c r="D610" s="1"/>
    </row>
    <row r="611" spans="4:4" s="445" customFormat="1">
      <c r="D611" s="1"/>
    </row>
    <row r="612" spans="4:4" s="445" customFormat="1">
      <c r="D612" s="1"/>
    </row>
    <row r="613" spans="4:4" s="445" customFormat="1">
      <c r="D613" s="1"/>
    </row>
    <row r="614" spans="4:4" s="445" customFormat="1">
      <c r="D614" s="1"/>
    </row>
    <row r="615" spans="4:4" s="445" customFormat="1">
      <c r="D615" s="1"/>
    </row>
    <row r="616" spans="4:4" s="445" customFormat="1">
      <c r="D616" s="1"/>
    </row>
    <row r="617" spans="4:4" s="445" customFormat="1">
      <c r="D617" s="1"/>
    </row>
    <row r="618" spans="4:4" s="445" customFormat="1">
      <c r="D618" s="1"/>
    </row>
    <row r="619" spans="4:4" s="445" customFormat="1">
      <c r="D619" s="1"/>
    </row>
    <row r="620" spans="4:4" s="445" customFormat="1">
      <c r="D620" s="1"/>
    </row>
    <row r="621" spans="4:4" s="445" customFormat="1">
      <c r="D621" s="1"/>
    </row>
    <row r="622" spans="4:4" s="445" customFormat="1">
      <c r="D622" s="1"/>
    </row>
    <row r="623" spans="4:4" s="445" customFormat="1">
      <c r="D623" s="1"/>
    </row>
    <row r="624" spans="4:4" s="445" customFormat="1">
      <c r="D624" s="1"/>
    </row>
    <row r="625" spans="4:4" s="445" customFormat="1">
      <c r="D625" s="1"/>
    </row>
    <row r="626" spans="4:4" s="445" customFormat="1">
      <c r="D626" s="1"/>
    </row>
    <row r="627" spans="4:4" s="445" customFormat="1">
      <c r="D627" s="1"/>
    </row>
    <row r="628" spans="4:4" s="445" customFormat="1">
      <c r="D628" s="1"/>
    </row>
    <row r="629" spans="4:4" s="445" customFormat="1">
      <c r="D629" s="1"/>
    </row>
    <row r="630" spans="4:4" s="445" customFormat="1">
      <c r="D630" s="1"/>
    </row>
    <row r="631" spans="4:4" s="445" customFormat="1">
      <c r="D631" s="1"/>
    </row>
    <row r="632" spans="4:4" s="445" customFormat="1">
      <c r="D632" s="1"/>
    </row>
    <row r="633" spans="4:4" s="445" customFormat="1">
      <c r="D633" s="1"/>
    </row>
    <row r="634" spans="4:4" s="445" customFormat="1">
      <c r="D634" s="1"/>
    </row>
    <row r="635" spans="4:4" s="445" customFormat="1">
      <c r="D635" s="1"/>
    </row>
    <row r="636" spans="4:4" s="445" customFormat="1">
      <c r="D636" s="1"/>
    </row>
    <row r="637" spans="4:4" s="445" customFormat="1">
      <c r="D637" s="1"/>
    </row>
    <row r="638" spans="4:4" s="445" customFormat="1">
      <c r="D638" s="1"/>
    </row>
    <row r="639" spans="4:4" s="445" customFormat="1">
      <c r="D639" s="1"/>
    </row>
    <row r="640" spans="4:4" s="445" customFormat="1">
      <c r="D640" s="1"/>
    </row>
    <row r="641" spans="4:4" s="445" customFormat="1">
      <c r="D641" s="1"/>
    </row>
    <row r="642" spans="4:4" s="445" customFormat="1">
      <c r="D642" s="1"/>
    </row>
    <row r="643" spans="4:4" s="445" customFormat="1">
      <c r="D643" s="1"/>
    </row>
    <row r="644" spans="4:4" s="445" customFormat="1">
      <c r="D644" s="1"/>
    </row>
    <row r="645" spans="4:4" s="445" customFormat="1">
      <c r="D645" s="1"/>
    </row>
    <row r="646" spans="4:4" s="445" customFormat="1">
      <c r="D646" s="1"/>
    </row>
    <row r="647" spans="4:4" s="445" customFormat="1">
      <c r="D647" s="1"/>
    </row>
    <row r="648" spans="4:4" s="445" customFormat="1">
      <c r="D648" s="1"/>
    </row>
    <row r="649" spans="4:4" s="445" customFormat="1">
      <c r="D649" s="1"/>
    </row>
    <row r="650" spans="4:4" s="445" customFormat="1">
      <c r="D650" s="1"/>
    </row>
    <row r="651" spans="4:4" s="445" customFormat="1">
      <c r="D651" s="1"/>
    </row>
    <row r="652" spans="4:4" s="445" customFormat="1">
      <c r="D652" s="1"/>
    </row>
    <row r="653" spans="4:4" s="445" customFormat="1">
      <c r="D653" s="1"/>
    </row>
    <row r="654" spans="4:4" s="445" customFormat="1">
      <c r="D654" s="1"/>
    </row>
    <row r="655" spans="4:4" s="445" customFormat="1">
      <c r="D655" s="1"/>
    </row>
    <row r="656" spans="4:4" s="445" customFormat="1">
      <c r="D656" s="1"/>
    </row>
    <row r="657" spans="4:4" s="445" customFormat="1">
      <c r="D657" s="1"/>
    </row>
    <row r="658" spans="4:4" s="445" customFormat="1">
      <c r="D658" s="1"/>
    </row>
    <row r="659" spans="4:4" s="445" customFormat="1">
      <c r="D659" s="1"/>
    </row>
    <row r="660" spans="4:4" s="445" customFormat="1">
      <c r="D660" s="1"/>
    </row>
    <row r="661" spans="4:4" s="445" customFormat="1">
      <c r="D661" s="1"/>
    </row>
    <row r="662" spans="4:4" s="445" customFormat="1">
      <c r="D662" s="1"/>
    </row>
    <row r="663" spans="4:4" s="445" customFormat="1">
      <c r="D663" s="1"/>
    </row>
    <row r="664" spans="4:4" s="445" customFormat="1">
      <c r="D664" s="1"/>
    </row>
    <row r="665" spans="4:4" s="445" customFormat="1">
      <c r="D665" s="1"/>
    </row>
    <row r="666" spans="4:4" s="445" customFormat="1">
      <c r="D666" s="1"/>
    </row>
    <row r="667" spans="4:4" s="445" customFormat="1">
      <c r="D667" s="1"/>
    </row>
    <row r="668" spans="4:4" s="445" customFormat="1">
      <c r="D668" s="1"/>
    </row>
    <row r="669" spans="4:4" s="445" customFormat="1">
      <c r="D669" s="1"/>
    </row>
    <row r="670" spans="4:4" s="445" customFormat="1">
      <c r="D670" s="1"/>
    </row>
    <row r="671" spans="4:4" s="445" customFormat="1">
      <c r="D671" s="1"/>
    </row>
    <row r="672" spans="4:4" s="445" customFormat="1">
      <c r="D672" s="1"/>
    </row>
    <row r="673" spans="4:4" s="445" customFormat="1">
      <c r="D673" s="1"/>
    </row>
    <row r="674" spans="4:4" s="445" customFormat="1">
      <c r="D674" s="1"/>
    </row>
    <row r="675" spans="4:4" s="445" customFormat="1">
      <c r="D675" s="1"/>
    </row>
    <row r="676" spans="4:4" s="445" customFormat="1">
      <c r="D676" s="1"/>
    </row>
    <row r="677" spans="4:4" s="445" customFormat="1">
      <c r="D677" s="1"/>
    </row>
    <row r="678" spans="4:4" s="445" customFormat="1">
      <c r="D678" s="1"/>
    </row>
    <row r="679" spans="4:4" s="445" customFormat="1">
      <c r="D679" s="1"/>
    </row>
    <row r="680" spans="4:4" s="445" customFormat="1">
      <c r="D680" s="1"/>
    </row>
    <row r="681" spans="4:4" s="445" customFormat="1">
      <c r="D681" s="1"/>
    </row>
    <row r="682" spans="4:4" s="445" customFormat="1">
      <c r="D682" s="1"/>
    </row>
    <row r="683" spans="4:4" s="445" customFormat="1">
      <c r="D683" s="1"/>
    </row>
    <row r="684" spans="4:4" s="445" customFormat="1">
      <c r="D684" s="1"/>
    </row>
    <row r="685" spans="4:4" s="445" customFormat="1">
      <c r="D685" s="1"/>
    </row>
    <row r="686" spans="4:4" s="445" customFormat="1">
      <c r="D686" s="1"/>
    </row>
    <row r="687" spans="4:4" s="445" customFormat="1">
      <c r="D687" s="1"/>
    </row>
    <row r="688" spans="4:4" s="445" customFormat="1">
      <c r="D688" s="1"/>
    </row>
    <row r="689" spans="4:4" s="445" customFormat="1">
      <c r="D689" s="1"/>
    </row>
    <row r="690" spans="4:4" s="445" customFormat="1">
      <c r="D690" s="1"/>
    </row>
    <row r="691" spans="4:4" s="445" customFormat="1">
      <c r="D691" s="1"/>
    </row>
    <row r="692" spans="4:4" s="445" customFormat="1">
      <c r="D692" s="1"/>
    </row>
    <row r="693" spans="4:4" s="445" customFormat="1">
      <c r="D693" s="1"/>
    </row>
    <row r="694" spans="4:4" s="445" customFormat="1">
      <c r="D694" s="1"/>
    </row>
    <row r="695" spans="4:4" s="445" customFormat="1">
      <c r="D695" s="1"/>
    </row>
    <row r="696" spans="4:4" s="445" customFormat="1">
      <c r="D696" s="1"/>
    </row>
    <row r="697" spans="4:4" s="445" customFormat="1">
      <c r="D697" s="1"/>
    </row>
    <row r="698" spans="4:4" s="445" customFormat="1">
      <c r="D698" s="1"/>
    </row>
    <row r="699" spans="4:4" s="445" customFormat="1">
      <c r="D699" s="1"/>
    </row>
    <row r="700" spans="4:4" s="445" customFormat="1">
      <c r="D700" s="1"/>
    </row>
    <row r="701" spans="4:4" s="445" customFormat="1">
      <c r="D701" s="1"/>
    </row>
    <row r="702" spans="4:4" s="445" customFormat="1">
      <c r="D702" s="1"/>
    </row>
    <row r="703" spans="4:4" s="445" customFormat="1">
      <c r="D703" s="1"/>
    </row>
    <row r="704" spans="4:4" s="445" customFormat="1">
      <c r="D704" s="1"/>
    </row>
    <row r="705" spans="4:4" s="445" customFormat="1">
      <c r="D705" s="1"/>
    </row>
    <row r="706" spans="4:4" s="445" customFormat="1">
      <c r="D706" s="1"/>
    </row>
    <row r="707" spans="4:4" s="445" customFormat="1">
      <c r="D707" s="1"/>
    </row>
    <row r="708" spans="4:4" s="445" customFormat="1">
      <c r="D708" s="1"/>
    </row>
    <row r="709" spans="4:4" s="445" customFormat="1">
      <c r="D709" s="1"/>
    </row>
    <row r="710" spans="4:4" s="445" customFormat="1">
      <c r="D710" s="1"/>
    </row>
    <row r="711" spans="4:4" s="445" customFormat="1">
      <c r="D711" s="1"/>
    </row>
    <row r="712" spans="4:4" s="445" customFormat="1">
      <c r="D712" s="1"/>
    </row>
    <row r="713" spans="4:4" s="445" customFormat="1">
      <c r="D713" s="1"/>
    </row>
    <row r="714" spans="4:4" s="445" customFormat="1">
      <c r="D714" s="1"/>
    </row>
    <row r="715" spans="4:4" s="445" customFormat="1">
      <c r="D715" s="1"/>
    </row>
    <row r="716" spans="4:4" s="445" customFormat="1">
      <c r="D716" s="1"/>
    </row>
    <row r="717" spans="4:4" s="445" customFormat="1">
      <c r="D717" s="1"/>
    </row>
    <row r="718" spans="4:4" s="445" customFormat="1">
      <c r="D718" s="1"/>
    </row>
    <row r="719" spans="4:4" s="445" customFormat="1">
      <c r="D719" s="1"/>
    </row>
    <row r="720" spans="4:4" s="445" customFormat="1">
      <c r="D720" s="1"/>
    </row>
    <row r="721" spans="4:4" s="445" customFormat="1">
      <c r="D721" s="1"/>
    </row>
    <row r="722" spans="4:4" s="445" customFormat="1">
      <c r="D722" s="1"/>
    </row>
    <row r="723" spans="4:4" s="445" customFormat="1">
      <c r="D723" s="1"/>
    </row>
    <row r="724" spans="4:4" s="445" customFormat="1">
      <c r="D724" s="1"/>
    </row>
    <row r="725" spans="4:4" s="445" customFormat="1">
      <c r="D725" s="1"/>
    </row>
    <row r="726" spans="4:4" s="445" customFormat="1">
      <c r="D726" s="1"/>
    </row>
    <row r="727" spans="4:4" s="445" customFormat="1">
      <c r="D727" s="1"/>
    </row>
    <row r="728" spans="4:4" s="445" customFormat="1">
      <c r="D728" s="1"/>
    </row>
    <row r="729" spans="4:4" s="445" customFormat="1">
      <c r="D729" s="1"/>
    </row>
    <row r="730" spans="4:4" s="445" customFormat="1">
      <c r="D730" s="1"/>
    </row>
    <row r="731" spans="4:4" s="445" customFormat="1">
      <c r="D731" s="1"/>
    </row>
    <row r="732" spans="4:4" s="445" customFormat="1">
      <c r="D732" s="1"/>
    </row>
    <row r="733" spans="4:4" s="445" customFormat="1">
      <c r="D733" s="1"/>
    </row>
    <row r="734" spans="4:4" s="445" customFormat="1">
      <c r="D734" s="1"/>
    </row>
    <row r="735" spans="4:4" s="445" customFormat="1">
      <c r="D735" s="1"/>
    </row>
    <row r="736" spans="4:4" s="445" customFormat="1">
      <c r="D736" s="1"/>
    </row>
    <row r="737" spans="4:4" s="445" customFormat="1">
      <c r="D737" s="1"/>
    </row>
    <row r="738" spans="4:4" s="445" customFormat="1">
      <c r="D738" s="1"/>
    </row>
    <row r="739" spans="4:4" s="445" customFormat="1">
      <c r="D739" s="1"/>
    </row>
    <row r="740" spans="4:4" s="445" customFormat="1">
      <c r="D740" s="1"/>
    </row>
    <row r="741" spans="4:4" s="445" customFormat="1">
      <c r="D741" s="1"/>
    </row>
    <row r="742" spans="4:4" s="445" customFormat="1">
      <c r="D742" s="1"/>
    </row>
    <row r="743" spans="4:4" s="445" customFormat="1">
      <c r="D743" s="1"/>
    </row>
    <row r="744" spans="4:4" s="445" customFormat="1">
      <c r="D744" s="1"/>
    </row>
    <row r="745" spans="4:4" s="445" customFormat="1">
      <c r="D745" s="1"/>
    </row>
    <row r="746" spans="4:4" s="445" customFormat="1">
      <c r="D746" s="1"/>
    </row>
    <row r="747" spans="4:4" s="445" customFormat="1">
      <c r="D747" s="1"/>
    </row>
    <row r="748" spans="4:4" s="445" customFormat="1">
      <c r="D748" s="1"/>
    </row>
    <row r="749" spans="4:4" s="445" customFormat="1">
      <c r="D749" s="1"/>
    </row>
    <row r="750" spans="4:4" s="445" customFormat="1">
      <c r="D750" s="1"/>
    </row>
    <row r="751" spans="4:4" s="445" customFormat="1">
      <c r="D751" s="1"/>
    </row>
    <row r="752" spans="4:4" s="445" customFormat="1">
      <c r="D752" s="1"/>
    </row>
    <row r="753" spans="4:4" s="445" customFormat="1">
      <c r="D753" s="1"/>
    </row>
    <row r="754" spans="4:4" s="445" customFormat="1">
      <c r="D754" s="1"/>
    </row>
    <row r="755" spans="4:4" s="445" customFormat="1">
      <c r="D755" s="1"/>
    </row>
    <row r="756" spans="4:4" s="445" customFormat="1">
      <c r="D756" s="1"/>
    </row>
    <row r="757" spans="4:4" s="445" customFormat="1">
      <c r="D757" s="1"/>
    </row>
    <row r="758" spans="4:4" s="445" customFormat="1">
      <c r="D758" s="1"/>
    </row>
    <row r="759" spans="4:4" s="445" customFormat="1">
      <c r="D759" s="1"/>
    </row>
    <row r="760" spans="4:4" s="445" customFormat="1">
      <c r="D760" s="1"/>
    </row>
    <row r="761" spans="4:4" s="445" customFormat="1">
      <c r="D761" s="1"/>
    </row>
    <row r="762" spans="4:4" s="445" customFormat="1">
      <c r="D762" s="1"/>
    </row>
    <row r="763" spans="4:4" s="445" customFormat="1">
      <c r="D763" s="1"/>
    </row>
    <row r="764" spans="4:4" s="445" customFormat="1">
      <c r="D764" s="1"/>
    </row>
    <row r="765" spans="4:4" s="445" customFormat="1">
      <c r="D765" s="1"/>
    </row>
    <row r="766" spans="4:4" s="445" customFormat="1">
      <c r="D766" s="1"/>
    </row>
    <row r="767" spans="4:4" s="445" customFormat="1">
      <c r="D767" s="1"/>
    </row>
    <row r="768" spans="4:4" s="445" customFormat="1">
      <c r="D768" s="1"/>
    </row>
    <row r="769" spans="4:4" s="445" customFormat="1">
      <c r="D769" s="1"/>
    </row>
    <row r="770" spans="4:4" s="445" customFormat="1">
      <c r="D770" s="1"/>
    </row>
    <row r="771" spans="4:4" s="445" customFormat="1">
      <c r="D771" s="1"/>
    </row>
    <row r="772" spans="4:4" s="445" customFormat="1">
      <c r="D772" s="1"/>
    </row>
    <row r="773" spans="4:4" s="445" customFormat="1">
      <c r="D773" s="1"/>
    </row>
    <row r="774" spans="4:4" s="445" customFormat="1">
      <c r="D774" s="1"/>
    </row>
    <row r="775" spans="4:4" s="445" customFormat="1">
      <c r="D775" s="1"/>
    </row>
    <row r="776" spans="4:4" s="445" customFormat="1">
      <c r="D776" s="1"/>
    </row>
    <row r="777" spans="4:4" s="445" customFormat="1">
      <c r="D777" s="1"/>
    </row>
    <row r="778" spans="4:4" s="445" customFormat="1">
      <c r="D778" s="1"/>
    </row>
    <row r="779" spans="4:4" s="445" customFormat="1">
      <c r="D779" s="1"/>
    </row>
    <row r="780" spans="4:4" s="445" customFormat="1">
      <c r="D780" s="1"/>
    </row>
    <row r="781" spans="4:4" s="445" customFormat="1">
      <c r="D781" s="1"/>
    </row>
    <row r="782" spans="4:4" s="445" customFormat="1">
      <c r="D782" s="1"/>
    </row>
    <row r="783" spans="4:4" s="445" customFormat="1">
      <c r="D783" s="1"/>
    </row>
    <row r="784" spans="4:4" s="445" customFormat="1">
      <c r="D784" s="1"/>
    </row>
    <row r="785" spans="4:4" s="445" customFormat="1">
      <c r="D785" s="1"/>
    </row>
    <row r="786" spans="4:4" s="445" customFormat="1">
      <c r="D786" s="1"/>
    </row>
    <row r="787" spans="4:4" s="445" customFormat="1">
      <c r="D787" s="1"/>
    </row>
    <row r="788" spans="4:4" s="445" customFormat="1">
      <c r="D788" s="1"/>
    </row>
    <row r="789" spans="4:4" s="445" customFormat="1">
      <c r="D789" s="1"/>
    </row>
    <row r="790" spans="4:4" s="445" customFormat="1">
      <c r="D790" s="1"/>
    </row>
    <row r="791" spans="4:4" s="445" customFormat="1">
      <c r="D791" s="1"/>
    </row>
    <row r="792" spans="4:4" s="445" customFormat="1">
      <c r="D792" s="1"/>
    </row>
    <row r="793" spans="4:4" s="445" customFormat="1">
      <c r="D793" s="1"/>
    </row>
    <row r="794" spans="4:4" s="445" customFormat="1">
      <c r="D794" s="1"/>
    </row>
    <row r="795" spans="4:4" s="445" customFormat="1">
      <c r="D795" s="1"/>
    </row>
    <row r="796" spans="4:4" s="445" customFormat="1">
      <c r="D796" s="1"/>
    </row>
    <row r="797" spans="4:4" s="445" customFormat="1">
      <c r="D797" s="1"/>
    </row>
    <row r="798" spans="4:4" s="445" customFormat="1">
      <c r="D798" s="1"/>
    </row>
    <row r="799" spans="4:4" s="445" customFormat="1">
      <c r="D799" s="1"/>
    </row>
    <row r="800" spans="4:4" s="445" customFormat="1">
      <c r="D800" s="1"/>
    </row>
    <row r="801" spans="4:4" s="445" customFormat="1">
      <c r="D801" s="1"/>
    </row>
    <row r="802" spans="4:4" s="445" customFormat="1">
      <c r="D802" s="1"/>
    </row>
    <row r="803" spans="4:4" s="445" customFormat="1">
      <c r="D803" s="1"/>
    </row>
    <row r="804" spans="4:4" s="445" customFormat="1">
      <c r="D804" s="1"/>
    </row>
    <row r="805" spans="4:4" s="445" customFormat="1">
      <c r="D805" s="1"/>
    </row>
    <row r="806" spans="4:4" s="445" customFormat="1">
      <c r="D806" s="1"/>
    </row>
    <row r="807" spans="4:4" s="445" customFormat="1">
      <c r="D807" s="1"/>
    </row>
    <row r="808" spans="4:4" s="445" customFormat="1">
      <c r="D808" s="1"/>
    </row>
    <row r="809" spans="4:4" s="445" customFormat="1">
      <c r="D809" s="1"/>
    </row>
    <row r="810" spans="4:4" s="445" customFormat="1">
      <c r="D810" s="1"/>
    </row>
    <row r="811" spans="4:4" s="445" customFormat="1">
      <c r="D811" s="1"/>
    </row>
    <row r="812" spans="4:4" s="445" customFormat="1">
      <c r="D812" s="1"/>
    </row>
    <row r="813" spans="4:4" s="445" customFormat="1">
      <c r="D813" s="1"/>
    </row>
    <row r="814" spans="4:4" s="445" customFormat="1">
      <c r="D814" s="1"/>
    </row>
    <row r="815" spans="4:4" s="445" customFormat="1">
      <c r="D815" s="1"/>
    </row>
    <row r="816" spans="4:4" s="445" customFormat="1">
      <c r="D816" s="1"/>
    </row>
    <row r="817" spans="4:4" s="445" customFormat="1">
      <c r="D817" s="1"/>
    </row>
    <row r="818" spans="4:4" s="445" customFormat="1">
      <c r="D818" s="1"/>
    </row>
    <row r="819" spans="4:4" s="445" customFormat="1">
      <c r="D819" s="1"/>
    </row>
    <row r="820" spans="4:4" s="445" customFormat="1">
      <c r="D820" s="1"/>
    </row>
    <row r="821" spans="4:4" s="445" customFormat="1">
      <c r="D821" s="1"/>
    </row>
    <row r="822" spans="4:4" s="445" customFormat="1">
      <c r="D822" s="1"/>
    </row>
    <row r="823" spans="4:4" s="445" customFormat="1">
      <c r="D823" s="1"/>
    </row>
    <row r="824" spans="4:4" s="445" customFormat="1">
      <c r="D824" s="1"/>
    </row>
    <row r="825" spans="4:4" s="445" customFormat="1">
      <c r="D825" s="1"/>
    </row>
    <row r="826" spans="4:4" s="445" customFormat="1">
      <c r="D826" s="1"/>
    </row>
    <row r="827" spans="4:4" s="445" customFormat="1">
      <c r="D827" s="1"/>
    </row>
    <row r="828" spans="4:4" s="445" customFormat="1">
      <c r="D828" s="1"/>
    </row>
    <row r="829" spans="4:4" s="445" customFormat="1">
      <c r="D829" s="1"/>
    </row>
    <row r="830" spans="4:4" s="445" customFormat="1">
      <c r="D830" s="1"/>
    </row>
    <row r="831" spans="4:4" s="445" customFormat="1">
      <c r="D831" s="1"/>
    </row>
    <row r="832" spans="4:4" s="445" customFormat="1">
      <c r="D832" s="1"/>
    </row>
    <row r="833" spans="4:4" s="445" customFormat="1">
      <c r="D833" s="1"/>
    </row>
    <row r="834" spans="4:4" s="445" customFormat="1">
      <c r="D834" s="1"/>
    </row>
    <row r="835" spans="4:4" s="445" customFormat="1">
      <c r="D835" s="1"/>
    </row>
    <row r="836" spans="4:4" s="445" customFormat="1">
      <c r="D836" s="1"/>
    </row>
    <row r="837" spans="4:4" s="445" customFormat="1">
      <c r="D837" s="1"/>
    </row>
    <row r="838" spans="4:4" s="445" customFormat="1">
      <c r="D838" s="1"/>
    </row>
    <row r="839" spans="4:4" s="445" customFormat="1">
      <c r="D839" s="1"/>
    </row>
    <row r="840" spans="4:4" s="445" customFormat="1">
      <c r="D840" s="1"/>
    </row>
    <row r="841" spans="4:4" s="445" customFormat="1">
      <c r="D841" s="1"/>
    </row>
    <row r="842" spans="4:4" s="445" customFormat="1">
      <c r="D842" s="1"/>
    </row>
    <row r="843" spans="4:4" s="445" customFormat="1">
      <c r="D843" s="1"/>
    </row>
    <row r="844" spans="4:4" s="445" customFormat="1">
      <c r="D844" s="1"/>
    </row>
    <row r="845" spans="4:4" s="445" customFormat="1">
      <c r="D845" s="1"/>
    </row>
    <row r="846" spans="4:4" s="445" customFormat="1">
      <c r="D846" s="1"/>
    </row>
    <row r="847" spans="4:4" s="445" customFormat="1">
      <c r="D847" s="1"/>
    </row>
    <row r="848" spans="4:4" s="445" customFormat="1">
      <c r="D848" s="1"/>
    </row>
    <row r="849" spans="4:4" s="445" customFormat="1">
      <c r="D849" s="1"/>
    </row>
    <row r="850" spans="4:4" s="445" customFormat="1">
      <c r="D850" s="1"/>
    </row>
    <row r="851" spans="4:4" s="445" customFormat="1">
      <c r="D851" s="1"/>
    </row>
    <row r="852" spans="4:4" s="445" customFormat="1">
      <c r="D852" s="1"/>
    </row>
    <row r="853" spans="4:4" s="445" customFormat="1">
      <c r="D853" s="1"/>
    </row>
    <row r="854" spans="4:4" s="445" customFormat="1">
      <c r="D854" s="1"/>
    </row>
    <row r="855" spans="4:4" s="445" customFormat="1">
      <c r="D855" s="1"/>
    </row>
    <row r="856" spans="4:4" s="445" customFormat="1">
      <c r="D856" s="1"/>
    </row>
    <row r="857" spans="4:4" s="445" customFormat="1">
      <c r="D857" s="1"/>
    </row>
    <row r="858" spans="4:4" s="445" customFormat="1">
      <c r="D858" s="1"/>
    </row>
    <row r="859" spans="4:4" s="445" customFormat="1">
      <c r="D859" s="1"/>
    </row>
    <row r="860" spans="4:4" s="445" customFormat="1">
      <c r="D860" s="1"/>
    </row>
    <row r="861" spans="4:4" s="445" customFormat="1">
      <c r="D861" s="1"/>
    </row>
    <row r="862" spans="4:4" s="445" customFormat="1">
      <c r="D862" s="1"/>
    </row>
    <row r="863" spans="4:4" s="445" customFormat="1">
      <c r="D863" s="1"/>
    </row>
    <row r="864" spans="4:4" s="445" customFormat="1">
      <c r="D864" s="1"/>
    </row>
    <row r="865" spans="4:4" s="445" customFormat="1">
      <c r="D865" s="1"/>
    </row>
    <row r="866" spans="4:4" s="445" customFormat="1">
      <c r="D866" s="1"/>
    </row>
    <row r="867" spans="4:4" s="445" customFormat="1">
      <c r="D867" s="1"/>
    </row>
    <row r="868" spans="4:4" s="445" customFormat="1">
      <c r="D868" s="1"/>
    </row>
    <row r="869" spans="4:4" s="445" customFormat="1">
      <c r="D869" s="1"/>
    </row>
    <row r="870" spans="4:4" s="445" customFormat="1">
      <c r="D870" s="1"/>
    </row>
    <row r="871" spans="4:4" s="445" customFormat="1">
      <c r="D871" s="1"/>
    </row>
    <row r="872" spans="4:4" s="445" customFormat="1">
      <c r="D872" s="1"/>
    </row>
    <row r="873" spans="4:4" s="445" customFormat="1">
      <c r="D873" s="1"/>
    </row>
    <row r="874" spans="4:4" s="445" customFormat="1">
      <c r="D874" s="1"/>
    </row>
    <row r="875" spans="4:4" s="445" customFormat="1">
      <c r="D875" s="1"/>
    </row>
    <row r="876" spans="4:4" s="445" customFormat="1">
      <c r="D876" s="1"/>
    </row>
    <row r="877" spans="4:4" s="445" customFormat="1">
      <c r="D877" s="1"/>
    </row>
    <row r="878" spans="4:4" s="445" customFormat="1">
      <c r="D878" s="1"/>
    </row>
    <row r="879" spans="4:4" s="445" customFormat="1">
      <c r="D879" s="1"/>
    </row>
    <row r="880" spans="4:4" s="445" customFormat="1">
      <c r="D880" s="1"/>
    </row>
    <row r="881" spans="4:4" s="445" customFormat="1">
      <c r="D881" s="1"/>
    </row>
    <row r="882" spans="4:4" s="445" customFormat="1">
      <c r="D882" s="1"/>
    </row>
    <row r="883" spans="4:4" s="445" customFormat="1">
      <c r="D883" s="1"/>
    </row>
    <row r="884" spans="4:4" s="445" customFormat="1">
      <c r="D884" s="1"/>
    </row>
    <row r="885" spans="4:4" s="445" customFormat="1">
      <c r="D885" s="1"/>
    </row>
    <row r="886" spans="4:4" s="445" customFormat="1">
      <c r="D886" s="1"/>
    </row>
    <row r="887" spans="4:4" s="445" customFormat="1">
      <c r="D887" s="1"/>
    </row>
    <row r="888" spans="4:4" s="445" customFormat="1">
      <c r="D888" s="1"/>
    </row>
    <row r="889" spans="4:4" s="445" customFormat="1">
      <c r="D889" s="1"/>
    </row>
    <row r="890" spans="4:4" s="445" customFormat="1">
      <c r="D890" s="1"/>
    </row>
    <row r="891" spans="4:4" s="445" customFormat="1">
      <c r="D891" s="1"/>
    </row>
    <row r="892" spans="4:4" s="445" customFormat="1">
      <c r="D892" s="1"/>
    </row>
    <row r="893" spans="4:4" s="445" customFormat="1">
      <c r="D893" s="1"/>
    </row>
    <row r="894" spans="4:4" s="445" customFormat="1">
      <c r="D894" s="1"/>
    </row>
    <row r="895" spans="4:4" s="445" customFormat="1">
      <c r="D895" s="1"/>
    </row>
    <row r="896" spans="4:4" s="445" customFormat="1">
      <c r="D896" s="1"/>
    </row>
    <row r="897" spans="4:4" s="445" customFormat="1">
      <c r="D897" s="1"/>
    </row>
    <row r="898" spans="4:4" s="445" customFormat="1">
      <c r="D898" s="1"/>
    </row>
    <row r="899" spans="4:4" s="445" customFormat="1">
      <c r="D899" s="1"/>
    </row>
    <row r="900" spans="4:4" s="445" customFormat="1">
      <c r="D900" s="1"/>
    </row>
    <row r="901" spans="4:4" s="445" customFormat="1">
      <c r="D901" s="1"/>
    </row>
    <row r="902" spans="4:4" s="445" customFormat="1">
      <c r="D902" s="1"/>
    </row>
    <row r="903" spans="4:4" s="445" customFormat="1">
      <c r="D903" s="1"/>
    </row>
    <row r="904" spans="4:4" s="445" customFormat="1">
      <c r="D904" s="1"/>
    </row>
    <row r="905" spans="4:4" s="445" customFormat="1">
      <c r="D905" s="1"/>
    </row>
    <row r="906" spans="4:4" s="445" customFormat="1">
      <c r="D906" s="1"/>
    </row>
    <row r="907" spans="4:4" s="445" customFormat="1">
      <c r="D907" s="1"/>
    </row>
    <row r="908" spans="4:4" s="445" customFormat="1">
      <c r="D908" s="1"/>
    </row>
    <row r="909" spans="4:4" s="445" customFormat="1">
      <c r="D909" s="1"/>
    </row>
    <row r="910" spans="4:4" s="445" customFormat="1">
      <c r="D910" s="1"/>
    </row>
    <row r="911" spans="4:4" s="445" customFormat="1">
      <c r="D911" s="1"/>
    </row>
    <row r="912" spans="4:4" s="445" customFormat="1">
      <c r="D912" s="1"/>
    </row>
    <row r="913" spans="4:4" s="445" customFormat="1">
      <c r="D913" s="1"/>
    </row>
    <row r="914" spans="4:4" s="445" customFormat="1">
      <c r="D914" s="1"/>
    </row>
    <row r="915" spans="4:4" s="445" customFormat="1">
      <c r="D915" s="1"/>
    </row>
    <row r="916" spans="4:4" s="445" customFormat="1">
      <c r="D916" s="1"/>
    </row>
    <row r="917" spans="4:4" s="445" customFormat="1">
      <c r="D917" s="1"/>
    </row>
    <row r="918" spans="4:4" s="445" customFormat="1">
      <c r="D918" s="1"/>
    </row>
    <row r="919" spans="4:4" s="445" customFormat="1">
      <c r="D919" s="1"/>
    </row>
    <row r="920" spans="4:4" s="445" customFormat="1">
      <c r="D920" s="1"/>
    </row>
    <row r="921" spans="4:4" s="445" customFormat="1">
      <c r="D921" s="1"/>
    </row>
    <row r="922" spans="4:4" s="445" customFormat="1">
      <c r="D922" s="1"/>
    </row>
    <row r="923" spans="4:4" s="445" customFormat="1">
      <c r="D923" s="1"/>
    </row>
    <row r="924" spans="4:4" s="445" customFormat="1">
      <c r="D924" s="1"/>
    </row>
    <row r="925" spans="4:4" s="445" customFormat="1">
      <c r="D925" s="1"/>
    </row>
    <row r="926" spans="4:4" s="445" customFormat="1">
      <c r="D926" s="1"/>
    </row>
    <row r="927" spans="4:4" s="445" customFormat="1">
      <c r="D927" s="1"/>
    </row>
    <row r="928" spans="4:4" s="445" customFormat="1">
      <c r="D928" s="1"/>
    </row>
    <row r="929" spans="4:4" s="445" customFormat="1">
      <c r="D929" s="1"/>
    </row>
    <row r="930" spans="4:4" s="445" customFormat="1">
      <c r="D930" s="1"/>
    </row>
    <row r="931" spans="4:4" s="445" customFormat="1">
      <c r="D931" s="1"/>
    </row>
    <row r="932" spans="4:4" s="445" customFormat="1">
      <c r="D932" s="1"/>
    </row>
    <row r="933" spans="4:4" s="445" customFormat="1">
      <c r="D933" s="1"/>
    </row>
    <row r="934" spans="4:4" s="445" customFormat="1">
      <c r="D934" s="1"/>
    </row>
    <row r="935" spans="4:4" s="445" customFormat="1">
      <c r="D935" s="1"/>
    </row>
    <row r="936" spans="4:4" s="445" customFormat="1">
      <c r="D936" s="1"/>
    </row>
    <row r="937" spans="4:4" s="445" customFormat="1">
      <c r="D937" s="1"/>
    </row>
    <row r="938" spans="4:4" s="445" customFormat="1">
      <c r="D938" s="1"/>
    </row>
    <row r="939" spans="4:4" s="445" customFormat="1">
      <c r="D939" s="1"/>
    </row>
    <row r="940" spans="4:4" s="445" customFormat="1">
      <c r="D940" s="1"/>
    </row>
    <row r="941" spans="4:4" s="445" customFormat="1">
      <c r="D941" s="1"/>
    </row>
    <row r="942" spans="4:4" s="445" customFormat="1">
      <c r="D942" s="1"/>
    </row>
    <row r="943" spans="4:4" s="445" customFormat="1">
      <c r="D943" s="1"/>
    </row>
    <row r="944" spans="4:4" s="445" customFormat="1">
      <c r="D944" s="1"/>
    </row>
    <row r="945" spans="4:4" s="445" customFormat="1">
      <c r="D945" s="1"/>
    </row>
    <row r="946" spans="4:4" s="445" customFormat="1">
      <c r="D946" s="1"/>
    </row>
    <row r="947" spans="4:4" s="445" customFormat="1">
      <c r="D947" s="1"/>
    </row>
    <row r="948" spans="4:4" s="445" customFormat="1">
      <c r="D948" s="1"/>
    </row>
    <row r="949" spans="4:4" s="445" customFormat="1">
      <c r="D949" s="1"/>
    </row>
    <row r="950" spans="4:4" s="445" customFormat="1">
      <c r="D950" s="1"/>
    </row>
    <row r="951" spans="4:4" s="445" customFormat="1">
      <c r="D951" s="1"/>
    </row>
    <row r="952" spans="4:4" s="445" customFormat="1">
      <c r="D952" s="1"/>
    </row>
    <row r="953" spans="4:4" s="445" customFormat="1">
      <c r="D953" s="1"/>
    </row>
    <row r="954" spans="4:4" s="445" customFormat="1">
      <c r="D954" s="1"/>
    </row>
    <row r="955" spans="4:4" s="445" customFormat="1">
      <c r="D955" s="1"/>
    </row>
    <row r="956" spans="4:4" s="445" customFormat="1">
      <c r="D956" s="1"/>
    </row>
    <row r="957" spans="4:4" s="445" customFormat="1">
      <c r="D957" s="1"/>
    </row>
    <row r="958" spans="4:4" s="445" customFormat="1">
      <c r="D958" s="1"/>
    </row>
    <row r="959" spans="4:4" s="445" customFormat="1">
      <c r="D959" s="1"/>
    </row>
    <row r="960" spans="4:4" s="445" customFormat="1">
      <c r="D960" s="1"/>
    </row>
    <row r="961" spans="4:4" s="445" customFormat="1">
      <c r="D961" s="1"/>
    </row>
    <row r="962" spans="4:4" s="445" customFormat="1">
      <c r="D962" s="1"/>
    </row>
    <row r="963" spans="4:4" s="445" customFormat="1">
      <c r="D963" s="1"/>
    </row>
    <row r="964" spans="4:4" s="445" customFormat="1">
      <c r="D964" s="1"/>
    </row>
    <row r="965" spans="4:4" s="445" customFormat="1">
      <c r="D965" s="1"/>
    </row>
    <row r="966" spans="4:4" s="445" customFormat="1">
      <c r="D966" s="1"/>
    </row>
    <row r="967" spans="4:4" s="445" customFormat="1">
      <c r="D967" s="1"/>
    </row>
    <row r="968" spans="4:4" s="445" customFormat="1">
      <c r="D968" s="1"/>
    </row>
    <row r="969" spans="4:4" s="445" customFormat="1">
      <c r="D969" s="1"/>
    </row>
    <row r="970" spans="4:4" s="445" customFormat="1">
      <c r="D970" s="1"/>
    </row>
    <row r="971" spans="4:4" s="445" customFormat="1">
      <c r="D971" s="1"/>
    </row>
    <row r="972" spans="4:4" s="445" customFormat="1">
      <c r="D972" s="1"/>
    </row>
    <row r="973" spans="4:4" s="445" customFormat="1">
      <c r="D973" s="1"/>
    </row>
    <row r="974" spans="4:4" s="445" customFormat="1">
      <c r="D974" s="1"/>
    </row>
    <row r="975" spans="4:4" s="445" customFormat="1">
      <c r="D975" s="1"/>
    </row>
    <row r="976" spans="4:4" s="445" customFormat="1">
      <c r="D976" s="1"/>
    </row>
    <row r="977" spans="4:4" s="445" customFormat="1">
      <c r="D977" s="1"/>
    </row>
    <row r="978" spans="4:4" s="445" customFormat="1">
      <c r="D978" s="1"/>
    </row>
    <row r="979" spans="4:4" s="445" customFormat="1">
      <c r="D979" s="1"/>
    </row>
    <row r="980" spans="4:4" s="445" customFormat="1">
      <c r="D980" s="1"/>
    </row>
    <row r="981" spans="4:4" s="445" customFormat="1">
      <c r="D981" s="1"/>
    </row>
    <row r="982" spans="4:4" s="445" customFormat="1">
      <c r="D982" s="1"/>
    </row>
    <row r="983" spans="4:4" s="445" customFormat="1">
      <c r="D983" s="1"/>
    </row>
    <row r="984" spans="4:4" s="445" customFormat="1">
      <c r="D984" s="1"/>
    </row>
    <row r="985" spans="4:4" s="445" customFormat="1">
      <c r="D985" s="1"/>
    </row>
    <row r="986" spans="4:4" s="445" customFormat="1">
      <c r="D986" s="1"/>
    </row>
    <row r="987" spans="4:4" s="445" customFormat="1">
      <c r="D987" s="1"/>
    </row>
    <row r="988" spans="4:4" s="445" customFormat="1">
      <c r="D988" s="1"/>
    </row>
    <row r="989" spans="4:4" s="445" customFormat="1">
      <c r="D989" s="1"/>
    </row>
    <row r="990" spans="4:4" s="445" customFormat="1">
      <c r="D990" s="1"/>
    </row>
    <row r="991" spans="4:4" s="445" customFormat="1">
      <c r="D991" s="1"/>
    </row>
    <row r="992" spans="4:4" s="445" customFormat="1">
      <c r="D992" s="1"/>
    </row>
    <row r="993" spans="4:4" s="445" customFormat="1">
      <c r="D993" s="1"/>
    </row>
    <row r="994" spans="4:4" s="445" customFormat="1">
      <c r="D994" s="1"/>
    </row>
    <row r="995" spans="4:4" s="445" customFormat="1">
      <c r="D995" s="1"/>
    </row>
    <row r="996" spans="4:4" s="445" customFormat="1">
      <c r="D996" s="1"/>
    </row>
    <row r="997" spans="4:4" s="445" customFormat="1">
      <c r="D997" s="1"/>
    </row>
    <row r="998" spans="4:4" s="445" customFormat="1">
      <c r="D998" s="1"/>
    </row>
    <row r="999" spans="4:4" s="445" customFormat="1">
      <c r="D999" s="1"/>
    </row>
    <row r="1000" spans="4:4" s="445" customFormat="1">
      <c r="D1000" s="1"/>
    </row>
    <row r="1001" spans="4:4" s="445" customFormat="1">
      <c r="D1001" s="1"/>
    </row>
    <row r="1002" spans="4:4" s="445" customFormat="1">
      <c r="D1002" s="1"/>
    </row>
    <row r="1003" spans="4:4" s="445" customFormat="1">
      <c r="D1003" s="1"/>
    </row>
    <row r="1004" spans="4:4" s="445" customFormat="1">
      <c r="D1004" s="1"/>
    </row>
    <row r="1005" spans="4:4" s="445" customFormat="1">
      <c r="D1005" s="1"/>
    </row>
    <row r="1006" spans="4:4" s="445" customFormat="1">
      <c r="D1006" s="1"/>
    </row>
    <row r="1007" spans="4:4" s="445" customFormat="1">
      <c r="D1007" s="1"/>
    </row>
    <row r="1008" spans="4:4" s="445" customFormat="1">
      <c r="D1008" s="1"/>
    </row>
    <row r="1009" spans="4:4" s="445" customFormat="1">
      <c r="D1009" s="1"/>
    </row>
    <row r="1010" spans="4:4" s="445" customFormat="1">
      <c r="D1010" s="1"/>
    </row>
    <row r="1011" spans="4:4" s="445" customFormat="1">
      <c r="D1011" s="1"/>
    </row>
    <row r="1012" spans="4:4" s="445" customFormat="1">
      <c r="D1012" s="1"/>
    </row>
    <row r="1013" spans="4:4" s="445" customFormat="1">
      <c r="D1013" s="1"/>
    </row>
    <row r="1014" spans="4:4" s="445" customFormat="1">
      <c r="D1014" s="1"/>
    </row>
    <row r="1015" spans="4:4" s="445" customFormat="1">
      <c r="D1015" s="1"/>
    </row>
    <row r="1016" spans="4:4" s="445" customFormat="1">
      <c r="D1016" s="1"/>
    </row>
    <row r="1017" spans="4:4" s="445" customFormat="1">
      <c r="D1017" s="1"/>
    </row>
    <row r="1018" spans="4:4" s="445" customFormat="1">
      <c r="D1018" s="1"/>
    </row>
    <row r="1019" spans="4:4" s="445" customFormat="1">
      <c r="D1019" s="1"/>
    </row>
    <row r="1020" spans="4:4" s="445" customFormat="1">
      <c r="D1020" s="1"/>
    </row>
    <row r="1021" spans="4:4" s="445" customFormat="1">
      <c r="D1021" s="1"/>
    </row>
    <row r="1022" spans="4:4" s="445" customFormat="1">
      <c r="D1022" s="1"/>
    </row>
    <row r="1023" spans="4:4" s="445" customFormat="1">
      <c r="D1023" s="1"/>
    </row>
    <row r="1024" spans="4:4" s="445" customFormat="1">
      <c r="D1024" s="1"/>
    </row>
    <row r="1025" spans="4:4" s="445" customFormat="1">
      <c r="D1025" s="1"/>
    </row>
    <row r="1026" spans="4:4" s="445" customFormat="1">
      <c r="D1026" s="1"/>
    </row>
    <row r="1027" spans="4:4" s="445" customFormat="1">
      <c r="D1027" s="1"/>
    </row>
    <row r="1028" spans="4:4" s="445" customFormat="1">
      <c r="D1028" s="1"/>
    </row>
    <row r="1029" spans="4:4" s="445" customFormat="1">
      <c r="D1029" s="1"/>
    </row>
    <row r="1030" spans="4:4" s="445" customFormat="1">
      <c r="D1030" s="1"/>
    </row>
    <row r="1031" spans="4:4" s="445" customFormat="1">
      <c r="D1031" s="1"/>
    </row>
    <row r="1032" spans="4:4" s="445" customFormat="1">
      <c r="D1032" s="1"/>
    </row>
    <row r="1033" spans="4:4" s="445" customFormat="1">
      <c r="D1033" s="1"/>
    </row>
    <row r="1034" spans="4:4" s="445" customFormat="1">
      <c r="D1034" s="1"/>
    </row>
    <row r="1035" spans="4:4" s="445" customFormat="1">
      <c r="D1035" s="1"/>
    </row>
    <row r="1036" spans="4:4" s="445" customFormat="1">
      <c r="D1036" s="1"/>
    </row>
    <row r="1037" spans="4:4" s="445" customFormat="1">
      <c r="D1037" s="1"/>
    </row>
    <row r="1038" spans="4:4" s="445" customFormat="1">
      <c r="D1038" s="1"/>
    </row>
    <row r="1039" spans="4:4" s="445" customFormat="1">
      <c r="D1039" s="1"/>
    </row>
    <row r="1040" spans="4:4" s="445" customFormat="1">
      <c r="D1040" s="1"/>
    </row>
    <row r="1041" spans="4:4" s="445" customFormat="1">
      <c r="D1041" s="1"/>
    </row>
    <row r="1042" spans="4:4" s="445" customFormat="1">
      <c r="D1042" s="1"/>
    </row>
    <row r="1043" spans="4:4" s="445" customFormat="1">
      <c r="D1043" s="1"/>
    </row>
    <row r="1044" spans="4:4" s="445" customFormat="1">
      <c r="D1044" s="1"/>
    </row>
    <row r="1045" spans="4:4" s="445" customFormat="1">
      <c r="D1045" s="1"/>
    </row>
    <row r="1046" spans="4:4" s="445" customFormat="1">
      <c r="D1046" s="1"/>
    </row>
    <row r="1047" spans="4:4" s="445" customFormat="1">
      <c r="D1047" s="1"/>
    </row>
    <row r="1048" spans="4:4" s="445" customFormat="1">
      <c r="D1048" s="1"/>
    </row>
    <row r="1049" spans="4:4" s="445" customFormat="1">
      <c r="D1049" s="1"/>
    </row>
    <row r="1050" spans="4:4" s="445" customFormat="1">
      <c r="D1050" s="1"/>
    </row>
    <row r="1051" spans="4:4" s="445" customFormat="1">
      <c r="D1051" s="1"/>
    </row>
    <row r="1052" spans="4:4" s="445" customFormat="1">
      <c r="D1052" s="1"/>
    </row>
    <row r="1053" spans="4:4" s="445" customFormat="1">
      <c r="D1053" s="1"/>
    </row>
    <row r="1054" spans="4:4" s="445" customFormat="1">
      <c r="D1054" s="1"/>
    </row>
    <row r="1055" spans="4:4" s="445" customFormat="1">
      <c r="D1055" s="1"/>
    </row>
    <row r="1056" spans="4:4" s="445" customFormat="1">
      <c r="D1056" s="1"/>
    </row>
    <row r="1057" spans="4:4" s="445" customFormat="1">
      <c r="D1057" s="1"/>
    </row>
    <row r="1058" spans="4:4" s="445" customFormat="1">
      <c r="D1058" s="1"/>
    </row>
    <row r="1059" spans="4:4" s="445" customFormat="1">
      <c r="D1059" s="1"/>
    </row>
    <row r="1060" spans="4:4" s="445" customFormat="1">
      <c r="D1060" s="1"/>
    </row>
    <row r="1061" spans="4:4" s="445" customFormat="1">
      <c r="D1061" s="1"/>
    </row>
    <row r="1062" spans="4:4" s="445" customFormat="1">
      <c r="D1062" s="1"/>
    </row>
    <row r="1063" spans="4:4" s="445" customFormat="1">
      <c r="D1063" s="1"/>
    </row>
    <row r="1064" spans="4:4" s="445" customFormat="1">
      <c r="D1064" s="1"/>
    </row>
    <row r="1065" spans="4:4" s="445" customFormat="1">
      <c r="D1065" s="1"/>
    </row>
    <row r="1066" spans="4:4" s="445" customFormat="1">
      <c r="D1066" s="1"/>
    </row>
    <row r="1067" spans="4:4" s="445" customFormat="1">
      <c r="D1067" s="1"/>
    </row>
    <row r="1068" spans="4:4" s="445" customFormat="1">
      <c r="D1068" s="1"/>
    </row>
    <row r="1069" spans="4:4" s="445" customFormat="1">
      <c r="D1069" s="1"/>
    </row>
    <row r="1070" spans="4:4" s="445" customFormat="1">
      <c r="D1070" s="1"/>
    </row>
    <row r="1071" spans="4:4" s="445" customFormat="1">
      <c r="D1071" s="1"/>
    </row>
    <row r="1072" spans="4:4" s="445" customFormat="1">
      <c r="D1072" s="1"/>
    </row>
    <row r="1073" spans="4:4" s="445" customFormat="1">
      <c r="D1073" s="1"/>
    </row>
    <row r="1074" spans="4:4" s="445" customFormat="1">
      <c r="D1074" s="1"/>
    </row>
    <row r="1075" spans="4:4" s="445" customFormat="1">
      <c r="D1075" s="1"/>
    </row>
    <row r="1076" spans="4:4" s="445" customFormat="1">
      <c r="D1076" s="1"/>
    </row>
    <row r="1077" spans="4:4" s="445" customFormat="1">
      <c r="D1077" s="1"/>
    </row>
    <row r="1078" spans="4:4" s="445" customFormat="1">
      <c r="D1078" s="1"/>
    </row>
    <row r="1079" spans="4:4" s="445" customFormat="1">
      <c r="D1079" s="1"/>
    </row>
    <row r="1080" spans="4:4" s="445" customFormat="1">
      <c r="D1080" s="1"/>
    </row>
    <row r="1081" spans="4:4" s="445" customFormat="1">
      <c r="D1081" s="1"/>
    </row>
    <row r="1082" spans="4:4" s="445" customFormat="1">
      <c r="D1082" s="1"/>
    </row>
    <row r="1083" spans="4:4" s="445" customFormat="1">
      <c r="D1083" s="1"/>
    </row>
    <row r="1084" spans="4:4" s="445" customFormat="1">
      <c r="D1084" s="1"/>
    </row>
    <row r="1085" spans="4:4" s="445" customFormat="1">
      <c r="D1085" s="1"/>
    </row>
    <row r="1086" spans="4:4" s="445" customFormat="1">
      <c r="D1086" s="1"/>
    </row>
    <row r="1087" spans="4:4" s="445" customFormat="1">
      <c r="D1087" s="1"/>
    </row>
    <row r="1088" spans="4:4" s="445" customFormat="1">
      <c r="D1088" s="1"/>
    </row>
    <row r="1089" spans="4:4" s="445" customFormat="1">
      <c r="D1089" s="1"/>
    </row>
    <row r="1090" spans="4:4" s="445" customFormat="1">
      <c r="D1090" s="1"/>
    </row>
    <row r="1091" spans="4:4" s="445" customFormat="1">
      <c r="D1091" s="1"/>
    </row>
    <row r="1092" spans="4:4" s="445" customFormat="1">
      <c r="D1092" s="1"/>
    </row>
    <row r="1093" spans="4:4" s="445" customFormat="1">
      <c r="D1093" s="1"/>
    </row>
    <row r="1094" spans="4:4" s="445" customFormat="1">
      <c r="D1094" s="1"/>
    </row>
    <row r="1095" spans="4:4" s="445" customFormat="1">
      <c r="D1095" s="1"/>
    </row>
    <row r="1096" spans="4:4" s="445" customFormat="1">
      <c r="D1096" s="1"/>
    </row>
    <row r="1097" spans="4:4" s="445" customFormat="1">
      <c r="D1097" s="1"/>
    </row>
    <row r="1098" spans="4:4" s="445" customFormat="1">
      <c r="D1098" s="1"/>
    </row>
    <row r="1099" spans="4:4" s="445" customFormat="1">
      <c r="D1099" s="1"/>
    </row>
    <row r="1100" spans="4:4" s="445" customFormat="1">
      <c r="D1100" s="1"/>
    </row>
    <row r="1101" spans="4:4" s="445" customFormat="1">
      <c r="D1101" s="1"/>
    </row>
    <row r="1102" spans="4:4" s="445" customFormat="1">
      <c r="D1102" s="1"/>
    </row>
    <row r="1103" spans="4:4" s="445" customFormat="1">
      <c r="D1103" s="1"/>
    </row>
    <row r="1104" spans="4:4" s="445" customFormat="1">
      <c r="D1104" s="1"/>
    </row>
    <row r="1105" spans="4:4" s="445" customFormat="1">
      <c r="D1105" s="1"/>
    </row>
    <row r="1106" spans="4:4" s="445" customFormat="1">
      <c r="D1106" s="1"/>
    </row>
    <row r="1107" spans="4:4" s="445" customFormat="1">
      <c r="D1107" s="1"/>
    </row>
    <row r="1108" spans="4:4" s="445" customFormat="1">
      <c r="D1108" s="1"/>
    </row>
    <row r="1109" spans="4:4" s="445" customFormat="1">
      <c r="D1109" s="1"/>
    </row>
    <row r="1110" spans="4:4" s="445" customFormat="1">
      <c r="D1110" s="1"/>
    </row>
    <row r="1111" spans="4:4" s="445" customFormat="1">
      <c r="D1111" s="1"/>
    </row>
    <row r="1112" spans="4:4" s="445" customFormat="1">
      <c r="D1112" s="1"/>
    </row>
    <row r="1113" spans="4:4" s="445" customFormat="1">
      <c r="D1113" s="1"/>
    </row>
    <row r="1114" spans="4:4" s="445" customFormat="1">
      <c r="D1114" s="1"/>
    </row>
    <row r="1115" spans="4:4" s="445" customFormat="1">
      <c r="D1115" s="1"/>
    </row>
    <row r="1116" spans="4:4" s="445" customFormat="1">
      <c r="D1116" s="1"/>
    </row>
    <row r="1117" spans="4:4" s="445" customFormat="1">
      <c r="D1117" s="1"/>
    </row>
    <row r="1118" spans="4:4" s="445" customFormat="1">
      <c r="D1118" s="1"/>
    </row>
    <row r="1119" spans="4:4" s="445" customFormat="1">
      <c r="D1119" s="1"/>
    </row>
    <row r="1120" spans="4:4" s="445" customFormat="1">
      <c r="D1120" s="1"/>
    </row>
    <row r="1121" spans="4:4" s="445" customFormat="1">
      <c r="D1121" s="1"/>
    </row>
    <row r="1122" spans="4:4" s="445" customFormat="1">
      <c r="D1122" s="1"/>
    </row>
    <row r="1123" spans="4:4" s="445" customFormat="1">
      <c r="D1123" s="1"/>
    </row>
    <row r="1124" spans="4:4" s="445" customFormat="1">
      <c r="D1124" s="1"/>
    </row>
    <row r="1125" spans="4:4" s="445" customFormat="1">
      <c r="D1125" s="1"/>
    </row>
    <row r="1126" spans="4:4" s="445" customFormat="1">
      <c r="D1126" s="1"/>
    </row>
    <row r="1127" spans="4:4" s="445" customFormat="1">
      <c r="D1127" s="1"/>
    </row>
    <row r="1128" spans="4:4" s="445" customFormat="1">
      <c r="D1128" s="1"/>
    </row>
    <row r="1129" spans="4:4" s="445" customFormat="1">
      <c r="D1129" s="1"/>
    </row>
    <row r="1130" spans="4:4" s="445" customFormat="1">
      <c r="D1130" s="1"/>
    </row>
    <row r="1131" spans="4:4" s="445" customFormat="1">
      <c r="D1131" s="1"/>
    </row>
    <row r="1132" spans="4:4" s="445" customFormat="1">
      <c r="D1132" s="1"/>
    </row>
    <row r="1133" spans="4:4" s="445" customFormat="1">
      <c r="D1133" s="1"/>
    </row>
    <row r="1134" spans="4:4" s="445" customFormat="1">
      <c r="D1134" s="1"/>
    </row>
    <row r="1135" spans="4:4" s="445" customFormat="1">
      <c r="D1135" s="1"/>
    </row>
    <row r="1136" spans="4:4" s="445" customFormat="1">
      <c r="D1136" s="1"/>
    </row>
    <row r="1137" spans="4:4" s="445" customFormat="1">
      <c r="D1137" s="1"/>
    </row>
    <row r="1138" spans="4:4" s="445" customFormat="1">
      <c r="D1138" s="1"/>
    </row>
    <row r="1139" spans="4:4" s="445" customFormat="1">
      <c r="D1139" s="1"/>
    </row>
    <row r="1140" spans="4:4" s="445" customFormat="1">
      <c r="D1140" s="1"/>
    </row>
    <row r="1141" spans="4:4" s="445" customFormat="1">
      <c r="D1141" s="1"/>
    </row>
    <row r="1142" spans="4:4" s="445" customFormat="1">
      <c r="D1142" s="1"/>
    </row>
    <row r="1143" spans="4:4" s="445" customFormat="1">
      <c r="D1143" s="1"/>
    </row>
    <row r="1144" spans="4:4" s="445" customFormat="1">
      <c r="D1144" s="1"/>
    </row>
    <row r="1145" spans="4:4" s="445" customFormat="1">
      <c r="D1145" s="1"/>
    </row>
    <row r="1146" spans="4:4" s="445" customFormat="1">
      <c r="D1146" s="1"/>
    </row>
    <row r="1147" spans="4:4" s="445" customFormat="1">
      <c r="D1147" s="1"/>
    </row>
    <row r="1148" spans="4:4" s="445" customFormat="1">
      <c r="D1148" s="1"/>
    </row>
    <row r="1149" spans="4:4" s="445" customFormat="1">
      <c r="D1149" s="1"/>
    </row>
    <row r="1150" spans="4:4" s="445" customFormat="1">
      <c r="D1150" s="1"/>
    </row>
    <row r="1151" spans="4:4" s="445" customFormat="1">
      <c r="D1151" s="1"/>
    </row>
    <row r="1152" spans="4:4" s="445" customFormat="1">
      <c r="D1152" s="1"/>
    </row>
    <row r="1153" spans="4:4" s="445" customFormat="1">
      <c r="D1153" s="1"/>
    </row>
    <row r="1154" spans="4:4" s="445" customFormat="1">
      <c r="D1154" s="1"/>
    </row>
    <row r="1155" spans="4:4" s="445" customFormat="1">
      <c r="D1155" s="1"/>
    </row>
    <row r="1156" spans="4:4" s="445" customFormat="1">
      <c r="D1156" s="1"/>
    </row>
    <row r="1157" spans="4:4" s="445" customFormat="1">
      <c r="D1157" s="1"/>
    </row>
    <row r="1158" spans="4:4" s="445" customFormat="1">
      <c r="D1158" s="1"/>
    </row>
    <row r="1159" spans="4:4" s="445" customFormat="1">
      <c r="D1159" s="1"/>
    </row>
    <row r="1160" spans="4:4" s="445" customFormat="1">
      <c r="D1160" s="1"/>
    </row>
    <row r="1161" spans="4:4" s="445" customFormat="1">
      <c r="D1161" s="1"/>
    </row>
    <row r="1162" spans="4:4" s="445" customFormat="1">
      <c r="D1162" s="1"/>
    </row>
    <row r="1163" spans="4:4" s="445" customFormat="1">
      <c r="D1163" s="1"/>
    </row>
    <row r="1164" spans="4:4" s="445" customFormat="1">
      <c r="D1164" s="1"/>
    </row>
    <row r="1165" spans="4:4" s="445" customFormat="1">
      <c r="D1165" s="1"/>
    </row>
    <row r="1166" spans="4:4" s="445" customFormat="1">
      <c r="D1166" s="1"/>
    </row>
    <row r="1167" spans="4:4" s="445" customFormat="1">
      <c r="D1167" s="1"/>
    </row>
    <row r="1168" spans="4:4" s="445" customFormat="1">
      <c r="D1168" s="1"/>
    </row>
    <row r="1169" spans="4:4" s="445" customFormat="1">
      <c r="D1169" s="1"/>
    </row>
    <row r="1170" spans="4:4" s="445" customFormat="1">
      <c r="D1170" s="1"/>
    </row>
    <row r="1171" spans="4:4" s="445" customFormat="1">
      <c r="D1171" s="1"/>
    </row>
    <row r="1172" spans="4:4" s="445" customFormat="1">
      <c r="D1172" s="1"/>
    </row>
    <row r="1173" spans="4:4" s="445" customFormat="1">
      <c r="D1173" s="1"/>
    </row>
    <row r="1174" spans="4:4" s="445" customFormat="1">
      <c r="D1174" s="1"/>
    </row>
    <row r="1175" spans="4:4" s="445" customFormat="1">
      <c r="D1175" s="1"/>
    </row>
    <row r="1176" spans="4:4" s="445" customFormat="1">
      <c r="D1176" s="1"/>
    </row>
    <row r="1177" spans="4:4" s="445" customFormat="1">
      <c r="D1177" s="1"/>
    </row>
    <row r="1178" spans="4:4" s="445" customFormat="1">
      <c r="D1178" s="1"/>
    </row>
    <row r="1179" spans="4:4" s="445" customFormat="1">
      <c r="D1179" s="1"/>
    </row>
    <row r="1180" spans="4:4" s="445" customFormat="1">
      <c r="D1180" s="1"/>
    </row>
    <row r="1181" spans="4:4" s="445" customFormat="1">
      <c r="D1181" s="1"/>
    </row>
    <row r="1182" spans="4:4" s="445" customFormat="1">
      <c r="D1182" s="1"/>
    </row>
    <row r="1183" spans="4:4" s="445" customFormat="1">
      <c r="D1183" s="1"/>
    </row>
    <row r="1184" spans="4:4" s="445" customFormat="1">
      <c r="D1184" s="1"/>
    </row>
    <row r="1185" spans="4:4" s="445" customFormat="1">
      <c r="D1185" s="1"/>
    </row>
    <row r="1186" spans="4:4" s="445" customFormat="1">
      <c r="D1186" s="1"/>
    </row>
    <row r="1187" spans="4:4" s="445" customFormat="1">
      <c r="D1187" s="1"/>
    </row>
    <row r="1188" spans="4:4" s="445" customFormat="1">
      <c r="D1188" s="1"/>
    </row>
    <row r="1189" spans="4:4" s="445" customFormat="1">
      <c r="D1189" s="1"/>
    </row>
    <row r="1190" spans="4:4" s="445" customFormat="1">
      <c r="D1190" s="1"/>
    </row>
    <row r="1191" spans="4:4" s="445" customFormat="1">
      <c r="D1191" s="1"/>
    </row>
    <row r="1192" spans="4:4" s="445" customFormat="1">
      <c r="D1192" s="1"/>
    </row>
    <row r="1193" spans="4:4" s="445" customFormat="1">
      <c r="D1193" s="1"/>
    </row>
    <row r="1194" spans="4:4" s="445" customFormat="1">
      <c r="D1194" s="1"/>
    </row>
    <row r="1195" spans="4:4" s="445" customFormat="1">
      <c r="D1195" s="1"/>
    </row>
    <row r="1196" spans="4:4" s="445" customFormat="1">
      <c r="D1196" s="1"/>
    </row>
    <row r="1197" spans="4:4" s="445" customFormat="1">
      <c r="D1197" s="1"/>
    </row>
    <row r="1198" spans="4:4" s="445" customFormat="1">
      <c r="D1198" s="1"/>
    </row>
    <row r="1199" spans="4:4" s="445" customFormat="1">
      <c r="D1199" s="1"/>
    </row>
    <row r="1200" spans="4:4" s="445" customFormat="1">
      <c r="D1200" s="1"/>
    </row>
    <row r="1201" spans="4:4" s="445" customFormat="1">
      <c r="D1201" s="1"/>
    </row>
    <row r="1202" spans="4:4" s="445" customFormat="1">
      <c r="D1202" s="1"/>
    </row>
    <row r="1203" spans="4:4" s="445" customFormat="1">
      <c r="D1203" s="1"/>
    </row>
    <row r="1204" spans="4:4" s="445" customFormat="1">
      <c r="D1204" s="1"/>
    </row>
    <row r="1205" spans="4:4" s="445" customFormat="1">
      <c r="D1205" s="1"/>
    </row>
    <row r="1206" spans="4:4" s="445" customFormat="1">
      <c r="D1206" s="1"/>
    </row>
    <row r="1207" spans="4:4" s="445" customFormat="1">
      <c r="D1207" s="1"/>
    </row>
    <row r="1208" spans="4:4" s="445" customFormat="1">
      <c r="D1208" s="1"/>
    </row>
    <row r="1209" spans="4:4" s="445" customFormat="1">
      <c r="D1209" s="1"/>
    </row>
    <row r="1210" spans="4:4" s="445" customFormat="1">
      <c r="D1210" s="1"/>
    </row>
    <row r="1211" spans="4:4" s="445" customFormat="1">
      <c r="D1211" s="1"/>
    </row>
    <row r="1212" spans="4:4" s="445" customFormat="1">
      <c r="D1212" s="1"/>
    </row>
    <row r="1213" spans="4:4" s="445" customFormat="1">
      <c r="D1213" s="1"/>
    </row>
    <row r="1214" spans="4:4" s="445" customFormat="1">
      <c r="D1214" s="1"/>
    </row>
    <row r="1215" spans="4:4" s="445" customFormat="1">
      <c r="D1215" s="1"/>
    </row>
    <row r="1216" spans="4:4" s="445" customFormat="1">
      <c r="D1216" s="1"/>
    </row>
    <row r="1217" spans="4:4" s="445" customFormat="1">
      <c r="D1217" s="1"/>
    </row>
    <row r="1218" spans="4:4" s="445" customFormat="1">
      <c r="D1218" s="1"/>
    </row>
    <row r="1219" spans="4:4" s="445" customFormat="1">
      <c r="D1219" s="1"/>
    </row>
    <row r="1220" spans="4:4" s="445" customFormat="1">
      <c r="D1220" s="1"/>
    </row>
    <row r="1221" spans="4:4" s="445" customFormat="1">
      <c r="D1221" s="1"/>
    </row>
    <row r="1222" spans="4:4" s="445" customFormat="1">
      <c r="D1222" s="1"/>
    </row>
    <row r="1223" spans="4:4" s="445" customFormat="1">
      <c r="D1223" s="1"/>
    </row>
    <row r="1224" spans="4:4" s="445" customFormat="1">
      <c r="D1224" s="1"/>
    </row>
    <row r="1225" spans="4:4" s="445" customFormat="1">
      <c r="D1225" s="1"/>
    </row>
    <row r="1226" spans="4:4" s="445" customFormat="1">
      <c r="D1226" s="1"/>
    </row>
    <row r="1227" spans="4:4" s="445" customFormat="1">
      <c r="D1227" s="1"/>
    </row>
    <row r="1228" spans="4:4" s="445" customFormat="1">
      <c r="D1228" s="1"/>
    </row>
    <row r="1229" spans="4:4" s="445" customFormat="1">
      <c r="D1229" s="1"/>
    </row>
    <row r="1230" spans="4:4" s="445" customFormat="1">
      <c r="D1230" s="1"/>
    </row>
    <row r="1231" spans="4:4" s="445" customFormat="1">
      <c r="D1231" s="1"/>
    </row>
    <row r="1232" spans="4:4" s="445" customFormat="1">
      <c r="D1232" s="1"/>
    </row>
    <row r="1233" spans="4:4" s="445" customFormat="1">
      <c r="D1233" s="1"/>
    </row>
    <row r="1234" spans="4:4" s="445" customFormat="1">
      <c r="D1234" s="1"/>
    </row>
    <row r="1235" spans="4:4" s="445" customFormat="1">
      <c r="D1235" s="1"/>
    </row>
    <row r="1236" spans="4:4" s="445" customFormat="1">
      <c r="D1236" s="1"/>
    </row>
    <row r="1237" spans="4:4" s="445" customFormat="1">
      <c r="D1237" s="1"/>
    </row>
    <row r="1238" spans="4:4" s="445" customFormat="1">
      <c r="D1238" s="1"/>
    </row>
    <row r="1239" spans="4:4" s="445" customFormat="1">
      <c r="D1239" s="1"/>
    </row>
    <row r="1240" spans="4:4" s="445" customFormat="1">
      <c r="D1240" s="1"/>
    </row>
    <row r="1241" spans="4:4" s="445" customFormat="1">
      <c r="D1241" s="1"/>
    </row>
    <row r="1242" spans="4:4" s="445" customFormat="1">
      <c r="D1242" s="1"/>
    </row>
    <row r="1243" spans="4:4" s="445" customFormat="1">
      <c r="D1243" s="1"/>
    </row>
    <row r="1244" spans="4:4" s="445" customFormat="1">
      <c r="D1244" s="1"/>
    </row>
    <row r="1245" spans="4:4" s="445" customFormat="1">
      <c r="D1245" s="1"/>
    </row>
    <row r="1246" spans="4:4" s="445" customFormat="1">
      <c r="D1246" s="1"/>
    </row>
    <row r="1247" spans="4:4" s="445" customFormat="1">
      <c r="D1247" s="1"/>
    </row>
    <row r="1248" spans="4:4" s="445" customFormat="1">
      <c r="D1248" s="1"/>
    </row>
    <row r="1249" spans="4:4" s="445" customFormat="1">
      <c r="D1249" s="1"/>
    </row>
    <row r="1250" spans="4:4" s="445" customFormat="1">
      <c r="D1250" s="1"/>
    </row>
    <row r="1251" spans="4:4" s="445" customFormat="1">
      <c r="D1251" s="1"/>
    </row>
    <row r="1252" spans="4:4" s="445" customFormat="1">
      <c r="D1252" s="1"/>
    </row>
    <row r="1253" spans="4:4" s="445" customFormat="1">
      <c r="D1253" s="1"/>
    </row>
    <row r="1254" spans="4:4" s="445" customFormat="1">
      <c r="D1254" s="1"/>
    </row>
    <row r="1255" spans="4:4" s="445" customFormat="1">
      <c r="D1255" s="1"/>
    </row>
    <row r="1256" spans="4:4" s="445" customFormat="1">
      <c r="D1256" s="1"/>
    </row>
    <row r="1257" spans="4:4" s="445" customFormat="1">
      <c r="D1257" s="1"/>
    </row>
    <row r="1258" spans="4:4" s="445" customFormat="1">
      <c r="D1258" s="1"/>
    </row>
    <row r="1259" spans="4:4" s="445" customFormat="1">
      <c r="D1259" s="1"/>
    </row>
    <row r="1260" spans="4:4" s="445" customFormat="1">
      <c r="D1260" s="1"/>
    </row>
    <row r="1261" spans="4:4" s="445" customFormat="1">
      <c r="D1261" s="1"/>
    </row>
    <row r="1262" spans="4:4" s="445" customFormat="1">
      <c r="D1262" s="1"/>
    </row>
    <row r="1263" spans="4:4" s="445" customFormat="1">
      <c r="D1263" s="1"/>
    </row>
    <row r="1264" spans="4:4" s="445" customFormat="1">
      <c r="D1264" s="1"/>
    </row>
    <row r="1265" spans="4:4" s="445" customFormat="1">
      <c r="D1265" s="1"/>
    </row>
    <row r="1266" spans="4:4" s="445" customFormat="1">
      <c r="D1266" s="1"/>
    </row>
    <row r="1267" spans="4:4" s="445" customFormat="1">
      <c r="D1267" s="1"/>
    </row>
    <row r="1268" spans="4:4" s="445" customFormat="1">
      <c r="D1268" s="1"/>
    </row>
    <row r="1269" spans="4:4" s="445" customFormat="1">
      <c r="D1269" s="1"/>
    </row>
    <row r="1270" spans="4:4" s="445" customFormat="1">
      <c r="D1270" s="1"/>
    </row>
    <row r="1271" spans="4:4" s="445" customFormat="1">
      <c r="D1271" s="1"/>
    </row>
    <row r="1272" spans="4:4" s="445" customFormat="1">
      <c r="D1272" s="1"/>
    </row>
    <row r="1273" spans="4:4" s="445" customFormat="1">
      <c r="D1273" s="1"/>
    </row>
    <row r="1274" spans="4:4" s="445" customFormat="1">
      <c r="D1274" s="1"/>
    </row>
    <row r="1275" spans="4:4" s="445" customFormat="1">
      <c r="D1275" s="1"/>
    </row>
    <row r="1276" spans="4:4" s="445" customFormat="1">
      <c r="D1276" s="1"/>
    </row>
    <row r="1277" spans="4:4" s="445" customFormat="1">
      <c r="D1277" s="1"/>
    </row>
    <row r="1278" spans="4:4" s="445" customFormat="1">
      <c r="D1278" s="1"/>
    </row>
    <row r="1279" spans="4:4" s="445" customFormat="1">
      <c r="D1279" s="1"/>
    </row>
    <row r="1280" spans="4:4" s="445" customFormat="1">
      <c r="D1280" s="1"/>
    </row>
    <row r="1281" spans="4:4" s="445" customFormat="1">
      <c r="D1281" s="1"/>
    </row>
    <row r="1282" spans="4:4" s="445" customFormat="1">
      <c r="D1282" s="1"/>
    </row>
    <row r="1283" spans="4:4" s="445" customFormat="1">
      <c r="D1283" s="1"/>
    </row>
    <row r="1284" spans="4:4" s="445" customFormat="1">
      <c r="D1284" s="1"/>
    </row>
    <row r="1285" spans="4:4" s="445" customFormat="1">
      <c r="D1285" s="1"/>
    </row>
    <row r="1286" spans="4:4" s="445" customFormat="1">
      <c r="D1286" s="1"/>
    </row>
    <row r="1287" spans="4:4" s="445" customFormat="1">
      <c r="D1287" s="1"/>
    </row>
    <row r="1288" spans="4:4" s="445" customFormat="1">
      <c r="D1288" s="1"/>
    </row>
    <row r="1289" spans="4:4" s="445" customFormat="1">
      <c r="D1289" s="1"/>
    </row>
    <row r="1290" spans="4:4" s="445" customFormat="1">
      <c r="D1290" s="1"/>
    </row>
    <row r="1291" spans="4:4" s="445" customFormat="1">
      <c r="D1291" s="1"/>
    </row>
    <row r="1292" spans="4:4" s="445" customFormat="1">
      <c r="D1292" s="1"/>
    </row>
    <row r="1293" spans="4:4" s="445" customFormat="1">
      <c r="D1293" s="1"/>
    </row>
    <row r="1294" spans="4:4" s="445" customFormat="1">
      <c r="D1294" s="1"/>
    </row>
    <row r="1295" spans="4:4" s="445" customFormat="1">
      <c r="D1295" s="1"/>
    </row>
    <row r="1296" spans="4:4" s="445" customFormat="1">
      <c r="D1296" s="1"/>
    </row>
    <row r="1297" spans="4:4" s="445" customFormat="1">
      <c r="D1297" s="1"/>
    </row>
    <row r="1298" spans="4:4" s="445" customFormat="1">
      <c r="D1298" s="1"/>
    </row>
    <row r="1299" spans="4:4" s="445" customFormat="1">
      <c r="D1299" s="1"/>
    </row>
    <row r="1300" spans="4:4" s="445" customFormat="1">
      <c r="D1300" s="1"/>
    </row>
    <row r="1301" spans="4:4" s="445" customFormat="1">
      <c r="D1301" s="1"/>
    </row>
    <row r="1302" spans="4:4" s="445" customFormat="1">
      <c r="D1302" s="1"/>
    </row>
    <row r="1303" spans="4:4" s="445" customFormat="1">
      <c r="D1303" s="1"/>
    </row>
    <row r="1304" spans="4:4" s="445" customFormat="1">
      <c r="D1304" s="1"/>
    </row>
    <row r="1305" spans="4:4" s="445" customFormat="1">
      <c r="D1305" s="1"/>
    </row>
    <row r="1306" spans="4:4" s="445" customFormat="1">
      <c r="D1306" s="1"/>
    </row>
    <row r="1307" spans="4:4" s="445" customFormat="1">
      <c r="D1307" s="1"/>
    </row>
    <row r="1308" spans="4:4" s="445" customFormat="1">
      <c r="D1308" s="1"/>
    </row>
    <row r="1309" spans="4:4" s="445" customFormat="1">
      <c r="D1309" s="1"/>
    </row>
    <row r="1310" spans="4:4" s="445" customFormat="1">
      <c r="D1310" s="1"/>
    </row>
    <row r="1311" spans="4:4" s="445" customFormat="1">
      <c r="D1311" s="1"/>
    </row>
    <row r="1312" spans="4:4" s="445" customFormat="1">
      <c r="D1312" s="1"/>
    </row>
    <row r="1313" spans="4:4" s="445" customFormat="1">
      <c r="D1313" s="1"/>
    </row>
    <row r="1314" spans="4:4" s="445" customFormat="1">
      <c r="D1314" s="1"/>
    </row>
    <row r="1315" spans="4:4" s="445" customFormat="1">
      <c r="D1315" s="1"/>
    </row>
    <row r="1316" spans="4:4" s="445" customFormat="1">
      <c r="D1316" s="1"/>
    </row>
    <row r="1317" spans="4:4" s="445" customFormat="1">
      <c r="D1317" s="1"/>
    </row>
    <row r="1318" spans="4:4" s="445" customFormat="1">
      <c r="D1318" s="1"/>
    </row>
    <row r="1319" spans="4:4" s="445" customFormat="1">
      <c r="D1319" s="1"/>
    </row>
    <row r="1320" spans="4:4" s="445" customFormat="1">
      <c r="D1320" s="1"/>
    </row>
    <row r="1321" spans="4:4" s="445" customFormat="1">
      <c r="D1321" s="1"/>
    </row>
    <row r="1322" spans="4:4" s="445" customFormat="1">
      <c r="D1322" s="1"/>
    </row>
    <row r="1323" spans="4:4" s="445" customFormat="1">
      <c r="D1323" s="1"/>
    </row>
    <row r="1324" spans="4:4" s="445" customFormat="1">
      <c r="D1324" s="1"/>
    </row>
    <row r="1325" spans="4:4" s="445" customFormat="1">
      <c r="D1325" s="1"/>
    </row>
    <row r="1326" spans="4:4" s="445" customFormat="1">
      <c r="D1326" s="1"/>
    </row>
    <row r="1327" spans="4:4" s="445" customFormat="1">
      <c r="D1327" s="1"/>
    </row>
    <row r="1328" spans="4:4" s="445" customFormat="1">
      <c r="D1328" s="1"/>
    </row>
    <row r="1329" spans="4:4" s="445" customFormat="1">
      <c r="D1329" s="1"/>
    </row>
    <row r="1330" spans="4:4" s="445" customFormat="1">
      <c r="D1330" s="1"/>
    </row>
    <row r="1331" spans="4:4" s="445" customFormat="1">
      <c r="D1331" s="1"/>
    </row>
    <row r="1332" spans="4:4" s="445" customFormat="1">
      <c r="D1332" s="1"/>
    </row>
    <row r="1333" spans="4:4" s="445" customFormat="1">
      <c r="D1333" s="1"/>
    </row>
    <row r="1334" spans="4:4" s="445" customFormat="1">
      <c r="D1334" s="1"/>
    </row>
    <row r="1335" spans="4:4" s="445" customFormat="1">
      <c r="D1335" s="1"/>
    </row>
    <row r="1336" spans="4:4" s="445" customFormat="1">
      <c r="D1336" s="1"/>
    </row>
    <row r="1337" spans="4:4" s="445" customFormat="1">
      <c r="D1337" s="1"/>
    </row>
    <row r="1338" spans="4:4" s="445" customFormat="1">
      <c r="D1338" s="1"/>
    </row>
    <row r="1339" spans="4:4" s="445" customFormat="1">
      <c r="D1339" s="1"/>
    </row>
    <row r="1340" spans="4:4" s="445" customFormat="1">
      <c r="D1340" s="1"/>
    </row>
    <row r="1341" spans="4:4" s="445" customFormat="1">
      <c r="D1341" s="1"/>
    </row>
    <row r="1342" spans="4:4" s="445" customFormat="1">
      <c r="D1342" s="1"/>
    </row>
    <row r="1343" spans="4:4" s="445" customFormat="1">
      <c r="D1343" s="1"/>
    </row>
    <row r="1344" spans="4:4" s="445" customFormat="1">
      <c r="D1344" s="1"/>
    </row>
    <row r="1345" spans="4:4" s="445" customFormat="1">
      <c r="D1345" s="1"/>
    </row>
    <row r="1346" spans="4:4" s="445" customFormat="1">
      <c r="D1346" s="1"/>
    </row>
    <row r="1347" spans="4:4" s="445" customFormat="1">
      <c r="D1347" s="1"/>
    </row>
    <row r="1348" spans="4:4" s="445" customFormat="1">
      <c r="D1348" s="1"/>
    </row>
    <row r="1349" spans="4:4" s="445" customFormat="1">
      <c r="D1349" s="1"/>
    </row>
    <row r="1350" spans="4:4" s="445" customFormat="1">
      <c r="D1350" s="1"/>
    </row>
    <row r="1351" spans="4:4" s="445" customFormat="1">
      <c r="D1351" s="1"/>
    </row>
    <row r="1352" spans="4:4" s="445" customFormat="1">
      <c r="D1352" s="1"/>
    </row>
    <row r="1353" spans="4:4" s="445" customFormat="1">
      <c r="D1353" s="1"/>
    </row>
    <row r="1354" spans="4:4" s="445" customFormat="1">
      <c r="D1354" s="1"/>
    </row>
    <row r="1355" spans="4:4" s="445" customFormat="1">
      <c r="D1355" s="1"/>
    </row>
    <row r="1356" spans="4:4" s="445" customFormat="1">
      <c r="D1356" s="1"/>
    </row>
    <row r="1357" spans="4:4" s="445" customFormat="1">
      <c r="D1357" s="1"/>
    </row>
    <row r="1358" spans="4:4" s="445" customFormat="1">
      <c r="D1358" s="1"/>
    </row>
    <row r="1359" spans="4:4" s="445" customFormat="1">
      <c r="D1359" s="1"/>
    </row>
    <row r="1360" spans="4:4" s="445" customFormat="1">
      <c r="D1360" s="1"/>
    </row>
    <row r="1361" spans="4:4" s="445" customFormat="1">
      <c r="D1361" s="1"/>
    </row>
    <row r="1362" spans="4:4" s="445" customFormat="1">
      <c r="D1362" s="1"/>
    </row>
    <row r="1363" spans="4:4" s="445" customFormat="1">
      <c r="D1363" s="1"/>
    </row>
    <row r="1364" spans="4:4" s="445" customFormat="1">
      <c r="D1364" s="1"/>
    </row>
    <row r="1365" spans="4:4" s="445" customFormat="1">
      <c r="D1365" s="1"/>
    </row>
    <row r="1366" spans="4:4" s="445" customFormat="1">
      <c r="D1366" s="1"/>
    </row>
    <row r="1367" spans="4:4" s="445" customFormat="1">
      <c r="D1367" s="1"/>
    </row>
    <row r="1368" spans="4:4" s="445" customFormat="1">
      <c r="D1368" s="1"/>
    </row>
    <row r="1369" spans="4:4" s="445" customFormat="1">
      <c r="D1369" s="1"/>
    </row>
    <row r="1370" spans="4:4" s="445" customFormat="1">
      <c r="D1370" s="1"/>
    </row>
    <row r="1371" spans="4:4" s="445" customFormat="1">
      <c r="D1371" s="1"/>
    </row>
    <row r="1372" spans="4:4" s="445" customFormat="1">
      <c r="D1372" s="1"/>
    </row>
    <row r="1373" spans="4:4" s="445" customFormat="1">
      <c r="D1373" s="1"/>
    </row>
    <row r="1374" spans="4:4" s="445" customFormat="1">
      <c r="D1374" s="1"/>
    </row>
    <row r="1375" spans="4:4" s="445" customFormat="1">
      <c r="D1375" s="1"/>
    </row>
    <row r="1376" spans="4:4" s="445" customFormat="1">
      <c r="D1376" s="1"/>
    </row>
    <row r="1377" spans="4:4" s="445" customFormat="1">
      <c r="D1377" s="1"/>
    </row>
    <row r="1378" spans="4:4" s="445" customFormat="1">
      <c r="D1378" s="1"/>
    </row>
    <row r="1379" spans="4:4" s="445" customFormat="1">
      <c r="D1379" s="1"/>
    </row>
    <row r="1380" spans="4:4" s="445" customFormat="1">
      <c r="D1380" s="1"/>
    </row>
    <row r="1381" spans="4:4" s="445" customFormat="1">
      <c r="D1381" s="1"/>
    </row>
    <row r="1382" spans="4:4" s="445" customFormat="1">
      <c r="D1382" s="1"/>
    </row>
    <row r="1383" spans="4:4" s="445" customFormat="1">
      <c r="D1383" s="1"/>
    </row>
    <row r="1384" spans="4:4" s="445" customFormat="1">
      <c r="D1384" s="1"/>
    </row>
    <row r="1385" spans="4:4" s="445" customFormat="1">
      <c r="D1385" s="1"/>
    </row>
    <row r="1386" spans="4:4" s="445" customFormat="1">
      <c r="D1386" s="1"/>
    </row>
    <row r="1387" spans="4:4" s="445" customFormat="1">
      <c r="D1387" s="1"/>
    </row>
    <row r="1388" spans="4:4" s="445" customFormat="1">
      <c r="D1388" s="1"/>
    </row>
    <row r="1389" spans="4:4" s="445" customFormat="1">
      <c r="D1389" s="1"/>
    </row>
    <row r="1390" spans="4:4" s="445" customFormat="1">
      <c r="D1390" s="1"/>
    </row>
    <row r="1391" spans="4:4" s="445" customFormat="1">
      <c r="D1391" s="1"/>
    </row>
    <row r="1392" spans="4:4" s="445" customFormat="1">
      <c r="D1392" s="1"/>
    </row>
    <row r="1393" spans="4:4" s="445" customFormat="1">
      <c r="D1393" s="1"/>
    </row>
    <row r="1394" spans="4:4" s="445" customFormat="1">
      <c r="D1394" s="1"/>
    </row>
    <row r="1395" spans="4:4" s="445" customFormat="1">
      <c r="D1395" s="1"/>
    </row>
    <row r="1396" spans="4:4" s="445" customFormat="1">
      <c r="D1396" s="1"/>
    </row>
    <row r="1397" spans="4:4" s="445" customFormat="1">
      <c r="D1397" s="1"/>
    </row>
    <row r="1398" spans="4:4" s="445" customFormat="1">
      <c r="D1398" s="1"/>
    </row>
    <row r="1399" spans="4:4" s="445" customFormat="1">
      <c r="D1399" s="1"/>
    </row>
    <row r="1400" spans="4:4" s="445" customFormat="1">
      <c r="D1400" s="1"/>
    </row>
    <row r="1401" spans="4:4" s="445" customFormat="1">
      <c r="D1401" s="1"/>
    </row>
    <row r="1402" spans="4:4" s="445" customFormat="1">
      <c r="D1402" s="1"/>
    </row>
    <row r="1403" spans="4:4" s="445" customFormat="1">
      <c r="D1403" s="1"/>
    </row>
    <row r="1404" spans="4:4" s="445" customFormat="1">
      <c r="D1404" s="1"/>
    </row>
    <row r="1405" spans="4:4" s="445" customFormat="1">
      <c r="D1405" s="1"/>
    </row>
    <row r="1406" spans="4:4" s="445" customFormat="1">
      <c r="D1406" s="1"/>
    </row>
    <row r="1407" spans="4:4" s="445" customFormat="1">
      <c r="D1407" s="1"/>
    </row>
    <row r="1408" spans="4:4" s="445" customFormat="1">
      <c r="D1408" s="1"/>
    </row>
    <row r="1409" spans="4:4" s="445" customFormat="1">
      <c r="D1409" s="1"/>
    </row>
    <row r="1410" spans="4:4" s="445" customFormat="1">
      <c r="D1410" s="1"/>
    </row>
    <row r="1411" spans="4:4" s="445" customFormat="1">
      <c r="D1411" s="1"/>
    </row>
    <row r="1412" spans="4:4" s="445" customFormat="1">
      <c r="D1412" s="1"/>
    </row>
    <row r="1413" spans="4:4" s="445" customFormat="1">
      <c r="D1413" s="1"/>
    </row>
    <row r="1414" spans="4:4" s="445" customFormat="1">
      <c r="D1414" s="1"/>
    </row>
    <row r="1415" spans="4:4" s="445" customFormat="1">
      <c r="D1415" s="1"/>
    </row>
    <row r="1416" spans="4:4" s="445" customFormat="1">
      <c r="D1416" s="1"/>
    </row>
    <row r="1417" spans="4:4" s="445" customFormat="1">
      <c r="D1417" s="1"/>
    </row>
    <row r="1418" spans="4:4" s="445" customFormat="1">
      <c r="D1418" s="1"/>
    </row>
    <row r="1419" spans="4:4" s="445" customFormat="1">
      <c r="D1419" s="1"/>
    </row>
    <row r="1420" spans="4:4" s="445" customFormat="1">
      <c r="D1420" s="1"/>
    </row>
    <row r="1421" spans="4:4" s="445" customFormat="1">
      <c r="D1421" s="1"/>
    </row>
    <row r="1422" spans="4:4" s="445" customFormat="1">
      <c r="D1422" s="1"/>
    </row>
    <row r="1423" spans="4:4" s="445" customFormat="1">
      <c r="D1423" s="1"/>
    </row>
    <row r="1424" spans="4:4" s="445" customFormat="1">
      <c r="D1424" s="1"/>
    </row>
    <row r="1425" spans="4:4" s="445" customFormat="1">
      <c r="D1425" s="1"/>
    </row>
    <row r="1426" spans="4:4" s="445" customFormat="1">
      <c r="D1426" s="1"/>
    </row>
    <row r="1427" spans="4:4" s="445" customFormat="1">
      <c r="D1427" s="1"/>
    </row>
    <row r="1428" spans="4:4" s="445" customFormat="1">
      <c r="D1428" s="1"/>
    </row>
    <row r="1429" spans="4:4" s="445" customFormat="1">
      <c r="D1429" s="1"/>
    </row>
    <row r="1430" spans="4:4" s="445" customFormat="1">
      <c r="D1430" s="1"/>
    </row>
    <row r="1431" spans="4:4" s="445" customFormat="1">
      <c r="D1431" s="1"/>
    </row>
    <row r="1432" spans="4:4" s="445" customFormat="1">
      <c r="D1432" s="1"/>
    </row>
    <row r="1433" spans="4:4" s="445" customFormat="1">
      <c r="D1433" s="1"/>
    </row>
    <row r="1434" spans="4:4" s="445" customFormat="1">
      <c r="D1434" s="1"/>
    </row>
    <row r="1435" spans="4:4" s="445" customFormat="1">
      <c r="D1435" s="1"/>
    </row>
    <row r="1436" spans="4:4" s="445" customFormat="1">
      <c r="D1436" s="1"/>
    </row>
    <row r="1437" spans="4:4" s="445" customFormat="1">
      <c r="D1437" s="1"/>
    </row>
    <row r="1438" spans="4:4" s="445" customFormat="1">
      <c r="D1438" s="1"/>
    </row>
    <row r="1439" spans="4:4" s="445" customFormat="1">
      <c r="D1439" s="1"/>
    </row>
    <row r="1440" spans="4:4" s="445" customFormat="1">
      <c r="D1440" s="1"/>
    </row>
    <row r="1441" spans="4:4" s="445" customFormat="1">
      <c r="D1441" s="1"/>
    </row>
    <row r="1442" spans="4:4" s="445" customFormat="1">
      <c r="D1442" s="1"/>
    </row>
    <row r="1443" spans="4:4" s="445" customFormat="1">
      <c r="D1443" s="1"/>
    </row>
    <row r="1444" spans="4:4" s="445" customFormat="1">
      <c r="D1444" s="1"/>
    </row>
    <row r="1445" spans="4:4" s="445" customFormat="1">
      <c r="D1445" s="1"/>
    </row>
    <row r="1446" spans="4:4" s="445" customFormat="1">
      <c r="D1446" s="1"/>
    </row>
    <row r="1447" spans="4:4" s="445" customFormat="1">
      <c r="D1447" s="1"/>
    </row>
    <row r="1448" spans="4:4" s="445" customFormat="1">
      <c r="D1448" s="1"/>
    </row>
    <row r="1449" spans="4:4" s="445" customFormat="1">
      <c r="D1449" s="1"/>
    </row>
    <row r="1450" spans="4:4" s="445" customFormat="1">
      <c r="D1450" s="1"/>
    </row>
    <row r="1451" spans="4:4" s="445" customFormat="1">
      <c r="D1451" s="1"/>
    </row>
    <row r="1452" spans="4:4" s="445" customFormat="1">
      <c r="D1452" s="1"/>
    </row>
    <row r="1453" spans="4:4" s="445" customFormat="1">
      <c r="D1453" s="1"/>
    </row>
    <row r="1454" spans="4:4" s="445" customFormat="1">
      <c r="D1454" s="1"/>
    </row>
    <row r="1455" spans="4:4" s="445" customFormat="1">
      <c r="D1455" s="1"/>
    </row>
    <row r="1456" spans="4:4" s="445" customFormat="1">
      <c r="D1456" s="1"/>
    </row>
    <row r="1457" spans="4:4" s="445" customFormat="1">
      <c r="D1457" s="1"/>
    </row>
    <row r="1458" spans="4:4" s="445" customFormat="1">
      <c r="D1458" s="1"/>
    </row>
    <row r="1459" spans="4:4" s="445" customFormat="1">
      <c r="D1459" s="1"/>
    </row>
    <row r="1460" spans="4:4" s="445" customFormat="1">
      <c r="D1460" s="1"/>
    </row>
    <row r="1461" spans="4:4" s="445" customFormat="1">
      <c r="D1461" s="1"/>
    </row>
    <row r="1462" spans="4:4" s="445" customFormat="1">
      <c r="D1462" s="1"/>
    </row>
    <row r="1463" spans="4:4" s="445" customFormat="1">
      <c r="D1463" s="1"/>
    </row>
    <row r="1464" spans="4:4" s="445" customFormat="1">
      <c r="D1464" s="1"/>
    </row>
    <row r="1465" spans="4:4" s="445" customFormat="1">
      <c r="D1465" s="1"/>
    </row>
    <row r="1466" spans="4:4" s="445" customFormat="1">
      <c r="D1466" s="1"/>
    </row>
    <row r="1467" spans="4:4" s="445" customFormat="1">
      <c r="D1467" s="1"/>
    </row>
    <row r="1468" spans="4:4" s="445" customFormat="1">
      <c r="D1468" s="1"/>
    </row>
    <row r="1469" spans="4:4" s="445" customFormat="1">
      <c r="D1469" s="1"/>
    </row>
    <row r="1470" spans="4:4" s="445" customFormat="1">
      <c r="D1470" s="1"/>
    </row>
    <row r="1471" spans="4:4" s="445" customFormat="1">
      <c r="D1471" s="1"/>
    </row>
    <row r="1472" spans="4:4" s="445" customFormat="1">
      <c r="D1472" s="1"/>
    </row>
    <row r="1473" spans="4:4" s="445" customFormat="1">
      <c r="D1473" s="1"/>
    </row>
    <row r="1474" spans="4:4" s="445" customFormat="1">
      <c r="D1474" s="1"/>
    </row>
    <row r="1475" spans="4:4" s="445" customFormat="1">
      <c r="D1475" s="1"/>
    </row>
    <row r="1476" spans="4:4" s="445" customFormat="1">
      <c r="D1476" s="1"/>
    </row>
    <row r="1477" spans="4:4" s="445" customFormat="1">
      <c r="D1477" s="1"/>
    </row>
    <row r="1478" spans="4:4" s="445" customFormat="1">
      <c r="D1478" s="1"/>
    </row>
    <row r="1479" spans="4:4" s="445" customFormat="1">
      <c r="D1479" s="1"/>
    </row>
    <row r="1480" spans="4:4" s="445" customFormat="1">
      <c r="D1480" s="1"/>
    </row>
    <row r="1481" spans="4:4" s="445" customFormat="1">
      <c r="D1481" s="1"/>
    </row>
    <row r="1482" spans="4:4" s="445" customFormat="1">
      <c r="D1482" s="1"/>
    </row>
    <row r="1483" spans="4:4" s="445" customFormat="1">
      <c r="D1483" s="1"/>
    </row>
    <row r="1484" spans="4:4" s="445" customFormat="1">
      <c r="D1484" s="1"/>
    </row>
    <row r="1485" spans="4:4" s="445" customFormat="1">
      <c r="D1485" s="1"/>
    </row>
    <row r="1486" spans="4:4" s="445" customFormat="1">
      <c r="D1486" s="1"/>
    </row>
    <row r="1487" spans="4:4" s="445" customFormat="1">
      <c r="D1487" s="1"/>
    </row>
    <row r="1488" spans="4:4" s="445" customFormat="1">
      <c r="D1488" s="1"/>
    </row>
    <row r="1489" spans="4:4" s="445" customFormat="1">
      <c r="D1489" s="1"/>
    </row>
    <row r="1490" spans="4:4" s="445" customFormat="1">
      <c r="D1490" s="1"/>
    </row>
    <row r="1491" spans="4:4" s="445" customFormat="1">
      <c r="D1491" s="1"/>
    </row>
    <row r="1492" spans="4:4" s="445" customFormat="1">
      <c r="D1492" s="1"/>
    </row>
    <row r="1493" spans="4:4" s="445" customFormat="1">
      <c r="D1493" s="1"/>
    </row>
    <row r="1494" spans="4:4" s="445" customFormat="1">
      <c r="D1494" s="1"/>
    </row>
    <row r="1495" spans="4:4" s="445" customFormat="1">
      <c r="D1495" s="1"/>
    </row>
    <row r="1496" spans="4:4" s="445" customFormat="1">
      <c r="D1496" s="1"/>
    </row>
    <row r="1497" spans="4:4" s="445" customFormat="1">
      <c r="D1497" s="1"/>
    </row>
    <row r="1498" spans="4:4" s="445" customFormat="1">
      <c r="D1498" s="1"/>
    </row>
    <row r="1499" spans="4:4" s="445" customFormat="1">
      <c r="D1499" s="1"/>
    </row>
    <row r="1500" spans="4:4" s="445" customFormat="1">
      <c r="D1500" s="1"/>
    </row>
    <row r="1501" spans="4:4" s="445" customFormat="1">
      <c r="D1501" s="1"/>
    </row>
    <row r="1502" spans="4:4" s="445" customFormat="1">
      <c r="D1502" s="1"/>
    </row>
    <row r="1503" spans="4:4" s="445" customFormat="1">
      <c r="D1503" s="1"/>
    </row>
    <row r="1504" spans="4:4" s="445" customFormat="1">
      <c r="D1504" s="1"/>
    </row>
    <row r="1505" spans="4:4" s="445" customFormat="1">
      <c r="D1505" s="1"/>
    </row>
    <row r="1506" spans="4:4" s="445" customFormat="1">
      <c r="D1506" s="1"/>
    </row>
    <row r="1507" spans="4:4" s="445" customFormat="1">
      <c r="D1507" s="1"/>
    </row>
    <row r="1508" spans="4:4" s="445" customFormat="1">
      <c r="D1508" s="1"/>
    </row>
    <row r="1509" spans="4:4" s="445" customFormat="1">
      <c r="D1509" s="1"/>
    </row>
    <row r="1510" spans="4:4" s="445" customFormat="1">
      <c r="D1510" s="1"/>
    </row>
    <row r="1511" spans="4:4" s="445" customFormat="1">
      <c r="D1511" s="1"/>
    </row>
    <row r="1512" spans="4:4" s="445" customFormat="1">
      <c r="D1512" s="1"/>
    </row>
    <row r="1513" spans="4:4" s="445" customFormat="1">
      <c r="D1513" s="1"/>
    </row>
    <row r="1514" spans="4:4" s="445" customFormat="1">
      <c r="D1514" s="1"/>
    </row>
    <row r="1515" spans="4:4" s="445" customFormat="1">
      <c r="D1515" s="1"/>
    </row>
    <row r="1516" spans="4:4" s="445" customFormat="1">
      <c r="D1516" s="1"/>
    </row>
    <row r="1517" spans="4:4" s="445" customFormat="1">
      <c r="D1517" s="1"/>
    </row>
    <row r="1518" spans="4:4" s="445" customFormat="1">
      <c r="D1518" s="1"/>
    </row>
    <row r="1519" spans="4:4" s="445" customFormat="1">
      <c r="D1519" s="1"/>
    </row>
    <row r="1520" spans="4:4" s="445" customFormat="1">
      <c r="D1520" s="1"/>
    </row>
    <row r="1521" spans="4:4" s="445" customFormat="1">
      <c r="D1521" s="1"/>
    </row>
    <row r="1522" spans="4:4" s="445" customFormat="1">
      <c r="D1522" s="1"/>
    </row>
    <row r="1523" spans="4:4" s="445" customFormat="1">
      <c r="D1523" s="1"/>
    </row>
    <row r="1524" spans="4:4" s="445" customFormat="1">
      <c r="D1524" s="1"/>
    </row>
    <row r="1525" spans="4:4" s="445" customFormat="1">
      <c r="D1525" s="1"/>
    </row>
    <row r="1526" spans="4:4" s="445" customFormat="1">
      <c r="D1526" s="1"/>
    </row>
    <row r="1527" spans="4:4" s="445" customFormat="1">
      <c r="D1527" s="1"/>
    </row>
    <row r="1528" spans="4:4" s="445" customFormat="1">
      <c r="D1528" s="1"/>
    </row>
    <row r="1529" spans="4:4" s="445" customFormat="1">
      <c r="D1529" s="1"/>
    </row>
    <row r="1530" spans="4:4" s="445" customFormat="1">
      <c r="D1530" s="1"/>
    </row>
    <row r="1531" spans="4:4" s="445" customFormat="1">
      <c r="D1531" s="1"/>
    </row>
    <row r="1532" spans="4:4" s="445" customFormat="1">
      <c r="D1532" s="1"/>
    </row>
    <row r="1533" spans="4:4" s="445" customFormat="1">
      <c r="D1533" s="1"/>
    </row>
    <row r="1534" spans="4:4" s="445" customFormat="1">
      <c r="D1534" s="1"/>
    </row>
    <row r="1535" spans="4:4" s="445" customFormat="1">
      <c r="D1535" s="1"/>
    </row>
    <row r="1536" spans="4:4" s="445" customFormat="1">
      <c r="D1536" s="1"/>
    </row>
    <row r="1537" spans="4:4" s="445" customFormat="1">
      <c r="D1537" s="1"/>
    </row>
    <row r="1538" spans="4:4" s="445" customFormat="1">
      <c r="D1538" s="1"/>
    </row>
    <row r="1539" spans="4:4" s="445" customFormat="1">
      <c r="D1539" s="1"/>
    </row>
    <row r="1540" spans="4:4" s="445" customFormat="1">
      <c r="D1540" s="1"/>
    </row>
    <row r="1541" spans="4:4" s="445" customFormat="1">
      <c r="D1541" s="1"/>
    </row>
    <row r="1542" spans="4:4" s="445" customFormat="1">
      <c r="D1542" s="1"/>
    </row>
    <row r="1543" spans="4:4" s="445" customFormat="1">
      <c r="D1543" s="1"/>
    </row>
    <row r="1544" spans="4:4" s="445" customFormat="1">
      <c r="D1544" s="1"/>
    </row>
    <row r="1545" spans="4:4" s="445" customFormat="1">
      <c r="D1545" s="1"/>
    </row>
    <row r="1546" spans="4:4" s="445" customFormat="1">
      <c r="D1546" s="1"/>
    </row>
    <row r="1547" spans="4:4" s="445" customFormat="1">
      <c r="D1547" s="1"/>
    </row>
    <row r="1548" spans="4:4" s="445" customFormat="1">
      <c r="D1548" s="1"/>
    </row>
    <row r="1549" spans="4:4" s="445" customFormat="1">
      <c r="D1549" s="1"/>
    </row>
    <row r="1550" spans="4:4" s="445" customFormat="1">
      <c r="D1550" s="1"/>
    </row>
    <row r="1551" spans="4:4" s="445" customFormat="1">
      <c r="D1551" s="1"/>
    </row>
    <row r="1552" spans="4:4" s="445" customFormat="1">
      <c r="D1552" s="1"/>
    </row>
    <row r="1553" spans="4:4" s="445" customFormat="1">
      <c r="D1553" s="1"/>
    </row>
    <row r="1554" spans="4:4" s="445" customFormat="1">
      <c r="D1554" s="1"/>
    </row>
    <row r="1555" spans="4:4" s="445" customFormat="1">
      <c r="D1555" s="1"/>
    </row>
    <row r="1556" spans="4:4" s="445" customFormat="1">
      <c r="D1556" s="1"/>
    </row>
    <row r="1557" spans="4:4" s="445" customFormat="1">
      <c r="D1557" s="1"/>
    </row>
    <row r="1558" spans="4:4" s="445" customFormat="1">
      <c r="D1558" s="1"/>
    </row>
    <row r="1559" spans="4:4" s="445" customFormat="1">
      <c r="D1559" s="1"/>
    </row>
    <row r="1560" spans="4:4" s="445" customFormat="1">
      <c r="D1560" s="1"/>
    </row>
    <row r="1561" spans="4:4" s="445" customFormat="1">
      <c r="D1561" s="1"/>
    </row>
    <row r="1562" spans="4:4" s="445" customFormat="1">
      <c r="D1562" s="1"/>
    </row>
    <row r="1563" spans="4:4" s="445" customFormat="1">
      <c r="D1563" s="1"/>
    </row>
    <row r="1564" spans="4:4" s="445" customFormat="1">
      <c r="D1564" s="1"/>
    </row>
    <row r="1565" spans="4:4" s="445" customFormat="1">
      <c r="D1565" s="1"/>
    </row>
    <row r="1566" spans="4:4" s="445" customFormat="1">
      <c r="D1566" s="1"/>
    </row>
    <row r="1567" spans="4:4" s="445" customFormat="1">
      <c r="D1567" s="1"/>
    </row>
    <row r="1568" spans="4:4" s="445" customFormat="1">
      <c r="D1568" s="1"/>
    </row>
    <row r="1569" spans="4:4" s="445" customFormat="1">
      <c r="D1569" s="1"/>
    </row>
    <row r="1570" spans="4:4" s="445" customFormat="1">
      <c r="D1570" s="1"/>
    </row>
    <row r="1571" spans="4:4" s="445" customFormat="1">
      <c r="D1571" s="1"/>
    </row>
    <row r="1572" spans="4:4" s="445" customFormat="1">
      <c r="D1572" s="1"/>
    </row>
    <row r="1573" spans="4:4" s="445" customFormat="1">
      <c r="D1573" s="1"/>
    </row>
    <row r="1574" spans="4:4" s="445" customFormat="1">
      <c r="D1574" s="1"/>
    </row>
    <row r="1575" spans="4:4" s="445" customFormat="1">
      <c r="D1575" s="1"/>
    </row>
    <row r="1576" spans="4:4" s="445" customFormat="1">
      <c r="D1576" s="1"/>
    </row>
    <row r="1577" spans="4:4" s="445" customFormat="1">
      <c r="D1577" s="1"/>
    </row>
    <row r="1578" spans="4:4" s="445" customFormat="1">
      <c r="D1578" s="1"/>
    </row>
    <row r="1579" spans="4:4" s="445" customFormat="1">
      <c r="D1579" s="1"/>
    </row>
    <row r="1580" spans="4:4" s="445" customFormat="1">
      <c r="D1580" s="1"/>
    </row>
    <row r="1581" spans="4:4" s="445" customFormat="1">
      <c r="D1581" s="1"/>
    </row>
    <row r="1582" spans="4:4" s="445" customFormat="1">
      <c r="D1582" s="1"/>
    </row>
    <row r="1583" spans="4:4" s="445" customFormat="1">
      <c r="D1583" s="1"/>
    </row>
    <row r="1584" spans="4:4" s="445" customFormat="1">
      <c r="D1584" s="1"/>
    </row>
    <row r="1585" spans="4:4" s="445" customFormat="1">
      <c r="D1585" s="1"/>
    </row>
    <row r="1586" spans="4:4" s="445" customFormat="1">
      <c r="D1586" s="1"/>
    </row>
    <row r="1587" spans="4:4" s="445" customFormat="1">
      <c r="D1587" s="1"/>
    </row>
    <row r="1588" spans="4:4" s="445" customFormat="1">
      <c r="D1588" s="1"/>
    </row>
    <row r="1589" spans="4:4" s="445" customFormat="1">
      <c r="D1589" s="1"/>
    </row>
    <row r="1590" spans="4:4" s="445" customFormat="1">
      <c r="D1590" s="1"/>
    </row>
    <row r="1591" spans="4:4" s="445" customFormat="1">
      <c r="D1591" s="1"/>
    </row>
    <row r="1592" spans="4:4" s="445" customFormat="1">
      <c r="D1592" s="1"/>
    </row>
    <row r="1593" spans="4:4" s="445" customFormat="1">
      <c r="D1593" s="1"/>
    </row>
    <row r="1594" spans="4:4" s="445" customFormat="1">
      <c r="D1594" s="1"/>
    </row>
    <row r="1595" spans="4:4" s="445" customFormat="1">
      <c r="D1595" s="1"/>
    </row>
    <row r="1596" spans="4:4" s="445" customFormat="1">
      <c r="D1596" s="1"/>
    </row>
    <row r="1597" spans="4:4" s="445" customFormat="1">
      <c r="D1597" s="1"/>
    </row>
    <row r="1598" spans="4:4" s="445" customFormat="1">
      <c r="D1598" s="1"/>
    </row>
    <row r="1599" spans="4:4" s="445" customFormat="1">
      <c r="D1599" s="1"/>
    </row>
    <row r="1600" spans="4:4" s="445" customFormat="1">
      <c r="D1600" s="1"/>
    </row>
    <row r="1601" spans="4:4" s="445" customFormat="1">
      <c r="D1601" s="1"/>
    </row>
    <row r="1602" spans="4:4" s="445" customFormat="1">
      <c r="D1602" s="1"/>
    </row>
    <row r="1603" spans="4:4" s="445" customFormat="1">
      <c r="D1603" s="1"/>
    </row>
    <row r="1604" spans="4:4" s="445" customFormat="1">
      <c r="D1604" s="1"/>
    </row>
    <row r="1605" spans="4:4" s="445" customFormat="1">
      <c r="D1605" s="1"/>
    </row>
    <row r="1606" spans="4:4" s="445" customFormat="1">
      <c r="D1606" s="1"/>
    </row>
    <row r="1607" spans="4:4" s="445" customFormat="1">
      <c r="D1607" s="1"/>
    </row>
    <row r="1608" spans="4:4" s="445" customFormat="1">
      <c r="D1608" s="1"/>
    </row>
    <row r="1609" spans="4:4" s="445" customFormat="1">
      <c r="D1609" s="1"/>
    </row>
    <row r="1610" spans="4:4" s="445" customFormat="1">
      <c r="D1610" s="1"/>
    </row>
    <row r="1611" spans="4:4" s="445" customFormat="1">
      <c r="D1611" s="1"/>
    </row>
    <row r="1612" spans="4:4" s="445" customFormat="1">
      <c r="D1612" s="1"/>
    </row>
    <row r="1613" spans="4:4" s="445" customFormat="1">
      <c r="D1613" s="1"/>
    </row>
    <row r="1614" spans="4:4" s="445" customFormat="1">
      <c r="D1614" s="1"/>
    </row>
    <row r="1615" spans="4:4" s="445" customFormat="1">
      <c r="D1615" s="1"/>
    </row>
    <row r="1616" spans="4:4" s="445" customFormat="1">
      <c r="D1616" s="1"/>
    </row>
    <row r="1617" spans="4:4" s="445" customFormat="1">
      <c r="D1617" s="1"/>
    </row>
    <row r="1618" spans="4:4" s="445" customFormat="1">
      <c r="D1618" s="1"/>
    </row>
    <row r="1619" spans="4:4" s="445" customFormat="1">
      <c r="D1619" s="1"/>
    </row>
    <row r="1620" spans="4:4" s="445" customFormat="1">
      <c r="D1620" s="1"/>
    </row>
    <row r="1621" spans="4:4" s="445" customFormat="1">
      <c r="D1621" s="1"/>
    </row>
    <row r="1622" spans="4:4" s="445" customFormat="1">
      <c r="D1622" s="1"/>
    </row>
    <row r="1623" spans="4:4" s="445" customFormat="1">
      <c r="D1623" s="1"/>
    </row>
    <row r="1624" spans="4:4" s="445" customFormat="1">
      <c r="D1624" s="1"/>
    </row>
    <row r="1625" spans="4:4" s="445" customFormat="1">
      <c r="D1625" s="1"/>
    </row>
    <row r="1626" spans="4:4" s="445" customFormat="1">
      <c r="D1626" s="1"/>
    </row>
    <row r="1627" spans="4:4" s="445" customFormat="1">
      <c r="D1627" s="1"/>
    </row>
    <row r="1628" spans="4:4" s="445" customFormat="1">
      <c r="D1628" s="1"/>
    </row>
    <row r="1629" spans="4:4" s="445" customFormat="1">
      <c r="D1629" s="1"/>
    </row>
    <row r="1630" spans="4:4" s="445" customFormat="1">
      <c r="D1630" s="1"/>
    </row>
    <row r="1631" spans="4:4" s="445" customFormat="1">
      <c r="D1631" s="1"/>
    </row>
    <row r="1632" spans="4:4" s="445" customFormat="1">
      <c r="D1632" s="1"/>
    </row>
    <row r="1633" spans="4:4" s="445" customFormat="1">
      <c r="D1633" s="1"/>
    </row>
    <row r="1634" spans="4:4" s="445" customFormat="1">
      <c r="D1634" s="1"/>
    </row>
    <row r="1635" spans="4:4" s="445" customFormat="1">
      <c r="D1635" s="1"/>
    </row>
    <row r="1636" spans="4:4" s="445" customFormat="1">
      <c r="D1636" s="1"/>
    </row>
    <row r="1637" spans="4:4" s="445" customFormat="1">
      <c r="D1637" s="1"/>
    </row>
    <row r="1638" spans="4:4" s="445" customFormat="1">
      <c r="D1638" s="1"/>
    </row>
    <row r="1639" spans="4:4" s="445" customFormat="1">
      <c r="D1639" s="1"/>
    </row>
    <row r="1640" spans="4:4" s="445" customFormat="1">
      <c r="D1640" s="1"/>
    </row>
    <row r="1641" spans="4:4" s="445" customFormat="1">
      <c r="D1641" s="1"/>
    </row>
    <row r="1642" spans="4:4" s="445" customFormat="1">
      <c r="D1642" s="1"/>
    </row>
    <row r="1643" spans="4:4" s="445" customFormat="1">
      <c r="D1643" s="1"/>
    </row>
    <row r="1644" spans="4:4" s="445" customFormat="1">
      <c r="D1644" s="1"/>
    </row>
    <row r="1645" spans="4:4" s="445" customFormat="1">
      <c r="D1645" s="1"/>
    </row>
    <row r="1646" spans="4:4" s="445" customFormat="1">
      <c r="D1646" s="1"/>
    </row>
    <row r="1647" spans="4:4" s="445" customFormat="1">
      <c r="D1647" s="1"/>
    </row>
    <row r="1648" spans="4:4" s="445" customFormat="1">
      <c r="D1648" s="1"/>
    </row>
    <row r="1649" spans="4:4" s="445" customFormat="1">
      <c r="D1649" s="1"/>
    </row>
    <row r="1650" spans="4:4" s="445" customFormat="1">
      <c r="D1650" s="1"/>
    </row>
    <row r="1651" spans="4:4" s="445" customFormat="1">
      <c r="D1651" s="1"/>
    </row>
    <row r="1652" spans="4:4" s="445" customFormat="1">
      <c r="D1652" s="1"/>
    </row>
    <row r="1653" spans="4:4" s="445" customFormat="1">
      <c r="D1653" s="1"/>
    </row>
    <row r="1654" spans="4:4" s="445" customFormat="1">
      <c r="D1654" s="1"/>
    </row>
    <row r="1655" spans="4:4" s="445" customFormat="1">
      <c r="D1655" s="1"/>
    </row>
    <row r="1656" spans="4:4" s="445" customFormat="1">
      <c r="D1656" s="1"/>
    </row>
    <row r="1657" spans="4:4" s="445" customFormat="1">
      <c r="D1657" s="1"/>
    </row>
    <row r="1658" spans="4:4" s="445" customFormat="1">
      <c r="D1658" s="1"/>
    </row>
    <row r="1659" spans="4:4" s="445" customFormat="1">
      <c r="D1659" s="1"/>
    </row>
    <row r="1660" spans="4:4" s="445" customFormat="1">
      <c r="D1660" s="1"/>
    </row>
    <row r="1661" spans="4:4" s="445" customFormat="1">
      <c r="D1661" s="1"/>
    </row>
    <row r="1662" spans="4:4" s="445" customFormat="1">
      <c r="D1662" s="1"/>
    </row>
    <row r="1663" spans="4:4" s="445" customFormat="1">
      <c r="D1663" s="1"/>
    </row>
    <row r="1664" spans="4:4" s="445" customFormat="1">
      <c r="D1664" s="1"/>
    </row>
    <row r="1665" spans="4:4" s="445" customFormat="1">
      <c r="D1665" s="1"/>
    </row>
    <row r="1666" spans="4:4" s="445" customFormat="1">
      <c r="D1666" s="1"/>
    </row>
    <row r="1667" spans="4:4" s="445" customFormat="1">
      <c r="D1667" s="1"/>
    </row>
    <row r="1668" spans="4:4" s="445" customFormat="1">
      <c r="D1668" s="1"/>
    </row>
    <row r="1669" spans="4:4" s="445" customFormat="1">
      <c r="D1669" s="1"/>
    </row>
    <row r="1670" spans="4:4" s="445" customFormat="1">
      <c r="D1670" s="1"/>
    </row>
    <row r="1671" spans="4:4" s="445" customFormat="1">
      <c r="D1671" s="1"/>
    </row>
    <row r="1672" spans="4:4" s="445" customFormat="1">
      <c r="D1672" s="1"/>
    </row>
    <row r="1673" spans="4:4" s="445" customFormat="1">
      <c r="D1673" s="1"/>
    </row>
    <row r="1674" spans="4:4" s="445" customFormat="1">
      <c r="D1674" s="1"/>
    </row>
    <row r="1675" spans="4:4" s="445" customFormat="1">
      <c r="D1675" s="1"/>
    </row>
    <row r="1676" spans="4:4" s="445" customFormat="1">
      <c r="D1676" s="1"/>
    </row>
    <row r="1677" spans="4:4" s="445" customFormat="1">
      <c r="D1677" s="1"/>
    </row>
    <row r="1678" spans="4:4" s="445" customFormat="1">
      <c r="D1678" s="1"/>
    </row>
    <row r="1679" spans="4:4" s="445" customFormat="1">
      <c r="D1679" s="1"/>
    </row>
    <row r="1680" spans="4:4" s="445" customFormat="1">
      <c r="D1680" s="1"/>
    </row>
    <row r="1681" spans="4:4" s="445" customFormat="1">
      <c r="D1681" s="1"/>
    </row>
    <row r="1682" spans="4:4" s="445" customFormat="1">
      <c r="D1682" s="1"/>
    </row>
    <row r="1683" spans="4:4" s="445" customFormat="1">
      <c r="D1683" s="1"/>
    </row>
    <row r="1684" spans="4:4" s="445" customFormat="1">
      <c r="D1684" s="1"/>
    </row>
    <row r="1685" spans="4:4" s="445" customFormat="1">
      <c r="D1685" s="1"/>
    </row>
    <row r="1686" spans="4:4" s="445" customFormat="1">
      <c r="D1686" s="1"/>
    </row>
    <row r="1687" spans="4:4" s="445" customFormat="1">
      <c r="D1687" s="1"/>
    </row>
    <row r="1688" spans="4:4" s="445" customFormat="1">
      <c r="D1688" s="1"/>
    </row>
    <row r="1689" spans="4:4" s="445" customFormat="1">
      <c r="D1689" s="1"/>
    </row>
    <row r="1690" spans="4:4" s="445" customFormat="1">
      <c r="D1690" s="1"/>
    </row>
    <row r="1691" spans="4:4" s="445" customFormat="1">
      <c r="D1691" s="1"/>
    </row>
    <row r="1692" spans="4:4" s="445" customFormat="1">
      <c r="D1692" s="1"/>
    </row>
    <row r="1693" spans="4:4" s="445" customFormat="1">
      <c r="D1693" s="1"/>
    </row>
    <row r="1694" spans="4:4" s="445" customFormat="1">
      <c r="D1694" s="1"/>
    </row>
    <row r="1695" spans="4:4" s="445" customFormat="1">
      <c r="D1695" s="1"/>
    </row>
    <row r="1696" spans="4:4" s="445" customFormat="1">
      <c r="D1696" s="1"/>
    </row>
    <row r="1697" spans="4:4" s="445" customFormat="1">
      <c r="D1697" s="1"/>
    </row>
    <row r="1698" spans="4:4" s="445" customFormat="1">
      <c r="D1698" s="1"/>
    </row>
    <row r="1699" spans="4:4" s="445" customFormat="1">
      <c r="D1699" s="1"/>
    </row>
    <row r="1700" spans="4:4" s="445" customFormat="1">
      <c r="D1700" s="1"/>
    </row>
    <row r="1701" spans="4:4" s="445" customFormat="1">
      <c r="D1701" s="1"/>
    </row>
    <row r="1702" spans="4:4" s="445" customFormat="1">
      <c r="D1702" s="1"/>
    </row>
    <row r="1703" spans="4:4" s="445" customFormat="1">
      <c r="D1703" s="1"/>
    </row>
    <row r="1704" spans="4:4" s="445" customFormat="1">
      <c r="D1704" s="1"/>
    </row>
    <row r="1705" spans="4:4" s="445" customFormat="1">
      <c r="D1705" s="1"/>
    </row>
    <row r="1706" spans="4:4" s="445" customFormat="1">
      <c r="D1706" s="1"/>
    </row>
    <row r="1707" spans="4:4" s="445" customFormat="1">
      <c r="D1707" s="1"/>
    </row>
    <row r="1708" spans="4:4" s="445" customFormat="1">
      <c r="D1708" s="1"/>
    </row>
    <row r="1709" spans="4:4" s="445" customFormat="1">
      <c r="D1709" s="1"/>
    </row>
    <row r="1710" spans="4:4" s="445" customFormat="1">
      <c r="D1710" s="1"/>
    </row>
    <row r="1711" spans="4:4" s="445" customFormat="1">
      <c r="D1711" s="1"/>
    </row>
    <row r="1712" spans="4:4" s="445" customFormat="1">
      <c r="D1712" s="1"/>
    </row>
    <row r="1713" spans="4:4" s="445" customFormat="1">
      <c r="D1713" s="1"/>
    </row>
    <row r="1714" spans="4:4" s="445" customFormat="1">
      <c r="D1714" s="1"/>
    </row>
    <row r="1715" spans="4:4" s="445" customFormat="1">
      <c r="D1715" s="1"/>
    </row>
    <row r="1716" spans="4:4" s="445" customFormat="1">
      <c r="D1716" s="1"/>
    </row>
    <row r="1717" spans="4:4" s="445" customFormat="1">
      <c r="D1717" s="1"/>
    </row>
    <row r="1718" spans="4:4" s="445" customFormat="1">
      <c r="D1718" s="1"/>
    </row>
    <row r="1719" spans="4:4" s="445" customFormat="1">
      <c r="D1719" s="1"/>
    </row>
    <row r="1720" spans="4:4" s="445" customFormat="1">
      <c r="D1720" s="1"/>
    </row>
    <row r="1721" spans="4:4" s="445" customFormat="1">
      <c r="D1721" s="1"/>
    </row>
    <row r="1722" spans="4:4" s="445" customFormat="1">
      <c r="D1722" s="1"/>
    </row>
    <row r="1723" spans="4:4" s="445" customFormat="1">
      <c r="D1723" s="1"/>
    </row>
    <row r="1724" spans="4:4" s="445" customFormat="1">
      <c r="D1724" s="1"/>
    </row>
    <row r="1725" spans="4:4" s="445" customFormat="1">
      <c r="D1725" s="1"/>
    </row>
    <row r="1726" spans="4:4" s="445" customFormat="1">
      <c r="D1726" s="1"/>
    </row>
    <row r="1727" spans="4:4" s="445" customFormat="1">
      <c r="D1727" s="1"/>
    </row>
    <row r="1728" spans="4:4" s="445" customFormat="1">
      <c r="D1728" s="1"/>
    </row>
    <row r="1729" spans="4:4" s="445" customFormat="1">
      <c r="D1729" s="1"/>
    </row>
    <row r="1730" spans="4:4" s="445" customFormat="1">
      <c r="D1730" s="1"/>
    </row>
    <row r="1731" spans="4:4" s="445" customFormat="1">
      <c r="D1731" s="1"/>
    </row>
    <row r="1732" spans="4:4" s="445" customFormat="1">
      <c r="D1732" s="1"/>
    </row>
    <row r="1733" spans="4:4" s="445" customFormat="1">
      <c r="D1733" s="1"/>
    </row>
    <row r="1734" spans="4:4" s="445" customFormat="1">
      <c r="D1734" s="1"/>
    </row>
    <row r="1735" spans="4:4" s="445" customFormat="1">
      <c r="D1735" s="1"/>
    </row>
    <row r="1736" spans="4:4" s="445" customFormat="1">
      <c r="D1736" s="1"/>
    </row>
    <row r="1737" spans="4:4" s="445" customFormat="1">
      <c r="D1737" s="1"/>
    </row>
    <row r="1738" spans="4:4" s="445" customFormat="1">
      <c r="D1738" s="1"/>
    </row>
    <row r="1739" spans="4:4" s="445" customFormat="1">
      <c r="D1739" s="1"/>
    </row>
    <row r="1740" spans="4:4" s="445" customFormat="1">
      <c r="D1740" s="1"/>
    </row>
    <row r="1741" spans="4:4" s="445" customFormat="1">
      <c r="D1741" s="1"/>
    </row>
    <row r="1742" spans="4:4" s="445" customFormat="1">
      <c r="D1742" s="1"/>
    </row>
    <row r="1743" spans="4:4" s="445" customFormat="1">
      <c r="D1743" s="1"/>
    </row>
    <row r="1744" spans="4:4" s="445" customFormat="1">
      <c r="D1744" s="1"/>
    </row>
    <row r="1745" spans="4:4" s="445" customFormat="1">
      <c r="D1745" s="1"/>
    </row>
    <row r="1746" spans="4:4" s="445" customFormat="1">
      <c r="D1746" s="1"/>
    </row>
    <row r="1747" spans="4:4" s="445" customFormat="1">
      <c r="D1747" s="1"/>
    </row>
    <row r="1748" spans="4:4" s="445" customFormat="1">
      <c r="D1748" s="1"/>
    </row>
    <row r="1749" spans="4:4" s="445" customFormat="1">
      <c r="D1749" s="1"/>
    </row>
    <row r="1750" spans="4:4" s="445" customFormat="1">
      <c r="D1750" s="1"/>
    </row>
    <row r="1751" spans="4:4" s="445" customFormat="1">
      <c r="D1751" s="1"/>
    </row>
    <row r="1752" spans="4:4" s="445" customFormat="1">
      <c r="D1752" s="1"/>
    </row>
    <row r="1753" spans="4:4" s="445" customFormat="1">
      <c r="D1753" s="1"/>
    </row>
    <row r="1754" spans="4:4" s="445" customFormat="1">
      <c r="D1754" s="1"/>
    </row>
    <row r="1755" spans="4:4" s="445" customFormat="1">
      <c r="D1755" s="1"/>
    </row>
    <row r="1756" spans="4:4" s="445" customFormat="1">
      <c r="D1756" s="1"/>
    </row>
    <row r="1757" spans="4:4" s="445" customFormat="1">
      <c r="D1757" s="1"/>
    </row>
    <row r="1758" spans="4:4" s="445" customFormat="1">
      <c r="D1758" s="1"/>
    </row>
    <row r="1759" spans="4:4" s="445" customFormat="1">
      <c r="D1759" s="1"/>
    </row>
    <row r="1760" spans="4:4" s="445" customFormat="1">
      <c r="D1760" s="1"/>
    </row>
    <row r="1761" spans="4:4" s="445" customFormat="1">
      <c r="D1761" s="1"/>
    </row>
    <row r="1762" spans="4:4" s="445" customFormat="1">
      <c r="D1762" s="1"/>
    </row>
    <row r="1763" spans="4:4" s="445" customFormat="1">
      <c r="D1763" s="1"/>
    </row>
    <row r="1764" spans="4:4" s="445" customFormat="1">
      <c r="D1764" s="1"/>
    </row>
    <row r="1765" spans="4:4" s="445" customFormat="1">
      <c r="D1765" s="1"/>
    </row>
    <row r="1766" spans="4:4" s="445" customFormat="1">
      <c r="D1766" s="1"/>
    </row>
    <row r="1767" spans="4:4" s="445" customFormat="1">
      <c r="D1767" s="1"/>
    </row>
    <row r="1768" spans="4:4" s="445" customFormat="1">
      <c r="D1768" s="1"/>
    </row>
    <row r="1769" spans="4:4" s="445" customFormat="1">
      <c r="D1769" s="1"/>
    </row>
    <row r="1770" spans="4:4" s="445" customFormat="1">
      <c r="D1770" s="1"/>
    </row>
    <row r="1771" spans="4:4" s="445" customFormat="1">
      <c r="D1771" s="1"/>
    </row>
    <row r="1772" spans="4:4" s="445" customFormat="1">
      <c r="D1772" s="1"/>
    </row>
    <row r="1773" spans="4:4" s="445" customFormat="1">
      <c r="D1773" s="1"/>
    </row>
    <row r="1774" spans="4:4" s="445" customFormat="1">
      <c r="D1774" s="1"/>
    </row>
    <row r="1775" spans="4:4" s="445" customFormat="1">
      <c r="D1775" s="1"/>
    </row>
    <row r="1776" spans="4:4" s="445" customFormat="1">
      <c r="D1776" s="1"/>
    </row>
    <row r="1777" spans="4:4" s="445" customFormat="1">
      <c r="D1777" s="1"/>
    </row>
    <row r="1778" spans="4:4" s="445" customFormat="1">
      <c r="D1778" s="1"/>
    </row>
    <row r="1779" spans="4:4" s="445" customFormat="1">
      <c r="D1779" s="1"/>
    </row>
    <row r="1780" spans="4:4" s="445" customFormat="1">
      <c r="D1780" s="1"/>
    </row>
    <row r="1781" spans="4:4" s="445" customFormat="1">
      <c r="D1781" s="1"/>
    </row>
    <row r="1782" spans="4:4" s="445" customFormat="1">
      <c r="D1782" s="1"/>
    </row>
    <row r="1783" spans="4:4" s="445" customFormat="1">
      <c r="D1783" s="1"/>
    </row>
    <row r="1784" spans="4:4" s="445" customFormat="1">
      <c r="D1784" s="1"/>
    </row>
    <row r="1785" spans="4:4" s="445" customFormat="1">
      <c r="D1785" s="1"/>
    </row>
    <row r="1786" spans="4:4" s="445" customFormat="1">
      <c r="D1786" s="1"/>
    </row>
    <row r="1787" spans="4:4" s="445" customFormat="1">
      <c r="D1787" s="1"/>
    </row>
    <row r="1788" spans="4:4" s="445" customFormat="1">
      <c r="D1788" s="1"/>
    </row>
    <row r="1789" spans="4:4" s="445" customFormat="1">
      <c r="D1789" s="1"/>
    </row>
    <row r="1790" spans="4:4" s="445" customFormat="1">
      <c r="D1790" s="1"/>
    </row>
    <row r="1791" spans="4:4" s="445" customFormat="1">
      <c r="D1791" s="1"/>
    </row>
    <row r="1792" spans="4:4" s="445" customFormat="1">
      <c r="D1792" s="1"/>
    </row>
    <row r="1793" spans="4:4" s="445" customFormat="1">
      <c r="D1793" s="1"/>
    </row>
    <row r="1794" spans="4:4" s="445" customFormat="1">
      <c r="D1794" s="1"/>
    </row>
    <row r="1795" spans="4:4" s="445" customFormat="1">
      <c r="D1795" s="1"/>
    </row>
    <row r="1796" spans="4:4" s="445" customFormat="1">
      <c r="D1796" s="1"/>
    </row>
    <row r="1797" spans="4:4" s="445" customFormat="1">
      <c r="D1797" s="1"/>
    </row>
    <row r="1798" spans="4:4" s="445" customFormat="1">
      <c r="D1798" s="1"/>
    </row>
    <row r="1799" spans="4:4" s="445" customFormat="1">
      <c r="D1799" s="1"/>
    </row>
    <row r="1800" spans="4:4" s="445" customFormat="1">
      <c r="D1800" s="1"/>
    </row>
    <row r="1801" spans="4:4" s="445" customFormat="1">
      <c r="D1801" s="1"/>
    </row>
    <row r="1802" spans="4:4" s="445" customFormat="1">
      <c r="D1802" s="1"/>
    </row>
    <row r="1803" spans="4:4" s="445" customFormat="1">
      <c r="D1803" s="1"/>
    </row>
    <row r="1804" spans="4:4" s="445" customFormat="1">
      <c r="D1804" s="1"/>
    </row>
    <row r="1805" spans="4:4" s="445" customFormat="1">
      <c r="D1805" s="1"/>
    </row>
    <row r="1806" spans="4:4" s="445" customFormat="1">
      <c r="D1806" s="1"/>
    </row>
    <row r="1807" spans="4:4" s="445" customFormat="1">
      <c r="D1807" s="1"/>
    </row>
    <row r="1808" spans="4:4" s="445" customFormat="1">
      <c r="D1808" s="1"/>
    </row>
    <row r="1809" spans="4:4" s="445" customFormat="1">
      <c r="D1809" s="1"/>
    </row>
    <row r="1810" spans="4:4" s="445" customFormat="1">
      <c r="D1810" s="1"/>
    </row>
    <row r="1811" spans="4:4" s="445" customFormat="1">
      <c r="D1811" s="1"/>
    </row>
    <row r="1812" spans="4:4" s="445" customFormat="1">
      <c r="D1812" s="1"/>
    </row>
    <row r="1813" spans="4:4" s="445" customFormat="1">
      <c r="D1813" s="1"/>
    </row>
    <row r="1814" spans="4:4" s="445" customFormat="1">
      <c r="D1814" s="1"/>
    </row>
    <row r="1815" spans="4:4" s="445" customFormat="1">
      <c r="D1815" s="1"/>
    </row>
    <row r="1816" spans="4:4" s="445" customFormat="1">
      <c r="D1816" s="1"/>
    </row>
    <row r="1817" spans="4:4" s="445" customFormat="1">
      <c r="D1817" s="1"/>
    </row>
    <row r="1818" spans="4:4" s="445" customFormat="1">
      <c r="D1818" s="1"/>
    </row>
    <row r="1819" spans="4:4" s="445" customFormat="1">
      <c r="D1819" s="1"/>
    </row>
    <row r="1820" spans="4:4" s="445" customFormat="1">
      <c r="D1820" s="1"/>
    </row>
    <row r="1821" spans="4:4" s="445" customFormat="1">
      <c r="D1821" s="1"/>
    </row>
    <row r="1822" spans="4:4" s="445" customFormat="1">
      <c r="D1822" s="1"/>
    </row>
    <row r="1823" spans="4:4" s="445" customFormat="1">
      <c r="D1823" s="1"/>
    </row>
    <row r="1824" spans="4:4" s="445" customFormat="1">
      <c r="D1824" s="1"/>
    </row>
    <row r="1825" spans="4:4" s="445" customFormat="1">
      <c r="D1825" s="1"/>
    </row>
    <row r="1826" spans="4:4" s="445" customFormat="1">
      <c r="D1826" s="1"/>
    </row>
    <row r="1827" spans="4:4" s="445" customFormat="1">
      <c r="D1827" s="1"/>
    </row>
    <row r="1828" spans="4:4" s="445" customFormat="1">
      <c r="D1828" s="1"/>
    </row>
    <row r="1829" spans="4:4" s="445" customFormat="1">
      <c r="D1829" s="1"/>
    </row>
    <row r="1830" spans="4:4" s="445" customFormat="1">
      <c r="D1830" s="1"/>
    </row>
    <row r="1831" spans="4:4" s="445" customFormat="1">
      <c r="D1831" s="1"/>
    </row>
    <row r="1832" spans="4:4" s="445" customFormat="1">
      <c r="D1832" s="1"/>
    </row>
    <row r="1833" spans="4:4" s="445" customFormat="1">
      <c r="D1833" s="1"/>
    </row>
    <row r="1834" spans="4:4" s="445" customFormat="1">
      <c r="D1834" s="1"/>
    </row>
    <row r="1835" spans="4:4" s="445" customFormat="1">
      <c r="D1835" s="1"/>
    </row>
    <row r="1836" spans="4:4" s="445" customFormat="1">
      <c r="D1836" s="1"/>
    </row>
    <row r="1837" spans="4:4" s="445" customFormat="1">
      <c r="D1837" s="1"/>
    </row>
    <row r="1838" spans="4:4" s="445" customFormat="1">
      <c r="D1838" s="1"/>
    </row>
    <row r="1839" spans="4:4" s="445" customFormat="1">
      <c r="D1839" s="1"/>
    </row>
    <row r="1840" spans="4:4" s="445" customFormat="1">
      <c r="D1840" s="1"/>
    </row>
    <row r="1841" spans="4:4" s="445" customFormat="1">
      <c r="D1841" s="1"/>
    </row>
    <row r="1842" spans="4:4" s="445" customFormat="1">
      <c r="D1842" s="1"/>
    </row>
    <row r="1843" spans="4:4" s="445" customFormat="1">
      <c r="D1843" s="1"/>
    </row>
    <row r="1844" spans="4:4" s="445" customFormat="1">
      <c r="D1844" s="1"/>
    </row>
    <row r="1845" spans="4:4" s="445" customFormat="1">
      <c r="D1845" s="1"/>
    </row>
    <row r="1846" spans="4:4" s="445" customFormat="1">
      <c r="D1846" s="1"/>
    </row>
    <row r="1847" spans="4:4" s="445" customFormat="1">
      <c r="D1847" s="1"/>
    </row>
    <row r="1848" spans="4:4" s="445" customFormat="1">
      <c r="D1848" s="1"/>
    </row>
    <row r="1849" spans="4:4" s="445" customFormat="1">
      <c r="D1849" s="1"/>
    </row>
    <row r="1850" spans="4:4" s="445" customFormat="1">
      <c r="D1850" s="1"/>
    </row>
    <row r="1851" spans="4:4" s="445" customFormat="1">
      <c r="D1851" s="1"/>
    </row>
    <row r="1852" spans="4:4" s="445" customFormat="1">
      <c r="D1852" s="1"/>
    </row>
    <row r="1853" spans="4:4" s="445" customFormat="1">
      <c r="D1853" s="1"/>
    </row>
    <row r="1854" spans="4:4" s="445" customFormat="1">
      <c r="D1854" s="1"/>
    </row>
    <row r="1855" spans="4:4" s="445" customFormat="1">
      <c r="D1855" s="1"/>
    </row>
    <row r="1856" spans="4:4" s="445" customFormat="1">
      <c r="D1856" s="1"/>
    </row>
    <row r="1857" spans="4:4" s="445" customFormat="1">
      <c r="D1857" s="1"/>
    </row>
    <row r="1858" spans="4:4" s="445" customFormat="1">
      <c r="D1858" s="1"/>
    </row>
    <row r="1859" spans="4:4" s="445" customFormat="1">
      <c r="D1859" s="1"/>
    </row>
    <row r="1860" spans="4:4" s="445" customFormat="1">
      <c r="D1860" s="1"/>
    </row>
    <row r="1861" spans="4:4" s="445" customFormat="1">
      <c r="D1861" s="1"/>
    </row>
    <row r="1862" spans="4:4" s="445" customFormat="1">
      <c r="D1862" s="1"/>
    </row>
    <row r="1863" spans="4:4" s="445" customFormat="1">
      <c r="D1863" s="1"/>
    </row>
    <row r="1864" spans="4:4" s="445" customFormat="1">
      <c r="D1864" s="1"/>
    </row>
    <row r="1865" spans="4:4" s="445" customFormat="1">
      <c r="D1865" s="1"/>
    </row>
    <row r="1866" spans="4:4" s="445" customFormat="1">
      <c r="D1866" s="1"/>
    </row>
    <row r="1867" spans="4:4" s="445" customFormat="1">
      <c r="D1867" s="1"/>
    </row>
    <row r="1868" spans="4:4" s="445" customFormat="1">
      <c r="D1868" s="1"/>
    </row>
    <row r="1869" spans="4:4" s="445" customFormat="1">
      <c r="D1869" s="1"/>
    </row>
    <row r="1870" spans="4:4" s="445" customFormat="1">
      <c r="D1870" s="1"/>
    </row>
    <row r="1871" spans="4:4" s="445" customFormat="1">
      <c r="D1871" s="1"/>
    </row>
    <row r="1872" spans="4:4" s="445" customFormat="1">
      <c r="D1872" s="1"/>
    </row>
    <row r="1873" spans="4:4" s="445" customFormat="1">
      <c r="D1873" s="1"/>
    </row>
    <row r="1874" spans="4:4" s="445" customFormat="1">
      <c r="D1874" s="1"/>
    </row>
    <row r="1875" spans="4:4" s="445" customFormat="1">
      <c r="D1875" s="1"/>
    </row>
    <row r="1876" spans="4:4" s="445" customFormat="1">
      <c r="D1876" s="1"/>
    </row>
    <row r="1877" spans="4:4" s="445" customFormat="1">
      <c r="D1877" s="1"/>
    </row>
    <row r="1878" spans="4:4" s="445" customFormat="1">
      <c r="D1878" s="1"/>
    </row>
    <row r="1879" spans="4:4" s="445" customFormat="1">
      <c r="D1879" s="1"/>
    </row>
    <row r="1880" spans="4:4" s="445" customFormat="1">
      <c r="D1880" s="1"/>
    </row>
    <row r="1881" spans="4:4" s="445" customFormat="1">
      <c r="D1881" s="1"/>
    </row>
    <row r="1882" spans="4:4" s="445" customFormat="1">
      <c r="D1882" s="1"/>
    </row>
    <row r="1883" spans="4:4" s="445" customFormat="1">
      <c r="D1883" s="1"/>
    </row>
    <row r="1884" spans="4:4" s="445" customFormat="1">
      <c r="D1884" s="1"/>
    </row>
    <row r="1885" spans="4:4" s="445" customFormat="1">
      <c r="D1885" s="1"/>
    </row>
    <row r="1886" spans="4:4" s="445" customFormat="1">
      <c r="D1886" s="1"/>
    </row>
    <row r="1887" spans="4:4" s="445" customFormat="1">
      <c r="D1887" s="1"/>
    </row>
    <row r="1888" spans="4:4" s="445" customFormat="1">
      <c r="D1888" s="1"/>
    </row>
    <row r="1889" spans="4:4" s="445" customFormat="1">
      <c r="D1889" s="1"/>
    </row>
    <row r="1890" spans="4:4" s="445" customFormat="1">
      <c r="D1890" s="1"/>
    </row>
    <row r="1891" spans="4:4" s="445" customFormat="1">
      <c r="D1891" s="1"/>
    </row>
    <row r="1892" spans="4:4" s="445" customFormat="1">
      <c r="D1892" s="1"/>
    </row>
    <row r="1893" spans="4:4" s="445" customFormat="1">
      <c r="D1893" s="1"/>
    </row>
    <row r="1894" spans="4:4" s="445" customFormat="1">
      <c r="D1894" s="1"/>
    </row>
    <row r="1895" spans="4:4" s="445" customFormat="1">
      <c r="D1895" s="1"/>
    </row>
    <row r="1896" spans="4:4" s="445" customFormat="1">
      <c r="D1896" s="1"/>
    </row>
    <row r="1897" spans="4:4" s="445" customFormat="1">
      <c r="D1897" s="1"/>
    </row>
    <row r="1898" spans="4:4" s="445" customFormat="1">
      <c r="D1898" s="1"/>
    </row>
    <row r="1899" spans="4:4" s="445" customFormat="1">
      <c r="D1899" s="1"/>
    </row>
    <row r="1900" spans="4:4" s="445" customFormat="1">
      <c r="D1900" s="1"/>
    </row>
    <row r="1901" spans="4:4" s="445" customFormat="1">
      <c r="D1901" s="1"/>
    </row>
    <row r="1902" spans="4:4" s="445" customFormat="1">
      <c r="D1902" s="1"/>
    </row>
    <row r="1903" spans="4:4" s="445" customFormat="1">
      <c r="D1903" s="1"/>
    </row>
    <row r="1904" spans="4:4" s="445" customFormat="1">
      <c r="D1904" s="1"/>
    </row>
    <row r="1905" spans="4:4" s="445" customFormat="1">
      <c r="D1905" s="1"/>
    </row>
    <row r="1906" spans="4:4" s="445" customFormat="1">
      <c r="D1906" s="1"/>
    </row>
    <row r="1907" spans="4:4" s="445" customFormat="1">
      <c r="D1907" s="1"/>
    </row>
    <row r="1908" spans="4:4" s="445" customFormat="1">
      <c r="D1908" s="1"/>
    </row>
    <row r="1909" spans="4:4" s="445" customFormat="1">
      <c r="D1909" s="1"/>
    </row>
    <row r="1910" spans="4:4" s="445" customFormat="1">
      <c r="D1910" s="1"/>
    </row>
    <row r="1911" spans="4:4" s="445" customFormat="1">
      <c r="D1911" s="1"/>
    </row>
    <row r="1912" spans="4:4" s="445" customFormat="1">
      <c r="D1912" s="1"/>
    </row>
    <row r="1913" spans="4:4" s="445" customFormat="1">
      <c r="D1913" s="1"/>
    </row>
    <row r="1914" spans="4:4" s="445" customFormat="1">
      <c r="D1914" s="1"/>
    </row>
    <row r="1915" spans="4:4" s="445" customFormat="1">
      <c r="D1915" s="1"/>
    </row>
    <row r="1916" spans="4:4" s="445" customFormat="1">
      <c r="D1916" s="1"/>
    </row>
    <row r="1917" spans="4:4" s="445" customFormat="1">
      <c r="D1917" s="1"/>
    </row>
    <row r="1918" spans="4:4" s="445" customFormat="1">
      <c r="D1918" s="1"/>
    </row>
    <row r="1919" spans="4:4" s="445" customFormat="1">
      <c r="D1919" s="1"/>
    </row>
    <row r="1920" spans="4:4" s="445" customFormat="1">
      <c r="D1920" s="1"/>
    </row>
    <row r="1921" spans="4:4" s="445" customFormat="1">
      <c r="D1921" s="1"/>
    </row>
    <row r="1922" spans="4:4" s="445" customFormat="1">
      <c r="D1922" s="1"/>
    </row>
    <row r="1923" spans="4:4" s="445" customFormat="1">
      <c r="D1923" s="1"/>
    </row>
    <row r="1924" spans="4:4" s="445" customFormat="1">
      <c r="D1924" s="1"/>
    </row>
    <row r="1925" spans="4:4" s="445" customFormat="1">
      <c r="D1925" s="1"/>
    </row>
    <row r="1926" spans="4:4" s="445" customFormat="1">
      <c r="D1926" s="1"/>
    </row>
    <row r="1927" spans="4:4" s="445" customFormat="1">
      <c r="D1927" s="1"/>
    </row>
    <row r="1928" spans="4:4" s="445" customFormat="1">
      <c r="D1928" s="1"/>
    </row>
    <row r="1929" spans="4:4" s="445" customFormat="1">
      <c r="D1929" s="1"/>
    </row>
    <row r="1930" spans="4:4" s="445" customFormat="1">
      <c r="D1930" s="1"/>
    </row>
    <row r="1931" spans="4:4" s="445" customFormat="1">
      <c r="D1931" s="1"/>
    </row>
    <row r="1932" spans="4:4" s="445" customFormat="1">
      <c r="D1932" s="1"/>
    </row>
    <row r="1933" spans="4:4" s="445" customFormat="1">
      <c r="D1933" s="1"/>
    </row>
    <row r="1934" spans="4:4" s="445" customFormat="1">
      <c r="D1934" s="1"/>
    </row>
    <row r="1935" spans="4:4" s="445" customFormat="1">
      <c r="D1935" s="1"/>
    </row>
    <row r="1936" spans="4:4" s="445" customFormat="1">
      <c r="D1936" s="1"/>
    </row>
    <row r="1937" spans="4:4" s="445" customFormat="1">
      <c r="D1937" s="1"/>
    </row>
    <row r="1938" spans="4:4" s="445" customFormat="1">
      <c r="D1938" s="1"/>
    </row>
    <row r="1939" spans="4:4" s="445" customFormat="1">
      <c r="D1939" s="1"/>
    </row>
    <row r="1940" spans="4:4" s="445" customFormat="1">
      <c r="D1940" s="1"/>
    </row>
    <row r="1941" spans="4:4" s="445" customFormat="1">
      <c r="D1941" s="1"/>
    </row>
    <row r="1942" spans="4:4" s="445" customFormat="1">
      <c r="D1942" s="1"/>
    </row>
    <row r="1943" spans="4:4" s="445" customFormat="1">
      <c r="D1943" s="1"/>
    </row>
    <row r="1944" spans="4:4" s="445" customFormat="1">
      <c r="D1944" s="1"/>
    </row>
    <row r="1945" spans="4:4" s="445" customFormat="1">
      <c r="D1945" s="1"/>
    </row>
    <row r="1946" spans="4:4" s="445" customFormat="1">
      <c r="D1946" s="1"/>
    </row>
    <row r="1947" spans="4:4" s="445" customFormat="1">
      <c r="D1947" s="1"/>
    </row>
    <row r="1948" spans="4:4" s="445" customFormat="1">
      <c r="D1948" s="1"/>
    </row>
    <row r="1949" spans="4:4" s="445" customFormat="1">
      <c r="D1949" s="1"/>
    </row>
    <row r="1950" spans="4:4" s="445" customFormat="1">
      <c r="D1950" s="1"/>
    </row>
    <row r="1951" spans="4:4" s="445" customFormat="1">
      <c r="D1951" s="1"/>
    </row>
    <row r="1952" spans="4:4" s="445" customFormat="1">
      <c r="D1952" s="1"/>
    </row>
    <row r="1953" spans="4:4" s="445" customFormat="1">
      <c r="D1953" s="1"/>
    </row>
    <row r="1954" spans="4:4" s="445" customFormat="1">
      <c r="D1954" s="1"/>
    </row>
    <row r="1955" spans="4:4" s="445" customFormat="1">
      <c r="D1955" s="1"/>
    </row>
    <row r="1956" spans="4:4" s="445" customFormat="1">
      <c r="D1956" s="1"/>
    </row>
    <row r="1957" spans="4:4" s="445" customFormat="1">
      <c r="D1957" s="1"/>
    </row>
    <row r="1958" spans="4:4" s="445" customFormat="1">
      <c r="D1958" s="1"/>
    </row>
    <row r="1959" spans="4:4" s="445" customFormat="1">
      <c r="D1959" s="1"/>
    </row>
    <row r="1960" spans="4:4" s="445" customFormat="1">
      <c r="D1960" s="1"/>
    </row>
    <row r="1961" spans="4:4" s="445" customFormat="1">
      <c r="D1961" s="1"/>
    </row>
    <row r="1962" spans="4:4" s="445" customFormat="1">
      <c r="D1962" s="1"/>
    </row>
    <row r="1963" spans="4:4" s="445" customFormat="1">
      <c r="D1963" s="1"/>
    </row>
    <row r="1964" spans="4:4" s="445" customFormat="1">
      <c r="D1964" s="1"/>
    </row>
    <row r="1965" spans="4:4" s="445" customFormat="1">
      <c r="D1965" s="1"/>
    </row>
    <row r="1966" spans="4:4" s="445" customFormat="1">
      <c r="D1966" s="1"/>
    </row>
    <row r="1967" spans="4:4" s="445" customFormat="1">
      <c r="D1967" s="1"/>
    </row>
    <row r="1968" spans="4:4" s="445" customFormat="1">
      <c r="D1968" s="1"/>
    </row>
    <row r="1969" spans="4:4" s="445" customFormat="1">
      <c r="D1969" s="1"/>
    </row>
    <row r="1970" spans="4:4" s="445" customFormat="1">
      <c r="D1970" s="1"/>
    </row>
    <row r="1971" spans="4:4" s="445" customFormat="1">
      <c r="D1971" s="1"/>
    </row>
    <row r="1972" spans="4:4" s="445" customFormat="1">
      <c r="D1972" s="1"/>
    </row>
    <row r="1973" spans="4:4" s="445" customFormat="1">
      <c r="D1973" s="1"/>
    </row>
    <row r="1974" spans="4:4" s="445" customFormat="1">
      <c r="D1974" s="1"/>
    </row>
    <row r="1975" spans="4:4" s="445" customFormat="1">
      <c r="D1975" s="1"/>
    </row>
    <row r="1976" spans="4:4" s="445" customFormat="1">
      <c r="D1976" s="1"/>
    </row>
    <row r="1977" spans="4:4" s="445" customFormat="1">
      <c r="D1977" s="1"/>
    </row>
    <row r="1978" spans="4:4" s="445" customFormat="1">
      <c r="D1978" s="1"/>
    </row>
    <row r="1979" spans="4:4" s="445" customFormat="1">
      <c r="D1979" s="1"/>
    </row>
    <row r="1980" spans="4:4" s="445" customFormat="1">
      <c r="D1980" s="1"/>
    </row>
    <row r="1981" spans="4:4" s="445" customFormat="1">
      <c r="D1981" s="1"/>
    </row>
    <row r="1982" spans="4:4" s="445" customFormat="1">
      <c r="D1982" s="1"/>
    </row>
    <row r="1983" spans="4:4" s="445" customFormat="1">
      <c r="D1983" s="1"/>
    </row>
    <row r="1984" spans="4:4" s="445" customFormat="1">
      <c r="D1984" s="1"/>
    </row>
    <row r="1985" spans="4:4" s="445" customFormat="1">
      <c r="D1985" s="1"/>
    </row>
    <row r="1986" spans="4:4" s="445" customFormat="1">
      <c r="D1986" s="1"/>
    </row>
    <row r="1987" spans="4:4" s="445" customFormat="1">
      <c r="D1987" s="1"/>
    </row>
    <row r="1988" spans="4:4" s="445" customFormat="1">
      <c r="D1988" s="1"/>
    </row>
    <row r="1989" spans="4:4" s="445" customFormat="1">
      <c r="D1989" s="1"/>
    </row>
    <row r="1990" spans="4:4" s="445" customFormat="1">
      <c r="D1990" s="1"/>
    </row>
    <row r="1991" spans="4:4" s="445" customFormat="1">
      <c r="D1991" s="1"/>
    </row>
    <row r="1992" spans="4:4" s="445" customFormat="1">
      <c r="D1992" s="1"/>
    </row>
    <row r="1993" spans="4:4" s="445" customFormat="1">
      <c r="D1993" s="1"/>
    </row>
    <row r="1994" spans="4:4" s="445" customFormat="1">
      <c r="D1994" s="1"/>
    </row>
    <row r="1995" spans="4:4" s="445" customFormat="1">
      <c r="D1995" s="1"/>
    </row>
    <row r="1996" spans="4:4" s="445" customFormat="1">
      <c r="D1996" s="1"/>
    </row>
    <row r="1997" spans="4:4" s="445" customFormat="1">
      <c r="D1997" s="1"/>
    </row>
    <row r="1998" spans="4:4" s="445" customFormat="1">
      <c r="D1998" s="1"/>
    </row>
    <row r="1999" spans="4:4" s="445" customFormat="1">
      <c r="D1999" s="1"/>
    </row>
    <row r="2000" spans="4:4" s="445" customFormat="1">
      <c r="D2000" s="1"/>
    </row>
    <row r="2001" spans="4:4" s="445" customFormat="1">
      <c r="D2001" s="1"/>
    </row>
    <row r="2002" spans="4:4" s="445" customFormat="1">
      <c r="D2002" s="1"/>
    </row>
    <row r="2003" spans="4:4" s="445" customFormat="1">
      <c r="D2003" s="1"/>
    </row>
    <row r="2004" spans="4:4" s="445" customFormat="1">
      <c r="D2004" s="1"/>
    </row>
    <row r="2005" spans="4:4" s="445" customFormat="1">
      <c r="D2005" s="1"/>
    </row>
    <row r="2006" spans="4:4" s="445" customFormat="1">
      <c r="D2006" s="1"/>
    </row>
    <row r="2007" spans="4:4" s="445" customFormat="1">
      <c r="D2007" s="1"/>
    </row>
    <row r="2008" spans="4:4" s="445" customFormat="1">
      <c r="D2008" s="1"/>
    </row>
    <row r="2009" spans="4:4" s="445" customFormat="1">
      <c r="D2009" s="1"/>
    </row>
    <row r="2010" spans="4:4" s="445" customFormat="1">
      <c r="D2010" s="1"/>
    </row>
    <row r="2011" spans="4:4" s="445" customFormat="1">
      <c r="D2011" s="1"/>
    </row>
    <row r="2012" spans="4:4" s="445" customFormat="1">
      <c r="D2012" s="1"/>
    </row>
    <row r="2013" spans="4:4" s="445" customFormat="1">
      <c r="D2013" s="1"/>
    </row>
    <row r="2014" spans="4:4" s="445" customFormat="1">
      <c r="D2014" s="1"/>
    </row>
    <row r="2015" spans="4:4" s="445" customFormat="1">
      <c r="D2015" s="1"/>
    </row>
    <row r="2016" spans="4:4" s="445" customFormat="1">
      <c r="D2016" s="1"/>
    </row>
    <row r="2017" spans="4:4" s="445" customFormat="1">
      <c r="D2017" s="1"/>
    </row>
    <row r="2018" spans="4:4" s="445" customFormat="1">
      <c r="D2018" s="1"/>
    </row>
    <row r="2019" spans="4:4" s="445" customFormat="1">
      <c r="D2019" s="1"/>
    </row>
    <row r="2020" spans="4:4" s="445" customFormat="1">
      <c r="D2020" s="1"/>
    </row>
    <row r="2021" spans="4:4" s="445" customFormat="1">
      <c r="D2021" s="1"/>
    </row>
    <row r="2022" spans="4:4" s="445" customFormat="1">
      <c r="D2022" s="1"/>
    </row>
    <row r="2023" spans="4:4" s="445" customFormat="1">
      <c r="D2023" s="1"/>
    </row>
    <row r="2024" spans="4:4" s="445" customFormat="1">
      <c r="D2024" s="1"/>
    </row>
    <row r="2025" spans="4:4" s="445" customFormat="1">
      <c r="D2025" s="1"/>
    </row>
    <row r="2026" spans="4:4" s="445" customFormat="1">
      <c r="D2026" s="1"/>
    </row>
    <row r="2027" spans="4:4" s="445" customFormat="1">
      <c r="D2027" s="1"/>
    </row>
    <row r="2028" spans="4:4" s="445" customFormat="1">
      <c r="D2028" s="1"/>
    </row>
    <row r="2029" spans="4:4" s="445" customFormat="1">
      <c r="D2029" s="1"/>
    </row>
    <row r="2030" spans="4:4" s="445" customFormat="1">
      <c r="D2030" s="1"/>
    </row>
    <row r="2031" spans="4:4" s="445" customFormat="1">
      <c r="D2031" s="1"/>
    </row>
    <row r="2032" spans="4:4" s="445" customFormat="1">
      <c r="D2032" s="1"/>
    </row>
    <row r="2033" spans="4:4" s="445" customFormat="1">
      <c r="D2033" s="1"/>
    </row>
    <row r="2034" spans="4:4" s="445" customFormat="1">
      <c r="D2034" s="1"/>
    </row>
    <row r="2035" spans="4:4" s="445" customFormat="1">
      <c r="D2035" s="1"/>
    </row>
    <row r="2036" spans="4:4" s="445" customFormat="1">
      <c r="D2036" s="1"/>
    </row>
    <row r="2037" spans="4:4" s="445" customFormat="1">
      <c r="D2037" s="1"/>
    </row>
    <row r="2038" spans="4:4" s="445" customFormat="1">
      <c r="D2038" s="1"/>
    </row>
    <row r="2039" spans="4:4" s="445" customFormat="1">
      <c r="D2039" s="1"/>
    </row>
    <row r="2040" spans="4:4" s="445" customFormat="1">
      <c r="D2040" s="1"/>
    </row>
    <row r="2041" spans="4:4" s="445" customFormat="1">
      <c r="D2041" s="1"/>
    </row>
    <row r="2042" spans="4:4" s="445" customFormat="1">
      <c r="D2042" s="1"/>
    </row>
    <row r="2043" spans="4:4" s="445" customFormat="1">
      <c r="D2043" s="1"/>
    </row>
    <row r="2044" spans="4:4" s="445" customFormat="1">
      <c r="D2044" s="1"/>
    </row>
    <row r="2045" spans="4:4" s="445" customFormat="1">
      <c r="D2045" s="1"/>
    </row>
    <row r="2046" spans="4:4" s="445" customFormat="1">
      <c r="D2046" s="1"/>
    </row>
    <row r="2047" spans="4:4" s="445" customFormat="1">
      <c r="D2047" s="1"/>
    </row>
    <row r="2048" spans="4:4" s="445" customFormat="1">
      <c r="D2048" s="1"/>
    </row>
    <row r="2049" spans="4:4" s="445" customFormat="1">
      <c r="D2049" s="1"/>
    </row>
    <row r="2050" spans="4:4" s="445" customFormat="1">
      <c r="D2050" s="1"/>
    </row>
    <row r="2051" spans="4:4" s="445" customFormat="1">
      <c r="D2051" s="1"/>
    </row>
    <row r="2052" spans="4:4" s="445" customFormat="1">
      <c r="D2052" s="1"/>
    </row>
    <row r="2053" spans="4:4" s="445" customFormat="1">
      <c r="D2053" s="1"/>
    </row>
    <row r="2054" spans="4:4" s="445" customFormat="1">
      <c r="D2054" s="1"/>
    </row>
    <row r="2055" spans="4:4" s="445" customFormat="1">
      <c r="D2055" s="1"/>
    </row>
    <row r="2056" spans="4:4" s="445" customFormat="1">
      <c r="D2056" s="1"/>
    </row>
    <row r="2057" spans="4:4" s="445" customFormat="1">
      <c r="D2057" s="1"/>
    </row>
    <row r="2058" spans="4:4" s="445" customFormat="1">
      <c r="D2058" s="1"/>
    </row>
    <row r="2059" spans="4:4" s="445" customFormat="1">
      <c r="D2059" s="1"/>
    </row>
    <row r="2060" spans="4:4" s="445" customFormat="1">
      <c r="D2060" s="1"/>
    </row>
    <row r="2061" spans="4:4" s="445" customFormat="1">
      <c r="D2061" s="1"/>
    </row>
    <row r="2062" spans="4:4" s="445" customFormat="1">
      <c r="D2062" s="1"/>
    </row>
    <row r="2063" spans="4:4" s="445" customFormat="1">
      <c r="D2063" s="1"/>
    </row>
    <row r="2064" spans="4:4" s="445" customFormat="1">
      <c r="D2064" s="1"/>
    </row>
    <row r="2065" spans="4:4" s="445" customFormat="1">
      <c r="D2065" s="1"/>
    </row>
    <row r="2066" spans="4:4" s="445" customFormat="1">
      <c r="D2066" s="1"/>
    </row>
    <row r="2067" spans="4:4" s="445" customFormat="1">
      <c r="D2067" s="1"/>
    </row>
    <row r="2068" spans="4:4" s="445" customFormat="1">
      <c r="D2068" s="1"/>
    </row>
    <row r="2069" spans="4:4" s="445" customFormat="1">
      <c r="D2069" s="1"/>
    </row>
    <row r="2070" spans="4:4" s="445" customFormat="1">
      <c r="D2070" s="1"/>
    </row>
    <row r="2071" spans="4:4" s="445" customFormat="1">
      <c r="D2071" s="1"/>
    </row>
    <row r="2072" spans="4:4" s="445" customFormat="1">
      <c r="D2072" s="1"/>
    </row>
    <row r="2073" spans="4:4" s="445" customFormat="1">
      <c r="D2073" s="1"/>
    </row>
    <row r="2074" spans="4:4" s="445" customFormat="1">
      <c r="D2074" s="1"/>
    </row>
    <row r="2075" spans="4:4" s="445" customFormat="1">
      <c r="D2075" s="1"/>
    </row>
    <row r="2076" spans="4:4" s="445" customFormat="1">
      <c r="D2076" s="1"/>
    </row>
    <row r="2077" spans="4:4" s="445" customFormat="1">
      <c r="D2077" s="1"/>
    </row>
    <row r="2078" spans="4:4" s="445" customFormat="1">
      <c r="D2078" s="1"/>
    </row>
    <row r="2079" spans="4:4" s="445" customFormat="1">
      <c r="D2079" s="1"/>
    </row>
    <row r="2080" spans="4:4" s="445" customFormat="1">
      <c r="D2080" s="1"/>
    </row>
    <row r="2081" spans="4:4" s="445" customFormat="1">
      <c r="D2081" s="1"/>
    </row>
    <row r="2082" spans="4:4" s="445" customFormat="1">
      <c r="D2082" s="1"/>
    </row>
    <row r="2083" spans="4:4" s="445" customFormat="1">
      <c r="D2083" s="1"/>
    </row>
    <row r="2084" spans="4:4" s="445" customFormat="1">
      <c r="D2084" s="1"/>
    </row>
    <row r="2085" spans="4:4" s="445" customFormat="1">
      <c r="D2085" s="1"/>
    </row>
    <row r="2086" spans="4:4" s="445" customFormat="1">
      <c r="D2086" s="1"/>
    </row>
    <row r="2087" spans="4:4" s="445" customFormat="1">
      <c r="D2087" s="1"/>
    </row>
    <row r="2088" spans="4:4" s="445" customFormat="1">
      <c r="D2088" s="1"/>
    </row>
    <row r="2089" spans="4:4" s="445" customFormat="1">
      <c r="D2089" s="1"/>
    </row>
    <row r="2090" spans="4:4" s="445" customFormat="1">
      <c r="D2090" s="1"/>
    </row>
    <row r="2091" spans="4:4" s="445" customFormat="1">
      <c r="D2091" s="1"/>
    </row>
    <row r="2092" spans="4:4" s="445" customFormat="1">
      <c r="D2092" s="1"/>
    </row>
    <row r="2093" spans="4:4" s="445" customFormat="1">
      <c r="D2093" s="1"/>
    </row>
    <row r="2094" spans="4:4" s="445" customFormat="1">
      <c r="D2094" s="1"/>
    </row>
    <row r="2095" spans="4:4" s="445" customFormat="1">
      <c r="D2095" s="1"/>
    </row>
    <row r="2096" spans="4:4" s="445" customFormat="1">
      <c r="D2096" s="1"/>
    </row>
    <row r="2097" spans="4:4" s="445" customFormat="1">
      <c r="D2097" s="1"/>
    </row>
    <row r="2098" spans="4:4" s="445" customFormat="1">
      <c r="D2098" s="1"/>
    </row>
    <row r="2099" spans="4:4" s="445" customFormat="1">
      <c r="D2099" s="1"/>
    </row>
    <row r="2100" spans="4:4" s="445" customFormat="1">
      <c r="D2100" s="1"/>
    </row>
    <row r="2101" spans="4:4" s="445" customFormat="1">
      <c r="D2101" s="1"/>
    </row>
    <row r="2102" spans="4:4" s="445" customFormat="1">
      <c r="D2102" s="1"/>
    </row>
    <row r="2103" spans="4:4" s="445" customFormat="1">
      <c r="D2103" s="1"/>
    </row>
    <row r="2104" spans="4:4" s="445" customFormat="1">
      <c r="D2104" s="1"/>
    </row>
    <row r="2105" spans="4:4" s="445" customFormat="1">
      <c r="D2105" s="1"/>
    </row>
    <row r="2106" spans="4:4" s="445" customFormat="1">
      <c r="D2106" s="1"/>
    </row>
    <row r="2107" spans="4:4" s="445" customFormat="1">
      <c r="D2107" s="1"/>
    </row>
    <row r="2108" spans="4:4" s="445" customFormat="1">
      <c r="D2108" s="1"/>
    </row>
    <row r="2109" spans="4:4" s="445" customFormat="1">
      <c r="D2109" s="1"/>
    </row>
    <row r="2110" spans="4:4" s="445" customFormat="1">
      <c r="D2110" s="1"/>
    </row>
    <row r="2111" spans="4:4" s="445" customFormat="1">
      <c r="D2111" s="1"/>
    </row>
    <row r="2112" spans="4:4" s="445" customFormat="1">
      <c r="D2112" s="1"/>
    </row>
    <row r="2113" spans="4:4" s="445" customFormat="1">
      <c r="D2113" s="1"/>
    </row>
    <row r="2114" spans="4:4" s="445" customFormat="1">
      <c r="D2114" s="1"/>
    </row>
  </sheetData>
  <customSheetViews>
    <customSheetView guid="{7EA552CB-1ABB-11D8-B239-00051C0CA62E}" showRuler="0">
      <selection activeCell="B12" sqref="B12"/>
      <pageMargins left="0.75" right="0.75" top="1" bottom="1" header="0.5" footer="0.5"/>
      <pageSetup paperSize="8" orientation="landscape" r:id="rId1"/>
      <headerFooter alignWithMargins="0"/>
    </customSheetView>
  </customSheetViews>
  <phoneticPr fontId="3" type="noConversion"/>
  <pageMargins left="0.75" right="0.75" top="1" bottom="1" header="0.5" footer="0.5"/>
  <pageSetup paperSize="8" orientation="landscape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topLeftCell="A4" workbookViewId="0">
      <selection activeCell="K11" sqref="K11"/>
    </sheetView>
  </sheetViews>
  <sheetFormatPr defaultRowHeight="14.25"/>
  <sheetData>
    <row r="1" spans="1:16">
      <c r="A1" s="499"/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</row>
    <row r="2" spans="1:16" ht="68.25" customHeight="1">
      <c r="A2" s="499"/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</row>
    <row r="3" spans="1:16">
      <c r="A3" s="499"/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</row>
    <row r="4" spans="1:16" ht="18">
      <c r="A4" s="499"/>
      <c r="B4" s="499"/>
      <c r="C4" s="499"/>
      <c r="D4" s="499"/>
      <c r="E4" s="499"/>
      <c r="F4" s="499"/>
      <c r="G4" s="499"/>
      <c r="H4" s="500" t="s">
        <v>191</v>
      </c>
      <c r="I4" s="499"/>
      <c r="J4" s="499"/>
      <c r="K4" s="499"/>
      <c r="L4" s="499"/>
      <c r="M4" s="499"/>
      <c r="N4" s="499"/>
      <c r="O4" s="499"/>
      <c r="P4" s="499"/>
    </row>
    <row r="5" spans="1:16" ht="15" thickBot="1">
      <c r="A5" s="499"/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</row>
    <row r="6" spans="1:16" ht="15" thickTop="1">
      <c r="A6" s="499"/>
      <c r="B6" s="501" t="s">
        <v>79</v>
      </c>
      <c r="C6" s="502" t="s">
        <v>192</v>
      </c>
      <c r="D6" s="503"/>
      <c r="E6" s="504"/>
      <c r="F6" s="504"/>
      <c r="G6" s="504" t="s">
        <v>198</v>
      </c>
      <c r="H6" s="504"/>
      <c r="I6" s="505"/>
      <c r="J6" s="502" t="s">
        <v>201</v>
      </c>
      <c r="K6" s="506" t="s">
        <v>207</v>
      </c>
      <c r="L6" s="502" t="s">
        <v>200</v>
      </c>
      <c r="M6" s="507" t="s">
        <v>203</v>
      </c>
      <c r="N6" s="502" t="s">
        <v>199</v>
      </c>
      <c r="O6" s="523" t="s">
        <v>204</v>
      </c>
      <c r="P6" s="499"/>
    </row>
    <row r="7" spans="1:16" ht="16.5" thickBot="1">
      <c r="A7" s="499"/>
      <c r="B7" s="508"/>
      <c r="C7" s="509"/>
      <c r="D7" s="510" t="s">
        <v>193</v>
      </c>
      <c r="E7" s="510" t="s">
        <v>209</v>
      </c>
      <c r="F7" s="510" t="s">
        <v>194</v>
      </c>
      <c r="G7" s="510" t="s">
        <v>195</v>
      </c>
      <c r="H7" s="510" t="s">
        <v>196</v>
      </c>
      <c r="I7" s="510" t="s">
        <v>197</v>
      </c>
      <c r="J7" s="509" t="s">
        <v>202</v>
      </c>
      <c r="K7" s="509" t="s">
        <v>216</v>
      </c>
      <c r="L7" s="509" t="s">
        <v>217</v>
      </c>
      <c r="M7" s="511" t="s">
        <v>217</v>
      </c>
      <c r="N7" s="509" t="s">
        <v>218</v>
      </c>
      <c r="O7" s="524" t="s">
        <v>218</v>
      </c>
      <c r="P7" s="499"/>
    </row>
    <row r="8" spans="1:16" ht="15" thickTop="1">
      <c r="A8" s="499"/>
      <c r="B8" s="501"/>
      <c r="C8" s="502"/>
      <c r="D8" s="502"/>
      <c r="E8" s="502"/>
      <c r="F8" s="502"/>
      <c r="G8" s="502"/>
      <c r="H8" s="502"/>
      <c r="I8" s="502"/>
      <c r="J8" s="502"/>
      <c r="K8" s="502"/>
      <c r="L8" s="502"/>
      <c r="M8" s="507"/>
      <c r="N8" s="502"/>
      <c r="O8" s="523"/>
      <c r="P8" s="499"/>
    </row>
    <row r="9" spans="1:16">
      <c r="A9" s="499"/>
      <c r="B9" s="531"/>
      <c r="C9" s="532" t="s">
        <v>226</v>
      </c>
      <c r="D9" s="532">
        <v>140</v>
      </c>
      <c r="E9" s="533">
        <v>3.5</v>
      </c>
      <c r="F9" s="532">
        <v>45</v>
      </c>
      <c r="G9" s="532">
        <v>45</v>
      </c>
      <c r="H9" s="532">
        <v>20</v>
      </c>
      <c r="I9" s="532">
        <v>0</v>
      </c>
      <c r="J9" s="534">
        <f>K9*0.785</f>
        <v>3.6376900000000005</v>
      </c>
      <c r="K9" s="532">
        <v>4.6340000000000003</v>
      </c>
      <c r="L9" s="532">
        <v>157.4</v>
      </c>
      <c r="M9" s="532">
        <v>28.88</v>
      </c>
      <c r="N9" s="532">
        <v>20.98</v>
      </c>
      <c r="O9" s="535">
        <v>5.5439999999999996</v>
      </c>
      <c r="P9" s="499"/>
    </row>
    <row r="10" spans="1:16">
      <c r="A10" s="499"/>
      <c r="B10" s="531">
        <v>1</v>
      </c>
      <c r="C10" s="532" t="s">
        <v>206</v>
      </c>
      <c r="D10" s="532">
        <v>140</v>
      </c>
      <c r="E10" s="533">
        <v>3.5</v>
      </c>
      <c r="F10" s="532">
        <v>45</v>
      </c>
      <c r="G10" s="532">
        <v>45</v>
      </c>
      <c r="H10" s="532">
        <v>20</v>
      </c>
      <c r="I10" s="532">
        <v>0</v>
      </c>
      <c r="J10" s="534">
        <f t="shared" ref="J10:J21" si="0">K10*0.785</f>
        <v>4.0804300000000007</v>
      </c>
      <c r="K10" s="532">
        <v>5.1980000000000004</v>
      </c>
      <c r="L10" s="532">
        <v>157.4</v>
      </c>
      <c r="M10" s="532">
        <v>28.88</v>
      </c>
      <c r="N10" s="532">
        <v>20.98</v>
      </c>
      <c r="O10" s="535">
        <v>5.5439999999999996</v>
      </c>
      <c r="P10" s="499"/>
    </row>
    <row r="11" spans="1:16">
      <c r="A11" s="499"/>
      <c r="B11" s="512">
        <v>2</v>
      </c>
      <c r="C11" s="513" t="s">
        <v>208</v>
      </c>
      <c r="D11" s="513">
        <v>150</v>
      </c>
      <c r="E11" s="514">
        <v>2</v>
      </c>
      <c r="F11" s="513">
        <v>50</v>
      </c>
      <c r="G11" s="513">
        <v>56</v>
      </c>
      <c r="H11" s="513">
        <v>20</v>
      </c>
      <c r="I11" s="532">
        <v>0</v>
      </c>
      <c r="J11" s="515">
        <f t="shared" si="0"/>
        <v>4.1973950000000002</v>
      </c>
      <c r="K11" s="513">
        <v>5.3470000000000004</v>
      </c>
      <c r="L11" s="513">
        <v>173.5</v>
      </c>
      <c r="M11" s="513">
        <v>31.61</v>
      </c>
      <c r="N11" s="513">
        <v>23.13</v>
      </c>
      <c r="O11" s="525">
        <v>6.0789999999999997</v>
      </c>
      <c r="P11" s="499"/>
    </row>
    <row r="12" spans="1:16">
      <c r="A12" s="499"/>
      <c r="B12" s="512">
        <v>3</v>
      </c>
      <c r="C12" s="513" t="s">
        <v>210</v>
      </c>
      <c r="D12" s="513">
        <v>175</v>
      </c>
      <c r="E12" s="514">
        <v>1.8</v>
      </c>
      <c r="F12" s="513">
        <v>50</v>
      </c>
      <c r="G12" s="513">
        <v>56</v>
      </c>
      <c r="H12" s="513">
        <v>20</v>
      </c>
      <c r="I12" s="532">
        <v>0</v>
      </c>
      <c r="J12" s="515">
        <f t="shared" si="0"/>
        <v>4.1448</v>
      </c>
      <c r="K12" s="513">
        <v>5.28</v>
      </c>
      <c r="L12" s="513">
        <v>228</v>
      </c>
      <c r="M12" s="513">
        <v>28.88</v>
      </c>
      <c r="N12" s="513">
        <v>26.06</v>
      </c>
      <c r="O12" s="525">
        <v>5.5439999999999996</v>
      </c>
      <c r="P12" s="499"/>
    </row>
    <row r="13" spans="1:16">
      <c r="A13" s="499"/>
      <c r="B13" s="512">
        <v>4</v>
      </c>
      <c r="C13" s="513" t="s">
        <v>211</v>
      </c>
      <c r="D13" s="513">
        <v>175</v>
      </c>
      <c r="E13" s="514">
        <v>2</v>
      </c>
      <c r="F13" s="513">
        <v>50</v>
      </c>
      <c r="G13" s="513">
        <v>56</v>
      </c>
      <c r="H13" s="513">
        <v>20</v>
      </c>
      <c r="I13" s="532">
        <v>0</v>
      </c>
      <c r="J13" s="515">
        <f t="shared" si="0"/>
        <v>4.5898950000000003</v>
      </c>
      <c r="K13" s="513">
        <v>5.8470000000000004</v>
      </c>
      <c r="L13" s="513">
        <v>251.6</v>
      </c>
      <c r="M13" s="513">
        <v>31.61</v>
      </c>
      <c r="N13" s="513">
        <v>28.75</v>
      </c>
      <c r="O13" s="525">
        <v>6.0789999999999997</v>
      </c>
      <c r="P13" s="499"/>
    </row>
    <row r="14" spans="1:16">
      <c r="A14" s="499"/>
      <c r="B14" s="512">
        <v>5</v>
      </c>
      <c r="C14" s="513" t="s">
        <v>212</v>
      </c>
      <c r="D14" s="513">
        <v>200</v>
      </c>
      <c r="E14" s="514">
        <v>1.6</v>
      </c>
      <c r="F14" s="513">
        <v>64</v>
      </c>
      <c r="G14" s="513">
        <v>70</v>
      </c>
      <c r="H14" s="513">
        <v>20</v>
      </c>
      <c r="I14" s="532">
        <v>0</v>
      </c>
      <c r="J14" s="515">
        <f t="shared" si="0"/>
        <v>4.6173700000000002</v>
      </c>
      <c r="K14" s="513">
        <v>5.8819999999999997</v>
      </c>
      <c r="L14" s="513">
        <v>326.10000000000002</v>
      </c>
      <c r="M14" s="513">
        <v>48.7</v>
      </c>
      <c r="N14" s="513">
        <v>32.61</v>
      </c>
      <c r="O14" s="525">
        <v>7.3559999999999999</v>
      </c>
      <c r="P14" s="499"/>
    </row>
    <row r="15" spans="1:16">
      <c r="A15" s="499"/>
      <c r="B15" s="512">
        <v>6</v>
      </c>
      <c r="C15" s="513" t="s">
        <v>205</v>
      </c>
      <c r="D15" s="513">
        <v>200</v>
      </c>
      <c r="E15" s="514">
        <v>1.8</v>
      </c>
      <c r="F15" s="513">
        <v>70</v>
      </c>
      <c r="G15" s="513">
        <v>64</v>
      </c>
      <c r="H15" s="513">
        <v>20</v>
      </c>
      <c r="I15" s="532">
        <v>0</v>
      </c>
      <c r="J15" s="515">
        <f t="shared" si="0"/>
        <v>4.8936900000000003</v>
      </c>
      <c r="K15" s="513">
        <v>6.234</v>
      </c>
      <c r="L15" s="513">
        <v>364.7</v>
      </c>
      <c r="M15" s="542">
        <v>54.11</v>
      </c>
      <c r="N15" s="513">
        <v>36.47</v>
      </c>
      <c r="O15" s="525">
        <v>8.1869999999999994</v>
      </c>
      <c r="P15" s="499"/>
    </row>
    <row r="16" spans="1:16">
      <c r="A16" s="499"/>
      <c r="B16" s="512">
        <v>7</v>
      </c>
      <c r="C16" s="513" t="s">
        <v>213</v>
      </c>
      <c r="D16" s="513">
        <v>250</v>
      </c>
      <c r="E16" s="514">
        <v>1.8</v>
      </c>
      <c r="F16" s="513">
        <v>70</v>
      </c>
      <c r="G16" s="513">
        <v>64</v>
      </c>
      <c r="H16" s="513">
        <v>20</v>
      </c>
      <c r="I16" s="532">
        <v>0</v>
      </c>
      <c r="J16" s="515">
        <f t="shared" si="0"/>
        <v>5.6001900000000004</v>
      </c>
      <c r="K16" s="513">
        <v>7.1340000000000003</v>
      </c>
      <c r="L16" s="513">
        <v>622.29999999999995</v>
      </c>
      <c r="M16" s="513">
        <v>54.12</v>
      </c>
      <c r="N16" s="513">
        <v>49.79</v>
      </c>
      <c r="O16" s="525">
        <v>8.1869999999999994</v>
      </c>
      <c r="P16" s="499"/>
    </row>
    <row r="17" spans="1:16">
      <c r="A17" s="499"/>
      <c r="B17" s="512">
        <v>8</v>
      </c>
      <c r="C17" s="513" t="s">
        <v>214</v>
      </c>
      <c r="D17" s="513">
        <v>250</v>
      </c>
      <c r="E17" s="514">
        <v>2</v>
      </c>
      <c r="F17" s="513">
        <v>70</v>
      </c>
      <c r="G17" s="513">
        <v>64</v>
      </c>
      <c r="H17" s="513">
        <v>20</v>
      </c>
      <c r="I17" s="532">
        <v>0</v>
      </c>
      <c r="J17" s="515">
        <f t="shared" si="0"/>
        <v>6.206995</v>
      </c>
      <c r="K17" s="513">
        <v>7.907</v>
      </c>
      <c r="L17" s="513">
        <v>687.8</v>
      </c>
      <c r="M17" s="513">
        <v>59.39</v>
      </c>
      <c r="N17" s="513">
        <v>55.03</v>
      </c>
      <c r="O17" s="525">
        <v>8.9990000000000006</v>
      </c>
      <c r="P17" s="499"/>
    </row>
    <row r="18" spans="1:16" ht="15" thickBot="1">
      <c r="A18" s="499"/>
      <c r="B18" s="516">
        <v>9</v>
      </c>
      <c r="C18" s="517" t="s">
        <v>215</v>
      </c>
      <c r="D18" s="517">
        <v>300</v>
      </c>
      <c r="E18" s="518">
        <v>1.8</v>
      </c>
      <c r="F18" s="517">
        <v>70</v>
      </c>
      <c r="G18" s="517">
        <v>64</v>
      </c>
      <c r="H18" s="517">
        <v>20</v>
      </c>
      <c r="I18" s="532">
        <v>0</v>
      </c>
      <c r="J18" s="519">
        <f t="shared" si="0"/>
        <v>6.3066900000000006</v>
      </c>
      <c r="K18" s="517">
        <v>8.0340000000000007</v>
      </c>
      <c r="L18" s="517">
        <v>969.1</v>
      </c>
      <c r="M18" s="517">
        <v>54.12</v>
      </c>
      <c r="N18" s="517">
        <v>64.61</v>
      </c>
      <c r="O18" s="526">
        <v>8.1880000000000006</v>
      </c>
      <c r="P18" s="499"/>
    </row>
    <row r="19" spans="1:16" ht="15" thickTop="1">
      <c r="A19" s="499"/>
      <c r="B19" s="520"/>
      <c r="C19" s="536" t="s">
        <v>219</v>
      </c>
      <c r="D19" s="536"/>
      <c r="E19" s="537"/>
      <c r="F19" s="536"/>
      <c r="G19" s="536"/>
      <c r="H19" s="536">
        <v>12</v>
      </c>
      <c r="I19" s="536">
        <v>0.5</v>
      </c>
      <c r="J19" s="515">
        <f t="shared" si="0"/>
        <v>3.2239950000000004</v>
      </c>
      <c r="K19" s="536">
        <v>4.1070000000000002</v>
      </c>
      <c r="L19" s="536">
        <v>135.80000000000001</v>
      </c>
      <c r="M19" s="536">
        <v>12.11</v>
      </c>
      <c r="N19" s="536">
        <v>18.11</v>
      </c>
      <c r="O19" s="536">
        <v>3.2839999999999998</v>
      </c>
      <c r="P19" s="499"/>
    </row>
    <row r="20" spans="1:16">
      <c r="A20" s="499"/>
      <c r="B20" s="520"/>
      <c r="C20" s="536" t="s">
        <v>221</v>
      </c>
      <c r="D20" s="520"/>
      <c r="E20" s="521"/>
      <c r="F20" s="520"/>
      <c r="G20" s="520"/>
      <c r="H20" s="520"/>
      <c r="I20" s="520"/>
      <c r="J20" s="522">
        <f t="shared" si="0"/>
        <v>4.3174999999999999</v>
      </c>
      <c r="K20" s="520">
        <v>5.5</v>
      </c>
      <c r="L20" s="520">
        <v>196</v>
      </c>
      <c r="M20" s="520">
        <v>32.700000000000003</v>
      </c>
      <c r="N20" s="520">
        <v>26.13</v>
      </c>
      <c r="O20" s="539">
        <v>15.5</v>
      </c>
      <c r="P20" s="499"/>
    </row>
    <row r="21" spans="1:16">
      <c r="C21" s="540" t="s">
        <v>222</v>
      </c>
      <c r="J21" s="541">
        <f t="shared" si="0"/>
        <v>4.7728000000000002</v>
      </c>
      <c r="K21" s="540">
        <v>6.08</v>
      </c>
      <c r="L21" s="540">
        <v>215.2</v>
      </c>
      <c r="M21" s="540">
        <v>35</v>
      </c>
      <c r="N21" s="540">
        <v>28.69</v>
      </c>
      <c r="O21" s="540">
        <v>7.94</v>
      </c>
    </row>
  </sheetData>
  <phoneticPr fontId="63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AutoCAD.Drawing.16" shapeId="7169" r:id="rId3">
          <objectPr defaultSize="0" autoPict="0" r:id="rId4">
            <anchor moveWithCells="1">
              <from>
                <xdr:col>1</xdr:col>
                <xdr:colOff>361950</xdr:colOff>
                <xdr:row>0</xdr:row>
                <xdr:rowOff>28575</xdr:rowOff>
              </from>
              <to>
                <xdr:col>3</xdr:col>
                <xdr:colOff>266700</xdr:colOff>
                <xdr:row>3</xdr:row>
                <xdr:rowOff>133350</xdr:rowOff>
              </to>
            </anchor>
          </objectPr>
        </oleObject>
      </mc:Choice>
      <mc:Fallback>
        <oleObject progId="AutoCAD.Drawing.16" shapeId="716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8"/>
  <sheetViews>
    <sheetView topLeftCell="A25" workbookViewId="0">
      <selection activeCell="D6" sqref="D6"/>
    </sheetView>
  </sheetViews>
  <sheetFormatPr defaultColWidth="9.140625" defaultRowHeight="14.25"/>
  <cols>
    <col min="1" max="1" width="8.5703125" style="403" customWidth="1"/>
    <col min="2" max="2" width="6" style="403" bestFit="1" customWidth="1"/>
    <col min="3" max="3" width="9.85546875" style="403" customWidth="1"/>
    <col min="4" max="5" width="6" style="403" bestFit="1" customWidth="1"/>
    <col min="6" max="10" width="6" style="403" customWidth="1"/>
    <col min="11" max="15" width="6" style="403" bestFit="1" customWidth="1"/>
    <col min="16" max="16" width="6" style="403" customWidth="1"/>
    <col min="17" max="19" width="6" style="403" bestFit="1" customWidth="1"/>
    <col min="20" max="25" width="5.28515625" style="403" bestFit="1" customWidth="1"/>
    <col min="26" max="26" width="6.140625" style="403" bestFit="1" customWidth="1"/>
    <col min="27" max="33" width="5.28515625" style="403" bestFit="1" customWidth="1"/>
    <col min="34" max="16384" width="9.140625" style="403"/>
  </cols>
  <sheetData>
    <row r="1" spans="1:27" ht="25.5">
      <c r="A1" s="402" t="s">
        <v>149</v>
      </c>
      <c r="B1" s="403" t="s">
        <v>157</v>
      </c>
    </row>
    <row r="2" spans="1:27" ht="20.25" customHeight="1">
      <c r="A2" s="404" t="s">
        <v>158</v>
      </c>
      <c r="B2" s="405">
        <v>0.1</v>
      </c>
      <c r="C2" s="405">
        <v>0.25</v>
      </c>
      <c r="D2" s="405">
        <v>0.5</v>
      </c>
      <c r="E2" s="405">
        <v>0.75</v>
      </c>
      <c r="F2" s="405">
        <v>1</v>
      </c>
      <c r="G2" s="405">
        <v>1.25</v>
      </c>
      <c r="H2" s="405">
        <v>1.5</v>
      </c>
      <c r="I2" s="405">
        <v>1.75</v>
      </c>
      <c r="J2" s="405">
        <v>2</v>
      </c>
      <c r="K2" s="405">
        <v>2.5</v>
      </c>
      <c r="L2" s="405">
        <v>3</v>
      </c>
      <c r="M2" s="405">
        <v>3.5</v>
      </c>
      <c r="N2" s="405">
        <v>4</v>
      </c>
      <c r="O2" s="405">
        <v>4.5</v>
      </c>
      <c r="P2" s="405">
        <v>5</v>
      </c>
      <c r="Q2" s="405">
        <v>5.5</v>
      </c>
      <c r="R2" s="405">
        <v>6</v>
      </c>
      <c r="S2" s="405">
        <v>6.5</v>
      </c>
      <c r="T2" s="405">
        <v>7</v>
      </c>
      <c r="U2" s="405">
        <v>8</v>
      </c>
      <c r="V2" s="405">
        <v>9</v>
      </c>
      <c r="W2" s="405">
        <v>10</v>
      </c>
      <c r="X2" s="405">
        <v>12</v>
      </c>
      <c r="Y2" s="405">
        <v>14</v>
      </c>
      <c r="Z2" s="405">
        <v>17</v>
      </c>
      <c r="AA2" s="406">
        <v>20</v>
      </c>
    </row>
    <row r="3" spans="1:27">
      <c r="A3" s="407">
        <v>0.5</v>
      </c>
      <c r="B3" s="408">
        <v>0.96699999999999997</v>
      </c>
      <c r="C3" s="408">
        <v>0.99199999999999999</v>
      </c>
      <c r="D3" s="408">
        <v>0.85</v>
      </c>
      <c r="E3" s="408">
        <v>0.78200000000000003</v>
      </c>
      <c r="F3" s="408">
        <v>0.72199999999999998</v>
      </c>
      <c r="G3" s="408">
        <v>0.66900000000000004</v>
      </c>
      <c r="H3" s="408">
        <v>0.62</v>
      </c>
      <c r="I3" s="408">
        <v>0.57699999999999996</v>
      </c>
      <c r="J3" s="408">
        <v>0.53800000000000003</v>
      </c>
      <c r="K3" s="408">
        <v>0.496</v>
      </c>
      <c r="L3" s="408">
        <v>0.41699999999999998</v>
      </c>
      <c r="M3" s="408">
        <v>0.37</v>
      </c>
      <c r="N3" s="408">
        <v>0.33700000000000002</v>
      </c>
      <c r="O3" s="408">
        <v>0.307</v>
      </c>
      <c r="P3" s="408">
        <v>0.28000000000000003</v>
      </c>
      <c r="Q3" s="408">
        <v>0.26</v>
      </c>
      <c r="R3" s="408">
        <v>0.23699999999999999</v>
      </c>
      <c r="S3" s="408">
        <v>0.222</v>
      </c>
      <c r="T3" s="408">
        <v>0.21</v>
      </c>
      <c r="U3" s="408">
        <v>0.183</v>
      </c>
      <c r="V3" s="408">
        <v>0.16400000000000001</v>
      </c>
      <c r="W3" s="408">
        <v>0.15</v>
      </c>
      <c r="X3" s="408">
        <v>0.125</v>
      </c>
      <c r="Y3" s="408">
        <v>0.106</v>
      </c>
      <c r="Z3" s="408">
        <v>0.09</v>
      </c>
      <c r="AA3" s="409">
        <v>7.6999999999999999E-2</v>
      </c>
    </row>
    <row r="4" spans="1:27" ht="15.75" customHeight="1">
      <c r="A4" s="407">
        <v>1</v>
      </c>
      <c r="B4" s="408">
        <v>0.92500000000000004</v>
      </c>
      <c r="C4" s="408">
        <v>0.85399999999999998</v>
      </c>
      <c r="D4" s="408">
        <v>0.78700000000000003</v>
      </c>
      <c r="E4" s="408">
        <v>0.71099999999999997</v>
      </c>
      <c r="F4" s="408">
        <v>0.65300000000000002</v>
      </c>
      <c r="G4" s="408">
        <v>0.6</v>
      </c>
      <c r="H4" s="408">
        <v>0.56299999999999994</v>
      </c>
      <c r="I4" s="408">
        <v>0.52</v>
      </c>
      <c r="J4" s="408">
        <v>0.48399999999999999</v>
      </c>
      <c r="K4" s="408">
        <v>0.42699999999999999</v>
      </c>
      <c r="L4" s="408">
        <v>0.38200000000000001</v>
      </c>
      <c r="M4" s="408">
        <v>0.34100000000000003</v>
      </c>
      <c r="N4" s="408">
        <v>0.307</v>
      </c>
      <c r="O4" s="408">
        <v>0.28299999999999997</v>
      </c>
      <c r="P4" s="408">
        <v>0.25900000000000001</v>
      </c>
      <c r="Q4" s="408">
        <v>0.24</v>
      </c>
      <c r="R4" s="408">
        <v>0.22500000000000001</v>
      </c>
      <c r="S4" s="408">
        <v>0.20899999999999999</v>
      </c>
      <c r="T4" s="408">
        <v>0.19600000000000001</v>
      </c>
      <c r="U4" s="408">
        <v>0.17499999999999999</v>
      </c>
      <c r="V4" s="408">
        <v>0.157</v>
      </c>
      <c r="W4" s="408">
        <v>0.14199999999999999</v>
      </c>
      <c r="X4" s="408">
        <v>0.121</v>
      </c>
      <c r="Y4" s="408">
        <v>0.10299999999999999</v>
      </c>
      <c r="Z4" s="408">
        <v>8.5999999999999993E-2</v>
      </c>
      <c r="AA4" s="409">
        <v>7.3999999999999996E-2</v>
      </c>
    </row>
    <row r="5" spans="1:27">
      <c r="A5" s="407">
        <v>1.5</v>
      </c>
      <c r="B5" s="408">
        <v>0.875</v>
      </c>
      <c r="C5" s="408">
        <v>0.80400000000000005</v>
      </c>
      <c r="D5" s="408">
        <v>0.71599999999999997</v>
      </c>
      <c r="E5" s="408">
        <v>0.64700000000000002</v>
      </c>
      <c r="F5" s="408">
        <v>0.59299999999999997</v>
      </c>
      <c r="G5" s="408">
        <v>0.54800000000000004</v>
      </c>
      <c r="H5" s="408">
        <v>0.50700000000000001</v>
      </c>
      <c r="I5" s="408">
        <v>0.47</v>
      </c>
      <c r="J5" s="408">
        <v>0.439</v>
      </c>
      <c r="K5" s="408">
        <v>0.38800000000000001</v>
      </c>
      <c r="L5" s="408">
        <v>347</v>
      </c>
      <c r="M5" s="408">
        <v>0.312</v>
      </c>
      <c r="N5" s="408">
        <v>0.28299999999999997</v>
      </c>
      <c r="O5" s="408">
        <v>0.26200000000000001</v>
      </c>
      <c r="P5" s="408">
        <v>0.24</v>
      </c>
      <c r="Q5" s="408">
        <v>0.223</v>
      </c>
      <c r="R5" s="408">
        <v>0.20699999999999999</v>
      </c>
      <c r="S5" s="408">
        <v>0.19500000000000001</v>
      </c>
      <c r="T5" s="408">
        <v>0.182</v>
      </c>
      <c r="U5" s="408">
        <v>0.16300000000000001</v>
      </c>
      <c r="V5" s="408">
        <v>0.14799999999999999</v>
      </c>
      <c r="W5" s="408">
        <v>0.13400000000000001</v>
      </c>
      <c r="X5" s="408">
        <v>0.114</v>
      </c>
      <c r="Y5" s="408">
        <v>9.9000000000000005E-2</v>
      </c>
      <c r="Z5" s="408">
        <v>8.2000000000000003E-2</v>
      </c>
      <c r="AA5" s="409">
        <v>7.0000000000000007E-2</v>
      </c>
    </row>
    <row r="6" spans="1:27">
      <c r="A6" s="407">
        <v>2</v>
      </c>
      <c r="B6" s="408">
        <v>0.81299999999999994</v>
      </c>
      <c r="C6" s="408">
        <v>0.74199999999999999</v>
      </c>
      <c r="D6" s="408">
        <v>0.65300000000000002</v>
      </c>
      <c r="E6" s="408">
        <v>0.58699999999999997</v>
      </c>
      <c r="F6" s="408">
        <v>0.53600000000000003</v>
      </c>
      <c r="G6" s="408">
        <v>0.496</v>
      </c>
      <c r="H6" s="408">
        <v>0.45700000000000002</v>
      </c>
      <c r="I6" s="408">
        <v>0.42499999999999999</v>
      </c>
      <c r="J6" s="408">
        <v>0.39700000000000002</v>
      </c>
      <c r="K6" s="408">
        <v>0.35199999999999998</v>
      </c>
      <c r="L6" s="408">
        <v>0.315</v>
      </c>
      <c r="M6" s="408">
        <v>0.28599999999999998</v>
      </c>
      <c r="N6" s="408">
        <v>0.26</v>
      </c>
      <c r="O6" s="408">
        <v>0.24</v>
      </c>
      <c r="P6" s="408">
        <v>0.222</v>
      </c>
      <c r="Q6" s="408">
        <v>0.20599999999999999</v>
      </c>
      <c r="R6" s="408">
        <v>0.193</v>
      </c>
      <c r="S6" s="408">
        <v>0.192</v>
      </c>
      <c r="T6" s="408">
        <v>0.17</v>
      </c>
      <c r="U6" s="408">
        <v>0.153</v>
      </c>
      <c r="V6" s="408">
        <v>0.13800000000000001</v>
      </c>
      <c r="W6" s="408">
        <v>0.125</v>
      </c>
      <c r="X6" s="408">
        <v>0.107</v>
      </c>
      <c r="Y6" s="408">
        <v>9.4E-2</v>
      </c>
      <c r="Z6" s="408">
        <v>7.9000000000000001E-2</v>
      </c>
      <c r="AA6" s="409">
        <v>6.7000000000000004E-2</v>
      </c>
    </row>
    <row r="7" spans="1:27">
      <c r="A7" s="407">
        <v>2.5</v>
      </c>
      <c r="B7" s="408">
        <v>0.74199999999999999</v>
      </c>
      <c r="C7" s="408">
        <v>0.67200000000000004</v>
      </c>
      <c r="D7" s="408">
        <v>0.58699999999999997</v>
      </c>
      <c r="E7" s="408">
        <v>0.52600000000000002</v>
      </c>
      <c r="F7" s="408">
        <v>0.48</v>
      </c>
      <c r="G7" s="408">
        <v>0.442</v>
      </c>
      <c r="H7" s="408">
        <v>0.41</v>
      </c>
      <c r="I7" s="408">
        <v>0.38300000000000001</v>
      </c>
      <c r="J7" s="408">
        <v>0.35699999999999998</v>
      </c>
      <c r="K7" s="408">
        <v>0.317</v>
      </c>
      <c r="L7" s="408">
        <v>0.28699999999999998</v>
      </c>
      <c r="M7" s="408">
        <v>0.26200000000000001</v>
      </c>
      <c r="N7" s="408">
        <v>0.23799999999999999</v>
      </c>
      <c r="O7" s="408">
        <v>0.22</v>
      </c>
      <c r="P7" s="408">
        <v>0.20399999999999999</v>
      </c>
      <c r="Q7" s="408">
        <v>0.9</v>
      </c>
      <c r="R7" s="408">
        <v>0.17799999999999999</v>
      </c>
      <c r="S7" s="408">
        <v>0.16800000000000001</v>
      </c>
      <c r="T7" s="408">
        <v>0.158</v>
      </c>
      <c r="U7" s="408">
        <v>0.14399999999999999</v>
      </c>
      <c r="V7" s="408">
        <v>0.13</v>
      </c>
      <c r="W7" s="408">
        <v>0.11799999999999999</v>
      </c>
      <c r="X7" s="408">
        <v>0.10100000000000001</v>
      </c>
      <c r="Y7" s="408">
        <v>0.09</v>
      </c>
      <c r="Z7" s="408">
        <v>7.5999999999999998E-2</v>
      </c>
      <c r="AA7" s="409">
        <v>6.5000000000000002E-2</v>
      </c>
    </row>
    <row r="8" spans="1:27">
      <c r="A8" s="407">
        <v>3</v>
      </c>
      <c r="B8" s="408">
        <v>0.66700000000000004</v>
      </c>
      <c r="C8" s="408">
        <v>0.59699999999999998</v>
      </c>
      <c r="D8" s="408">
        <v>0.52</v>
      </c>
      <c r="E8" s="408">
        <v>0.46500000000000002</v>
      </c>
      <c r="F8" s="408">
        <v>0.42499999999999999</v>
      </c>
      <c r="G8" s="408">
        <v>0.39500000000000002</v>
      </c>
      <c r="H8" s="408">
        <v>0.36499999999999999</v>
      </c>
      <c r="I8" s="408">
        <v>0.34200000000000003</v>
      </c>
      <c r="J8" s="408">
        <v>0.32</v>
      </c>
      <c r="K8" s="408">
        <v>0.28699999999999998</v>
      </c>
      <c r="L8" s="408">
        <v>0.26</v>
      </c>
      <c r="M8" s="408">
        <v>0.23799999999999999</v>
      </c>
      <c r="N8" s="408">
        <v>0.217</v>
      </c>
      <c r="O8" s="408">
        <v>0.20200000000000001</v>
      </c>
      <c r="P8" s="408">
        <v>0.187</v>
      </c>
      <c r="Q8" s="408">
        <v>0.17499999999999999</v>
      </c>
      <c r="R8" s="408">
        <v>0.16600000000000001</v>
      </c>
      <c r="S8" s="408">
        <v>0.156</v>
      </c>
      <c r="T8" s="408">
        <v>0.14699999999999999</v>
      </c>
      <c r="U8" s="408">
        <v>0.13500000000000001</v>
      </c>
      <c r="V8" s="408">
        <v>0.123</v>
      </c>
      <c r="W8" s="408">
        <v>0.112</v>
      </c>
      <c r="X8" s="408">
        <v>9.7000000000000003E-2</v>
      </c>
      <c r="Y8" s="408">
        <v>8.5999999999999993E-2</v>
      </c>
      <c r="Z8" s="408">
        <v>7.2999999999999995E-2</v>
      </c>
      <c r="AA8" s="409">
        <v>6.3E-2</v>
      </c>
    </row>
    <row r="9" spans="1:27">
      <c r="A9" s="407">
        <v>3.5</v>
      </c>
      <c r="B9" s="408">
        <v>0.58699999999999997</v>
      </c>
      <c r="C9" s="408">
        <v>0.52200000000000002</v>
      </c>
      <c r="D9" s="408">
        <v>0.45500000000000002</v>
      </c>
      <c r="E9" s="408">
        <v>0.40799999999999997</v>
      </c>
      <c r="F9" s="408">
        <v>0.375</v>
      </c>
      <c r="G9" s="408">
        <v>0.35</v>
      </c>
      <c r="H9" s="408">
        <v>0.32500000000000001</v>
      </c>
      <c r="I9" s="408">
        <v>0.30299999999999999</v>
      </c>
      <c r="J9" s="408">
        <v>0.28699999999999998</v>
      </c>
      <c r="K9" s="408">
        <v>0.25800000000000001</v>
      </c>
      <c r="L9" s="408">
        <v>0.23300000000000001</v>
      </c>
      <c r="M9" s="408">
        <v>0.216</v>
      </c>
      <c r="N9" s="408">
        <v>0.19800000000000001</v>
      </c>
      <c r="O9" s="408">
        <v>0.183</v>
      </c>
      <c r="P9" s="408">
        <v>0.17199999999999999</v>
      </c>
      <c r="Q9" s="408">
        <v>0.16200000000000001</v>
      </c>
      <c r="R9" s="408">
        <v>0.153</v>
      </c>
      <c r="S9" s="408">
        <v>0.14499999999999999</v>
      </c>
      <c r="T9" s="408">
        <v>0.13700000000000001</v>
      </c>
      <c r="U9" s="408">
        <v>0.125</v>
      </c>
      <c r="V9" s="408">
        <v>0.115</v>
      </c>
      <c r="W9" s="408">
        <v>0.106</v>
      </c>
      <c r="X9" s="408">
        <v>9.1999999999999998E-2</v>
      </c>
      <c r="Y9" s="408">
        <v>8.2000000000000003E-2</v>
      </c>
      <c r="Z9" s="408">
        <v>6.9000000000000006E-2</v>
      </c>
      <c r="AA9" s="409">
        <v>0.06</v>
      </c>
    </row>
    <row r="10" spans="1:27">
      <c r="A10" s="407">
        <v>4</v>
      </c>
      <c r="B10" s="408">
        <v>0.505</v>
      </c>
      <c r="C10" s="408">
        <v>0.44700000000000001</v>
      </c>
      <c r="D10" s="408">
        <v>0.39400000000000002</v>
      </c>
      <c r="E10" s="408">
        <v>0.35599999999999998</v>
      </c>
      <c r="F10" s="408">
        <v>0.33</v>
      </c>
      <c r="G10" s="408">
        <v>0.309</v>
      </c>
      <c r="H10" s="408">
        <v>0.29799999999999999</v>
      </c>
      <c r="I10" s="408">
        <v>0.27</v>
      </c>
      <c r="J10" s="408">
        <v>0.25600000000000001</v>
      </c>
      <c r="K10" s="408">
        <v>0.23200000000000001</v>
      </c>
      <c r="L10" s="408">
        <v>0.21199999999999999</v>
      </c>
      <c r="M10" s="408">
        <v>0.19700000000000001</v>
      </c>
      <c r="N10" s="408">
        <v>0.18099999999999999</v>
      </c>
      <c r="O10" s="408">
        <v>0.16800000000000001</v>
      </c>
      <c r="P10" s="408">
        <v>0.158</v>
      </c>
      <c r="Q10" s="408">
        <v>149</v>
      </c>
      <c r="R10" s="408">
        <v>0.14000000000000001</v>
      </c>
      <c r="S10" s="408">
        <v>0.13500000000000001</v>
      </c>
      <c r="T10" s="408">
        <v>0.127</v>
      </c>
      <c r="U10" s="408">
        <v>0.11799999999999999</v>
      </c>
      <c r="V10" s="408">
        <v>0.108</v>
      </c>
      <c r="W10" s="408">
        <v>9.8000000000000004E-2</v>
      </c>
      <c r="X10" s="408">
        <v>8.7999999999999995E-2</v>
      </c>
      <c r="Y10" s="408">
        <v>7.8E-2</v>
      </c>
      <c r="Z10" s="408">
        <v>6.6000000000000003E-2</v>
      </c>
      <c r="AA10" s="409">
        <v>5.7000000000000002E-2</v>
      </c>
    </row>
    <row r="11" spans="1:27">
      <c r="A11" s="407">
        <v>4.5</v>
      </c>
      <c r="B11" s="408">
        <v>0.41799999999999998</v>
      </c>
      <c r="C11" s="408">
        <v>0.38200000000000001</v>
      </c>
      <c r="D11" s="408">
        <v>0.34200000000000003</v>
      </c>
      <c r="E11" s="408">
        <v>0.31</v>
      </c>
      <c r="F11" s="408">
        <v>0.28799999999999998</v>
      </c>
      <c r="G11" s="408">
        <v>0.27200000000000002</v>
      </c>
      <c r="H11" s="408">
        <v>0.25700000000000001</v>
      </c>
      <c r="I11" s="408">
        <v>0.24199999999999999</v>
      </c>
      <c r="J11" s="408">
        <v>0.22900000000000001</v>
      </c>
      <c r="K11" s="408">
        <v>0.20799999999999999</v>
      </c>
      <c r="L11" s="408">
        <v>0.192</v>
      </c>
      <c r="M11" s="408">
        <v>0.17799999999999999</v>
      </c>
      <c r="N11" s="408">
        <v>0.16500000000000001</v>
      </c>
      <c r="O11" s="408">
        <v>0.155</v>
      </c>
      <c r="P11" s="408">
        <v>0.14599999999999999</v>
      </c>
      <c r="Q11" s="408">
        <v>0.13700000000000001</v>
      </c>
      <c r="R11" s="408">
        <v>0.13</v>
      </c>
      <c r="S11" s="408">
        <v>0.125</v>
      </c>
      <c r="T11" s="408">
        <v>0.11799999999999999</v>
      </c>
      <c r="U11" s="408">
        <v>0.11</v>
      </c>
      <c r="V11" s="408">
        <v>0.10100000000000001</v>
      </c>
      <c r="W11" s="408">
        <v>9.2999999999999999E-2</v>
      </c>
      <c r="X11" s="408">
        <v>8.3000000000000004E-2</v>
      </c>
      <c r="Y11" s="408">
        <v>7.4999999999999997E-2</v>
      </c>
      <c r="Z11" s="408">
        <v>0.64</v>
      </c>
      <c r="AA11" s="409">
        <v>5.5E-2</v>
      </c>
    </row>
    <row r="12" spans="1:27">
      <c r="A12" s="407">
        <v>5</v>
      </c>
      <c r="B12" s="408">
        <v>0.35399999999999998</v>
      </c>
      <c r="C12" s="408">
        <v>0.32600000000000001</v>
      </c>
      <c r="D12" s="408">
        <v>0.29499999999999998</v>
      </c>
      <c r="E12" s="408">
        <v>0.27300000000000002</v>
      </c>
      <c r="F12" s="408">
        <v>0.253</v>
      </c>
      <c r="G12" s="408">
        <v>0.23899999999999999</v>
      </c>
      <c r="H12" s="408">
        <v>0.22500000000000001</v>
      </c>
      <c r="I12" s="408">
        <v>0.215</v>
      </c>
      <c r="J12" s="408">
        <v>0.20499999999999999</v>
      </c>
      <c r="K12" s="408">
        <v>0.188</v>
      </c>
      <c r="L12" s="408">
        <v>0.17499999999999999</v>
      </c>
      <c r="M12" s="408">
        <v>0.16200000000000001</v>
      </c>
      <c r="N12" s="408">
        <v>0.15</v>
      </c>
      <c r="O12" s="408">
        <v>0.14299999999999999</v>
      </c>
      <c r="P12" s="408">
        <v>0.13500000000000001</v>
      </c>
      <c r="Q12" s="408">
        <v>0.126</v>
      </c>
      <c r="R12" s="408">
        <v>0.12</v>
      </c>
      <c r="S12" s="408">
        <v>0.11700000000000001</v>
      </c>
      <c r="T12" s="408">
        <v>0.111</v>
      </c>
      <c r="U12" s="408">
        <v>0.10299999999999999</v>
      </c>
      <c r="V12" s="408">
        <v>9.5000000000000001E-2</v>
      </c>
      <c r="W12" s="408">
        <v>8.7999999999999995E-2</v>
      </c>
      <c r="X12" s="408">
        <v>7.9000000000000001E-2</v>
      </c>
      <c r="Y12" s="408">
        <v>7.1999999999999995E-2</v>
      </c>
      <c r="Z12" s="408">
        <v>6.2E-2</v>
      </c>
      <c r="AA12" s="409">
        <v>5.2999999999999999E-2</v>
      </c>
    </row>
    <row r="13" spans="1:27">
      <c r="A13" s="407">
        <v>5.5</v>
      </c>
      <c r="B13" s="408">
        <v>0.30199999999999999</v>
      </c>
      <c r="C13" s="408">
        <v>0.28000000000000003</v>
      </c>
      <c r="D13" s="408">
        <v>0.25600000000000001</v>
      </c>
      <c r="E13" s="408">
        <v>0.24</v>
      </c>
      <c r="F13" s="408">
        <v>0.224</v>
      </c>
      <c r="G13" s="408">
        <v>0.21199999999999999</v>
      </c>
      <c r="H13" s="408">
        <v>0.2</v>
      </c>
      <c r="I13" s="408">
        <v>0.192</v>
      </c>
      <c r="J13" s="408">
        <v>0.184</v>
      </c>
      <c r="K13" s="408">
        <v>0.17</v>
      </c>
      <c r="L13" s="408">
        <v>0.158</v>
      </c>
      <c r="M13" s="408">
        <v>0.14799999999999999</v>
      </c>
      <c r="N13" s="408">
        <v>0.13800000000000001</v>
      </c>
      <c r="O13" s="408">
        <v>0.13200000000000001</v>
      </c>
      <c r="P13" s="408">
        <v>0.124</v>
      </c>
      <c r="Q13" s="408">
        <v>0.11700000000000001</v>
      </c>
      <c r="R13" s="408">
        <v>0.112</v>
      </c>
      <c r="S13" s="408">
        <v>0.108</v>
      </c>
      <c r="T13" s="408">
        <v>0.104</v>
      </c>
      <c r="U13" s="408">
        <v>9.5000000000000001E-2</v>
      </c>
      <c r="V13" s="408">
        <v>8.8999999999999996E-2</v>
      </c>
      <c r="W13" s="408">
        <v>8.4000000000000005E-2</v>
      </c>
      <c r="X13" s="408">
        <v>7.4999999999999997E-2</v>
      </c>
      <c r="Y13" s="408">
        <v>6.9000000000000006E-2</v>
      </c>
      <c r="Z13" s="408">
        <v>0.06</v>
      </c>
      <c r="AA13" s="409">
        <v>5.0999999999999997E-2</v>
      </c>
    </row>
    <row r="14" spans="1:27">
      <c r="A14" s="407">
        <v>6</v>
      </c>
      <c r="B14" s="408">
        <v>0.25800000000000001</v>
      </c>
      <c r="C14" s="408">
        <v>0.24399999999999999</v>
      </c>
      <c r="D14" s="408">
        <v>0.223</v>
      </c>
      <c r="E14" s="408">
        <v>0.21</v>
      </c>
      <c r="F14" s="408">
        <v>0.19800000000000001</v>
      </c>
      <c r="G14" s="408">
        <v>0.19</v>
      </c>
      <c r="H14" s="408">
        <v>0.17799999999999999</v>
      </c>
      <c r="I14" s="408">
        <v>0.17199999999999999</v>
      </c>
      <c r="J14" s="408">
        <v>0.11600000000000001</v>
      </c>
      <c r="K14" s="408">
        <v>0.153</v>
      </c>
      <c r="L14" s="408">
        <v>0.14499999999999999</v>
      </c>
      <c r="M14" s="408">
        <v>0.13700000000000001</v>
      </c>
      <c r="N14" s="408">
        <v>0.128</v>
      </c>
      <c r="O14" s="408">
        <v>0.12</v>
      </c>
      <c r="P14" s="408">
        <v>0.115</v>
      </c>
      <c r="Q14" s="408">
        <v>0.109</v>
      </c>
      <c r="R14" s="408">
        <v>0.104</v>
      </c>
      <c r="S14" s="408">
        <v>0.1</v>
      </c>
      <c r="T14" s="408">
        <v>9.6000000000000002E-2</v>
      </c>
      <c r="U14" s="408">
        <v>8.8999999999999996E-2</v>
      </c>
      <c r="V14" s="408">
        <v>8.4000000000000005E-2</v>
      </c>
      <c r="W14" s="408">
        <v>7.9000000000000001E-2</v>
      </c>
      <c r="X14" s="408">
        <v>7.1999999999999995E-2</v>
      </c>
      <c r="Y14" s="408">
        <v>6.6000000000000003E-2</v>
      </c>
      <c r="Z14" s="408">
        <v>5.7000000000000002E-2</v>
      </c>
      <c r="AA14" s="409">
        <v>4.9000000000000002E-2</v>
      </c>
    </row>
    <row r="15" spans="1:27">
      <c r="A15" s="407">
        <v>6.5</v>
      </c>
      <c r="B15" s="408">
        <v>0.223</v>
      </c>
      <c r="C15" s="408">
        <v>0.21299999999999999</v>
      </c>
      <c r="D15" s="408">
        <v>0.19600000000000001</v>
      </c>
      <c r="E15" s="408">
        <v>0.185</v>
      </c>
      <c r="F15" s="408">
        <v>0.17599999999999999</v>
      </c>
      <c r="G15" s="408">
        <v>0.17</v>
      </c>
      <c r="H15" s="408">
        <v>0.16</v>
      </c>
      <c r="I15" s="408">
        <v>0.155</v>
      </c>
      <c r="J15" s="408">
        <v>0.19400000000000001</v>
      </c>
      <c r="K15" s="408">
        <v>0.14000000000000001</v>
      </c>
      <c r="L15" s="408">
        <v>0.13200000000000001</v>
      </c>
      <c r="M15" s="408">
        <v>0.125</v>
      </c>
      <c r="N15" s="408">
        <v>0.11700000000000001</v>
      </c>
      <c r="O15" s="408">
        <v>0.112</v>
      </c>
      <c r="P15" s="408">
        <v>0.106</v>
      </c>
      <c r="Q15" s="408">
        <v>0.10100000000000001</v>
      </c>
      <c r="R15" s="408">
        <v>9.7000000000000003E-2</v>
      </c>
      <c r="S15" s="408">
        <v>9.4E-2</v>
      </c>
      <c r="T15" s="408">
        <v>8.8999999999999996E-2</v>
      </c>
      <c r="U15" s="408">
        <v>8.3000000000000004E-2</v>
      </c>
      <c r="V15" s="408">
        <v>0.08</v>
      </c>
      <c r="W15" s="408">
        <v>7.3999999999999996E-2</v>
      </c>
      <c r="X15" s="408">
        <v>0.68</v>
      </c>
      <c r="Y15" s="408">
        <v>6.2E-2</v>
      </c>
      <c r="Z15" s="408">
        <v>5.3999999999999999E-2</v>
      </c>
      <c r="AA15" s="409">
        <v>4.7E-2</v>
      </c>
    </row>
    <row r="16" spans="1:27">
      <c r="A16" s="407">
        <v>7</v>
      </c>
      <c r="B16" s="408">
        <v>0.19400000000000001</v>
      </c>
      <c r="C16" s="408">
        <v>0.186</v>
      </c>
      <c r="D16" s="408">
        <v>0.17299999999999999</v>
      </c>
      <c r="E16" s="408">
        <v>0.16300000000000001</v>
      </c>
      <c r="F16" s="408">
        <v>0.157</v>
      </c>
      <c r="G16" s="408">
        <v>0.152</v>
      </c>
      <c r="H16" s="408">
        <v>0.14499999999999999</v>
      </c>
      <c r="I16" s="408">
        <v>0.14099999999999999</v>
      </c>
      <c r="J16" s="408">
        <v>0.13600000000000001</v>
      </c>
      <c r="K16" s="408">
        <v>0.127</v>
      </c>
      <c r="L16" s="408">
        <v>121</v>
      </c>
      <c r="M16" s="408">
        <v>0.115</v>
      </c>
      <c r="N16" s="408">
        <v>0.108</v>
      </c>
      <c r="O16" s="408">
        <v>0.10199999999999999</v>
      </c>
      <c r="P16" s="408">
        <v>9.8000000000000004E-2</v>
      </c>
      <c r="Q16" s="408">
        <v>9.4E-2</v>
      </c>
      <c r="R16" s="408">
        <v>9.0999999999999998E-2</v>
      </c>
      <c r="S16" s="408">
        <v>8.6999999999999994E-2</v>
      </c>
      <c r="T16" s="408">
        <v>8.3000000000000004E-2</v>
      </c>
      <c r="U16" s="408">
        <v>7.8E-2</v>
      </c>
      <c r="V16" s="408">
        <v>7.3999999999999996E-2</v>
      </c>
      <c r="W16" s="408">
        <v>7.0000000000000007E-2</v>
      </c>
      <c r="X16" s="408">
        <v>6.4000000000000001E-2</v>
      </c>
      <c r="Y16" s="408">
        <v>5.8999999999999997E-2</v>
      </c>
      <c r="Z16" s="408">
        <v>5.1999999999999998E-2</v>
      </c>
      <c r="AA16" s="409">
        <v>4.4999999999999998E-2</v>
      </c>
    </row>
    <row r="17" spans="1:27">
      <c r="A17" s="407">
        <v>8</v>
      </c>
      <c r="B17" s="408">
        <v>0.152</v>
      </c>
      <c r="C17" s="408">
        <v>0.14599999999999999</v>
      </c>
      <c r="D17" s="408">
        <v>0.13800000000000001</v>
      </c>
      <c r="E17" s="408">
        <v>0.13300000000000001</v>
      </c>
      <c r="F17" s="408">
        <v>0.128</v>
      </c>
      <c r="G17" s="408">
        <v>0.121</v>
      </c>
      <c r="H17" s="408">
        <v>0.11700000000000001</v>
      </c>
      <c r="I17" s="408">
        <v>0.115</v>
      </c>
      <c r="J17" s="408">
        <v>0.113</v>
      </c>
      <c r="K17" s="408">
        <v>0.16</v>
      </c>
      <c r="L17" s="408">
        <v>0.1</v>
      </c>
      <c r="M17" s="408">
        <v>9.5000000000000001E-2</v>
      </c>
      <c r="N17" s="408">
        <v>9.0999999999999998E-2</v>
      </c>
      <c r="O17" s="408">
        <v>8.6999999999999994E-2</v>
      </c>
      <c r="P17" s="408">
        <v>8.3000000000000004E-2</v>
      </c>
      <c r="Q17" s="408">
        <v>8.1000000000000003E-2</v>
      </c>
      <c r="R17" s="408">
        <v>7.8E-2</v>
      </c>
      <c r="S17" s="408">
        <v>7.5999999999999998E-2</v>
      </c>
      <c r="T17" s="408">
        <v>7.3999999999999996E-2</v>
      </c>
      <c r="U17" s="408">
        <v>6.8000000000000005E-2</v>
      </c>
      <c r="V17" s="408">
        <v>6.5000000000000002E-2</v>
      </c>
      <c r="W17" s="408">
        <v>6.2E-2</v>
      </c>
      <c r="X17" s="408">
        <v>5.7000000000000002E-2</v>
      </c>
      <c r="Y17" s="408">
        <v>5.2999999999999999E-2</v>
      </c>
      <c r="Z17" s="408">
        <v>4.7E-2</v>
      </c>
      <c r="AA17" s="409">
        <v>4.1000000000000002E-2</v>
      </c>
    </row>
    <row r="18" spans="1:27">
      <c r="A18" s="407">
        <v>9</v>
      </c>
      <c r="B18" s="408">
        <v>0.122</v>
      </c>
      <c r="C18" s="408">
        <v>0.11700000000000001</v>
      </c>
      <c r="D18" s="408">
        <v>0.112</v>
      </c>
      <c r="E18" s="408">
        <v>0.107</v>
      </c>
      <c r="F18" s="408">
        <v>0.10299999999999999</v>
      </c>
      <c r="G18" s="408">
        <v>0.1</v>
      </c>
      <c r="H18" s="408">
        <v>9.8000000000000004E-2</v>
      </c>
      <c r="I18" s="408">
        <v>9.6000000000000002E-2</v>
      </c>
      <c r="J18" s="408">
        <v>9.2999999999999999E-2</v>
      </c>
      <c r="K18" s="408">
        <v>8.7999999999999995E-2</v>
      </c>
      <c r="L18" s="408">
        <v>8.5000000000000006E-2</v>
      </c>
      <c r="M18" s="408">
        <v>8.2000000000000003E-2</v>
      </c>
      <c r="N18" s="408">
        <v>7.9000000000000001E-2</v>
      </c>
      <c r="O18" s="408">
        <v>7.4999999999999997E-2</v>
      </c>
      <c r="P18" s="408">
        <v>7.1999999999999995E-2</v>
      </c>
      <c r="Q18" s="408">
        <v>6.9000000000000006E-2</v>
      </c>
      <c r="R18" s="408">
        <v>6.6000000000000003E-2</v>
      </c>
      <c r="S18" s="408">
        <v>6.5000000000000002E-2</v>
      </c>
      <c r="T18" s="408">
        <v>6.4000000000000001E-2</v>
      </c>
      <c r="U18" s="408">
        <v>6.0999999999999999E-2</v>
      </c>
      <c r="V18" s="408">
        <v>5.8000000000000003E-2</v>
      </c>
      <c r="W18" s="408">
        <v>5.5E-2</v>
      </c>
      <c r="X18" s="408">
        <v>51</v>
      </c>
      <c r="Y18" s="408">
        <v>4.8000000000000001E-2</v>
      </c>
      <c r="Z18" s="408">
        <v>4.2999999999999997E-2</v>
      </c>
      <c r="AA18" s="409">
        <v>0.38</v>
      </c>
    </row>
    <row r="19" spans="1:27">
      <c r="A19" s="407">
        <v>10</v>
      </c>
      <c r="B19" s="408">
        <v>0.1</v>
      </c>
      <c r="C19" s="408">
        <v>9.7000000000000003E-2</v>
      </c>
      <c r="D19" s="408">
        <v>9.2999999999999999E-2</v>
      </c>
      <c r="E19" s="408">
        <v>9.0999999999999998E-2</v>
      </c>
      <c r="F19" s="408">
        <v>0.09</v>
      </c>
      <c r="G19" s="408">
        <v>8.5000000000000006E-2</v>
      </c>
      <c r="H19" s="408">
        <v>8.1000000000000003E-2</v>
      </c>
      <c r="I19" s="408">
        <v>0.08</v>
      </c>
      <c r="J19" s="408">
        <v>7.9000000000000001E-2</v>
      </c>
      <c r="K19" s="408">
        <v>7.4999999999999997E-2</v>
      </c>
      <c r="L19" s="408">
        <v>7.1999999999999995E-2</v>
      </c>
      <c r="M19" s="408">
        <v>7.0000000000000007E-2</v>
      </c>
      <c r="N19" s="408">
        <v>6.9000000000000006E-2</v>
      </c>
      <c r="O19" s="408">
        <v>6.5000000000000002E-2</v>
      </c>
      <c r="P19" s="408">
        <v>6.2E-2</v>
      </c>
      <c r="Q19" s="408">
        <v>0.06</v>
      </c>
      <c r="R19" s="408">
        <v>5.8999999999999997E-2</v>
      </c>
      <c r="S19" s="408">
        <v>5.8000000000000003E-2</v>
      </c>
      <c r="T19" s="408">
        <v>5.7000000000000002E-2</v>
      </c>
      <c r="U19" s="408">
        <v>5.5E-2</v>
      </c>
      <c r="V19" s="408">
        <v>5.1999999999999998E-2</v>
      </c>
      <c r="W19" s="408">
        <v>4.9000000000000002E-2</v>
      </c>
      <c r="X19" s="408">
        <v>4.5999999999999999E-2</v>
      </c>
      <c r="Y19" s="408">
        <v>4.2999999999999997E-2</v>
      </c>
      <c r="Z19" s="408">
        <v>0.39</v>
      </c>
      <c r="AA19" s="409">
        <v>3.5000000000000003E-2</v>
      </c>
    </row>
    <row r="20" spans="1:27">
      <c r="A20" s="407">
        <v>11</v>
      </c>
      <c r="B20" s="408">
        <v>8.7999999999999995E-2</v>
      </c>
      <c r="C20" s="408">
        <v>7.9000000000000001E-2</v>
      </c>
      <c r="D20" s="408">
        <v>7.6999999999999999E-2</v>
      </c>
      <c r="E20" s="408">
        <v>7.5999999999999998E-2</v>
      </c>
      <c r="F20" s="408">
        <v>7.4999999999999997E-2</v>
      </c>
      <c r="G20" s="408">
        <v>7.2999999999999995E-2</v>
      </c>
      <c r="H20" s="408">
        <v>7.0999999999999994E-2</v>
      </c>
      <c r="I20" s="408">
        <v>6.9000000000000006E-2</v>
      </c>
      <c r="J20" s="408">
        <v>6.8000000000000005E-2</v>
      </c>
      <c r="K20" s="408">
        <v>6.3E-2</v>
      </c>
      <c r="L20" s="408">
        <v>62</v>
      </c>
      <c r="M20" s="408">
        <v>6.0999999999999999E-2</v>
      </c>
      <c r="N20" s="408">
        <v>0.06</v>
      </c>
      <c r="O20" s="408">
        <v>5.7000000000000002E-2</v>
      </c>
      <c r="P20" s="408">
        <v>5.5E-2</v>
      </c>
      <c r="Q20" s="408">
        <v>5.2999999999999999E-2</v>
      </c>
      <c r="R20" s="408">
        <v>5.1999999999999998E-2</v>
      </c>
      <c r="S20" s="408">
        <v>5.0999999999999997E-2</v>
      </c>
      <c r="T20" s="408">
        <v>0.05</v>
      </c>
      <c r="U20" s="408">
        <v>4.8000000000000001E-2</v>
      </c>
      <c r="V20" s="408">
        <v>4.5999999999999999E-2</v>
      </c>
      <c r="W20" s="408">
        <v>4.3999999999999997E-2</v>
      </c>
      <c r="X20" s="408">
        <v>0.04</v>
      </c>
      <c r="Y20" s="408">
        <v>3.7999999999999999E-2</v>
      </c>
      <c r="Z20" s="408">
        <v>3.5000000000000003E-2</v>
      </c>
      <c r="AA20" s="409">
        <v>3.2000000000000001E-2</v>
      </c>
    </row>
    <row r="21" spans="1:27">
      <c r="A21" s="407">
        <v>12</v>
      </c>
      <c r="B21" s="408">
        <v>6.9000000000000006E-2</v>
      </c>
      <c r="C21" s="408">
        <v>6.7000000000000004E-2</v>
      </c>
      <c r="D21" s="408">
        <v>6.4000000000000001E-2</v>
      </c>
      <c r="E21" s="408">
        <v>6.3E-2</v>
      </c>
      <c r="F21" s="408">
        <v>6.2E-2</v>
      </c>
      <c r="G21" s="408">
        <v>0.06</v>
      </c>
      <c r="H21" s="408">
        <v>5.8999999999999997E-2</v>
      </c>
      <c r="I21" s="408">
        <v>5.8999999999999997E-2</v>
      </c>
      <c r="J21" s="408">
        <v>5.8000000000000003E-2</v>
      </c>
      <c r="K21" s="408">
        <v>5.5E-2</v>
      </c>
      <c r="L21" s="408">
        <v>5.3999999999999999E-2</v>
      </c>
      <c r="M21" s="408">
        <v>5.2999999999999999E-2</v>
      </c>
      <c r="N21" s="408">
        <v>5.1999999999999998E-2</v>
      </c>
      <c r="O21" s="408">
        <v>5.0999999999999997E-2</v>
      </c>
      <c r="P21" s="408">
        <v>0.05</v>
      </c>
      <c r="Q21" s="408">
        <v>4.9000000000000002E-2</v>
      </c>
      <c r="R21" s="408">
        <v>4.8000000000000001E-2</v>
      </c>
      <c r="S21" s="408">
        <v>4.7E-2</v>
      </c>
      <c r="T21" s="408">
        <v>4.5999999999999999E-2</v>
      </c>
      <c r="U21" s="408">
        <v>4.3999999999999997E-2</v>
      </c>
      <c r="V21" s="408">
        <v>4.2000000000000003E-2</v>
      </c>
      <c r="W21" s="408">
        <v>0.04</v>
      </c>
      <c r="X21" s="408">
        <v>3.6999999999999998E-2</v>
      </c>
      <c r="Y21" s="408">
        <v>3.5000000000000003E-2</v>
      </c>
      <c r="Z21" s="408">
        <v>3.2000000000000001E-2</v>
      </c>
      <c r="AA21" s="409">
        <v>2.9000000000000001E-2</v>
      </c>
    </row>
    <row r="22" spans="1:27">
      <c r="A22" s="407">
        <v>13</v>
      </c>
      <c r="B22" s="408">
        <v>6.2E-2</v>
      </c>
      <c r="C22" s="408">
        <v>6.0999999999999999E-2</v>
      </c>
      <c r="D22" s="408">
        <v>5.3999999999999999E-2</v>
      </c>
      <c r="E22" s="408">
        <v>5.2999999999999999E-2</v>
      </c>
      <c r="F22" s="408">
        <v>5.1999999999999998E-2</v>
      </c>
      <c r="G22" s="408">
        <v>5.0999999999999997E-2</v>
      </c>
      <c r="H22" s="408">
        <v>5.0999999999999997E-2</v>
      </c>
      <c r="I22" s="408">
        <v>0.05</v>
      </c>
      <c r="J22" s="408">
        <v>4.9000000000000002E-2</v>
      </c>
      <c r="K22" s="408">
        <v>4.9000000000000002E-2</v>
      </c>
      <c r="L22" s="408">
        <v>4.8000000000000001E-2</v>
      </c>
      <c r="M22" s="408">
        <v>4.8000000000000001E-2</v>
      </c>
      <c r="N22" s="408">
        <v>4.7E-2</v>
      </c>
      <c r="O22" s="408">
        <v>4.4999999999999998E-2</v>
      </c>
      <c r="P22" s="408">
        <v>4.3999999999999997E-2</v>
      </c>
      <c r="Q22" s="408">
        <v>4.2999999999999997E-2</v>
      </c>
      <c r="R22" s="408">
        <v>4.2000000000000003E-2</v>
      </c>
      <c r="S22" s="408">
        <v>4.1000000000000002E-2</v>
      </c>
      <c r="T22" s="408">
        <v>4.1000000000000002E-2</v>
      </c>
      <c r="U22" s="408">
        <v>3.9E-2</v>
      </c>
      <c r="V22" s="408">
        <v>3.7999999999999999E-2</v>
      </c>
      <c r="W22" s="408">
        <v>3.6999999999999998E-2</v>
      </c>
      <c r="X22" s="408">
        <v>3.5000000000000003E-2</v>
      </c>
      <c r="Y22" s="408">
        <v>3.3000000000000002E-2</v>
      </c>
      <c r="Z22" s="408">
        <v>0.03</v>
      </c>
      <c r="AA22" s="409">
        <v>2.7E-2</v>
      </c>
    </row>
    <row r="23" spans="1:27" ht="15" thickBot="1">
      <c r="A23" s="410">
        <v>14</v>
      </c>
      <c r="B23" s="411">
        <v>5.1999999999999998E-2</v>
      </c>
      <c r="C23" s="411">
        <v>4.9000000000000002E-2</v>
      </c>
      <c r="D23" s="411">
        <v>4.9000000000000002E-2</v>
      </c>
      <c r="E23" s="411">
        <v>4.8000000000000001E-2</v>
      </c>
      <c r="F23" s="411">
        <v>4.8000000000000001E-2</v>
      </c>
      <c r="G23" s="411">
        <v>4.7E-2</v>
      </c>
      <c r="H23" s="411">
        <v>4.7E-2</v>
      </c>
      <c r="I23" s="411">
        <v>4.5999999999999999E-2</v>
      </c>
      <c r="J23" s="411">
        <v>4.4999999999999998E-2</v>
      </c>
      <c r="K23" s="411">
        <v>4.3999999999999997E-2</v>
      </c>
      <c r="L23" s="411">
        <v>4.2999999999999997E-2</v>
      </c>
      <c r="M23" s="411">
        <v>4.2999999999999997E-2</v>
      </c>
      <c r="N23" s="411">
        <v>4.2000000000000003E-2</v>
      </c>
      <c r="O23" s="411">
        <v>4.1000000000000002E-2</v>
      </c>
      <c r="P23" s="411">
        <v>0.04</v>
      </c>
      <c r="Q23" s="411">
        <v>0.04</v>
      </c>
      <c r="R23" s="411">
        <v>3.9E-2</v>
      </c>
      <c r="S23" s="411">
        <v>3.9E-2</v>
      </c>
      <c r="T23" s="411">
        <v>3.7999999999999999E-2</v>
      </c>
      <c r="U23" s="411">
        <v>3.6999999999999998E-2</v>
      </c>
      <c r="V23" s="411">
        <v>3.5999999999999997E-2</v>
      </c>
      <c r="W23" s="411">
        <v>3.5999999999999997E-2</v>
      </c>
      <c r="X23" s="411">
        <v>3.4000000000000002E-2</v>
      </c>
      <c r="Y23" s="411">
        <v>3.2000000000000001E-2</v>
      </c>
      <c r="Z23" s="411">
        <v>2.9000000000000001E-2</v>
      </c>
      <c r="AA23" s="412">
        <v>2.5999999999999999E-2</v>
      </c>
    </row>
    <row r="24" spans="1:27" ht="15" customHeight="1"/>
    <row r="26" spans="1:27" ht="15" thickBot="1">
      <c r="A26" s="403" t="s">
        <v>150</v>
      </c>
      <c r="G26" s="413"/>
    </row>
    <row r="27" spans="1:27" ht="15" thickTop="1">
      <c r="A27" s="414" t="s">
        <v>151</v>
      </c>
      <c r="B27" s="415" t="s">
        <v>159</v>
      </c>
      <c r="C27" s="416"/>
      <c r="D27" s="417"/>
      <c r="E27" s="417"/>
      <c r="F27" s="417"/>
      <c r="G27" s="417"/>
      <c r="H27" s="417"/>
      <c r="I27" s="417"/>
      <c r="J27" s="418"/>
      <c r="K27" s="418"/>
      <c r="L27" s="417"/>
      <c r="M27" s="417"/>
      <c r="N27" s="417"/>
      <c r="O27" s="417"/>
      <c r="P27" s="417"/>
      <c r="Q27" s="418" t="s">
        <v>152</v>
      </c>
      <c r="R27" s="417"/>
      <c r="S27" s="417"/>
      <c r="T27" s="417"/>
      <c r="U27" s="417"/>
      <c r="V27" s="417"/>
      <c r="W27" s="417"/>
      <c r="X27" s="417"/>
      <c r="Y27" s="417"/>
      <c r="Z27" s="419"/>
    </row>
    <row r="28" spans="1:27" ht="15" thickBot="1">
      <c r="A28" s="420"/>
      <c r="B28" s="421"/>
      <c r="C28" s="422">
        <v>0</v>
      </c>
      <c r="D28" s="423">
        <v>0.125</v>
      </c>
      <c r="E28" s="423">
        <v>0.15625</v>
      </c>
      <c r="F28" s="423">
        <v>0.1640625</v>
      </c>
      <c r="G28" s="423">
        <v>0.16796875</v>
      </c>
      <c r="H28" s="423">
        <v>0.171875</v>
      </c>
      <c r="I28" s="423">
        <v>0.1875</v>
      </c>
      <c r="J28" s="423">
        <v>0.25</v>
      </c>
      <c r="K28" s="423">
        <v>0.375</v>
      </c>
      <c r="L28" s="422">
        <v>0.5</v>
      </c>
      <c r="M28" s="423">
        <v>0.625</v>
      </c>
      <c r="N28" s="423">
        <v>0.75</v>
      </c>
      <c r="O28" s="423">
        <v>0.8125</v>
      </c>
      <c r="P28" s="423">
        <v>0.875</v>
      </c>
      <c r="Q28" s="422">
        <v>1</v>
      </c>
      <c r="R28" s="423">
        <v>1.125</v>
      </c>
      <c r="S28" s="423">
        <v>1.25</v>
      </c>
      <c r="T28" s="423">
        <v>1.375</v>
      </c>
      <c r="U28" s="423">
        <v>1.5</v>
      </c>
      <c r="V28" s="423">
        <v>1.625</v>
      </c>
      <c r="W28" s="423">
        <v>1.6875</v>
      </c>
      <c r="X28" s="423">
        <v>1.75</v>
      </c>
      <c r="Y28" s="423">
        <v>1.875</v>
      </c>
      <c r="Z28" s="424" t="s">
        <v>153</v>
      </c>
    </row>
    <row r="29" spans="1:27" ht="15" thickTop="1">
      <c r="A29" s="425"/>
      <c r="B29" s="426">
        <v>0</v>
      </c>
      <c r="C29" s="427">
        <v>0</v>
      </c>
      <c r="D29" s="427">
        <v>-0.15</v>
      </c>
      <c r="E29" s="428">
        <v>-0.1875</v>
      </c>
      <c r="F29" s="428">
        <v>-0.19687499999999999</v>
      </c>
      <c r="G29" s="428">
        <v>-0.20156250000000001</v>
      </c>
      <c r="H29" s="428">
        <v>-0.20624999999999999</v>
      </c>
      <c r="I29" s="428">
        <v>-0.22500000000000001</v>
      </c>
      <c r="J29" s="427">
        <v>-0.3</v>
      </c>
      <c r="K29" s="427">
        <v>-0.45</v>
      </c>
      <c r="L29" s="427">
        <v>-0.6</v>
      </c>
      <c r="M29" s="427">
        <v>-0.625</v>
      </c>
      <c r="N29" s="427">
        <v>-0.65</v>
      </c>
      <c r="O29" s="428">
        <v>-0.66249999999999998</v>
      </c>
      <c r="P29" s="427">
        <v>-0.67500000000000004</v>
      </c>
      <c r="Q29" s="427">
        <v>-0.7</v>
      </c>
      <c r="R29" s="427">
        <v>-0.71250000000000002</v>
      </c>
      <c r="S29" s="427">
        <v>-0.72499999999999998</v>
      </c>
      <c r="T29" s="427">
        <v>-0.73750000000000004</v>
      </c>
      <c r="U29" s="427">
        <v>-0.75</v>
      </c>
      <c r="V29" s="427">
        <v>-0.76249999999999996</v>
      </c>
      <c r="W29" s="429">
        <v>-0.76875000000000004</v>
      </c>
      <c r="X29" s="427">
        <v>-0.77500000000000002</v>
      </c>
      <c r="Y29" s="427">
        <v>-0.78749999999999998</v>
      </c>
      <c r="Z29" s="430">
        <v>-0.8</v>
      </c>
    </row>
    <row r="30" spans="1:27">
      <c r="A30" s="425"/>
      <c r="B30" s="431">
        <v>5</v>
      </c>
      <c r="C30" s="432">
        <v>0.05</v>
      </c>
      <c r="D30" s="432">
        <v>-0.1</v>
      </c>
      <c r="E30" s="433">
        <v>-0.13750000000000001</v>
      </c>
      <c r="F30" s="433">
        <v>-0.14687500000000001</v>
      </c>
      <c r="G30" s="433">
        <v>-0.15156249999999999</v>
      </c>
      <c r="H30" s="433">
        <v>-0.15625</v>
      </c>
      <c r="I30" s="433">
        <v>-0.17499999999999999</v>
      </c>
      <c r="J30" s="432">
        <v>-0.25</v>
      </c>
      <c r="K30" s="432">
        <v>-0.4</v>
      </c>
      <c r="L30" s="432">
        <v>-0.55000000000000004</v>
      </c>
      <c r="M30" s="432">
        <v>-0.58750000000000002</v>
      </c>
      <c r="N30" s="432">
        <v>-0.625</v>
      </c>
      <c r="O30" s="433">
        <v>-0.64375000000000004</v>
      </c>
      <c r="P30" s="432">
        <v>-0.66249999999999998</v>
      </c>
      <c r="Q30" s="432">
        <v>-0.7</v>
      </c>
      <c r="R30" s="432">
        <v>-0.71250000000000002</v>
      </c>
      <c r="S30" s="432">
        <v>-0.72499999999999998</v>
      </c>
      <c r="T30" s="432">
        <v>-0.73750000000000004</v>
      </c>
      <c r="U30" s="432">
        <v>-0.75</v>
      </c>
      <c r="V30" s="432">
        <v>-0.76249999999999996</v>
      </c>
      <c r="W30" s="434">
        <v>-0.76875000000000004</v>
      </c>
      <c r="X30" s="432">
        <v>-0.77500000000000002</v>
      </c>
      <c r="Y30" s="432">
        <v>-0.78749999999999998</v>
      </c>
      <c r="Z30" s="435">
        <v>-0.8</v>
      </c>
    </row>
    <row r="31" spans="1:27">
      <c r="A31" s="425"/>
      <c r="B31" s="431">
        <v>5.625</v>
      </c>
      <c r="C31" s="432">
        <v>5.6250000000000001E-2</v>
      </c>
      <c r="D31" s="432">
        <v>-9.375E-2</v>
      </c>
      <c r="E31" s="433">
        <v>-0.13125000000000001</v>
      </c>
      <c r="F31" s="433">
        <v>-0.140625</v>
      </c>
      <c r="G31" s="433">
        <v>-0.14531250000000001</v>
      </c>
      <c r="H31" s="433">
        <v>-0.15</v>
      </c>
      <c r="I31" s="433">
        <v>-0.16875000000000001</v>
      </c>
      <c r="J31" s="432">
        <v>-0.24374999999999999</v>
      </c>
      <c r="K31" s="432">
        <v>-0.39374999999999999</v>
      </c>
      <c r="L31" s="432">
        <v>-0.54374999999999996</v>
      </c>
      <c r="M31" s="432">
        <v>-0.58281249999999996</v>
      </c>
      <c r="N31" s="432">
        <v>-0.62187499999999996</v>
      </c>
      <c r="O31" s="433">
        <v>-0.64140624999999996</v>
      </c>
      <c r="P31" s="432">
        <v>-0.66093749999999996</v>
      </c>
      <c r="Q31" s="432">
        <v>-0.7</v>
      </c>
      <c r="R31" s="432">
        <v>-0.71250000000000002</v>
      </c>
      <c r="S31" s="432">
        <v>-0.72499999999999998</v>
      </c>
      <c r="T31" s="432">
        <v>-0.73750000000000004</v>
      </c>
      <c r="U31" s="432">
        <v>-0.75</v>
      </c>
      <c r="V31" s="432">
        <v>-0.76249999999999996</v>
      </c>
      <c r="W31" s="434">
        <v>-0.76875000000000004</v>
      </c>
      <c r="X31" s="432">
        <v>-0.77500000000000002</v>
      </c>
      <c r="Y31" s="432">
        <v>-0.78749999999999998</v>
      </c>
      <c r="Z31" s="435">
        <v>-0.8</v>
      </c>
    </row>
    <row r="32" spans="1:27">
      <c r="A32" s="425"/>
      <c r="B32" s="431">
        <v>5.78125</v>
      </c>
      <c r="C32" s="432">
        <v>5.7812500000000003E-2</v>
      </c>
      <c r="D32" s="432">
        <v>-9.2187500000000006E-2</v>
      </c>
      <c r="E32" s="433">
        <v>-0.12968750000000001</v>
      </c>
      <c r="F32" s="433">
        <v>-0.13906250000000001</v>
      </c>
      <c r="G32" s="433">
        <v>-0.14374999999999999</v>
      </c>
      <c r="H32" s="433">
        <v>-0.1484375</v>
      </c>
      <c r="I32" s="433">
        <v>-0.16718749999999999</v>
      </c>
      <c r="J32" s="432">
        <v>-0.2421875</v>
      </c>
      <c r="K32" s="432">
        <v>-0.39218750000000002</v>
      </c>
      <c r="L32" s="432">
        <v>-0.54218750000000004</v>
      </c>
      <c r="M32" s="432">
        <v>-0.58164062500000002</v>
      </c>
      <c r="N32" s="432">
        <v>-0.62109375</v>
      </c>
      <c r="O32" s="433">
        <v>-0.64082031250000004</v>
      </c>
      <c r="P32" s="432">
        <v>-0.66054687499999998</v>
      </c>
      <c r="Q32" s="432">
        <v>-0.7</v>
      </c>
      <c r="R32" s="432">
        <v>-0.71250000000000002</v>
      </c>
      <c r="S32" s="432">
        <v>-0.72499999999999998</v>
      </c>
      <c r="T32" s="432">
        <v>-0.73750000000000004</v>
      </c>
      <c r="U32" s="432">
        <v>-0.75</v>
      </c>
      <c r="V32" s="432">
        <v>-0.76249999999999996</v>
      </c>
      <c r="W32" s="434">
        <v>-0.76875000000000004</v>
      </c>
      <c r="X32" s="432">
        <v>-0.77500000000000002</v>
      </c>
      <c r="Y32" s="432">
        <v>-0.78749999999999998</v>
      </c>
      <c r="Z32" s="435">
        <v>-0.8</v>
      </c>
    </row>
    <row r="33" spans="1:26">
      <c r="A33" s="425"/>
      <c r="B33" s="431">
        <v>5.9375</v>
      </c>
      <c r="C33" s="432">
        <v>5.9374999999999997E-2</v>
      </c>
      <c r="D33" s="432">
        <v>-9.0624999999999997E-2</v>
      </c>
      <c r="E33" s="433">
        <v>-0.12812499999999999</v>
      </c>
      <c r="F33" s="433">
        <v>-0.13750000000000001</v>
      </c>
      <c r="G33" s="433">
        <v>-0.14218749999999999</v>
      </c>
      <c r="H33" s="433">
        <v>-0.14687500000000001</v>
      </c>
      <c r="I33" s="433">
        <v>-0.16562499999999999</v>
      </c>
      <c r="J33" s="432">
        <v>-0.24062500000000001</v>
      </c>
      <c r="K33" s="432">
        <v>-0.390625</v>
      </c>
      <c r="L33" s="432">
        <v>-0.54062500000000002</v>
      </c>
      <c r="M33" s="432">
        <v>-0.58046874999999998</v>
      </c>
      <c r="N33" s="432">
        <v>-0.62031250000000004</v>
      </c>
      <c r="O33" s="433">
        <v>-0.64023437500000002</v>
      </c>
      <c r="P33" s="432">
        <v>-0.66015625</v>
      </c>
      <c r="Q33" s="432">
        <v>-0.7</v>
      </c>
      <c r="R33" s="432">
        <v>-0.71250000000000002</v>
      </c>
      <c r="S33" s="432">
        <v>-0.72499999999999998</v>
      </c>
      <c r="T33" s="432">
        <v>-0.73750000000000004</v>
      </c>
      <c r="U33" s="432">
        <v>-0.75</v>
      </c>
      <c r="V33" s="432">
        <v>-0.76249999999999996</v>
      </c>
      <c r="W33" s="434">
        <v>-0.76875000000000004</v>
      </c>
      <c r="X33" s="432">
        <v>-0.77500000000000002</v>
      </c>
      <c r="Y33" s="432">
        <v>-0.78749999999999998</v>
      </c>
      <c r="Z33" s="435">
        <v>-0.8</v>
      </c>
    </row>
    <row r="34" spans="1:26">
      <c r="A34" s="425"/>
      <c r="B34" s="431">
        <v>6.25</v>
      </c>
      <c r="C34" s="432">
        <v>6.25E-2</v>
      </c>
      <c r="D34" s="432">
        <v>-8.7499999999999994E-2</v>
      </c>
      <c r="E34" s="433">
        <v>-0.125</v>
      </c>
      <c r="F34" s="433">
        <v>-0.13437499999999999</v>
      </c>
      <c r="G34" s="433">
        <v>-0.13906250000000001</v>
      </c>
      <c r="H34" s="433">
        <v>-0.14374999999999999</v>
      </c>
      <c r="I34" s="433">
        <v>-0.16250000000000001</v>
      </c>
      <c r="J34" s="432">
        <v>-0.23749999999999999</v>
      </c>
      <c r="K34" s="432">
        <v>-0.38750000000000001</v>
      </c>
      <c r="L34" s="432">
        <v>-0.53749999999999998</v>
      </c>
      <c r="M34" s="432">
        <v>-0.578125</v>
      </c>
      <c r="N34" s="432">
        <v>-0.61875000000000002</v>
      </c>
      <c r="O34" s="433">
        <v>-0.63906249999999998</v>
      </c>
      <c r="P34" s="432">
        <v>-0.65937500000000004</v>
      </c>
      <c r="Q34" s="432">
        <v>-0.7</v>
      </c>
      <c r="R34" s="432">
        <v>-0.71250000000000002</v>
      </c>
      <c r="S34" s="432">
        <v>-0.72499999999999998</v>
      </c>
      <c r="T34" s="432">
        <v>-0.73750000000000004</v>
      </c>
      <c r="U34" s="432">
        <v>-0.75</v>
      </c>
      <c r="V34" s="432">
        <v>-0.76249999999999996</v>
      </c>
      <c r="W34" s="434">
        <v>-0.76875000000000004</v>
      </c>
      <c r="X34" s="432">
        <v>-0.77500000000000002</v>
      </c>
      <c r="Y34" s="432">
        <v>-0.78749999999999998</v>
      </c>
      <c r="Z34" s="435">
        <v>-0.8</v>
      </c>
    </row>
    <row r="35" spans="1:26">
      <c r="A35" s="425"/>
      <c r="B35" s="431">
        <v>7.5</v>
      </c>
      <c r="C35" s="432">
        <v>7.4999999999999997E-2</v>
      </c>
      <c r="D35" s="432">
        <v>-7.4999999999999997E-2</v>
      </c>
      <c r="E35" s="433">
        <v>-0.1125</v>
      </c>
      <c r="F35" s="433">
        <v>-0.121875</v>
      </c>
      <c r="G35" s="433">
        <v>-0.12656249999999999</v>
      </c>
      <c r="H35" s="433">
        <v>-0.13125000000000001</v>
      </c>
      <c r="I35" s="433">
        <v>-0.15</v>
      </c>
      <c r="J35" s="432">
        <v>-0.22500000000000001</v>
      </c>
      <c r="K35" s="432">
        <v>-0.375</v>
      </c>
      <c r="L35" s="432">
        <v>-0.52500000000000002</v>
      </c>
      <c r="M35" s="432">
        <v>-0.56874999999999998</v>
      </c>
      <c r="N35" s="432">
        <v>-0.61250000000000004</v>
      </c>
      <c r="O35" s="433">
        <v>-0.63437500000000002</v>
      </c>
      <c r="P35" s="432">
        <v>-0.65625</v>
      </c>
      <c r="Q35" s="432">
        <v>-0.7</v>
      </c>
      <c r="R35" s="432">
        <v>-0.71250000000000002</v>
      </c>
      <c r="S35" s="432">
        <v>-0.72499999999999998</v>
      </c>
      <c r="T35" s="432">
        <v>-0.73750000000000004</v>
      </c>
      <c r="U35" s="432">
        <v>-0.75</v>
      </c>
      <c r="V35" s="432">
        <v>-0.76249999999999996</v>
      </c>
      <c r="W35" s="434">
        <v>-0.76875000000000004</v>
      </c>
      <c r="X35" s="432">
        <v>-0.77500000000000002</v>
      </c>
      <c r="Y35" s="432">
        <v>-0.78749999999999998</v>
      </c>
      <c r="Z35" s="435">
        <v>-0.8</v>
      </c>
    </row>
    <row r="36" spans="1:26">
      <c r="A36" s="425"/>
      <c r="B36" s="431">
        <v>8.125</v>
      </c>
      <c r="C36" s="432">
        <v>8.1250000000000003E-2</v>
      </c>
      <c r="D36" s="432">
        <v>-6.8750000000000006E-2</v>
      </c>
      <c r="E36" s="433">
        <v>-0.10625</v>
      </c>
      <c r="F36" s="433">
        <v>-0.11562500000000001</v>
      </c>
      <c r="G36" s="433">
        <v>-0.1203125</v>
      </c>
      <c r="H36" s="433">
        <v>-0.125</v>
      </c>
      <c r="I36" s="433">
        <v>-0.14374999999999999</v>
      </c>
      <c r="J36" s="432">
        <v>-0.21875</v>
      </c>
      <c r="K36" s="432">
        <v>-0.36875000000000002</v>
      </c>
      <c r="L36" s="432">
        <v>-0.51875000000000004</v>
      </c>
      <c r="M36" s="432">
        <v>-0.56406250000000002</v>
      </c>
      <c r="N36" s="432">
        <v>-0.609375</v>
      </c>
      <c r="O36" s="433">
        <v>-0.63203125000000004</v>
      </c>
      <c r="P36" s="432">
        <v>-0.65468749999999998</v>
      </c>
      <c r="Q36" s="432">
        <v>-0.7</v>
      </c>
      <c r="R36" s="432">
        <v>-0.71250000000000002</v>
      </c>
      <c r="S36" s="432">
        <v>-0.72499999999999998</v>
      </c>
      <c r="T36" s="432">
        <v>-0.73750000000000004</v>
      </c>
      <c r="U36" s="432">
        <v>-0.75</v>
      </c>
      <c r="V36" s="432">
        <v>-0.76249999999999996</v>
      </c>
      <c r="W36" s="434">
        <v>-0.76875000000000004</v>
      </c>
      <c r="X36" s="432">
        <v>-0.77500000000000002</v>
      </c>
      <c r="Y36" s="432">
        <v>-0.78749999999999998</v>
      </c>
      <c r="Z36" s="435">
        <v>-0.8</v>
      </c>
    </row>
    <row r="37" spans="1:26">
      <c r="A37" s="425"/>
      <c r="B37" s="431">
        <v>8.4375</v>
      </c>
      <c r="C37" s="432">
        <v>8.4375000000000006E-2</v>
      </c>
      <c r="D37" s="432">
        <v>-6.5625000000000003E-2</v>
      </c>
      <c r="E37" s="433">
        <v>-0.10312499999999999</v>
      </c>
      <c r="F37" s="433">
        <v>-0.1125</v>
      </c>
      <c r="G37" s="433">
        <v>-0.1171875</v>
      </c>
      <c r="H37" s="433">
        <v>-0.121875</v>
      </c>
      <c r="I37" s="433">
        <v>-0.140625</v>
      </c>
      <c r="J37" s="432">
        <v>-0.21562500000000001</v>
      </c>
      <c r="K37" s="432">
        <v>-0.36562499999999998</v>
      </c>
      <c r="L37" s="432">
        <v>-0.515625</v>
      </c>
      <c r="M37" s="432">
        <v>-0.56171875000000004</v>
      </c>
      <c r="N37" s="432">
        <v>-0.60781249999999998</v>
      </c>
      <c r="O37" s="433">
        <v>-0.630859375</v>
      </c>
      <c r="P37" s="432">
        <v>-0.65390625000000002</v>
      </c>
      <c r="Q37" s="432">
        <v>-0.7</v>
      </c>
      <c r="R37" s="432">
        <v>-0.71250000000000002</v>
      </c>
      <c r="S37" s="432">
        <v>-0.72499999999999998</v>
      </c>
      <c r="T37" s="432">
        <v>-0.73750000000000004</v>
      </c>
      <c r="U37" s="432">
        <v>-0.75</v>
      </c>
      <c r="V37" s="432">
        <v>-0.76249999999999996</v>
      </c>
      <c r="W37" s="434">
        <v>-0.76875000000000004</v>
      </c>
      <c r="X37" s="432">
        <v>-0.77500000000000002</v>
      </c>
      <c r="Y37" s="432">
        <v>-0.78749999999999998</v>
      </c>
      <c r="Z37" s="435">
        <v>-0.8</v>
      </c>
    </row>
    <row r="38" spans="1:26">
      <c r="A38" s="425"/>
      <c r="B38" s="431">
        <v>8.515625</v>
      </c>
      <c r="C38" s="432">
        <v>8.5156250000000003E-2</v>
      </c>
      <c r="D38" s="432">
        <v>-6.4843750000000006E-2</v>
      </c>
      <c r="E38" s="433">
        <v>-0.10234375</v>
      </c>
      <c r="F38" s="433">
        <v>-0.11171875000000001</v>
      </c>
      <c r="G38" s="433">
        <v>-0.11640625</v>
      </c>
      <c r="H38" s="433">
        <v>-0.12109375</v>
      </c>
      <c r="I38" s="433">
        <v>-0.13984374999999999</v>
      </c>
      <c r="J38" s="432">
        <v>-0.21484375</v>
      </c>
      <c r="K38" s="432">
        <v>-0.36484375000000002</v>
      </c>
      <c r="L38" s="432">
        <v>-0.51484375000000004</v>
      </c>
      <c r="M38" s="432">
        <v>-0.56113281250000002</v>
      </c>
      <c r="N38" s="432">
        <v>-0.607421875</v>
      </c>
      <c r="O38" s="433">
        <v>-0.63056640625000004</v>
      </c>
      <c r="P38" s="432">
        <v>-0.65371093749999998</v>
      </c>
      <c r="Q38" s="432">
        <v>-0.7</v>
      </c>
      <c r="R38" s="432">
        <v>-0.71250000000000002</v>
      </c>
      <c r="S38" s="432">
        <v>-0.72499999999999998</v>
      </c>
      <c r="T38" s="432">
        <v>-0.73750000000000004</v>
      </c>
      <c r="U38" s="432">
        <v>-0.75</v>
      </c>
      <c r="V38" s="432">
        <v>-0.76249999999999996</v>
      </c>
      <c r="W38" s="434">
        <v>-0.76875000000000004</v>
      </c>
      <c r="X38" s="432">
        <v>-0.77500000000000002</v>
      </c>
      <c r="Y38" s="432">
        <v>-0.78749999999999998</v>
      </c>
      <c r="Z38" s="435">
        <v>-0.8</v>
      </c>
    </row>
    <row r="39" spans="1:26">
      <c r="A39" s="425"/>
      <c r="B39" s="431">
        <v>8.59375</v>
      </c>
      <c r="C39" s="432">
        <v>8.59375E-2</v>
      </c>
      <c r="D39" s="432">
        <v>-6.4062499999999994E-2</v>
      </c>
      <c r="E39" s="433">
        <v>-0.1015625</v>
      </c>
      <c r="F39" s="433">
        <v>-0.11093749999999999</v>
      </c>
      <c r="G39" s="433">
        <v>-0.11562500000000001</v>
      </c>
      <c r="H39" s="433">
        <v>-0.1203125</v>
      </c>
      <c r="I39" s="433">
        <v>-0.13906250000000001</v>
      </c>
      <c r="J39" s="432">
        <v>-0.21406249999999999</v>
      </c>
      <c r="K39" s="432">
        <v>-0.36406250000000001</v>
      </c>
      <c r="L39" s="432">
        <v>-0.51406249999999998</v>
      </c>
      <c r="M39" s="432">
        <v>-0.560546875</v>
      </c>
      <c r="N39" s="432">
        <v>-0.60703125000000002</v>
      </c>
      <c r="O39" s="433">
        <v>-0.63027343749999998</v>
      </c>
      <c r="P39" s="432">
        <v>-0.65351562500000004</v>
      </c>
      <c r="Q39" s="432">
        <v>-0.7</v>
      </c>
      <c r="R39" s="432">
        <v>-0.71250000000000002</v>
      </c>
      <c r="S39" s="432">
        <v>-0.72499999999999998</v>
      </c>
      <c r="T39" s="432">
        <v>-0.73750000000000004</v>
      </c>
      <c r="U39" s="432">
        <v>-0.75</v>
      </c>
      <c r="V39" s="432">
        <v>-0.76249999999999996</v>
      </c>
      <c r="W39" s="434">
        <v>-0.76875000000000004</v>
      </c>
      <c r="X39" s="432">
        <v>-0.77500000000000002</v>
      </c>
      <c r="Y39" s="432">
        <v>-0.78749999999999998</v>
      </c>
      <c r="Z39" s="435">
        <v>-0.8</v>
      </c>
    </row>
    <row r="40" spans="1:26">
      <c r="A40" s="425"/>
      <c r="B40" s="431">
        <v>8.75</v>
      </c>
      <c r="C40" s="432">
        <v>8.7499999999999994E-2</v>
      </c>
      <c r="D40" s="432">
        <v>-6.25E-2</v>
      </c>
      <c r="E40" s="433">
        <v>-0.1</v>
      </c>
      <c r="F40" s="433">
        <v>-0.109375</v>
      </c>
      <c r="G40" s="433">
        <v>-0.1140625</v>
      </c>
      <c r="H40" s="433">
        <v>-0.11874999999999999</v>
      </c>
      <c r="I40" s="433">
        <v>-0.13750000000000001</v>
      </c>
      <c r="J40" s="432">
        <v>-0.21249999999999999</v>
      </c>
      <c r="K40" s="432">
        <v>-0.36249999999999999</v>
      </c>
      <c r="L40" s="432">
        <v>-0.51249999999999996</v>
      </c>
      <c r="M40" s="432">
        <v>-0.55937499999999996</v>
      </c>
      <c r="N40" s="432">
        <v>-0.60624999999999996</v>
      </c>
      <c r="O40" s="433">
        <v>-0.62968749999999996</v>
      </c>
      <c r="P40" s="432">
        <v>-0.65312499999999996</v>
      </c>
      <c r="Q40" s="432">
        <v>-0.7</v>
      </c>
      <c r="R40" s="432">
        <v>-0.71250000000000002</v>
      </c>
      <c r="S40" s="432">
        <v>-0.72499999999999998</v>
      </c>
      <c r="T40" s="432">
        <v>-0.73750000000000004</v>
      </c>
      <c r="U40" s="432">
        <v>-0.75</v>
      </c>
      <c r="V40" s="432">
        <v>-0.76249999999999996</v>
      </c>
      <c r="W40" s="434">
        <v>-0.76875000000000004</v>
      </c>
      <c r="X40" s="432">
        <v>-0.77500000000000002</v>
      </c>
      <c r="Y40" s="432">
        <v>-0.78749999999999998</v>
      </c>
      <c r="Z40" s="435">
        <v>-0.8</v>
      </c>
    </row>
    <row r="41" spans="1:26">
      <c r="A41" s="425"/>
      <c r="B41" s="431">
        <v>10</v>
      </c>
      <c r="C41" s="432">
        <v>0.1</v>
      </c>
      <c r="D41" s="432">
        <v>-0.05</v>
      </c>
      <c r="E41" s="433">
        <v>-8.7499999999999994E-2</v>
      </c>
      <c r="F41" s="433">
        <v>-9.6875000000000003E-2</v>
      </c>
      <c r="G41" s="433">
        <v>-0.1015625</v>
      </c>
      <c r="H41" s="433">
        <v>-0.10625</v>
      </c>
      <c r="I41" s="433">
        <v>-0.125</v>
      </c>
      <c r="J41" s="432">
        <v>-0.2</v>
      </c>
      <c r="K41" s="432">
        <v>-0.35</v>
      </c>
      <c r="L41" s="432">
        <v>-0.5</v>
      </c>
      <c r="M41" s="432">
        <v>-0.55000000000000004</v>
      </c>
      <c r="N41" s="432">
        <v>-0.6</v>
      </c>
      <c r="O41" s="433">
        <v>-0.625</v>
      </c>
      <c r="P41" s="432">
        <v>-0.65</v>
      </c>
      <c r="Q41" s="432">
        <v>-0.7</v>
      </c>
      <c r="R41" s="432">
        <v>-0.71250000000000002</v>
      </c>
      <c r="S41" s="432">
        <v>-0.72499999999999998</v>
      </c>
      <c r="T41" s="432">
        <v>-0.73750000000000004</v>
      </c>
      <c r="U41" s="432">
        <v>-0.75</v>
      </c>
      <c r="V41" s="432">
        <v>-0.76249999999999996</v>
      </c>
      <c r="W41" s="434">
        <v>-0.76875000000000004</v>
      </c>
      <c r="X41" s="432">
        <v>-0.77500000000000002</v>
      </c>
      <c r="Y41" s="432">
        <v>-0.78749999999999998</v>
      </c>
      <c r="Z41" s="435">
        <v>-0.8</v>
      </c>
    </row>
    <row r="42" spans="1:26">
      <c r="A42" s="425" t="s">
        <v>154</v>
      </c>
      <c r="B42" s="431">
        <v>11.25</v>
      </c>
      <c r="C42" s="432">
        <v>0.1125</v>
      </c>
      <c r="D42" s="432">
        <v>-3.7499999999999999E-2</v>
      </c>
      <c r="E42" s="433">
        <v>-7.4999999999999997E-2</v>
      </c>
      <c r="F42" s="433">
        <v>-8.4375000000000006E-2</v>
      </c>
      <c r="G42" s="433">
        <v>-8.9062500000000003E-2</v>
      </c>
      <c r="H42" s="433">
        <v>-9.375E-2</v>
      </c>
      <c r="I42" s="433">
        <v>-0.1125</v>
      </c>
      <c r="J42" s="432">
        <v>-0.1875</v>
      </c>
      <c r="K42" s="432">
        <v>-0.33750000000000002</v>
      </c>
      <c r="L42" s="432">
        <v>-0.48749999999999999</v>
      </c>
      <c r="M42" s="432">
        <v>-0.54062500000000002</v>
      </c>
      <c r="N42" s="432">
        <v>-0.59375</v>
      </c>
      <c r="O42" s="433">
        <v>-0.62031250000000004</v>
      </c>
      <c r="P42" s="432">
        <v>-0.64687499999999998</v>
      </c>
      <c r="Q42" s="432">
        <v>-0.7</v>
      </c>
      <c r="R42" s="432">
        <v>-0.71250000000000002</v>
      </c>
      <c r="S42" s="432">
        <v>-0.72499999999999998</v>
      </c>
      <c r="T42" s="432">
        <v>-0.73750000000000004</v>
      </c>
      <c r="U42" s="432">
        <v>-0.75</v>
      </c>
      <c r="V42" s="432">
        <v>-0.76249999999999996</v>
      </c>
      <c r="W42" s="434">
        <v>-0.76875000000000004</v>
      </c>
      <c r="X42" s="432">
        <v>-0.77500000000000002</v>
      </c>
      <c r="Y42" s="432">
        <v>-0.78749999999999998</v>
      </c>
      <c r="Z42" s="435">
        <v>-0.8</v>
      </c>
    </row>
    <row r="43" spans="1:26">
      <c r="A43" s="425"/>
      <c r="B43" s="431">
        <v>12.5</v>
      </c>
      <c r="C43" s="432">
        <v>0.125</v>
      </c>
      <c r="D43" s="432">
        <v>-2.5000000000000001E-2</v>
      </c>
      <c r="E43" s="433">
        <v>-6.25E-2</v>
      </c>
      <c r="F43" s="433">
        <v>-7.1874999999999994E-2</v>
      </c>
      <c r="G43" s="433">
        <v>-7.6562500000000006E-2</v>
      </c>
      <c r="H43" s="433">
        <v>-8.1250000000000003E-2</v>
      </c>
      <c r="I43" s="433">
        <v>-0.1</v>
      </c>
      <c r="J43" s="432">
        <v>-0.17499999999999999</v>
      </c>
      <c r="K43" s="432">
        <v>-0.32500000000000001</v>
      </c>
      <c r="L43" s="432">
        <v>-0.47499999999999998</v>
      </c>
      <c r="M43" s="432">
        <v>-0.53125</v>
      </c>
      <c r="N43" s="432">
        <v>-0.58750000000000002</v>
      </c>
      <c r="O43" s="433">
        <v>-0.61562499999999998</v>
      </c>
      <c r="P43" s="432">
        <v>-0.64375000000000004</v>
      </c>
      <c r="Q43" s="432">
        <v>-0.7</v>
      </c>
      <c r="R43" s="432">
        <v>-0.71250000000000002</v>
      </c>
      <c r="S43" s="432">
        <v>-0.72499999999999998</v>
      </c>
      <c r="T43" s="432">
        <v>-0.73750000000000004</v>
      </c>
      <c r="U43" s="432">
        <v>-0.75</v>
      </c>
      <c r="V43" s="432">
        <v>-0.76249999999999996</v>
      </c>
      <c r="W43" s="434">
        <v>-0.76875000000000004</v>
      </c>
      <c r="X43" s="432">
        <v>-0.77500000000000002</v>
      </c>
      <c r="Y43" s="432">
        <v>-0.78749999999999998</v>
      </c>
      <c r="Z43" s="435">
        <v>-0.8</v>
      </c>
    </row>
    <row r="44" spans="1:26">
      <c r="A44" s="425"/>
      <c r="B44" s="431">
        <v>15</v>
      </c>
      <c r="C44" s="432">
        <v>0.15</v>
      </c>
      <c r="D44" s="432">
        <v>3.4694469519536142E-18</v>
      </c>
      <c r="E44" s="433">
        <v>-3.7499999999999999E-2</v>
      </c>
      <c r="F44" s="433">
        <v>-4.6875E-2</v>
      </c>
      <c r="G44" s="433">
        <v>-5.1562499999999997E-2</v>
      </c>
      <c r="H44" s="433">
        <v>-5.6250000000000001E-2</v>
      </c>
      <c r="I44" s="433">
        <v>-7.4999999999999997E-2</v>
      </c>
      <c r="J44" s="432">
        <v>-0.15</v>
      </c>
      <c r="K44" s="432">
        <v>-0.3</v>
      </c>
      <c r="L44" s="432">
        <v>-0.45</v>
      </c>
      <c r="M44" s="432">
        <v>-0.51249999999999996</v>
      </c>
      <c r="N44" s="432">
        <v>-0.57499999999999996</v>
      </c>
      <c r="O44" s="433">
        <v>-0.60624999999999996</v>
      </c>
      <c r="P44" s="432">
        <v>-0.63749999999999996</v>
      </c>
      <c r="Q44" s="432">
        <v>-0.7</v>
      </c>
      <c r="R44" s="432">
        <v>-0.71250000000000002</v>
      </c>
      <c r="S44" s="432">
        <v>-0.72499999999999998</v>
      </c>
      <c r="T44" s="432">
        <v>-0.73750000000000004</v>
      </c>
      <c r="U44" s="432">
        <v>-0.75</v>
      </c>
      <c r="V44" s="432">
        <v>-0.76249999999999996</v>
      </c>
      <c r="W44" s="434">
        <v>-0.76875000000000004</v>
      </c>
      <c r="X44" s="432">
        <v>-0.77500000000000002</v>
      </c>
      <c r="Y44" s="432">
        <v>-0.78749999999999998</v>
      </c>
      <c r="Z44" s="435">
        <v>-0.8</v>
      </c>
    </row>
    <row r="45" spans="1:26">
      <c r="A45" s="425"/>
      <c r="B45" s="431">
        <v>16.25</v>
      </c>
      <c r="C45" s="432">
        <v>0.16250000000000001</v>
      </c>
      <c r="D45" s="432">
        <v>1.2500000000000001E-2</v>
      </c>
      <c r="E45" s="433">
        <v>-2.5000000000000001E-2</v>
      </c>
      <c r="F45" s="433">
        <v>-3.4375000000000003E-2</v>
      </c>
      <c r="G45" s="433">
        <v>-3.90625E-2</v>
      </c>
      <c r="H45" s="433">
        <v>-4.3749999999999997E-2</v>
      </c>
      <c r="I45" s="433">
        <v>-6.25E-2</v>
      </c>
      <c r="J45" s="432">
        <v>-0.13750000000000001</v>
      </c>
      <c r="K45" s="432">
        <v>-0.28749999999999998</v>
      </c>
      <c r="L45" s="432">
        <v>-0.4375</v>
      </c>
      <c r="M45" s="432">
        <v>-0.50312500000000004</v>
      </c>
      <c r="N45" s="432">
        <v>-0.56874999999999998</v>
      </c>
      <c r="O45" s="433">
        <v>-0.6015625</v>
      </c>
      <c r="P45" s="432">
        <v>-0.63437500000000002</v>
      </c>
      <c r="Q45" s="432">
        <v>-0.7</v>
      </c>
      <c r="R45" s="432">
        <v>-0.71250000000000002</v>
      </c>
      <c r="S45" s="432">
        <v>-0.72499999999999998</v>
      </c>
      <c r="T45" s="432">
        <v>-0.73750000000000004</v>
      </c>
      <c r="U45" s="432">
        <v>-0.75</v>
      </c>
      <c r="V45" s="432">
        <v>-0.76249999999999996</v>
      </c>
      <c r="W45" s="434">
        <v>-0.76875000000000004</v>
      </c>
      <c r="X45" s="432">
        <v>-0.77500000000000002</v>
      </c>
      <c r="Y45" s="432">
        <v>-0.78749999999999998</v>
      </c>
      <c r="Z45" s="435">
        <v>-0.8</v>
      </c>
    </row>
    <row r="46" spans="1:26">
      <c r="A46" s="425"/>
      <c r="B46" s="431">
        <v>16.875</v>
      </c>
      <c r="C46" s="432">
        <v>0.16875000000000001</v>
      </c>
      <c r="D46" s="432">
        <v>1.8749999999999999E-2</v>
      </c>
      <c r="E46" s="433">
        <v>-1.8749999999999999E-2</v>
      </c>
      <c r="F46" s="433">
        <v>-2.8125000000000001E-2</v>
      </c>
      <c r="G46" s="433">
        <v>-3.2812500000000001E-2</v>
      </c>
      <c r="H46" s="433">
        <v>-3.7499999999999999E-2</v>
      </c>
      <c r="I46" s="433">
        <v>-5.6250000000000001E-2</v>
      </c>
      <c r="J46" s="432">
        <v>-0.13125000000000001</v>
      </c>
      <c r="K46" s="432">
        <v>-0.28125</v>
      </c>
      <c r="L46" s="432">
        <v>-0.43125000000000002</v>
      </c>
      <c r="M46" s="432">
        <v>-0.49843749999999998</v>
      </c>
      <c r="N46" s="432">
        <v>-0.56562500000000004</v>
      </c>
      <c r="O46" s="433">
        <v>-0.59921875000000002</v>
      </c>
      <c r="P46" s="432">
        <v>-0.6328125</v>
      </c>
      <c r="Q46" s="432">
        <v>-0.7</v>
      </c>
      <c r="R46" s="432">
        <v>-0.71250000000000002</v>
      </c>
      <c r="S46" s="432">
        <v>-0.72499999999999998</v>
      </c>
      <c r="T46" s="432">
        <v>-0.73750000000000004</v>
      </c>
      <c r="U46" s="432">
        <v>-0.75</v>
      </c>
      <c r="V46" s="432">
        <v>-0.76249999999999996</v>
      </c>
      <c r="W46" s="434">
        <v>-0.76875000000000004</v>
      </c>
      <c r="X46" s="432">
        <v>-0.77500000000000002</v>
      </c>
      <c r="Y46" s="432">
        <v>-0.78749999999999998</v>
      </c>
      <c r="Z46" s="435">
        <v>-0.8</v>
      </c>
    </row>
    <row r="47" spans="1:26">
      <c r="A47" s="425"/>
      <c r="B47" s="431">
        <v>17.5</v>
      </c>
      <c r="C47" s="432">
        <v>0.17499999999999999</v>
      </c>
      <c r="D47" s="432">
        <v>2.5000000000000001E-2</v>
      </c>
      <c r="E47" s="433">
        <v>-1.2500000000000001E-2</v>
      </c>
      <c r="F47" s="433">
        <v>-2.1874999999999999E-2</v>
      </c>
      <c r="G47" s="433">
        <v>-2.6562499999999999E-2</v>
      </c>
      <c r="H47" s="433">
        <v>-3.125E-2</v>
      </c>
      <c r="I47" s="433">
        <v>-0.05</v>
      </c>
      <c r="J47" s="432">
        <v>-0.125</v>
      </c>
      <c r="K47" s="432">
        <v>-0.27500000000000002</v>
      </c>
      <c r="L47" s="432">
        <v>-0.42499999999999999</v>
      </c>
      <c r="M47" s="432">
        <v>-0.49375000000000002</v>
      </c>
      <c r="N47" s="432">
        <v>-0.5625</v>
      </c>
      <c r="O47" s="433">
        <v>-0.59687500000000004</v>
      </c>
      <c r="P47" s="432">
        <v>-0.63124999999999998</v>
      </c>
      <c r="Q47" s="432">
        <v>-0.7</v>
      </c>
      <c r="R47" s="432">
        <v>-0.71250000000000002</v>
      </c>
      <c r="S47" s="432">
        <v>-0.72499999999999998</v>
      </c>
      <c r="T47" s="432">
        <v>-0.73750000000000004</v>
      </c>
      <c r="U47" s="432">
        <v>-0.75</v>
      </c>
      <c r="V47" s="432">
        <v>-0.76249999999999996</v>
      </c>
      <c r="W47" s="434">
        <v>-0.76875000000000004</v>
      </c>
      <c r="X47" s="432">
        <v>-0.77500000000000002</v>
      </c>
      <c r="Y47" s="432">
        <v>-0.78749999999999998</v>
      </c>
      <c r="Z47" s="435">
        <v>-0.8</v>
      </c>
    </row>
    <row r="48" spans="1:26">
      <c r="A48" s="425"/>
      <c r="B48" s="431">
        <v>20</v>
      </c>
      <c r="C48" s="432">
        <v>0.2</v>
      </c>
      <c r="D48" s="432">
        <v>0.05</v>
      </c>
      <c r="E48" s="433">
        <v>1.2500000000000001E-2</v>
      </c>
      <c r="F48" s="433">
        <v>3.1250000000000002E-3</v>
      </c>
      <c r="G48" s="433">
        <v>-1.5625000000000001E-3</v>
      </c>
      <c r="H48" s="433">
        <v>-6.2500000000000003E-3</v>
      </c>
      <c r="I48" s="433">
        <v>-2.5000000000000001E-2</v>
      </c>
      <c r="J48" s="432">
        <v>-0.1</v>
      </c>
      <c r="K48" s="432">
        <v>-0.25</v>
      </c>
      <c r="L48" s="432">
        <v>-0.4</v>
      </c>
      <c r="M48" s="432">
        <v>-0.47499999999999998</v>
      </c>
      <c r="N48" s="432">
        <v>-0.55000000000000004</v>
      </c>
      <c r="O48" s="433">
        <v>-0.58750000000000002</v>
      </c>
      <c r="P48" s="432">
        <v>-0.625</v>
      </c>
      <c r="Q48" s="432">
        <v>-0.7</v>
      </c>
      <c r="R48" s="432">
        <v>-0.71250000000000002</v>
      </c>
      <c r="S48" s="432">
        <v>-0.72499999999999998</v>
      </c>
      <c r="T48" s="432">
        <v>-0.73750000000000004</v>
      </c>
      <c r="U48" s="432">
        <v>-0.75</v>
      </c>
      <c r="V48" s="432">
        <v>-0.76249999999999996</v>
      </c>
      <c r="W48" s="434">
        <v>-0.76875000000000004</v>
      </c>
      <c r="X48" s="432">
        <v>-0.77500000000000002</v>
      </c>
      <c r="Y48" s="432">
        <v>-0.78749999999999998</v>
      </c>
      <c r="Z48" s="435">
        <v>-0.8</v>
      </c>
    </row>
    <row r="49" spans="1:26">
      <c r="A49" s="425"/>
      <c r="B49" s="431">
        <v>25</v>
      </c>
      <c r="C49" s="432">
        <v>0.25</v>
      </c>
      <c r="D49" s="432">
        <v>0.13125000000000001</v>
      </c>
      <c r="E49" s="433">
        <v>0.1015625</v>
      </c>
      <c r="F49" s="433">
        <v>9.4140625000000006E-2</v>
      </c>
      <c r="G49" s="433">
        <v>9.0429687499999994E-2</v>
      </c>
      <c r="H49" s="433">
        <v>8.6718749999999997E-2</v>
      </c>
      <c r="I49" s="433">
        <v>7.1874999999999994E-2</v>
      </c>
      <c r="J49" s="432">
        <v>1.2500000000000001E-2</v>
      </c>
      <c r="K49" s="432">
        <v>-0.10625</v>
      </c>
      <c r="L49" s="432">
        <v>-0.22500000000000001</v>
      </c>
      <c r="M49" s="432">
        <v>-0.3125</v>
      </c>
      <c r="N49" s="432">
        <v>-0.4</v>
      </c>
      <c r="O49" s="433">
        <v>-0.44374999999999998</v>
      </c>
      <c r="P49" s="432">
        <v>-0.48749999999999999</v>
      </c>
      <c r="Q49" s="432">
        <v>-0.57499999999999996</v>
      </c>
      <c r="R49" s="432">
        <v>-0.59062499999999996</v>
      </c>
      <c r="S49" s="432">
        <v>-0.60624999999999996</v>
      </c>
      <c r="T49" s="432">
        <v>-0.62187499999999996</v>
      </c>
      <c r="U49" s="432">
        <v>-0.63749999999999996</v>
      </c>
      <c r="V49" s="432">
        <v>-0.65312499999999996</v>
      </c>
      <c r="W49" s="434">
        <v>-0.66093749999999996</v>
      </c>
      <c r="X49" s="432">
        <v>-0.66874999999999996</v>
      </c>
      <c r="Y49" s="432">
        <v>-0.68437499999999996</v>
      </c>
      <c r="Z49" s="435">
        <v>-0.7</v>
      </c>
    </row>
    <row r="50" spans="1:26">
      <c r="A50" s="425"/>
      <c r="B50" s="431">
        <v>30</v>
      </c>
      <c r="C50" s="432">
        <v>0.3</v>
      </c>
      <c r="D50" s="432">
        <v>0.21249999999999999</v>
      </c>
      <c r="E50" s="433">
        <v>0.19062499999999999</v>
      </c>
      <c r="F50" s="433">
        <v>0.18515624999999999</v>
      </c>
      <c r="G50" s="433">
        <v>0.18242187500000001</v>
      </c>
      <c r="H50" s="433">
        <v>0.1796875</v>
      </c>
      <c r="I50" s="433">
        <v>0.16875000000000001</v>
      </c>
      <c r="J50" s="432">
        <v>0.125</v>
      </c>
      <c r="K50" s="432">
        <v>3.7499999999999999E-2</v>
      </c>
      <c r="L50" s="432">
        <v>-0.05</v>
      </c>
      <c r="M50" s="432">
        <v>-0.15</v>
      </c>
      <c r="N50" s="432">
        <v>-0.25</v>
      </c>
      <c r="O50" s="433">
        <v>-0.3</v>
      </c>
      <c r="P50" s="432">
        <v>-0.35</v>
      </c>
      <c r="Q50" s="432">
        <v>-0.45</v>
      </c>
      <c r="R50" s="432">
        <v>-0.46875</v>
      </c>
      <c r="S50" s="432">
        <v>-0.48749999999999999</v>
      </c>
      <c r="T50" s="432">
        <v>-0.50624999999999998</v>
      </c>
      <c r="U50" s="432">
        <v>-0.52500000000000002</v>
      </c>
      <c r="V50" s="432">
        <v>-0.54374999999999996</v>
      </c>
      <c r="W50" s="434">
        <v>-0.55312499999999998</v>
      </c>
      <c r="X50" s="432">
        <v>-0.5625</v>
      </c>
      <c r="Y50" s="432">
        <v>-0.58125000000000004</v>
      </c>
      <c r="Z50" s="435">
        <v>-0.6</v>
      </c>
    </row>
    <row r="51" spans="1:26">
      <c r="A51" s="425"/>
      <c r="B51" s="431">
        <v>35</v>
      </c>
      <c r="C51" s="432">
        <v>0.35</v>
      </c>
      <c r="D51" s="432">
        <v>0.29375000000000001</v>
      </c>
      <c r="E51" s="433">
        <v>0.27968749999999998</v>
      </c>
      <c r="F51" s="433">
        <v>0.27617187500000001</v>
      </c>
      <c r="G51" s="433">
        <v>0.2744140625</v>
      </c>
      <c r="H51" s="433">
        <v>0.27265624999999999</v>
      </c>
      <c r="I51" s="433">
        <v>0.265625</v>
      </c>
      <c r="J51" s="432">
        <v>0.23749999999999999</v>
      </c>
      <c r="K51" s="432">
        <v>0.18124999999999999</v>
      </c>
      <c r="L51" s="432">
        <v>0.125</v>
      </c>
      <c r="M51" s="432">
        <v>1.2500000000000001E-2</v>
      </c>
      <c r="N51" s="432">
        <v>-0.1</v>
      </c>
      <c r="O51" s="433">
        <v>-0.15625</v>
      </c>
      <c r="P51" s="432">
        <v>-0.21249999999999999</v>
      </c>
      <c r="Q51" s="432">
        <v>-0.32500000000000001</v>
      </c>
      <c r="R51" s="432">
        <v>-0.34687499999999999</v>
      </c>
      <c r="S51" s="432">
        <v>-0.36875000000000002</v>
      </c>
      <c r="T51" s="432">
        <v>-0.390625</v>
      </c>
      <c r="U51" s="432">
        <v>-0.41249999999999998</v>
      </c>
      <c r="V51" s="432">
        <v>-0.43437500000000001</v>
      </c>
      <c r="W51" s="434">
        <v>-0.4453125</v>
      </c>
      <c r="X51" s="432">
        <v>-0.45624999999999999</v>
      </c>
      <c r="Y51" s="432">
        <v>-0.47812500000000002</v>
      </c>
      <c r="Z51" s="435">
        <v>-0.5</v>
      </c>
    </row>
    <row r="52" spans="1:26">
      <c r="A52" s="425"/>
      <c r="B52" s="431">
        <v>40</v>
      </c>
      <c r="C52" s="432">
        <v>0.4</v>
      </c>
      <c r="D52" s="432">
        <v>0.375</v>
      </c>
      <c r="E52" s="433">
        <v>0.36875000000000002</v>
      </c>
      <c r="F52" s="433">
        <v>0.3671875</v>
      </c>
      <c r="G52" s="433">
        <v>0.36640624999999999</v>
      </c>
      <c r="H52" s="433">
        <v>0.36562499999999998</v>
      </c>
      <c r="I52" s="433">
        <v>0.36249999999999999</v>
      </c>
      <c r="J52" s="432">
        <v>0.35</v>
      </c>
      <c r="K52" s="432">
        <v>0.32500000000000001</v>
      </c>
      <c r="L52" s="432">
        <v>0.3</v>
      </c>
      <c r="M52" s="432">
        <v>0.17499999999999999</v>
      </c>
      <c r="N52" s="432">
        <v>0.05</v>
      </c>
      <c r="O52" s="433">
        <v>-1.2500000000000001E-2</v>
      </c>
      <c r="P52" s="432">
        <v>-7.4999999999999997E-2</v>
      </c>
      <c r="Q52" s="432">
        <v>-0.2</v>
      </c>
      <c r="R52" s="432">
        <v>-0.22500000000000001</v>
      </c>
      <c r="S52" s="432">
        <v>-0.25</v>
      </c>
      <c r="T52" s="432">
        <v>-0.27500000000000002</v>
      </c>
      <c r="U52" s="432">
        <v>-0.3</v>
      </c>
      <c r="V52" s="432">
        <v>-0.32500000000000001</v>
      </c>
      <c r="W52" s="434">
        <v>-0.33750000000000002</v>
      </c>
      <c r="X52" s="432">
        <v>-0.35</v>
      </c>
      <c r="Y52" s="432">
        <v>-0.375</v>
      </c>
      <c r="Z52" s="435">
        <v>-0.4</v>
      </c>
    </row>
    <row r="53" spans="1:26">
      <c r="A53" s="425"/>
      <c r="B53" s="431">
        <v>45</v>
      </c>
      <c r="C53" s="432">
        <v>0.5</v>
      </c>
      <c r="D53" s="432">
        <v>0.48125000000000001</v>
      </c>
      <c r="E53" s="433">
        <v>0.4765625</v>
      </c>
      <c r="F53" s="433">
        <v>0.47539062500000001</v>
      </c>
      <c r="G53" s="433">
        <v>0.47480468749999999</v>
      </c>
      <c r="H53" s="433">
        <v>0.47421875000000002</v>
      </c>
      <c r="I53" s="433">
        <v>0.47187499999999999</v>
      </c>
      <c r="J53" s="432">
        <v>0.46250000000000002</v>
      </c>
      <c r="K53" s="432">
        <v>0.44374999999999998</v>
      </c>
      <c r="L53" s="432">
        <v>0.42499999999999999</v>
      </c>
      <c r="M53" s="432">
        <v>0.33124999999999999</v>
      </c>
      <c r="N53" s="432">
        <v>0.23749999999999999</v>
      </c>
      <c r="O53" s="433">
        <v>0.19062499999999999</v>
      </c>
      <c r="P53" s="432">
        <v>0.14374999999999999</v>
      </c>
      <c r="Q53" s="432">
        <v>0.05</v>
      </c>
      <c r="R53" s="432">
        <v>3.125E-2</v>
      </c>
      <c r="S53" s="432">
        <v>1.2500000000000001E-2</v>
      </c>
      <c r="T53" s="432">
        <v>-6.2500000000000056E-3</v>
      </c>
      <c r="U53" s="432">
        <v>-2.5000000000000001E-2</v>
      </c>
      <c r="V53" s="432">
        <v>-4.3749999999999997E-2</v>
      </c>
      <c r="W53" s="434">
        <v>-5.3124999999999999E-2</v>
      </c>
      <c r="X53" s="432">
        <v>-6.25E-2</v>
      </c>
      <c r="Y53" s="432">
        <v>-8.1250000000000003E-2</v>
      </c>
      <c r="Z53" s="435">
        <v>-0.1</v>
      </c>
    </row>
    <row r="54" spans="1:26">
      <c r="A54" s="425"/>
      <c r="B54" s="431">
        <v>50</v>
      </c>
      <c r="C54" s="432">
        <v>0.6</v>
      </c>
      <c r="D54" s="432">
        <v>0.58750000000000002</v>
      </c>
      <c r="E54" s="433">
        <v>0.58437499999999998</v>
      </c>
      <c r="F54" s="433">
        <v>0.58359375000000002</v>
      </c>
      <c r="G54" s="433">
        <v>0.58320312500000004</v>
      </c>
      <c r="H54" s="433">
        <v>0.58281249999999996</v>
      </c>
      <c r="I54" s="433">
        <v>0.58125000000000004</v>
      </c>
      <c r="J54" s="432">
        <v>0.57499999999999996</v>
      </c>
      <c r="K54" s="432">
        <v>0.5625</v>
      </c>
      <c r="L54" s="432">
        <v>0.55000000000000004</v>
      </c>
      <c r="M54" s="432">
        <v>0.48749999999999999</v>
      </c>
      <c r="N54" s="432">
        <v>0.42499999999999999</v>
      </c>
      <c r="O54" s="433">
        <v>0.39374999999999999</v>
      </c>
      <c r="P54" s="432">
        <v>0.36249999999999999</v>
      </c>
      <c r="Q54" s="432">
        <v>0.3</v>
      </c>
      <c r="R54" s="432">
        <v>0.28749999999999998</v>
      </c>
      <c r="S54" s="432">
        <v>0.27500000000000002</v>
      </c>
      <c r="T54" s="432">
        <v>0.26250000000000001</v>
      </c>
      <c r="U54" s="432">
        <v>0.25</v>
      </c>
      <c r="V54" s="432">
        <v>0.23749999999999999</v>
      </c>
      <c r="W54" s="434">
        <v>0.23125000000000001</v>
      </c>
      <c r="X54" s="432">
        <v>0.22500000000000001</v>
      </c>
      <c r="Y54" s="432">
        <v>0.21249999999999999</v>
      </c>
      <c r="Z54" s="435">
        <v>0.2</v>
      </c>
    </row>
    <row r="55" spans="1:26">
      <c r="A55" s="425"/>
      <c r="B55" s="431">
        <v>55</v>
      </c>
      <c r="C55" s="432">
        <v>0.7</v>
      </c>
      <c r="D55" s="432">
        <v>0.69374999999999998</v>
      </c>
      <c r="E55" s="433">
        <v>0.69218749999999996</v>
      </c>
      <c r="F55" s="433">
        <v>0.69179687499999998</v>
      </c>
      <c r="G55" s="433">
        <v>0.69160156250000004</v>
      </c>
      <c r="H55" s="433">
        <v>0.69140625</v>
      </c>
      <c r="I55" s="433">
        <v>0.69062500000000004</v>
      </c>
      <c r="J55" s="432">
        <v>0.6875</v>
      </c>
      <c r="K55" s="432">
        <v>0.68125000000000002</v>
      </c>
      <c r="L55" s="432">
        <v>0.67500000000000004</v>
      </c>
      <c r="M55" s="432">
        <v>0.64375000000000004</v>
      </c>
      <c r="N55" s="432">
        <v>0.61250000000000004</v>
      </c>
      <c r="O55" s="433">
        <v>0.59687500000000004</v>
      </c>
      <c r="P55" s="432">
        <v>0.58125000000000004</v>
      </c>
      <c r="Q55" s="432">
        <v>0.55000000000000004</v>
      </c>
      <c r="R55" s="432">
        <v>0.54374999999999996</v>
      </c>
      <c r="S55" s="432">
        <v>0.53749999999999998</v>
      </c>
      <c r="T55" s="432">
        <v>0.53125</v>
      </c>
      <c r="U55" s="432">
        <v>0.52500000000000002</v>
      </c>
      <c r="V55" s="432">
        <v>0.51875000000000004</v>
      </c>
      <c r="W55" s="434">
        <v>0.515625</v>
      </c>
      <c r="X55" s="432">
        <v>0.51249999999999996</v>
      </c>
      <c r="Y55" s="432">
        <v>0.50624999999999998</v>
      </c>
      <c r="Z55" s="435">
        <v>0.5</v>
      </c>
    </row>
    <row r="56" spans="1:26">
      <c r="A56" s="425"/>
      <c r="B56" s="431">
        <v>60</v>
      </c>
      <c r="C56" s="432">
        <v>0.8</v>
      </c>
      <c r="D56" s="432">
        <v>0.8</v>
      </c>
      <c r="E56" s="433">
        <v>0.8</v>
      </c>
      <c r="F56" s="433">
        <v>0.8</v>
      </c>
      <c r="G56" s="433">
        <v>0.8</v>
      </c>
      <c r="H56" s="433">
        <v>0.8</v>
      </c>
      <c r="I56" s="433">
        <v>0.8</v>
      </c>
      <c r="J56" s="432">
        <v>0.8</v>
      </c>
      <c r="K56" s="432">
        <v>0.8</v>
      </c>
      <c r="L56" s="432">
        <v>0.8</v>
      </c>
      <c r="M56" s="432">
        <v>0.8</v>
      </c>
      <c r="N56" s="432">
        <v>0.8</v>
      </c>
      <c r="O56" s="433">
        <v>0.8</v>
      </c>
      <c r="P56" s="432">
        <v>0.8</v>
      </c>
      <c r="Q56" s="432">
        <v>0.8</v>
      </c>
      <c r="R56" s="432">
        <v>0.8</v>
      </c>
      <c r="S56" s="432">
        <v>0.8</v>
      </c>
      <c r="T56" s="432">
        <v>0.8</v>
      </c>
      <c r="U56" s="432">
        <v>0.8</v>
      </c>
      <c r="V56" s="432">
        <v>0.8</v>
      </c>
      <c r="W56" s="434">
        <v>0.8</v>
      </c>
      <c r="X56" s="432">
        <v>0.8</v>
      </c>
      <c r="Y56" s="432">
        <v>0.8</v>
      </c>
      <c r="Z56" s="435">
        <v>0.8</v>
      </c>
    </row>
    <row r="57" spans="1:26" ht="15" thickBot="1">
      <c r="A57" s="436" t="s">
        <v>155</v>
      </c>
      <c r="B57" s="437" t="s">
        <v>156</v>
      </c>
      <c r="C57" s="438">
        <v>-0.4</v>
      </c>
      <c r="D57" s="438">
        <v>-0.4</v>
      </c>
      <c r="E57" s="423">
        <v>-0.4</v>
      </c>
      <c r="F57" s="423">
        <v>-0.4</v>
      </c>
      <c r="G57" s="423">
        <v>-0.4</v>
      </c>
      <c r="H57" s="423">
        <v>-0.4</v>
      </c>
      <c r="I57" s="423">
        <v>-0.4</v>
      </c>
      <c r="J57" s="438">
        <v>-0.4</v>
      </c>
      <c r="K57" s="438">
        <v>-0.4</v>
      </c>
      <c r="L57" s="438">
        <v>-0.4</v>
      </c>
      <c r="M57" s="438">
        <v>-0.42499999999999999</v>
      </c>
      <c r="N57" s="438">
        <v>-0.45</v>
      </c>
      <c r="O57" s="423">
        <v>-0.46250000000000002</v>
      </c>
      <c r="P57" s="438">
        <v>-0.47499999999999998</v>
      </c>
      <c r="Q57" s="438">
        <v>-0.5</v>
      </c>
      <c r="R57" s="438">
        <v>-0.53749999999999998</v>
      </c>
      <c r="S57" s="438">
        <v>-0.57499999999999996</v>
      </c>
      <c r="T57" s="438">
        <v>-0.61250000000000004</v>
      </c>
      <c r="U57" s="438">
        <v>-0.65</v>
      </c>
      <c r="V57" s="438">
        <v>-0.6875</v>
      </c>
      <c r="W57" s="439">
        <v>-0.70625000000000004</v>
      </c>
      <c r="X57" s="438">
        <v>-0.72499999999999998</v>
      </c>
      <c r="Y57" s="438">
        <v>-0.76249999999999996</v>
      </c>
      <c r="Z57" s="440">
        <v>-0.8</v>
      </c>
    </row>
    <row r="58" spans="1:26" ht="15" thickTop="1"/>
  </sheetData>
  <sheetProtection password="C613" sheet="1" objects="1" scenarios="1"/>
  <customSheetViews>
    <customSheetView guid="{7EA552CB-1ABB-11D8-B239-00051C0CA62E}" showRuler="0" topLeftCell="A25">
      <selection activeCell="C32" sqref="C32"/>
      <pageMargins left="0.75" right="0.75" top="1" bottom="1" header="0.5" footer="0.5"/>
      <pageSetup paperSize="8" orientation="landscape" r:id="rId1"/>
      <headerFooter alignWithMargins="0"/>
    </customSheetView>
  </customSheetViews>
  <phoneticPr fontId="3" type="noConversion"/>
  <pageMargins left="0.75" right="0.75" top="1" bottom="1" header="0.5" footer="0.5"/>
  <pageSetup paperSize="8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7109375" defaultRowHeight="12.75"/>
  <cols>
    <col min="1" max="1" width="25.5703125" style="561" customWidth="1"/>
    <col min="2" max="2" width="1" style="561" customWidth="1"/>
    <col min="3" max="3" width="27.42578125" style="561" customWidth="1"/>
    <col min="4" max="16384" width="7.7109375" style="561"/>
  </cols>
  <sheetData>
    <row r="1" spans="1:3" ht="14.25">
      <c r="A1" s="562"/>
      <c r="C1" s="562"/>
    </row>
    <row r="2" spans="1:3" ht="15" thickBot="1">
      <c r="A2" s="562"/>
    </row>
    <row r="3" spans="1:3" ht="15" thickBot="1">
      <c r="A3" s="562"/>
      <c r="C3" s="562"/>
    </row>
    <row r="4" spans="1:3" ht="14.25">
      <c r="A4" s="562"/>
      <c r="C4" s="562"/>
    </row>
    <row r="5" spans="1:3" ht="14.25">
      <c r="C5" s="562"/>
    </row>
    <row r="6" spans="1:3" ht="15" thickBot="1">
      <c r="C6" s="562"/>
    </row>
    <row r="7" spans="1:3" ht="14.25">
      <c r="A7" s="562"/>
      <c r="C7" s="562"/>
    </row>
    <row r="8" spans="1:3" ht="14.25">
      <c r="A8" s="562"/>
      <c r="C8" s="562"/>
    </row>
    <row r="9" spans="1:3" ht="14.25">
      <c r="A9" s="563"/>
      <c r="C9" s="562"/>
    </row>
    <row r="10" spans="1:3" ht="14.25">
      <c r="A10" s="562"/>
      <c r="C10" s="562"/>
    </row>
    <row r="11" spans="1:3" ht="15" thickBot="1">
      <c r="A11" s="563"/>
      <c r="C11" s="562"/>
    </row>
    <row r="12" spans="1:3" ht="14.25">
      <c r="C12" s="562"/>
    </row>
    <row r="13" spans="1:3" ht="15" thickBot="1">
      <c r="C13" s="562"/>
    </row>
    <row r="14" spans="1:3" ht="15" thickBot="1">
      <c r="A14" s="562"/>
      <c r="C14" s="563"/>
    </row>
    <row r="15" spans="1:3" ht="14.25">
      <c r="A15" s="562"/>
    </row>
    <row r="16" spans="1:3" ht="15" thickBot="1">
      <c r="A16" s="562"/>
    </row>
    <row r="17" spans="1:3" ht="15" thickBot="1">
      <c r="A17" s="563"/>
      <c r="C17" s="562"/>
    </row>
    <row r="18" spans="1:3" ht="14.25">
      <c r="C18" s="562"/>
    </row>
    <row r="19" spans="1:3" ht="14.25">
      <c r="C19" s="562"/>
    </row>
    <row r="20" spans="1:3" ht="14.25">
      <c r="A20" s="563"/>
      <c r="C20" s="562"/>
    </row>
    <row r="21" spans="1:3" ht="14.25">
      <c r="A21" s="563"/>
      <c r="C21" s="562"/>
    </row>
    <row r="22" spans="1:3" ht="14.25">
      <c r="A22" s="562"/>
      <c r="C22" s="562"/>
    </row>
    <row r="23" spans="1:3" ht="14.25">
      <c r="A23" s="562"/>
      <c r="C23" s="563"/>
    </row>
    <row r="24" spans="1:3" ht="14.25">
      <c r="A24" s="562"/>
    </row>
    <row r="25" spans="1:3" ht="14.25">
      <c r="A25" s="562"/>
    </row>
    <row r="26" spans="1:3" ht="15" thickBot="1">
      <c r="A26" s="562"/>
      <c r="C26" s="563"/>
    </row>
    <row r="27" spans="1:3" ht="14.25">
      <c r="A27" s="562"/>
      <c r="C27" s="562"/>
    </row>
    <row r="28" spans="1:3" ht="14.25">
      <c r="A28" s="562"/>
      <c r="C28" s="562"/>
    </row>
    <row r="29" spans="1:3" ht="14.25">
      <c r="A29" s="562"/>
      <c r="C29" s="562"/>
    </row>
    <row r="30" spans="1:3" ht="14.25">
      <c r="A30" s="562"/>
      <c r="C30" s="562"/>
    </row>
    <row r="31" spans="1:3" ht="14.25">
      <c r="A31" s="562"/>
      <c r="C31" s="562"/>
    </row>
    <row r="32" spans="1:3" ht="14.25">
      <c r="A32" s="562"/>
      <c r="C32" s="562"/>
    </row>
    <row r="33" spans="1:3" ht="14.25">
      <c r="A33" s="562"/>
      <c r="C33" s="562"/>
    </row>
    <row r="34" spans="1:3" ht="14.25">
      <c r="A34" s="562"/>
      <c r="C34" s="562"/>
    </row>
    <row r="35" spans="1:3" ht="14.25">
      <c r="A35" s="562"/>
      <c r="C35" s="562"/>
    </row>
    <row r="36" spans="1:3" ht="14.25">
      <c r="A36" s="562"/>
      <c r="C36" s="563"/>
    </row>
    <row r="37" spans="1:3" ht="14.25">
      <c r="A37" s="562"/>
    </row>
    <row r="38" spans="1:3" ht="14.25">
      <c r="A38" s="562"/>
    </row>
    <row r="39" spans="1:3" ht="14.25">
      <c r="A39" s="562"/>
      <c r="C39" s="563"/>
    </row>
    <row r="40" spans="1:3" ht="14.25">
      <c r="A40" s="562"/>
      <c r="C40" s="562"/>
    </row>
    <row r="41" spans="1:3" ht="14.25">
      <c r="A41" s="563"/>
      <c r="C41" s="563"/>
    </row>
  </sheetData>
  <sheetProtection password="8863" sheet="1" objects="1"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Bia</vt:lpstr>
      <vt:lpstr>Sign</vt:lpstr>
      <vt:lpstr>TM</vt:lpstr>
      <vt:lpstr>SL NHAP</vt:lpstr>
      <vt:lpstr>Gio</vt:lpstr>
      <vt:lpstr>font</vt:lpstr>
      <vt:lpstr>Xago</vt:lpstr>
      <vt:lpstr>Ban tra</vt:lpstr>
      <vt:lpstr>B</vt:lpstr>
      <vt:lpstr>BaK</vt:lpstr>
      <vt:lpstr>d</vt:lpstr>
      <vt:lpstr>F</vt:lpstr>
      <vt:lpstr>H</vt:lpstr>
      <vt:lpstr>'SL NHAP'!Print_Area</vt:lpstr>
      <vt:lpstr>TM!Print_Area</vt:lpstr>
      <vt:lpstr>t</vt:lpstr>
    </vt:vector>
  </TitlesOfParts>
  <Company>C.Ty Tu Van Dau Tu &amp; Xay Dung Quoc Te ICIC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Khung Nha Xuong</dc:title>
  <dc:subject>Khung</dc:subject>
  <dc:creator>MAI DUC</dc:creator>
  <cp:lastModifiedBy>Charlie</cp:lastModifiedBy>
  <cp:lastPrinted>2018-03-09T08:49:35Z</cp:lastPrinted>
  <dcterms:created xsi:type="dcterms:W3CDTF">2003-11-19T11:18:47Z</dcterms:created>
  <dcterms:modified xsi:type="dcterms:W3CDTF">2023-10-07T03:11:41Z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Xuan</vt:lpwstr>
  </property>
  <property fmtid="{D5CDD505-2E9C-101B-9397-08002B2CF9AE}" pid="3" name="Project">
    <vt:lpwstr>Tinh Toan Nha Xuong</vt:lpwstr>
  </property>
  <property fmtid="{D5CDD505-2E9C-101B-9397-08002B2CF9AE}" pid="4" name="Telephone number">
    <vt:lpwstr>0918.23.23.65</vt:lpwstr>
  </property>
</Properties>
</file>