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P4\Merlin simulation\"/>
    </mc:Choice>
  </mc:AlternateContent>
  <xr:revisionPtr revIDLastSave="0" documentId="13_ncr:1_{46B3E78F-19BD-4B4C-A2EA-B579F1A0E5B9}" xr6:coauthVersionLast="44" xr6:coauthVersionMax="44" xr10:uidLastSave="{00000000-0000-0000-0000-000000000000}"/>
  <bookViews>
    <workbookView xWindow="-108" yWindow="-108" windowWidth="23256" windowHeight="12576" xr2:uid="{6294853F-D305-48AB-AEB5-B5C294BE9316}"/>
  </bookViews>
  <sheets>
    <sheet name="INFO" sheetId="7" r:id="rId1"/>
    <sheet name="Chemicalconc_plastic" sheetId="1" r:id="rId2"/>
    <sheet name="Leadfoodintake" sheetId="6" r:id="rId3"/>
    <sheet name="PCB126foodintake" sheetId="3" r:id="rId4"/>
    <sheet name="DEHPfoodintake" sheetId="5" r:id="rId5"/>
    <sheet name="BaPfoodintake" sheetId="4" r:id="rId6"/>
  </sheets>
  <definedNames>
    <definedName name="_xlnm._FilterDatabase" localSheetId="5" hidden="1">BaPfoodintake!$A$1:$I$71</definedName>
    <definedName name="_xlnm._FilterDatabase" localSheetId="1" hidden="1">Chemicalconc_plastic!$A$1:$F$473</definedName>
    <definedName name="_xlnm._FilterDatabase" localSheetId="4" hidden="1">DEHPfoodintake!$A$1:$E$71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N20" i="6"/>
  <c r="M7" i="4"/>
  <c r="M15" i="5"/>
  <c r="P3" i="3"/>
  <c r="D54" i="4" l="1"/>
  <c r="O2" i="3" l="1"/>
  <c r="P2" i="3" s="1"/>
  <c r="D2" i="5" l="1"/>
  <c r="E2" i="5" s="1"/>
  <c r="G2" i="5" s="1"/>
  <c r="H2" i="5" s="1"/>
  <c r="O3" i="3"/>
  <c r="S4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D2" i="3" l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2" i="6"/>
  <c r="F38" i="6"/>
  <c r="G38" i="6" s="1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F26" i="6" s="1"/>
  <c r="G26" i="6" s="1"/>
  <c r="E27" i="6"/>
  <c r="F27" i="6" s="1"/>
  <c r="G27" i="6" s="1"/>
  <c r="E28" i="6"/>
  <c r="F28" i="6" s="1"/>
  <c r="G28" i="6" s="1"/>
  <c r="E29" i="6"/>
  <c r="F29" i="6" s="1"/>
  <c r="G29" i="6" s="1"/>
  <c r="E30" i="6"/>
  <c r="F30" i="6" s="1"/>
  <c r="G30" i="6" s="1"/>
  <c r="E31" i="6"/>
  <c r="F31" i="6" s="1"/>
  <c r="G31" i="6" s="1"/>
  <c r="E32" i="6"/>
  <c r="F32" i="6" s="1"/>
  <c r="G32" i="6" s="1"/>
  <c r="E33" i="6"/>
  <c r="F33" i="6" s="1"/>
  <c r="G33" i="6" s="1"/>
  <c r="E34" i="6"/>
  <c r="F34" i="6" s="1"/>
  <c r="G34" i="6" s="1"/>
  <c r="E35" i="6"/>
  <c r="F35" i="6" s="1"/>
  <c r="G35" i="6" s="1"/>
  <c r="E36" i="6"/>
  <c r="F36" i="6" s="1"/>
  <c r="G36" i="6" s="1"/>
  <c r="E37" i="6"/>
  <c r="F37" i="6" s="1"/>
  <c r="G37" i="6" s="1"/>
  <c r="E38" i="6"/>
  <c r="E39" i="6"/>
  <c r="F39" i="6" s="1"/>
  <c r="G39" i="6" s="1"/>
  <c r="E40" i="6"/>
  <c r="F40" i="6" s="1"/>
  <c r="G40" i="6" s="1"/>
  <c r="E41" i="6"/>
  <c r="F41" i="6" s="1"/>
  <c r="G41" i="6" s="1"/>
  <c r="E42" i="6"/>
  <c r="F42" i="6" s="1"/>
  <c r="G42" i="6" s="1"/>
  <c r="E43" i="6"/>
  <c r="F43" i="6" s="1"/>
  <c r="G43" i="6" s="1"/>
  <c r="E44" i="6"/>
  <c r="F44" i="6" s="1"/>
  <c r="G44" i="6" s="1"/>
  <c r="E45" i="6"/>
  <c r="F45" i="6" s="1"/>
  <c r="G45" i="6" s="1"/>
  <c r="E46" i="6"/>
  <c r="F46" i="6" s="1"/>
  <c r="G46" i="6" s="1"/>
  <c r="E47" i="6"/>
  <c r="F47" i="6" s="1"/>
  <c r="G47" i="6" s="1"/>
  <c r="E48" i="6"/>
  <c r="F48" i="6" s="1"/>
  <c r="G48" i="6" s="1"/>
  <c r="E49" i="6"/>
  <c r="F49" i="6" s="1"/>
  <c r="G49" i="6" s="1"/>
  <c r="E50" i="6"/>
  <c r="F50" i="6" s="1"/>
  <c r="G50" i="6" s="1"/>
  <c r="E51" i="6"/>
  <c r="F51" i="6" s="1"/>
  <c r="G51" i="6" s="1"/>
  <c r="E52" i="6"/>
  <c r="F52" i="6" s="1"/>
  <c r="G52" i="6" s="1"/>
  <c r="E53" i="6"/>
  <c r="F53" i="6" s="1"/>
  <c r="G53" i="6" s="1"/>
  <c r="E54" i="6"/>
  <c r="F54" i="6" s="1"/>
  <c r="G54" i="6" s="1"/>
  <c r="E55" i="6"/>
  <c r="F55" i="6" s="1"/>
  <c r="G55" i="6" s="1"/>
  <c r="E56" i="6"/>
  <c r="F56" i="6" s="1"/>
  <c r="G56" i="6" s="1"/>
  <c r="E57" i="6"/>
  <c r="F57" i="6" s="1"/>
  <c r="G57" i="6" s="1"/>
  <c r="E58" i="6"/>
  <c r="F58" i="6" s="1"/>
  <c r="G58" i="6" s="1"/>
  <c r="E59" i="6"/>
  <c r="F59" i="6" s="1"/>
  <c r="G59" i="6" s="1"/>
  <c r="E60" i="6"/>
  <c r="F60" i="6" s="1"/>
  <c r="G60" i="6" s="1"/>
  <c r="E61" i="6"/>
  <c r="F61" i="6" s="1"/>
  <c r="G61" i="6" s="1"/>
  <c r="E62" i="6"/>
  <c r="F62" i="6" s="1"/>
  <c r="G62" i="6" s="1"/>
  <c r="E63" i="6"/>
  <c r="F63" i="6" s="1"/>
  <c r="G63" i="6" s="1"/>
  <c r="E64" i="6"/>
  <c r="F64" i="6" s="1"/>
  <c r="G64" i="6" s="1"/>
  <c r="E65" i="6"/>
  <c r="F65" i="6" s="1"/>
  <c r="G65" i="6" s="1"/>
  <c r="E66" i="6"/>
  <c r="F66" i="6" s="1"/>
  <c r="G66" i="6" s="1"/>
  <c r="E67" i="6"/>
  <c r="F67" i="6" s="1"/>
  <c r="G67" i="6" s="1"/>
  <c r="E68" i="6"/>
  <c r="F68" i="6" s="1"/>
  <c r="G68" i="6" s="1"/>
  <c r="E69" i="6"/>
  <c r="F69" i="6" s="1"/>
  <c r="G69" i="6" s="1"/>
  <c r="E70" i="6"/>
  <c r="F70" i="6" s="1"/>
  <c r="G70" i="6" s="1"/>
  <c r="E71" i="6"/>
  <c r="F71" i="6" s="1"/>
  <c r="G71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D3" i="6"/>
  <c r="D2" i="6"/>
  <c r="C5" i="6"/>
  <c r="C6" i="6"/>
  <c r="E6" i="6" s="1"/>
  <c r="F6" i="6" s="1"/>
  <c r="G6" i="6" s="1"/>
  <c r="C7" i="6"/>
  <c r="E7" i="6" s="1"/>
  <c r="F7" i="6" s="1"/>
  <c r="G7" i="6" s="1"/>
  <c r="C8" i="6"/>
  <c r="C9" i="6"/>
  <c r="C10" i="6"/>
  <c r="E10" i="6" s="1"/>
  <c r="F10" i="6" s="1"/>
  <c r="G10" i="6" s="1"/>
  <c r="C11" i="6"/>
  <c r="C12" i="6"/>
  <c r="C13" i="6"/>
  <c r="C14" i="6"/>
  <c r="E14" i="6" s="1"/>
  <c r="F14" i="6" s="1"/>
  <c r="G14" i="6" s="1"/>
  <c r="C15" i="6"/>
  <c r="E15" i="6" s="1"/>
  <c r="F15" i="6" s="1"/>
  <c r="G15" i="6" s="1"/>
  <c r="C16" i="6"/>
  <c r="C17" i="6"/>
  <c r="C18" i="6"/>
  <c r="E18" i="6" s="1"/>
  <c r="F18" i="6" s="1"/>
  <c r="G18" i="6" s="1"/>
  <c r="C19" i="6"/>
  <c r="C4" i="6"/>
  <c r="C3" i="6"/>
  <c r="C2" i="6"/>
  <c r="E2" i="6" s="1"/>
  <c r="F2" i="6" s="1"/>
  <c r="G2" i="6" s="1"/>
  <c r="I2" i="6" l="1"/>
  <c r="J2" i="6" s="1"/>
  <c r="E13" i="6"/>
  <c r="F13" i="6" s="1"/>
  <c r="G13" i="6" s="1"/>
  <c r="I13" i="6" s="1"/>
  <c r="J13" i="6" s="1"/>
  <c r="E5" i="6"/>
  <c r="F5" i="6" s="1"/>
  <c r="G5" i="6" s="1"/>
  <c r="E3" i="6"/>
  <c r="F3" i="6" s="1"/>
  <c r="G3" i="6" s="1"/>
  <c r="I3" i="6" s="1"/>
  <c r="J3" i="6" s="1"/>
  <c r="E9" i="6"/>
  <c r="F9" i="6" s="1"/>
  <c r="G9" i="6" s="1"/>
  <c r="I9" i="6" s="1"/>
  <c r="J9" i="6" s="1"/>
  <c r="E17" i="6"/>
  <c r="F17" i="6" s="1"/>
  <c r="G17" i="6" s="1"/>
  <c r="E16" i="6"/>
  <c r="F16" i="6" s="1"/>
  <c r="G16" i="6" s="1"/>
  <c r="I16" i="6" s="1"/>
  <c r="J16" i="6" s="1"/>
  <c r="E8" i="6"/>
  <c r="F8" i="6" s="1"/>
  <c r="G8" i="6" s="1"/>
  <c r="H8" i="6" s="1"/>
  <c r="E4" i="6"/>
  <c r="F4" i="6" s="1"/>
  <c r="G4" i="6" s="1"/>
  <c r="I4" i="6" s="1"/>
  <c r="J4" i="6" s="1"/>
  <c r="E12" i="6"/>
  <c r="F12" i="6" s="1"/>
  <c r="G12" i="6" s="1"/>
  <c r="E19" i="6"/>
  <c r="F19" i="6" s="1"/>
  <c r="G19" i="6" s="1"/>
  <c r="E11" i="6"/>
  <c r="F11" i="6" s="1"/>
  <c r="G11" i="6" s="1"/>
  <c r="H58" i="6"/>
  <c r="I58" i="6"/>
  <c r="J58" i="6" s="1"/>
  <c r="H26" i="6"/>
  <c r="I26" i="6"/>
  <c r="J26" i="6" s="1"/>
  <c r="I66" i="6"/>
  <c r="J66" i="6" s="1"/>
  <c r="H66" i="6"/>
  <c r="H65" i="6"/>
  <c r="I65" i="6"/>
  <c r="J65" i="6" s="1"/>
  <c r="H57" i="6"/>
  <c r="I57" i="6"/>
  <c r="J57" i="6" s="1"/>
  <c r="H49" i="6"/>
  <c r="I49" i="6"/>
  <c r="J49" i="6" s="1"/>
  <c r="H41" i="6"/>
  <c r="I41" i="6"/>
  <c r="J41" i="6" s="1"/>
  <c r="H33" i="6"/>
  <c r="I33" i="6"/>
  <c r="J33" i="6" s="1"/>
  <c r="H25" i="6"/>
  <c r="I25" i="6"/>
  <c r="J25" i="6" s="1"/>
  <c r="I46" i="6"/>
  <c r="J46" i="6" s="1"/>
  <c r="H46" i="6"/>
  <c r="I14" i="6"/>
  <c r="J14" i="6" s="1"/>
  <c r="H14" i="6"/>
  <c r="H50" i="6"/>
  <c r="I50" i="6"/>
  <c r="J50" i="6" s="1"/>
  <c r="H42" i="6"/>
  <c r="I42" i="6"/>
  <c r="J42" i="6" s="1"/>
  <c r="I34" i="6"/>
  <c r="J34" i="6" s="1"/>
  <c r="H34" i="6"/>
  <c r="H19" i="6"/>
  <c r="I19" i="6"/>
  <c r="J19" i="6" s="1"/>
  <c r="H18" i="6"/>
  <c r="I18" i="6"/>
  <c r="J18" i="6" s="1"/>
  <c r="H10" i="6"/>
  <c r="I10" i="6"/>
  <c r="J10" i="6" s="1"/>
  <c r="H2" i="6"/>
  <c r="H64" i="6"/>
  <c r="I64" i="6"/>
  <c r="J64" i="6" s="1"/>
  <c r="H56" i="6"/>
  <c r="I56" i="6"/>
  <c r="J56" i="6" s="1"/>
  <c r="H48" i="6"/>
  <c r="I48" i="6"/>
  <c r="J48" i="6" s="1"/>
  <c r="H40" i="6"/>
  <c r="I40" i="6"/>
  <c r="J40" i="6" s="1"/>
  <c r="H32" i="6"/>
  <c r="I32" i="6"/>
  <c r="J32" i="6" s="1"/>
  <c r="H24" i="6"/>
  <c r="I24" i="6"/>
  <c r="J24" i="6" s="1"/>
  <c r="I6" i="6"/>
  <c r="J6" i="6" s="1"/>
  <c r="H6" i="6"/>
  <c r="I17" i="6"/>
  <c r="J17" i="6" s="1"/>
  <c r="I71" i="6"/>
  <c r="J71" i="6" s="1"/>
  <c r="H71" i="6"/>
  <c r="H63" i="6"/>
  <c r="I63" i="6"/>
  <c r="J63" i="6" s="1"/>
  <c r="I55" i="6"/>
  <c r="J55" i="6" s="1"/>
  <c r="H55" i="6"/>
  <c r="H47" i="6"/>
  <c r="I47" i="6"/>
  <c r="J47" i="6" s="1"/>
  <c r="H39" i="6"/>
  <c r="I39" i="6"/>
  <c r="J39" i="6" s="1"/>
  <c r="I31" i="6"/>
  <c r="J31" i="6" s="1"/>
  <c r="H31" i="6"/>
  <c r="I23" i="6"/>
  <c r="J23" i="6" s="1"/>
  <c r="H23" i="6"/>
  <c r="H70" i="6"/>
  <c r="I70" i="6"/>
  <c r="J70" i="6" s="1"/>
  <c r="I38" i="6"/>
  <c r="J38" i="6" s="1"/>
  <c r="H38" i="6"/>
  <c r="I15" i="6"/>
  <c r="J15" i="6" s="1"/>
  <c r="H15" i="6"/>
  <c r="I7" i="6"/>
  <c r="J7" i="6" s="1"/>
  <c r="H7" i="6"/>
  <c r="I69" i="6"/>
  <c r="J69" i="6" s="1"/>
  <c r="H69" i="6"/>
  <c r="I61" i="6"/>
  <c r="J61" i="6" s="1"/>
  <c r="H61" i="6"/>
  <c r="I53" i="6"/>
  <c r="J53" i="6" s="1"/>
  <c r="H53" i="6"/>
  <c r="I45" i="6"/>
  <c r="J45" i="6" s="1"/>
  <c r="H45" i="6"/>
  <c r="I37" i="6"/>
  <c r="J37" i="6" s="1"/>
  <c r="H37" i="6"/>
  <c r="I29" i="6"/>
  <c r="J29" i="6" s="1"/>
  <c r="H29" i="6"/>
  <c r="I21" i="6"/>
  <c r="J21" i="6" s="1"/>
  <c r="H21" i="6"/>
  <c r="I62" i="6"/>
  <c r="J62" i="6" s="1"/>
  <c r="H62" i="6"/>
  <c r="H30" i="6"/>
  <c r="I30" i="6"/>
  <c r="J30" i="6" s="1"/>
  <c r="H13" i="6"/>
  <c r="I5" i="6"/>
  <c r="J5" i="6" s="1"/>
  <c r="H5" i="6"/>
  <c r="H67" i="6"/>
  <c r="I67" i="6"/>
  <c r="J67" i="6" s="1"/>
  <c r="H59" i="6"/>
  <c r="I59" i="6"/>
  <c r="J59" i="6" s="1"/>
  <c r="I51" i="6"/>
  <c r="J51" i="6" s="1"/>
  <c r="H51" i="6"/>
  <c r="H43" i="6"/>
  <c r="I43" i="6"/>
  <c r="J43" i="6" s="1"/>
  <c r="H35" i="6"/>
  <c r="I35" i="6"/>
  <c r="J35" i="6" s="1"/>
  <c r="I27" i="6"/>
  <c r="J27" i="6" s="1"/>
  <c r="H27" i="6"/>
  <c r="H54" i="6"/>
  <c r="I54" i="6"/>
  <c r="J54" i="6" s="1"/>
  <c r="I22" i="6"/>
  <c r="J22" i="6" s="1"/>
  <c r="H22" i="6"/>
  <c r="I68" i="6"/>
  <c r="J68" i="6" s="1"/>
  <c r="H68" i="6"/>
  <c r="I52" i="6"/>
  <c r="J52" i="6" s="1"/>
  <c r="H52" i="6"/>
  <c r="I36" i="6"/>
  <c r="J36" i="6" s="1"/>
  <c r="H36" i="6"/>
  <c r="I28" i="6"/>
  <c r="J28" i="6" s="1"/>
  <c r="H28" i="6"/>
  <c r="I60" i="6"/>
  <c r="J60" i="6" s="1"/>
  <c r="H60" i="6"/>
  <c r="I44" i="6"/>
  <c r="J44" i="6" s="1"/>
  <c r="H44" i="6"/>
  <c r="I20" i="6"/>
  <c r="J20" i="6" s="1"/>
  <c r="H20" i="6"/>
  <c r="M7" i="5"/>
  <c r="M9" i="5" s="1"/>
  <c r="M10" i="5" s="1"/>
  <c r="D3" i="5"/>
  <c r="E3" i="5" s="1"/>
  <c r="G3" i="5" s="1"/>
  <c r="H3" i="5" s="1"/>
  <c r="D4" i="5"/>
  <c r="E4" i="5" s="1"/>
  <c r="G4" i="5" s="1"/>
  <c r="H4" i="5" s="1"/>
  <c r="D5" i="5"/>
  <c r="E5" i="5" s="1"/>
  <c r="G5" i="5" s="1"/>
  <c r="H5" i="5" s="1"/>
  <c r="D6" i="5"/>
  <c r="E6" i="5" s="1"/>
  <c r="G6" i="5" s="1"/>
  <c r="H6" i="5" s="1"/>
  <c r="D7" i="5"/>
  <c r="E7" i="5" s="1"/>
  <c r="G7" i="5" s="1"/>
  <c r="H7" i="5" s="1"/>
  <c r="D8" i="5"/>
  <c r="E8" i="5" s="1"/>
  <c r="G8" i="5" s="1"/>
  <c r="H8" i="5" s="1"/>
  <c r="D9" i="5"/>
  <c r="E9" i="5" s="1"/>
  <c r="G9" i="5" s="1"/>
  <c r="H9" i="5" s="1"/>
  <c r="D10" i="5"/>
  <c r="E10" i="5" s="1"/>
  <c r="G10" i="5" s="1"/>
  <c r="H10" i="5" s="1"/>
  <c r="D11" i="5"/>
  <c r="E11" i="5" s="1"/>
  <c r="G11" i="5" s="1"/>
  <c r="H11" i="5" s="1"/>
  <c r="D12" i="5"/>
  <c r="E12" i="5" s="1"/>
  <c r="G12" i="5" s="1"/>
  <c r="H12" i="5" s="1"/>
  <c r="D13" i="5"/>
  <c r="E13" i="5" s="1"/>
  <c r="G13" i="5" s="1"/>
  <c r="H13" i="5" s="1"/>
  <c r="D14" i="5"/>
  <c r="E14" i="5" s="1"/>
  <c r="G14" i="5" s="1"/>
  <c r="H14" i="5" s="1"/>
  <c r="D15" i="5"/>
  <c r="E15" i="5" s="1"/>
  <c r="G15" i="5" s="1"/>
  <c r="H15" i="5" s="1"/>
  <c r="D16" i="5"/>
  <c r="E16" i="5" s="1"/>
  <c r="G16" i="5" s="1"/>
  <c r="H16" i="5" s="1"/>
  <c r="D17" i="5"/>
  <c r="E17" i="5" s="1"/>
  <c r="G17" i="5" s="1"/>
  <c r="H17" i="5" s="1"/>
  <c r="D18" i="5"/>
  <c r="E18" i="5" s="1"/>
  <c r="G18" i="5" s="1"/>
  <c r="H18" i="5" s="1"/>
  <c r="D19" i="5"/>
  <c r="E19" i="5" s="1"/>
  <c r="G19" i="5" s="1"/>
  <c r="H19" i="5" s="1"/>
  <c r="D20" i="5"/>
  <c r="E20" i="5" s="1"/>
  <c r="G20" i="5" s="1"/>
  <c r="H20" i="5" s="1"/>
  <c r="D21" i="5"/>
  <c r="E21" i="5" s="1"/>
  <c r="G21" i="5" s="1"/>
  <c r="H21" i="5" s="1"/>
  <c r="D22" i="5"/>
  <c r="E22" i="5" s="1"/>
  <c r="G22" i="5" s="1"/>
  <c r="H22" i="5" s="1"/>
  <c r="D23" i="5"/>
  <c r="E23" i="5" s="1"/>
  <c r="G23" i="5" s="1"/>
  <c r="H23" i="5" s="1"/>
  <c r="D24" i="5"/>
  <c r="E24" i="5" s="1"/>
  <c r="G24" i="5" s="1"/>
  <c r="H24" i="5" s="1"/>
  <c r="D25" i="5"/>
  <c r="E25" i="5" s="1"/>
  <c r="G25" i="5" s="1"/>
  <c r="H25" i="5" s="1"/>
  <c r="D26" i="5"/>
  <c r="E26" i="5" s="1"/>
  <c r="G26" i="5" s="1"/>
  <c r="H26" i="5" s="1"/>
  <c r="D27" i="5"/>
  <c r="E27" i="5" s="1"/>
  <c r="G27" i="5" s="1"/>
  <c r="H27" i="5" s="1"/>
  <c r="D28" i="5"/>
  <c r="E28" i="5" s="1"/>
  <c r="G28" i="5" s="1"/>
  <c r="H28" i="5" s="1"/>
  <c r="D29" i="5"/>
  <c r="E29" i="5" s="1"/>
  <c r="G29" i="5" s="1"/>
  <c r="H29" i="5" s="1"/>
  <c r="D30" i="5"/>
  <c r="E30" i="5" s="1"/>
  <c r="G30" i="5" s="1"/>
  <c r="H30" i="5" s="1"/>
  <c r="D31" i="5"/>
  <c r="E31" i="5" s="1"/>
  <c r="G31" i="5" s="1"/>
  <c r="H31" i="5" s="1"/>
  <c r="D32" i="5"/>
  <c r="E32" i="5" s="1"/>
  <c r="G32" i="5" s="1"/>
  <c r="H32" i="5" s="1"/>
  <c r="D33" i="5"/>
  <c r="E33" i="5" s="1"/>
  <c r="G33" i="5" s="1"/>
  <c r="H33" i="5" s="1"/>
  <c r="D34" i="5"/>
  <c r="E34" i="5" s="1"/>
  <c r="G34" i="5" s="1"/>
  <c r="H34" i="5" s="1"/>
  <c r="D35" i="5"/>
  <c r="E35" i="5" s="1"/>
  <c r="G35" i="5" s="1"/>
  <c r="H35" i="5" s="1"/>
  <c r="D36" i="5"/>
  <c r="E36" i="5" s="1"/>
  <c r="G36" i="5" s="1"/>
  <c r="H36" i="5" s="1"/>
  <c r="D37" i="5"/>
  <c r="E37" i="5" s="1"/>
  <c r="G37" i="5" s="1"/>
  <c r="H37" i="5" s="1"/>
  <c r="D38" i="5"/>
  <c r="E38" i="5" s="1"/>
  <c r="G38" i="5" s="1"/>
  <c r="H38" i="5" s="1"/>
  <c r="D39" i="5"/>
  <c r="E39" i="5" s="1"/>
  <c r="G39" i="5" s="1"/>
  <c r="H39" i="5" s="1"/>
  <c r="D40" i="5"/>
  <c r="E40" i="5" s="1"/>
  <c r="G40" i="5" s="1"/>
  <c r="H40" i="5" s="1"/>
  <c r="D41" i="5"/>
  <c r="E41" i="5" s="1"/>
  <c r="G41" i="5" s="1"/>
  <c r="H41" i="5" s="1"/>
  <c r="D42" i="5"/>
  <c r="E42" i="5" s="1"/>
  <c r="G42" i="5" s="1"/>
  <c r="H42" i="5" s="1"/>
  <c r="D43" i="5"/>
  <c r="E43" i="5" s="1"/>
  <c r="G43" i="5" s="1"/>
  <c r="H43" i="5" s="1"/>
  <c r="D44" i="5"/>
  <c r="E44" i="5" s="1"/>
  <c r="G44" i="5" s="1"/>
  <c r="H44" i="5" s="1"/>
  <c r="D45" i="5"/>
  <c r="E45" i="5" s="1"/>
  <c r="G45" i="5" s="1"/>
  <c r="H45" i="5" s="1"/>
  <c r="D46" i="5"/>
  <c r="E46" i="5" s="1"/>
  <c r="G46" i="5" s="1"/>
  <c r="H46" i="5" s="1"/>
  <c r="D47" i="5"/>
  <c r="E47" i="5" s="1"/>
  <c r="G47" i="5" s="1"/>
  <c r="H47" i="5" s="1"/>
  <c r="D48" i="5"/>
  <c r="E48" i="5" s="1"/>
  <c r="G48" i="5" s="1"/>
  <c r="H48" i="5" s="1"/>
  <c r="D49" i="5"/>
  <c r="E49" i="5" s="1"/>
  <c r="G49" i="5" s="1"/>
  <c r="H49" i="5" s="1"/>
  <c r="D50" i="5"/>
  <c r="E50" i="5" s="1"/>
  <c r="G50" i="5" s="1"/>
  <c r="H50" i="5" s="1"/>
  <c r="D51" i="5"/>
  <c r="E51" i="5" s="1"/>
  <c r="G51" i="5" s="1"/>
  <c r="H51" i="5" s="1"/>
  <c r="D52" i="5"/>
  <c r="E52" i="5" s="1"/>
  <c r="G52" i="5" s="1"/>
  <c r="H52" i="5" s="1"/>
  <c r="D53" i="5"/>
  <c r="E53" i="5" s="1"/>
  <c r="G53" i="5" s="1"/>
  <c r="H53" i="5" s="1"/>
  <c r="D54" i="5"/>
  <c r="E54" i="5" s="1"/>
  <c r="G54" i="5" s="1"/>
  <c r="H54" i="5" s="1"/>
  <c r="D55" i="5"/>
  <c r="E55" i="5" s="1"/>
  <c r="G55" i="5" s="1"/>
  <c r="H55" i="5" s="1"/>
  <c r="D56" i="5"/>
  <c r="E56" i="5" s="1"/>
  <c r="G56" i="5" s="1"/>
  <c r="H56" i="5" s="1"/>
  <c r="D57" i="5"/>
  <c r="E57" i="5" s="1"/>
  <c r="G57" i="5" s="1"/>
  <c r="H57" i="5" s="1"/>
  <c r="D58" i="5"/>
  <c r="E58" i="5" s="1"/>
  <c r="G58" i="5" s="1"/>
  <c r="H58" i="5" s="1"/>
  <c r="D59" i="5"/>
  <c r="E59" i="5" s="1"/>
  <c r="G59" i="5" s="1"/>
  <c r="H59" i="5" s="1"/>
  <c r="D60" i="5"/>
  <c r="E60" i="5" s="1"/>
  <c r="G60" i="5" s="1"/>
  <c r="H60" i="5" s="1"/>
  <c r="D61" i="5"/>
  <c r="E61" i="5" s="1"/>
  <c r="G61" i="5" s="1"/>
  <c r="H61" i="5" s="1"/>
  <c r="D62" i="5"/>
  <c r="E62" i="5" s="1"/>
  <c r="G62" i="5" s="1"/>
  <c r="H62" i="5" s="1"/>
  <c r="D63" i="5"/>
  <c r="E63" i="5" s="1"/>
  <c r="G63" i="5" s="1"/>
  <c r="H63" i="5" s="1"/>
  <c r="D64" i="5"/>
  <c r="E64" i="5" s="1"/>
  <c r="G64" i="5" s="1"/>
  <c r="H64" i="5" s="1"/>
  <c r="D65" i="5"/>
  <c r="E65" i="5" s="1"/>
  <c r="G65" i="5" s="1"/>
  <c r="H65" i="5" s="1"/>
  <c r="D66" i="5"/>
  <c r="E66" i="5" s="1"/>
  <c r="G66" i="5" s="1"/>
  <c r="H66" i="5" s="1"/>
  <c r="D67" i="5"/>
  <c r="E67" i="5" s="1"/>
  <c r="G67" i="5" s="1"/>
  <c r="H67" i="5" s="1"/>
  <c r="D68" i="5"/>
  <c r="E68" i="5" s="1"/>
  <c r="G68" i="5" s="1"/>
  <c r="H68" i="5" s="1"/>
  <c r="D69" i="5"/>
  <c r="E69" i="5" s="1"/>
  <c r="G69" i="5" s="1"/>
  <c r="H69" i="5" s="1"/>
  <c r="D70" i="5"/>
  <c r="E70" i="5" s="1"/>
  <c r="G70" i="5" s="1"/>
  <c r="H70" i="5" s="1"/>
  <c r="D71" i="5"/>
  <c r="E71" i="5" s="1"/>
  <c r="G71" i="5" s="1"/>
  <c r="H71" i="5" s="1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267" i="1"/>
  <c r="D266" i="1"/>
  <c r="D254" i="1"/>
  <c r="D253" i="1"/>
  <c r="D240" i="1"/>
  <c r="D239" i="1"/>
  <c r="I8" i="6" l="1"/>
  <c r="J8" i="6" s="1"/>
  <c r="H9" i="6"/>
  <c r="H17" i="6"/>
  <c r="H11" i="6"/>
  <c r="H16" i="6"/>
  <c r="H4" i="6"/>
  <c r="H12" i="6"/>
  <c r="I12" i="6"/>
  <c r="J12" i="6" s="1"/>
  <c r="I11" i="6"/>
  <c r="J11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2" i="4"/>
  <c r="C3" i="4"/>
  <c r="D3" i="4" s="1"/>
  <c r="E3" i="4" s="1"/>
  <c r="G3" i="4" s="1"/>
  <c r="H3" i="4" s="1"/>
  <c r="C4" i="4"/>
  <c r="D4" i="4" s="1"/>
  <c r="E4" i="4" s="1"/>
  <c r="G4" i="4" s="1"/>
  <c r="H4" i="4" s="1"/>
  <c r="C5" i="4"/>
  <c r="D5" i="4" s="1"/>
  <c r="E5" i="4" s="1"/>
  <c r="G5" i="4" s="1"/>
  <c r="H5" i="4" s="1"/>
  <c r="C6" i="4"/>
  <c r="D6" i="4" s="1"/>
  <c r="E6" i="4" s="1"/>
  <c r="G6" i="4" s="1"/>
  <c r="H6" i="4" s="1"/>
  <c r="C7" i="4"/>
  <c r="D7" i="4" s="1"/>
  <c r="E7" i="4" s="1"/>
  <c r="G7" i="4" s="1"/>
  <c r="H7" i="4" s="1"/>
  <c r="C8" i="4"/>
  <c r="D8" i="4" s="1"/>
  <c r="E8" i="4" s="1"/>
  <c r="G8" i="4" s="1"/>
  <c r="H8" i="4" s="1"/>
  <c r="C9" i="4"/>
  <c r="D9" i="4" s="1"/>
  <c r="E9" i="4" s="1"/>
  <c r="G9" i="4" s="1"/>
  <c r="H9" i="4" s="1"/>
  <c r="C10" i="4"/>
  <c r="D10" i="4" s="1"/>
  <c r="E10" i="4" s="1"/>
  <c r="G10" i="4" s="1"/>
  <c r="H10" i="4" s="1"/>
  <c r="C11" i="4"/>
  <c r="D11" i="4" s="1"/>
  <c r="E11" i="4" s="1"/>
  <c r="G11" i="4" s="1"/>
  <c r="H11" i="4" s="1"/>
  <c r="C12" i="4"/>
  <c r="D12" i="4" s="1"/>
  <c r="E12" i="4" s="1"/>
  <c r="G12" i="4" s="1"/>
  <c r="H12" i="4" s="1"/>
  <c r="C13" i="4"/>
  <c r="D13" i="4" s="1"/>
  <c r="E13" i="4" s="1"/>
  <c r="G13" i="4" s="1"/>
  <c r="H13" i="4" s="1"/>
  <c r="C14" i="4"/>
  <c r="D14" i="4" s="1"/>
  <c r="E14" i="4" s="1"/>
  <c r="G14" i="4" s="1"/>
  <c r="H14" i="4" s="1"/>
  <c r="C15" i="4"/>
  <c r="D15" i="4" s="1"/>
  <c r="E15" i="4" s="1"/>
  <c r="G15" i="4" s="1"/>
  <c r="H15" i="4" s="1"/>
  <c r="C16" i="4"/>
  <c r="D16" i="4" s="1"/>
  <c r="E16" i="4" s="1"/>
  <c r="G16" i="4" s="1"/>
  <c r="H16" i="4" s="1"/>
  <c r="C17" i="4"/>
  <c r="D17" i="4" s="1"/>
  <c r="E17" i="4" s="1"/>
  <c r="G17" i="4" s="1"/>
  <c r="H17" i="4" s="1"/>
  <c r="C18" i="4"/>
  <c r="D18" i="4" s="1"/>
  <c r="E18" i="4" s="1"/>
  <c r="G18" i="4" s="1"/>
  <c r="H18" i="4" s="1"/>
  <c r="C19" i="4"/>
  <c r="D19" i="4" s="1"/>
  <c r="E19" i="4" s="1"/>
  <c r="G19" i="4" s="1"/>
  <c r="H19" i="4" s="1"/>
  <c r="C20" i="4"/>
  <c r="D20" i="4" s="1"/>
  <c r="E20" i="4" s="1"/>
  <c r="G20" i="4" s="1"/>
  <c r="H20" i="4" s="1"/>
  <c r="C21" i="4"/>
  <c r="D21" i="4" s="1"/>
  <c r="E21" i="4" s="1"/>
  <c r="G21" i="4" s="1"/>
  <c r="H21" i="4" s="1"/>
  <c r="C22" i="4"/>
  <c r="D22" i="4" s="1"/>
  <c r="E22" i="4" s="1"/>
  <c r="G22" i="4" s="1"/>
  <c r="H22" i="4" s="1"/>
  <c r="C23" i="4"/>
  <c r="D23" i="4" s="1"/>
  <c r="E23" i="4" s="1"/>
  <c r="G23" i="4" s="1"/>
  <c r="H23" i="4" s="1"/>
  <c r="C24" i="4"/>
  <c r="D24" i="4" s="1"/>
  <c r="E24" i="4" s="1"/>
  <c r="G24" i="4" s="1"/>
  <c r="H24" i="4" s="1"/>
  <c r="C25" i="4"/>
  <c r="D25" i="4" s="1"/>
  <c r="E25" i="4" s="1"/>
  <c r="G25" i="4" s="1"/>
  <c r="H25" i="4" s="1"/>
  <c r="C26" i="4"/>
  <c r="D26" i="4" s="1"/>
  <c r="E26" i="4" s="1"/>
  <c r="G26" i="4" s="1"/>
  <c r="H26" i="4" s="1"/>
  <c r="C27" i="4"/>
  <c r="D27" i="4" s="1"/>
  <c r="E27" i="4" s="1"/>
  <c r="G27" i="4" s="1"/>
  <c r="H27" i="4" s="1"/>
  <c r="C28" i="4"/>
  <c r="D28" i="4" s="1"/>
  <c r="E28" i="4" s="1"/>
  <c r="G28" i="4" s="1"/>
  <c r="H28" i="4" s="1"/>
  <c r="C29" i="4"/>
  <c r="D29" i="4" s="1"/>
  <c r="E29" i="4" s="1"/>
  <c r="G29" i="4" s="1"/>
  <c r="H29" i="4" s="1"/>
  <c r="C30" i="4"/>
  <c r="D30" i="4" s="1"/>
  <c r="E30" i="4" s="1"/>
  <c r="G30" i="4" s="1"/>
  <c r="H30" i="4" s="1"/>
  <c r="C31" i="4"/>
  <c r="D31" i="4" s="1"/>
  <c r="E31" i="4" s="1"/>
  <c r="G31" i="4" s="1"/>
  <c r="H31" i="4" s="1"/>
  <c r="C32" i="4"/>
  <c r="D32" i="4" s="1"/>
  <c r="E32" i="4" s="1"/>
  <c r="G32" i="4" s="1"/>
  <c r="H32" i="4" s="1"/>
  <c r="C33" i="4"/>
  <c r="D33" i="4" s="1"/>
  <c r="E33" i="4" s="1"/>
  <c r="G33" i="4" s="1"/>
  <c r="H33" i="4" s="1"/>
  <c r="C34" i="4"/>
  <c r="D34" i="4" s="1"/>
  <c r="E34" i="4" s="1"/>
  <c r="G34" i="4" s="1"/>
  <c r="H34" i="4" s="1"/>
  <c r="C35" i="4"/>
  <c r="D35" i="4" s="1"/>
  <c r="E35" i="4" s="1"/>
  <c r="G35" i="4" s="1"/>
  <c r="H35" i="4" s="1"/>
  <c r="C36" i="4"/>
  <c r="D36" i="4" s="1"/>
  <c r="E36" i="4" s="1"/>
  <c r="G36" i="4" s="1"/>
  <c r="H36" i="4" s="1"/>
  <c r="C37" i="4"/>
  <c r="D37" i="4" s="1"/>
  <c r="E37" i="4" s="1"/>
  <c r="G37" i="4" s="1"/>
  <c r="H37" i="4" s="1"/>
  <c r="C38" i="4"/>
  <c r="D38" i="4" s="1"/>
  <c r="E38" i="4" s="1"/>
  <c r="G38" i="4" s="1"/>
  <c r="H38" i="4" s="1"/>
  <c r="C39" i="4"/>
  <c r="D39" i="4" s="1"/>
  <c r="E39" i="4" s="1"/>
  <c r="G39" i="4" s="1"/>
  <c r="H39" i="4" s="1"/>
  <c r="C40" i="4"/>
  <c r="D40" i="4" s="1"/>
  <c r="E40" i="4" s="1"/>
  <c r="G40" i="4" s="1"/>
  <c r="H40" i="4" s="1"/>
  <c r="C41" i="4"/>
  <c r="D41" i="4" s="1"/>
  <c r="E41" i="4" s="1"/>
  <c r="G41" i="4" s="1"/>
  <c r="H41" i="4" s="1"/>
  <c r="C42" i="4"/>
  <c r="D42" i="4" s="1"/>
  <c r="E42" i="4" s="1"/>
  <c r="G42" i="4" s="1"/>
  <c r="H42" i="4" s="1"/>
  <c r="C43" i="4"/>
  <c r="D43" i="4" s="1"/>
  <c r="E43" i="4" s="1"/>
  <c r="G43" i="4" s="1"/>
  <c r="H43" i="4" s="1"/>
  <c r="C44" i="4"/>
  <c r="D44" i="4" s="1"/>
  <c r="E44" i="4" s="1"/>
  <c r="G44" i="4" s="1"/>
  <c r="H44" i="4" s="1"/>
  <c r="C45" i="4"/>
  <c r="D45" i="4" s="1"/>
  <c r="E45" i="4" s="1"/>
  <c r="G45" i="4" s="1"/>
  <c r="H45" i="4" s="1"/>
  <c r="C46" i="4"/>
  <c r="D46" i="4" s="1"/>
  <c r="E46" i="4" s="1"/>
  <c r="G46" i="4" s="1"/>
  <c r="H46" i="4" s="1"/>
  <c r="C47" i="4"/>
  <c r="D47" i="4" s="1"/>
  <c r="E47" i="4" s="1"/>
  <c r="G47" i="4" s="1"/>
  <c r="H47" i="4" s="1"/>
  <c r="C48" i="4"/>
  <c r="D48" i="4" s="1"/>
  <c r="E48" i="4" s="1"/>
  <c r="G48" i="4" s="1"/>
  <c r="H48" i="4" s="1"/>
  <c r="C49" i="4"/>
  <c r="D49" i="4" s="1"/>
  <c r="E49" i="4" s="1"/>
  <c r="G49" i="4" s="1"/>
  <c r="H49" i="4" s="1"/>
  <c r="C50" i="4"/>
  <c r="D50" i="4" s="1"/>
  <c r="E50" i="4" s="1"/>
  <c r="G50" i="4" s="1"/>
  <c r="H50" i="4" s="1"/>
  <c r="C51" i="4"/>
  <c r="D51" i="4" s="1"/>
  <c r="E51" i="4" s="1"/>
  <c r="G51" i="4" s="1"/>
  <c r="H51" i="4" s="1"/>
  <c r="C52" i="4"/>
  <c r="D52" i="4" s="1"/>
  <c r="E52" i="4" s="1"/>
  <c r="G52" i="4" s="1"/>
  <c r="H52" i="4" s="1"/>
  <c r="C53" i="4"/>
  <c r="D53" i="4" s="1"/>
  <c r="E53" i="4" s="1"/>
  <c r="G53" i="4" s="1"/>
  <c r="H53" i="4" s="1"/>
  <c r="C54" i="4"/>
  <c r="E54" i="4" s="1"/>
  <c r="G54" i="4" s="1"/>
  <c r="H54" i="4" s="1"/>
  <c r="C55" i="4"/>
  <c r="D55" i="4" s="1"/>
  <c r="C56" i="4"/>
  <c r="D56" i="4" s="1"/>
  <c r="E56" i="4" s="1"/>
  <c r="G56" i="4" s="1"/>
  <c r="H56" i="4" s="1"/>
  <c r="C57" i="4"/>
  <c r="D57" i="4" s="1"/>
  <c r="E57" i="4" s="1"/>
  <c r="G57" i="4" s="1"/>
  <c r="H57" i="4" s="1"/>
  <c r="C58" i="4"/>
  <c r="D58" i="4" s="1"/>
  <c r="E58" i="4" s="1"/>
  <c r="G58" i="4" s="1"/>
  <c r="H58" i="4" s="1"/>
  <c r="C59" i="4"/>
  <c r="D59" i="4" s="1"/>
  <c r="E59" i="4" s="1"/>
  <c r="G59" i="4" s="1"/>
  <c r="H59" i="4" s="1"/>
  <c r="C60" i="4"/>
  <c r="D60" i="4" s="1"/>
  <c r="E60" i="4" s="1"/>
  <c r="G60" i="4" s="1"/>
  <c r="H60" i="4" s="1"/>
  <c r="C61" i="4"/>
  <c r="D61" i="4" s="1"/>
  <c r="E61" i="4" s="1"/>
  <c r="G61" i="4" s="1"/>
  <c r="H61" i="4" s="1"/>
  <c r="C62" i="4"/>
  <c r="D62" i="4" s="1"/>
  <c r="E62" i="4" s="1"/>
  <c r="G62" i="4" s="1"/>
  <c r="H62" i="4" s="1"/>
  <c r="C63" i="4"/>
  <c r="D63" i="4" s="1"/>
  <c r="E63" i="4" s="1"/>
  <c r="G63" i="4" s="1"/>
  <c r="H63" i="4" s="1"/>
  <c r="C64" i="4"/>
  <c r="D64" i="4" s="1"/>
  <c r="E64" i="4" s="1"/>
  <c r="G64" i="4" s="1"/>
  <c r="H64" i="4" s="1"/>
  <c r="C65" i="4"/>
  <c r="D65" i="4" s="1"/>
  <c r="E65" i="4" s="1"/>
  <c r="G65" i="4" s="1"/>
  <c r="H65" i="4" s="1"/>
  <c r="C66" i="4"/>
  <c r="D66" i="4" s="1"/>
  <c r="E66" i="4" s="1"/>
  <c r="G66" i="4" s="1"/>
  <c r="H66" i="4" s="1"/>
  <c r="C67" i="4"/>
  <c r="D67" i="4" s="1"/>
  <c r="E67" i="4" s="1"/>
  <c r="G67" i="4" s="1"/>
  <c r="H67" i="4" s="1"/>
  <c r="C68" i="4"/>
  <c r="D68" i="4" s="1"/>
  <c r="E68" i="4" s="1"/>
  <c r="G68" i="4" s="1"/>
  <c r="H68" i="4" s="1"/>
  <c r="C69" i="4"/>
  <c r="D69" i="4" s="1"/>
  <c r="E69" i="4" s="1"/>
  <c r="G69" i="4" s="1"/>
  <c r="H69" i="4" s="1"/>
  <c r="C70" i="4"/>
  <c r="D70" i="4" s="1"/>
  <c r="E70" i="4" s="1"/>
  <c r="G70" i="4" s="1"/>
  <c r="H70" i="4" s="1"/>
  <c r="C71" i="4"/>
  <c r="D71" i="4" s="1"/>
  <c r="E71" i="4" s="1"/>
  <c r="G71" i="4" s="1"/>
  <c r="H71" i="4" s="1"/>
  <c r="C2" i="4"/>
  <c r="D2" i="4" s="1"/>
  <c r="E2" i="4" s="1"/>
  <c r="G2" i="4" s="1"/>
  <c r="H2" i="4" s="1"/>
  <c r="E55" i="4" l="1"/>
  <c r="G55" i="4" s="1"/>
  <c r="H55" i="4" s="1"/>
  <c r="D18" i="1"/>
  <c r="D17" i="1"/>
  <c r="D16" i="1"/>
  <c r="D15" i="1"/>
  <c r="D3" i="3" l="1"/>
  <c r="F2" i="3" s="1"/>
  <c r="D4" i="3"/>
  <c r="D5" i="3"/>
  <c r="F3" i="3" s="1"/>
  <c r="D6" i="3"/>
  <c r="D7" i="3"/>
  <c r="D8" i="3"/>
  <c r="D9" i="3"/>
  <c r="D10" i="3"/>
  <c r="D11" i="3"/>
  <c r="D12" i="3"/>
  <c r="D13" i="3"/>
  <c r="L13" i="3"/>
  <c r="L12" i="3"/>
  <c r="L3" i="3"/>
  <c r="L4" i="3"/>
  <c r="L5" i="3"/>
  <c r="L6" i="3"/>
  <c r="L7" i="3"/>
  <c r="L8" i="3"/>
  <c r="L9" i="3"/>
  <c r="L10" i="3"/>
  <c r="L11" i="3"/>
  <c r="L2" i="3"/>
  <c r="F4" i="3" l="1"/>
  <c r="F6" i="3"/>
  <c r="F5" i="3"/>
  <c r="F7" i="3"/>
  <c r="D70" i="1" l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19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Nor, Hazimah</author>
  </authors>
  <commentList>
    <comment ref="I3" authorId="0" shapeId="0" xr:uid="{415A1BBD-124C-481E-9F22-642F6D7EB5AB}">
      <text>
        <r>
          <rPr>
            <b/>
            <sz val="11"/>
            <color indexed="81"/>
            <rFont val="Tahoma"/>
            <family val="2"/>
          </rPr>
          <t>Mohamed Nor, Hazimah:</t>
        </r>
        <r>
          <rPr>
            <sz val="11"/>
            <color indexed="81"/>
            <rFont val="Tahoma"/>
            <family val="2"/>
          </rPr>
          <t xml:space="preserve">
All fish and shellfish concentrations converted to lipid wet weight (for HOCs). 
For muscle concentration, assumed f_lip=0.05 and for liver concentration, assumed f_lip=0.70, unless specific f_lip is reported from study. 
If study shows below detection limit, assume DL/2 as concentrations.
Crab f_lip = 0.7
Mollusc f_lip= 0.07 (Average of Ref 18)
For dry weight units (fish), convert assuming 80% moisture content if data is not provided.</t>
        </r>
      </text>
    </comment>
  </commentList>
</comments>
</file>

<file path=xl/sharedStrings.xml><?xml version="1.0" encoding="utf-8"?>
<sst xmlns="http://schemas.openxmlformats.org/spreadsheetml/2006/main" count="2478" uniqueCount="344">
  <si>
    <t>Chemical</t>
  </si>
  <si>
    <t>Media</t>
  </si>
  <si>
    <t>Proxy for media</t>
  </si>
  <si>
    <t>Concentration</t>
  </si>
  <si>
    <t>Units</t>
  </si>
  <si>
    <t xml:space="preserve">Location </t>
  </si>
  <si>
    <t>PCB126</t>
  </si>
  <si>
    <t>Fish</t>
  </si>
  <si>
    <t>USA</t>
  </si>
  <si>
    <r>
      <t>Micropterus</t>
    </r>
    <r>
      <rPr>
        <sz val="12"/>
        <color theme="1"/>
        <rFont val="Times New Roman"/>
        <family val="1"/>
      </rPr>
      <t xml:space="preserve"> sp. (fish)</t>
    </r>
  </si>
  <si>
    <t>Mollusc</t>
  </si>
  <si>
    <t>S. subcrenata</t>
  </si>
  <si>
    <t>China</t>
  </si>
  <si>
    <r>
      <t xml:space="preserve">Amusium </t>
    </r>
    <r>
      <rPr>
        <sz val="12"/>
        <color theme="1"/>
        <rFont val="Times New Roman"/>
        <family val="1"/>
      </rPr>
      <t>spp.</t>
    </r>
  </si>
  <si>
    <t>C. ferreri</t>
  </si>
  <si>
    <t>S. grandis</t>
  </si>
  <si>
    <t>M. meretrix</t>
  </si>
  <si>
    <t>C. californiense</t>
  </si>
  <si>
    <t>S. culacons tricta</t>
  </si>
  <si>
    <t>BaP</t>
  </si>
  <si>
    <t>Fish and shellfish</t>
  </si>
  <si>
    <t>Spain</t>
  </si>
  <si>
    <t>PCB118</t>
  </si>
  <si>
    <t>Packaged food</t>
  </si>
  <si>
    <t>PE packaging</t>
  </si>
  <si>
    <t>ND-12.3408</t>
  </si>
  <si>
    <t>µg/kg</t>
  </si>
  <si>
    <t>PCB138 (close to PCB126)</t>
  </si>
  <si>
    <t>ND-7.8927</t>
  </si>
  <si>
    <t>PCB 138</t>
  </si>
  <si>
    <t>Air</t>
  </si>
  <si>
    <t>Urban</t>
  </si>
  <si>
    <r>
      <t>pg/m</t>
    </r>
    <r>
      <rPr>
        <vertAlign val="superscript"/>
        <sz val="12"/>
        <color theme="1"/>
        <rFont val="Times New Roman"/>
        <family val="1"/>
      </rPr>
      <t>3</t>
    </r>
  </si>
  <si>
    <t>Greece</t>
  </si>
  <si>
    <t>PCB138</t>
  </si>
  <si>
    <t>Semirural</t>
  </si>
  <si>
    <t>South Africa</t>
  </si>
  <si>
    <t>Hong Kong</t>
  </si>
  <si>
    <t>Packaging</t>
  </si>
  <si>
    <t>Corvina (fish) - muscle</t>
  </si>
  <si>
    <t>Corvina (fish) - liver</t>
  </si>
  <si>
    <t>ng/g lipid</t>
  </si>
  <si>
    <t>Tilapia (fish) -muscle</t>
  </si>
  <si>
    <t>Tilapia (fish) - liver</t>
  </si>
  <si>
    <t>Rural</t>
  </si>
  <si>
    <t>India</t>
  </si>
  <si>
    <t>Malaysia</t>
  </si>
  <si>
    <t>Rita rita</t>
  </si>
  <si>
    <t>Pakistan</t>
  </si>
  <si>
    <t>Mastacembelus armatus</t>
  </si>
  <si>
    <t>Securila gora</t>
  </si>
  <si>
    <t>Gudusia chapra</t>
  </si>
  <si>
    <t>Clupisoma naziri</t>
  </si>
  <si>
    <t>Clupisoma garua</t>
  </si>
  <si>
    <t>Cyprinus carpio</t>
  </si>
  <si>
    <t>Cirrhinus reba</t>
  </si>
  <si>
    <t>Cirrhinus mrigala</t>
  </si>
  <si>
    <t>Catla catla</t>
  </si>
  <si>
    <t>Labeo calbasu</t>
  </si>
  <si>
    <t>Silver salmon</t>
  </si>
  <si>
    <t>Japan</t>
  </si>
  <si>
    <t>King salmon</t>
  </si>
  <si>
    <t>Atlantic salmon</t>
  </si>
  <si>
    <t>Flatfish</t>
  </si>
  <si>
    <t>Mackerel</t>
  </si>
  <si>
    <t>Sardine</t>
  </si>
  <si>
    <t>Young yellow-tail</t>
  </si>
  <si>
    <t>Seabass</t>
  </si>
  <si>
    <t>Japanese Spanish mackerel</t>
  </si>
  <si>
    <t>European sea bass</t>
  </si>
  <si>
    <t>Italy</t>
  </si>
  <si>
    <t>Lead</t>
  </si>
  <si>
    <t>mg/kg fw</t>
  </si>
  <si>
    <t>mg/kw fw</t>
  </si>
  <si>
    <t>Common trout</t>
  </si>
  <si>
    <t>µg/g</t>
  </si>
  <si>
    <t>European eel</t>
  </si>
  <si>
    <t>Barbel</t>
  </si>
  <si>
    <t>Cadmium</t>
  </si>
  <si>
    <t>Tuna</t>
  </si>
  <si>
    <t>Swordfish</t>
  </si>
  <si>
    <t>Toothfish</t>
  </si>
  <si>
    <t>Particulate matter</t>
  </si>
  <si>
    <t>Particulate matter (TSP)</t>
  </si>
  <si>
    <t>UK</t>
  </si>
  <si>
    <t>PM2.5</t>
  </si>
  <si>
    <t>US</t>
  </si>
  <si>
    <t>PM10</t>
  </si>
  <si>
    <t>France</t>
  </si>
  <si>
    <t>DEHP</t>
  </si>
  <si>
    <t>Norway</t>
  </si>
  <si>
    <t>TSP</t>
  </si>
  <si>
    <t>mg/L</t>
  </si>
  <si>
    <t>Age group</t>
  </si>
  <si>
    <t>Gender</t>
  </si>
  <si>
    <t>Estimated dietary intake (pg WHO-TEQ/day)</t>
  </si>
  <si>
    <t>M</t>
  </si>
  <si>
    <t>F</t>
  </si>
  <si>
    <t>20-34</t>
  </si>
  <si>
    <t>35-50</t>
  </si>
  <si>
    <t>51-65</t>
  </si>
  <si>
    <t>&gt;65</t>
  </si>
  <si>
    <t>4-9</t>
  </si>
  <si>
    <t>10-19</t>
  </si>
  <si>
    <t>TEF</t>
  </si>
  <si>
    <t>Average over gender</t>
  </si>
  <si>
    <t>Age (y)</t>
  </si>
  <si>
    <t>Age (d)</t>
  </si>
  <si>
    <t>Parameters for calculation</t>
  </si>
  <si>
    <t>Freshwater</t>
  </si>
  <si>
    <t>Marine</t>
  </si>
  <si>
    <t>Sea perch</t>
  </si>
  <si>
    <t>Reference index</t>
  </si>
  <si>
    <t>Bolti</t>
  </si>
  <si>
    <t>Mullet</t>
  </si>
  <si>
    <t>Crab</t>
  </si>
  <si>
    <t>Crustacean</t>
  </si>
  <si>
    <t>Bivalves</t>
  </si>
  <si>
    <t>Egypt</t>
  </si>
  <si>
    <t>Albacore</t>
  </si>
  <si>
    <t>Horse mackerel</t>
  </si>
  <si>
    <t>Mediterranean horse mackerel</t>
  </si>
  <si>
    <t>Pilchard</t>
  </si>
  <si>
    <t>European anchovy</t>
  </si>
  <si>
    <t>Frostfish</t>
  </si>
  <si>
    <t>Hake</t>
  </si>
  <si>
    <t>Greater forkbeard</t>
  </si>
  <si>
    <t>Sea bream</t>
  </si>
  <si>
    <t>Four spotted megrim</t>
  </si>
  <si>
    <t>Megrim</t>
  </si>
  <si>
    <t>Rosefish</t>
  </si>
  <si>
    <t>Striped mullet</t>
  </si>
  <si>
    <t>Conger</t>
  </si>
  <si>
    <t>Yellow gurnard</t>
  </si>
  <si>
    <t>Brown ray</t>
  </si>
  <si>
    <t>Starry ray</t>
  </si>
  <si>
    <t>Thornback ray</t>
  </si>
  <si>
    <t>Crustaceans</t>
  </si>
  <si>
    <t>Red shrimp</t>
  </si>
  <si>
    <t>Pink shrimp</t>
  </si>
  <si>
    <t>Shrimp</t>
  </si>
  <si>
    <t>Cynoglossus senegalensis</t>
  </si>
  <si>
    <t>Ghana</t>
  </si>
  <si>
    <t>Pomadasys perotetti</t>
  </si>
  <si>
    <t>Drapane africana</t>
  </si>
  <si>
    <t>Pomadasys peroteti</t>
  </si>
  <si>
    <t>Euthynnus alleferatus</t>
  </si>
  <si>
    <t>ng/g</t>
  </si>
  <si>
    <t>Scomberomorus commerson</t>
  </si>
  <si>
    <t>Sphyraena sphyraena</t>
  </si>
  <si>
    <t>Diplodus vulgaris</t>
  </si>
  <si>
    <t>Alepes djedaba</t>
  </si>
  <si>
    <t>Clupea sirem</t>
  </si>
  <si>
    <t>Mugil sehli</t>
  </si>
  <si>
    <t>Mugil capito</t>
  </si>
  <si>
    <r>
      <t xml:space="preserve">Sciasna </t>
    </r>
    <r>
      <rPr>
        <sz val="12"/>
        <color theme="1"/>
        <rFont val="Times New Roman"/>
        <family val="1"/>
      </rPr>
      <t>sp.</t>
    </r>
  </si>
  <si>
    <t>Morone labrax</t>
  </si>
  <si>
    <t>Paranchanna obscura</t>
  </si>
  <si>
    <t>Nigeria</t>
  </si>
  <si>
    <t>Oreochromis niloticus</t>
  </si>
  <si>
    <t>Gymnarchus niloticus</t>
  </si>
  <si>
    <t>Sebastes fasciatus</t>
  </si>
  <si>
    <t>Gadus morhua</t>
  </si>
  <si>
    <t>Chrysichthys nigrodigitatus</t>
  </si>
  <si>
    <t>Sardinella aurita</t>
  </si>
  <si>
    <t>Trachurus trachurus</t>
  </si>
  <si>
    <t>Scomber scombrus</t>
  </si>
  <si>
    <t>Pseudotolithus senegalensis</t>
  </si>
  <si>
    <t>Doma</t>
  </si>
  <si>
    <t>Mandeli</t>
  </si>
  <si>
    <t>Mathi</t>
  </si>
  <si>
    <t>Ravas</t>
  </si>
  <si>
    <t>Singala</t>
  </si>
  <si>
    <t>Mussels</t>
  </si>
  <si>
    <t>Clam</t>
  </si>
  <si>
    <t>Cockle</t>
  </si>
  <si>
    <t>Oyster</t>
  </si>
  <si>
    <t>µg/g ww</t>
  </si>
  <si>
    <t>PS pellet</t>
  </si>
  <si>
    <t>Raw material</t>
  </si>
  <si>
    <t>PP</t>
  </si>
  <si>
    <t>PET</t>
  </si>
  <si>
    <t>Age (year)</t>
  </si>
  <si>
    <t>BW (kg)</t>
  </si>
  <si>
    <t>Total daily dietary intake</t>
  </si>
  <si>
    <t>ug/kg BW/day</t>
  </si>
  <si>
    <t>Dietary intake (ug/day)</t>
  </si>
  <si>
    <t>Dietary intake (mg/day)</t>
  </si>
  <si>
    <t>Age (day)</t>
  </si>
  <si>
    <t>Bluefish</t>
  </si>
  <si>
    <t>Trout</t>
  </si>
  <si>
    <t>Rock fish</t>
  </si>
  <si>
    <t>Flounder</t>
  </si>
  <si>
    <t>Croaker</t>
  </si>
  <si>
    <t>Perch</t>
  </si>
  <si>
    <t>Tilapia</t>
  </si>
  <si>
    <t>Atlantic mackerel</t>
  </si>
  <si>
    <t>White shrimp</t>
  </si>
  <si>
    <t>Prawn</t>
  </si>
  <si>
    <t>Catfish</t>
  </si>
  <si>
    <t>Particulate</t>
  </si>
  <si>
    <r>
      <t>ng/m</t>
    </r>
    <r>
      <rPr>
        <vertAlign val="superscript"/>
        <sz val="12"/>
        <color theme="1"/>
        <rFont val="Times New Roman"/>
        <family val="1"/>
      </rPr>
      <t>3</t>
    </r>
  </si>
  <si>
    <t>Korea</t>
  </si>
  <si>
    <t>Plastic (printed)</t>
  </si>
  <si>
    <t>Czech Republic</t>
  </si>
  <si>
    <t>Plastic (non-printed)</t>
  </si>
  <si>
    <t>Dairy</t>
  </si>
  <si>
    <t>Australia</t>
  </si>
  <si>
    <t>Baked goods</t>
  </si>
  <si>
    <t>Bread</t>
  </si>
  <si>
    <t>Beverage</t>
  </si>
  <si>
    <t>Cereal</t>
  </si>
  <si>
    <t>Confectionary</t>
  </si>
  <si>
    <t>Pasta</t>
  </si>
  <si>
    <t>Miscellaneous</t>
  </si>
  <si>
    <t>Mean based dietary exposure estimate</t>
  </si>
  <si>
    <t>µg/kg/day</t>
  </si>
  <si>
    <t>Air intake</t>
  </si>
  <si>
    <t>Indoor air</t>
  </si>
  <si>
    <t>ng m3</t>
  </si>
  <si>
    <t>Outdoor air</t>
  </si>
  <si>
    <t>PM2.5 (steel)</t>
  </si>
  <si>
    <t>PM2.5 (Traffic)</t>
  </si>
  <si>
    <t>PM2.5 (residential)</t>
  </si>
  <si>
    <t>PM2.5 (rural)</t>
  </si>
  <si>
    <t>Austria</t>
  </si>
  <si>
    <t>Fine</t>
  </si>
  <si>
    <t>Coarse</t>
  </si>
  <si>
    <t>Brazil</t>
  </si>
  <si>
    <t>PM22 (main street)</t>
  </si>
  <si>
    <t>Germany</t>
  </si>
  <si>
    <t>PM22 (side street)</t>
  </si>
  <si>
    <t>PM22 (rural)</t>
  </si>
  <si>
    <t>PM1 (summer)</t>
  </si>
  <si>
    <t>Canada</t>
  </si>
  <si>
    <t>PM1 (winter)</t>
  </si>
  <si>
    <t>PM10 (residential)</t>
  </si>
  <si>
    <t>PM10 (industrial)</t>
  </si>
  <si>
    <t>PM10 (traffic)</t>
  </si>
  <si>
    <t>PM10  (industrial)</t>
  </si>
  <si>
    <t>Iran</t>
  </si>
  <si>
    <t>PM1 (roadside)</t>
  </si>
  <si>
    <t>Algeria</t>
  </si>
  <si>
    <t>PM2.5 (roadside)</t>
  </si>
  <si>
    <t>PM1 (urban)</t>
  </si>
  <si>
    <t>PM2.5 (urban)</t>
  </si>
  <si>
    <t>PM10 (urban)</t>
  </si>
  <si>
    <t>Costa Rica</t>
  </si>
  <si>
    <t>Colombia</t>
  </si>
  <si>
    <t>Tilapia (muscle)</t>
  </si>
  <si>
    <t>mg/g</t>
  </si>
  <si>
    <t>Sockeye salmon fry</t>
  </si>
  <si>
    <t>Manila clams</t>
  </si>
  <si>
    <t>Pacific oyster</t>
  </si>
  <si>
    <t>Blue mussel</t>
  </si>
  <si>
    <t>Pacific herring</t>
  </si>
  <si>
    <t>Chinook salmon</t>
  </si>
  <si>
    <t>Chum salmon</t>
  </si>
  <si>
    <t>Pink salmon</t>
  </si>
  <si>
    <t>Sockeye salmon</t>
  </si>
  <si>
    <t>mg/kg</t>
  </si>
  <si>
    <t>Indonesia</t>
  </si>
  <si>
    <t>Selangat</t>
  </si>
  <si>
    <t>Shark</t>
  </si>
  <si>
    <t>White pomfret</t>
  </si>
  <si>
    <t>Sembilang</t>
  </si>
  <si>
    <t>Patella nigrolineata</t>
  </si>
  <si>
    <t>Ostrea crestata</t>
  </si>
  <si>
    <t>Tridacna squamosa</t>
  </si>
  <si>
    <t>Nerita waigiensis</t>
  </si>
  <si>
    <t>Lepidochiton cinereus</t>
  </si>
  <si>
    <t>Morula squamosa</t>
  </si>
  <si>
    <t>Brachidontes sp.</t>
  </si>
  <si>
    <t>Patella miniata</t>
  </si>
  <si>
    <t>Dinocardum robustum vanhyningi</t>
  </si>
  <si>
    <t>Nassarius clathratus</t>
  </si>
  <si>
    <t>Patella testudinaria</t>
  </si>
  <si>
    <t>Nerita peloronta</t>
  </si>
  <si>
    <t>Psammobia depressa</t>
  </si>
  <si>
    <t>Nerita undata</t>
  </si>
  <si>
    <r>
      <t>Epinephelus</t>
    </r>
    <r>
      <rPr>
        <sz val="10.5"/>
        <color rgb="FF2E2E2E"/>
        <rFont val="Georgia"/>
        <family val="1"/>
      </rPr>
      <t> sp.</t>
    </r>
  </si>
  <si>
    <r>
      <t>Caranx</t>
    </r>
    <r>
      <rPr>
        <sz val="10.5"/>
        <color rgb="FF2E2E2E"/>
        <rFont val="Georgia"/>
        <family val="1"/>
      </rPr>
      <t> sp.</t>
    </r>
  </si>
  <si>
    <t>Scarus gibbus</t>
  </si>
  <si>
    <r>
      <t>Synodus</t>
    </r>
    <r>
      <rPr>
        <sz val="10.5"/>
        <color rgb="FF2E2E2E"/>
        <rFont val="Georgia"/>
        <family val="1"/>
      </rPr>
      <t> sp.</t>
    </r>
  </si>
  <si>
    <t>Nemipterus japonicus</t>
  </si>
  <si>
    <t>Carangoides bajad</t>
  </si>
  <si>
    <t>Lutjanus bohar</t>
  </si>
  <si>
    <t>Thunnus albacares</t>
  </si>
  <si>
    <t>Gerres oyena</t>
  </si>
  <si>
    <t>Sargocentron spiniferum</t>
  </si>
  <si>
    <r>
      <t>Sardinella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</si>
  <si>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Siganus rivulatus</t>
  </si>
  <si>
    <t>Trachurus mediterraneus</t>
  </si>
  <si>
    <r>
      <t>Lethrinus</t>
    </r>
    <r>
      <rPr>
        <sz val="7"/>
        <color rgb="FF2E2E2E"/>
        <rFont val="Georgia"/>
        <family val="1"/>
      </rPr>
      <t> </t>
    </r>
    <r>
      <rPr>
        <sz val="10.5"/>
        <color rgb="FF2E2E2E"/>
        <rFont val="Georgia"/>
        <family val="1"/>
      </rPr>
      <t>sp.</t>
    </r>
  </si>
  <si>
    <t>O. glomerata</t>
  </si>
  <si>
    <t>P. viridis</t>
  </si>
  <si>
    <t>C. scripta</t>
  </si>
  <si>
    <t>M. edulis</t>
  </si>
  <si>
    <t>G. divaricatum</t>
  </si>
  <si>
    <t>B. virescens</t>
  </si>
  <si>
    <t>HDPE</t>
  </si>
  <si>
    <t>Polypropylene</t>
  </si>
  <si>
    <t>Turkey</t>
  </si>
  <si>
    <t>PE</t>
  </si>
  <si>
    <t>Belgium</t>
  </si>
  <si>
    <t>Hard plastic</t>
  </si>
  <si>
    <t>Film</t>
  </si>
  <si>
    <t>Switzerland</t>
  </si>
  <si>
    <t>PB+Film PE</t>
  </si>
  <si>
    <t>PS</t>
  </si>
  <si>
    <t>Age</t>
  </si>
  <si>
    <t>Male</t>
  </si>
  <si>
    <t>Female</t>
  </si>
  <si>
    <t>Average</t>
  </si>
  <si>
    <t>Intake with 50% plastic leach (mg/day)</t>
  </si>
  <si>
    <t>Intake with 97.5% plastic leach (mg/day)</t>
  </si>
  <si>
    <t>Plastic Leach</t>
  </si>
  <si>
    <t>Child</t>
  </si>
  <si>
    <t>Adult</t>
  </si>
  <si>
    <t>Estimated dietary intake of PCB126 (mg/day)</t>
  </si>
  <si>
    <t>Estimated dietary intake of PCB126 from food only (mg/day)</t>
  </si>
  <si>
    <t>PCB126 intake from plastic (97.5th percentile) (pg/day)</t>
  </si>
  <si>
    <t>Estimated combined intake at 97.5th percentile (mg/day)</t>
  </si>
  <si>
    <t>BaP intake from plastic (97.5th percentile) (pg/day)</t>
  </si>
  <si>
    <t>DEHP intake from plastic (97.5th percentile) (pg/day)</t>
  </si>
  <si>
    <t>% contribution from plastic</t>
  </si>
  <si>
    <t>Average % contribution from plastic</t>
  </si>
  <si>
    <t>% contribution of PCB126 to total PCBs analysed</t>
  </si>
  <si>
    <t>Notes</t>
  </si>
  <si>
    <t>Descripton of file content</t>
  </si>
  <si>
    <t>This file contains information on chemical concentrations in proxies for plastic in food items investigated in  the study "Lifetime accumulation of microplastic in children and adults"</t>
  </si>
  <si>
    <t>J. M. Llobet, A. Bocio, J. L. Domingo, A. Teixidó, C. Casas, L. Müller, Levels of polychlorinated biphenyls in foods from Catalonia, Spain: Estimated dietary intake. J. Food Prot. (2003), doi:10.4315/0362-028X-66.3.479.</t>
  </si>
  <si>
    <t>Chemical intake from dietary sources and inhalation were obtained from the following studies for each chemical:</t>
  </si>
  <si>
    <r>
      <t xml:space="preserve">M. Malavolti, S. J. Fairweather-Tait, C. Malagoli, L. Vescovi, M. Vinceti, T. Filippini, Lead exposure in an Italian population: Food content, dietary intake and risk assessment. </t>
    </r>
    <r>
      <rPr>
        <i/>
        <sz val="12"/>
        <color theme="1"/>
        <rFont val="Times New Roman"/>
        <family val="1"/>
      </rPr>
      <t>Food Res. Int.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137</t>
    </r>
    <r>
      <rPr>
        <sz val="12"/>
        <color theme="1"/>
        <rFont val="Times New Roman"/>
        <family val="1"/>
      </rPr>
      <t>, 109370 (2020).</t>
    </r>
  </si>
  <si>
    <r>
      <t xml:space="preserve">G. Heinemeyer, C. Sommerfeld, A. Springer, A. Heiland, O. Lindtner, M. Greiner, T. Heuer, C. Krems, A. Conrad, Estimation of dietary intake of bis(2-ethylhexyl)phthalate (DEHP) by consumption of food in the German population. </t>
    </r>
    <r>
      <rPr>
        <i/>
        <sz val="12"/>
        <color theme="1"/>
        <rFont val="Times New Roman"/>
        <family val="1"/>
      </rPr>
      <t>Int. J. Hyg. Environ. Health</t>
    </r>
    <r>
      <rPr>
        <sz val="12"/>
        <color theme="1"/>
        <rFont val="Times New Roman"/>
        <family val="1"/>
      </rPr>
      <t xml:space="preserve"> (2013), doi:10.1016/j.ijheh.2013.01.001.</t>
    </r>
  </si>
  <si>
    <r>
      <t xml:space="preserve">H. Fromme, T. Lahrz, M. Piloty, H. Gebhart, A. Oddoy, H. Rüden, Occurrence of phthalates and musk fragrances in indoor air and dust from apartments and kindergartens in Berlin (Germany). </t>
    </r>
    <r>
      <rPr>
        <i/>
        <sz val="12"/>
        <color theme="1"/>
        <rFont val="Times New Roman"/>
        <family val="1"/>
      </rPr>
      <t>Indoor Air</t>
    </r>
    <r>
      <rPr>
        <sz val="12"/>
        <color theme="1"/>
        <rFont val="Times New Roman"/>
        <family val="1"/>
      </rPr>
      <t xml:space="preserve"> (2004), doi:10.1111/j.1600-0668.2004.00223.x.</t>
    </r>
  </si>
  <si>
    <r>
      <t xml:space="preserve">Z. Xie, J. Selzer, R. Ebinghaus, A. Caba, W. Ruck, Development and validation of a method for the determination of trace alkylphenols and phthalates in the atmosphere. </t>
    </r>
    <r>
      <rPr>
        <i/>
        <sz val="12"/>
        <color theme="1"/>
        <rFont val="Times New Roman"/>
        <family val="1"/>
      </rPr>
      <t>Anal. Chim. Acta</t>
    </r>
    <r>
      <rPr>
        <sz val="12"/>
        <color theme="1"/>
        <rFont val="Times New Roman"/>
        <family val="1"/>
      </rPr>
      <t xml:space="preserve"> (2006), doi:10.1016/j.aca.2006.02.027.</t>
    </r>
  </si>
  <si>
    <r>
      <t xml:space="preserve">B. M. Lee, G. A. Shim, Dietary exposure estimation of benzo[a]pyrene and cancer risk assessment. </t>
    </r>
    <r>
      <rPr>
        <i/>
        <sz val="12"/>
        <color theme="1"/>
        <rFont val="Times New Roman"/>
        <family val="1"/>
      </rPr>
      <t>J. Toxicol. Environ. Heal. - Part A Curr. Issues</t>
    </r>
    <r>
      <rPr>
        <sz val="12"/>
        <color theme="1"/>
        <rFont val="Times New Roman"/>
        <family val="1"/>
      </rPr>
      <t>, 1391–1394 (2007).</t>
    </r>
  </si>
  <si>
    <r>
      <t xml:space="preserve">W. J. Hong, H. Jia, W. L. Ma, R. K. Sinha, H. B. Moon, H. Nakata, N. H. Minh, K. H. Chi, W. L. Li, K. Kannan, E. Sverko, Y. F. Li, Distribution, Fate, Inhalation Exposure and Lung Cancer Risk of Atmospheric Polycyclic Aromatic Hydrocarbons in Some Asian Countries. </t>
    </r>
    <r>
      <rPr>
        <i/>
        <sz val="12"/>
        <color theme="1"/>
        <rFont val="Times New Roman"/>
        <family val="1"/>
      </rPr>
      <t>Environ. Sci. Technol.</t>
    </r>
    <r>
      <rPr>
        <sz val="12"/>
        <color theme="1"/>
        <rFont val="Times New Roman"/>
        <family val="1"/>
      </rPr>
      <t xml:space="preserve"> (2016), doi:10.1021/acs.est.6b01090.</t>
    </r>
  </si>
  <si>
    <t>References for chemical concentrations are in Chemical_plastic_food.docx.</t>
  </si>
  <si>
    <t>Chemical intake from dietary and inhalation sources were calculated for each age according to body weight in Leadfoodintake, PCBfoodintake, DEHPfoodintake and BaPfoodintake</t>
  </si>
  <si>
    <t xml:space="preserve">Chemical intake from plastic (97.5th percentile) (pg/day) obtained from chemical leaching model simulated in R. </t>
  </si>
  <si>
    <t>Percentage contribution from plastic is calculated as: Chemical intake from plastic/(Total chemical intake from dietary+inhalation+plastic) x 100%</t>
  </si>
  <si>
    <t>Chemical intakes here are used as inputs to feed into PBPK model in MERLIN Expo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</si>
</sst>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00"/>
    <numFmt numFmtId="166" formatCode="0.00000000"/>
    <numFmt numFmtId="167" formatCode="0.0000E+00"/>
    <numFmt numFmtId="168" formatCode="0.00000E+00"/>
    <numFmt numFmtId="169" formatCode="0.000E+00"/>
    <numFmt numFmtId="170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sz val="10.5"/>
      <color rgb="FF2E2E2E"/>
      <name val="Georgia"/>
      <family val="1"/>
    </font>
    <font>
      <sz val="10.5"/>
      <color rgb="FF2E2E2E"/>
      <name val="Georgia"/>
      <family val="1"/>
    </font>
    <font>
      <sz val="7"/>
      <color rgb="FF2E2E2E"/>
      <name val="Georgia"/>
      <family val="1"/>
    </font>
    <font>
      <sz val="12"/>
      <color rgb="FF000000"/>
      <name val="Times New Roman"/>
      <family val="1"/>
    </font>
    <font>
      <sz val="6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164" fontId="1" fillId="0" borderId="0" xfId="0" applyNumberFormat="1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Border="1" applyAlignment="1">
      <alignment vertical="center" wrapText="1"/>
    </xf>
    <xf numFmtId="11" fontId="0" fillId="0" borderId="0" xfId="0" applyNumberFormat="1" applyBorder="1"/>
    <xf numFmtId="11" fontId="9" fillId="0" borderId="0" xfId="0" applyNumberFormat="1" applyFont="1" applyBorder="1" applyAlignment="1">
      <alignment vertical="center" wrapText="1"/>
    </xf>
    <xf numFmtId="0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1" fontId="10" fillId="0" borderId="0" xfId="0" applyNumberFormat="1" applyFont="1" applyBorder="1" applyAlignment="1">
      <alignment vertical="center" wrapText="1"/>
    </xf>
    <xf numFmtId="11" fontId="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15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6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4E84-22FE-4A2A-9EBB-992925E34D51}">
  <dimension ref="A1:C18"/>
  <sheetViews>
    <sheetView tabSelected="1" zoomScale="82" workbookViewId="0">
      <selection activeCell="B21" sqref="B21"/>
    </sheetView>
  </sheetViews>
  <sheetFormatPr defaultRowHeight="14.4" x14ac:dyDescent="0.3"/>
  <sheetData>
    <row r="1" spans="1:3" ht="15.6" x14ac:dyDescent="0.3">
      <c r="A1" s="46" t="s">
        <v>329</v>
      </c>
    </row>
    <row r="2" spans="1:3" ht="15.6" x14ac:dyDescent="0.3">
      <c r="A2" s="45" t="s">
        <v>330</v>
      </c>
    </row>
    <row r="3" spans="1:3" ht="15.6" x14ac:dyDescent="0.3">
      <c r="A3" s="45" t="s">
        <v>332</v>
      </c>
    </row>
    <row r="4" spans="1:3" ht="15.6" x14ac:dyDescent="0.3">
      <c r="A4" s="45"/>
      <c r="B4" s="45" t="s">
        <v>19</v>
      </c>
      <c r="C4" s="45" t="s">
        <v>337</v>
      </c>
    </row>
    <row r="5" spans="1:3" ht="15.6" x14ac:dyDescent="0.3">
      <c r="A5" s="45"/>
      <c r="B5" s="45"/>
      <c r="C5" s="45" t="s">
        <v>338</v>
      </c>
    </row>
    <row r="6" spans="1:3" ht="15.6" x14ac:dyDescent="0.3">
      <c r="A6" s="45"/>
      <c r="B6" s="45" t="s">
        <v>89</v>
      </c>
      <c r="C6" s="47" t="s">
        <v>334</v>
      </c>
    </row>
    <row r="7" spans="1:3" ht="15.6" x14ac:dyDescent="0.3">
      <c r="A7" s="45"/>
      <c r="B7" s="45"/>
      <c r="C7" s="47" t="s">
        <v>335</v>
      </c>
    </row>
    <row r="8" spans="1:3" ht="15.6" x14ac:dyDescent="0.3">
      <c r="A8" s="45"/>
      <c r="B8" s="45"/>
      <c r="C8" s="45" t="s">
        <v>336</v>
      </c>
    </row>
    <row r="9" spans="1:3" ht="15.6" x14ac:dyDescent="0.3">
      <c r="A9" s="45"/>
      <c r="B9" s="45" t="s">
        <v>6</v>
      </c>
      <c r="C9" s="45" t="s">
        <v>331</v>
      </c>
    </row>
    <row r="10" spans="1:3" ht="15.6" x14ac:dyDescent="0.3">
      <c r="A10" s="45"/>
      <c r="B10" s="45" t="s">
        <v>71</v>
      </c>
      <c r="C10" s="45" t="s">
        <v>333</v>
      </c>
    </row>
    <row r="11" spans="1:3" ht="15.6" x14ac:dyDescent="0.3">
      <c r="A11" s="45"/>
    </row>
    <row r="12" spans="1:3" ht="15.6" x14ac:dyDescent="0.3">
      <c r="A12" s="45"/>
    </row>
    <row r="13" spans="1:3" ht="15.6" x14ac:dyDescent="0.3">
      <c r="A13" s="46" t="s">
        <v>328</v>
      </c>
    </row>
    <row r="14" spans="1:3" ht="15.6" x14ac:dyDescent="0.3">
      <c r="A14" s="45" t="s">
        <v>339</v>
      </c>
    </row>
    <row r="15" spans="1:3" ht="15.6" x14ac:dyDescent="0.3">
      <c r="A15" s="45" t="s">
        <v>340</v>
      </c>
    </row>
    <row r="16" spans="1:3" ht="15.6" x14ac:dyDescent="0.3">
      <c r="A16" s="45" t="s">
        <v>341</v>
      </c>
    </row>
    <row r="17" spans="1:1" ht="15.6" x14ac:dyDescent="0.3">
      <c r="A17" s="45" t="s">
        <v>342</v>
      </c>
    </row>
    <row r="18" spans="1:1" ht="15.6" x14ac:dyDescent="0.3">
      <c r="A18" s="45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B9-566E-4ED9-A216-05E33E9C071F}">
  <dimension ref="A1:I473"/>
  <sheetViews>
    <sheetView zoomScale="75" workbookViewId="0">
      <pane ySplit="1" topLeftCell="A263" activePane="bottomLeft" state="frozen"/>
      <selection pane="bottomLeft" activeCell="E291" sqref="E291"/>
    </sheetView>
  </sheetViews>
  <sheetFormatPr defaultRowHeight="14.4" x14ac:dyDescent="0.3"/>
  <cols>
    <col min="1" max="1" width="18.21875" customWidth="1"/>
    <col min="2" max="2" width="16.21875" customWidth="1"/>
    <col min="3" max="3" width="18.44140625" customWidth="1"/>
    <col min="4" max="4" width="14.5546875" customWidth="1"/>
    <col min="5" max="5" width="16.5546875" customWidth="1"/>
    <col min="6" max="6" width="14.6640625" customWidth="1"/>
    <col min="7" max="7" width="12.77734375" customWidth="1"/>
  </cols>
  <sheetData>
    <row r="1" spans="1:9" ht="31.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8" t="s">
        <v>112</v>
      </c>
    </row>
    <row r="2" spans="1:9" ht="31.2" x14ac:dyDescent="0.3">
      <c r="A2" s="2" t="s">
        <v>6</v>
      </c>
      <c r="B2" s="2" t="s">
        <v>7</v>
      </c>
      <c r="C2" s="2" t="s">
        <v>39</v>
      </c>
      <c r="D2" s="1">
        <f>0.9/0.05</f>
        <v>18</v>
      </c>
      <c r="E2" s="2" t="s">
        <v>41</v>
      </c>
      <c r="F2" s="2" t="s">
        <v>8</v>
      </c>
      <c r="G2">
        <v>1</v>
      </c>
    </row>
    <row r="3" spans="1:9" ht="31.2" x14ac:dyDescent="0.3">
      <c r="A3" s="2" t="s">
        <v>6</v>
      </c>
      <c r="B3" s="2" t="s">
        <v>7</v>
      </c>
      <c r="C3" s="2" t="s">
        <v>40</v>
      </c>
      <c r="D3" s="3">
        <f>4.95/0.7</f>
        <v>7.0714285714285721</v>
      </c>
      <c r="E3" s="2" t="s">
        <v>41</v>
      </c>
      <c r="F3" s="2" t="s">
        <v>8</v>
      </c>
      <c r="G3">
        <v>1</v>
      </c>
    </row>
    <row r="4" spans="1:9" ht="31.2" x14ac:dyDescent="0.3">
      <c r="A4" s="2" t="s">
        <v>6</v>
      </c>
      <c r="B4" s="2" t="s">
        <v>7</v>
      </c>
      <c r="C4" s="2" t="s">
        <v>42</v>
      </c>
      <c r="D4">
        <f>(0.18/2)/0.05</f>
        <v>1.7999999999999998</v>
      </c>
      <c r="E4" s="2" t="s">
        <v>41</v>
      </c>
      <c r="F4" s="2" t="s">
        <v>8</v>
      </c>
      <c r="G4">
        <v>1</v>
      </c>
    </row>
    <row r="5" spans="1:9" ht="31.2" x14ac:dyDescent="0.3">
      <c r="A5" s="2" t="s">
        <v>6</v>
      </c>
      <c r="B5" s="2" t="s">
        <v>7</v>
      </c>
      <c r="C5" s="2" t="s">
        <v>43</v>
      </c>
      <c r="D5" s="2">
        <f>0.82/0.7</f>
        <v>1.1714285714285715</v>
      </c>
      <c r="E5" s="2" t="s">
        <v>41</v>
      </c>
      <c r="F5" s="2" t="s">
        <v>8</v>
      </c>
      <c r="G5">
        <v>1</v>
      </c>
    </row>
    <row r="6" spans="1:9" ht="31.2" x14ac:dyDescent="0.3">
      <c r="A6" s="1" t="s">
        <v>6</v>
      </c>
      <c r="B6" s="1" t="s">
        <v>7</v>
      </c>
      <c r="C6" s="4" t="s">
        <v>9</v>
      </c>
      <c r="D6" s="1">
        <f>0.35/0.05</f>
        <v>6.9999999999999991</v>
      </c>
      <c r="E6" s="2" t="s">
        <v>41</v>
      </c>
      <c r="F6" s="1" t="s">
        <v>8</v>
      </c>
      <c r="G6">
        <v>2</v>
      </c>
    </row>
    <row r="7" spans="1:9" ht="15.6" x14ac:dyDescent="0.3">
      <c r="A7" s="1" t="s">
        <v>6</v>
      </c>
      <c r="B7" s="1" t="s">
        <v>10</v>
      </c>
      <c r="C7" s="4" t="s">
        <v>11</v>
      </c>
      <c r="D7" s="1">
        <f>7.9/2/1000</f>
        <v>3.9500000000000004E-3</v>
      </c>
      <c r="E7" s="2" t="s">
        <v>41</v>
      </c>
      <c r="F7" s="1" t="s">
        <v>12</v>
      </c>
      <c r="G7">
        <v>3</v>
      </c>
    </row>
    <row r="8" spans="1:9" ht="15.6" x14ac:dyDescent="0.3">
      <c r="A8" s="1" t="s">
        <v>6</v>
      </c>
      <c r="B8" s="1" t="s">
        <v>10</v>
      </c>
      <c r="C8" s="4" t="s">
        <v>13</v>
      </c>
      <c r="D8" s="1">
        <f>61/1000</f>
        <v>6.0999999999999999E-2</v>
      </c>
      <c r="E8" s="2" t="s">
        <v>41</v>
      </c>
      <c r="F8" s="1" t="s">
        <v>12</v>
      </c>
      <c r="G8">
        <v>3</v>
      </c>
    </row>
    <row r="9" spans="1:9" ht="15.6" x14ac:dyDescent="0.3">
      <c r="A9" s="1" t="s">
        <v>6</v>
      </c>
      <c r="B9" s="1" t="s">
        <v>10</v>
      </c>
      <c r="C9" s="4" t="s">
        <v>14</v>
      </c>
      <c r="D9" s="1">
        <f>55/1000</f>
        <v>5.5E-2</v>
      </c>
      <c r="E9" s="2" t="s">
        <v>41</v>
      </c>
      <c r="F9" s="1" t="s">
        <v>12</v>
      </c>
      <c r="G9">
        <v>3</v>
      </c>
    </row>
    <row r="10" spans="1:9" ht="15.6" x14ac:dyDescent="0.3">
      <c r="A10" s="1" t="s">
        <v>6</v>
      </c>
      <c r="B10" s="1" t="s">
        <v>10</v>
      </c>
      <c r="C10" s="4" t="s">
        <v>15</v>
      </c>
      <c r="D10" s="1">
        <f>18/1000</f>
        <v>1.7999999999999999E-2</v>
      </c>
      <c r="E10" s="2" t="s">
        <v>41</v>
      </c>
      <c r="F10" s="1" t="s">
        <v>12</v>
      </c>
      <c r="G10">
        <v>3</v>
      </c>
    </row>
    <row r="11" spans="1:9" ht="15.6" x14ac:dyDescent="0.3">
      <c r="A11" s="1" t="s">
        <v>6</v>
      </c>
      <c r="B11" s="1" t="s">
        <v>10</v>
      </c>
      <c r="C11" s="4" t="s">
        <v>16</v>
      </c>
      <c r="D11" s="1">
        <f>8.4/2/1000</f>
        <v>4.2000000000000006E-3</v>
      </c>
      <c r="E11" s="2" t="s">
        <v>41</v>
      </c>
      <c r="F11" s="1" t="s">
        <v>12</v>
      </c>
      <c r="G11">
        <v>3</v>
      </c>
    </row>
    <row r="12" spans="1:9" ht="15.6" x14ac:dyDescent="0.3">
      <c r="A12" s="1" t="s">
        <v>6</v>
      </c>
      <c r="B12" s="1" t="s">
        <v>10</v>
      </c>
      <c r="C12" s="4" t="s">
        <v>13</v>
      </c>
      <c r="D12" s="1">
        <f>36/1000</f>
        <v>3.5999999999999997E-2</v>
      </c>
      <c r="E12" s="2" t="s">
        <v>41</v>
      </c>
      <c r="F12" s="1" t="s">
        <v>12</v>
      </c>
      <c r="G12">
        <v>3</v>
      </c>
    </row>
    <row r="13" spans="1:9" ht="15.6" x14ac:dyDescent="0.3">
      <c r="A13" s="1" t="s">
        <v>6</v>
      </c>
      <c r="B13" s="1" t="s">
        <v>10</v>
      </c>
      <c r="C13" s="4" t="s">
        <v>17</v>
      </c>
      <c r="D13" s="1">
        <f>8/1000</f>
        <v>8.0000000000000002E-3</v>
      </c>
      <c r="E13" s="2" t="s">
        <v>41</v>
      </c>
      <c r="F13" s="1" t="s">
        <v>12</v>
      </c>
      <c r="G13">
        <v>3</v>
      </c>
    </row>
    <row r="14" spans="1:9" ht="15.6" x14ac:dyDescent="0.3">
      <c r="A14" s="1" t="s">
        <v>6</v>
      </c>
      <c r="B14" s="1" t="s">
        <v>10</v>
      </c>
      <c r="C14" s="4" t="s">
        <v>18</v>
      </c>
      <c r="D14" s="1">
        <f>52/1000</f>
        <v>5.1999999999999998E-2</v>
      </c>
      <c r="E14" s="2" t="s">
        <v>41</v>
      </c>
      <c r="F14" s="1" t="s">
        <v>12</v>
      </c>
      <c r="G14">
        <v>3</v>
      </c>
    </row>
    <row r="15" spans="1:9" ht="15.6" x14ac:dyDescent="0.3">
      <c r="A15" s="2" t="s">
        <v>19</v>
      </c>
      <c r="B15" s="2" t="s">
        <v>7</v>
      </c>
      <c r="C15" s="2" t="s">
        <v>113</v>
      </c>
      <c r="D15" s="2">
        <f>0.22/0.05</f>
        <v>4.3999999999999995</v>
      </c>
      <c r="E15" s="2" t="s">
        <v>41</v>
      </c>
      <c r="F15" s="2" t="s">
        <v>118</v>
      </c>
      <c r="G15">
        <v>4</v>
      </c>
    </row>
    <row r="16" spans="1:9" ht="15.6" x14ac:dyDescent="0.3">
      <c r="A16" s="2" t="s">
        <v>19</v>
      </c>
      <c r="B16" s="2" t="s">
        <v>7</v>
      </c>
      <c r="C16" s="2" t="s">
        <v>114</v>
      </c>
      <c r="D16" s="2">
        <f>0.34/0.05</f>
        <v>6.8</v>
      </c>
      <c r="E16" s="2" t="s">
        <v>41</v>
      </c>
      <c r="F16" s="2" t="s">
        <v>118</v>
      </c>
      <c r="G16">
        <v>4</v>
      </c>
    </row>
    <row r="17" spans="1:7" ht="15.6" x14ac:dyDescent="0.3">
      <c r="A17" s="2" t="s">
        <v>19</v>
      </c>
      <c r="B17" s="2" t="s">
        <v>116</v>
      </c>
      <c r="C17" s="2" t="s">
        <v>115</v>
      </c>
      <c r="D17" s="2">
        <f>0.05/0.7</f>
        <v>7.1428571428571438E-2</v>
      </c>
      <c r="E17" s="2" t="s">
        <v>41</v>
      </c>
      <c r="F17" s="2" t="s">
        <v>118</v>
      </c>
      <c r="G17">
        <v>4</v>
      </c>
    </row>
    <row r="18" spans="1:7" ht="15.6" x14ac:dyDescent="0.3">
      <c r="A18" s="2" t="s">
        <v>19</v>
      </c>
      <c r="B18" s="2" t="s">
        <v>10</v>
      </c>
      <c r="C18" s="2" t="s">
        <v>117</v>
      </c>
      <c r="D18" s="2">
        <f>0.6/0.07</f>
        <v>8.5714285714285712</v>
      </c>
      <c r="E18" s="2" t="s">
        <v>41</v>
      </c>
      <c r="F18" s="2" t="s">
        <v>118</v>
      </c>
      <c r="G18">
        <v>4</v>
      </c>
    </row>
    <row r="19" spans="1:7" ht="15.6" x14ac:dyDescent="0.3">
      <c r="A19" s="1" t="s">
        <v>6</v>
      </c>
      <c r="B19" s="1" t="s">
        <v>7</v>
      </c>
      <c r="C19" s="1" t="s">
        <v>20</v>
      </c>
      <c r="D19" s="1">
        <f>7.32/0.05/1000</f>
        <v>0.1464</v>
      </c>
      <c r="E19" s="2" t="s">
        <v>41</v>
      </c>
      <c r="F19" s="1" t="s">
        <v>21</v>
      </c>
      <c r="G19">
        <v>5</v>
      </c>
    </row>
    <row r="20" spans="1:7" ht="18.600000000000001" x14ac:dyDescent="0.3">
      <c r="A20" s="1" t="s">
        <v>29</v>
      </c>
      <c r="B20" s="1" t="s">
        <v>30</v>
      </c>
      <c r="C20" s="1" t="s">
        <v>31</v>
      </c>
      <c r="D20" s="1">
        <v>1.66</v>
      </c>
      <c r="E20" s="1" t="s">
        <v>32</v>
      </c>
      <c r="F20" s="1" t="s">
        <v>33</v>
      </c>
      <c r="G20">
        <v>7</v>
      </c>
    </row>
    <row r="21" spans="1:7" ht="18.600000000000001" x14ac:dyDescent="0.3">
      <c r="A21" s="1" t="s">
        <v>34</v>
      </c>
      <c r="B21" s="1" t="s">
        <v>30</v>
      </c>
      <c r="C21" s="1" t="s">
        <v>35</v>
      </c>
      <c r="D21" s="1">
        <v>0.73</v>
      </c>
      <c r="E21" s="2" t="s">
        <v>32</v>
      </c>
      <c r="F21" s="2" t="s">
        <v>33</v>
      </c>
      <c r="G21">
        <v>7</v>
      </c>
    </row>
    <row r="22" spans="1:7" ht="18.600000000000001" x14ac:dyDescent="0.3">
      <c r="A22" s="2" t="s">
        <v>6</v>
      </c>
      <c r="B22" s="2" t="s">
        <v>30</v>
      </c>
      <c r="C22" s="2" t="s">
        <v>35</v>
      </c>
      <c r="D22" s="2">
        <v>5.0999999999999997E-2</v>
      </c>
      <c r="E22" s="2" t="s">
        <v>32</v>
      </c>
      <c r="F22" s="2" t="s">
        <v>36</v>
      </c>
      <c r="G22">
        <v>8</v>
      </c>
    </row>
    <row r="23" spans="1:7" ht="18.600000000000001" x14ac:dyDescent="0.3">
      <c r="A23" s="1" t="s">
        <v>6</v>
      </c>
      <c r="B23" s="1" t="s">
        <v>30</v>
      </c>
      <c r="C23" s="1" t="s">
        <v>31</v>
      </c>
      <c r="D23" s="1">
        <f>62.5/1000</f>
        <v>6.25E-2</v>
      </c>
      <c r="E23" s="2" t="s">
        <v>32</v>
      </c>
      <c r="F23" s="1" t="s">
        <v>37</v>
      </c>
      <c r="G23">
        <v>9</v>
      </c>
    </row>
    <row r="24" spans="1:7" ht="18.600000000000001" x14ac:dyDescent="0.3">
      <c r="A24" s="1" t="s">
        <v>6</v>
      </c>
      <c r="B24" s="1" t="s">
        <v>30</v>
      </c>
      <c r="C24" s="1" t="s">
        <v>31</v>
      </c>
      <c r="D24" s="1">
        <f>99/1000</f>
        <v>9.9000000000000005E-2</v>
      </c>
      <c r="E24" s="2" t="s">
        <v>32</v>
      </c>
      <c r="F24" s="1" t="s">
        <v>37</v>
      </c>
      <c r="G24">
        <v>9</v>
      </c>
    </row>
    <row r="25" spans="1:7" ht="18.600000000000001" x14ac:dyDescent="0.3">
      <c r="A25" s="1" t="s">
        <v>6</v>
      </c>
      <c r="B25" s="1" t="s">
        <v>30</v>
      </c>
      <c r="C25" s="1" t="s">
        <v>31</v>
      </c>
      <c r="D25" s="1">
        <f>66/1000</f>
        <v>6.6000000000000003E-2</v>
      </c>
      <c r="E25" s="2" t="s">
        <v>32</v>
      </c>
      <c r="F25" s="1" t="s">
        <v>37</v>
      </c>
      <c r="G25">
        <v>9</v>
      </c>
    </row>
    <row r="26" spans="1:7" ht="15.6" x14ac:dyDescent="0.3">
      <c r="A26" s="2" t="s">
        <v>6</v>
      </c>
      <c r="B26" s="2" t="s">
        <v>7</v>
      </c>
      <c r="C26" s="2" t="s">
        <v>44</v>
      </c>
      <c r="D26" s="2">
        <v>2.2999999999999998</v>
      </c>
      <c r="E26" s="2" t="s">
        <v>41</v>
      </c>
      <c r="F26" s="2" t="s">
        <v>45</v>
      </c>
      <c r="G26">
        <v>10</v>
      </c>
    </row>
    <row r="27" spans="1:7" ht="15.6" x14ac:dyDescent="0.3">
      <c r="A27" s="2" t="s">
        <v>6</v>
      </c>
      <c r="B27" s="2" t="s">
        <v>7</v>
      </c>
      <c r="C27" s="2" t="s">
        <v>44</v>
      </c>
      <c r="D27" s="2">
        <v>0.31</v>
      </c>
      <c r="E27" s="2" t="s">
        <v>41</v>
      </c>
      <c r="F27" s="2" t="s">
        <v>45</v>
      </c>
      <c r="G27">
        <v>10</v>
      </c>
    </row>
    <row r="28" spans="1:7" ht="15.45" customHeight="1" x14ac:dyDescent="0.3">
      <c r="A28" s="2" t="s">
        <v>6</v>
      </c>
      <c r="B28" s="2" t="s">
        <v>7</v>
      </c>
      <c r="C28" s="2" t="s">
        <v>44</v>
      </c>
      <c r="D28" s="2">
        <v>0.15</v>
      </c>
      <c r="E28" s="2" t="s">
        <v>41</v>
      </c>
      <c r="F28" s="2" t="s">
        <v>45</v>
      </c>
      <c r="G28">
        <v>10</v>
      </c>
    </row>
    <row r="29" spans="1:7" ht="15.6" x14ac:dyDescent="0.3">
      <c r="A29" s="2" t="s">
        <v>6</v>
      </c>
      <c r="B29" s="2" t="s">
        <v>7</v>
      </c>
      <c r="C29" s="2" t="s">
        <v>35</v>
      </c>
      <c r="D29" s="2">
        <f>0.03/0.0103</f>
        <v>2.912621359223301</v>
      </c>
      <c r="E29" s="2" t="s">
        <v>41</v>
      </c>
      <c r="F29" s="2" t="s">
        <v>46</v>
      </c>
      <c r="G29">
        <v>11</v>
      </c>
    </row>
    <row r="30" spans="1:7" ht="14.55" customHeight="1" x14ac:dyDescent="0.3">
      <c r="A30" s="2" t="s">
        <v>6</v>
      </c>
      <c r="B30" s="2" t="s">
        <v>7</v>
      </c>
      <c r="C30" s="4" t="s">
        <v>47</v>
      </c>
      <c r="D30" s="2">
        <f>0.47/0.0561</f>
        <v>8.37789661319073</v>
      </c>
      <c r="E30" s="2" t="s">
        <v>41</v>
      </c>
      <c r="F30" s="2" t="s">
        <v>48</v>
      </c>
      <c r="G30">
        <v>12</v>
      </c>
    </row>
    <row r="31" spans="1:7" ht="31.2" x14ac:dyDescent="0.3">
      <c r="A31" s="2" t="s">
        <v>6</v>
      </c>
      <c r="B31" s="2" t="s">
        <v>7</v>
      </c>
      <c r="C31" s="4" t="s">
        <v>49</v>
      </c>
      <c r="D31" s="2">
        <f>0.47/0.056</f>
        <v>8.3928571428571423</v>
      </c>
      <c r="E31" s="2" t="s">
        <v>41</v>
      </c>
      <c r="F31" s="2" t="s">
        <v>48</v>
      </c>
      <c r="G31">
        <v>12</v>
      </c>
    </row>
    <row r="32" spans="1:7" ht="15.6" x14ac:dyDescent="0.3">
      <c r="A32" s="2" t="s">
        <v>6</v>
      </c>
      <c r="B32" s="2" t="s">
        <v>7</v>
      </c>
      <c r="C32" s="4" t="s">
        <v>50</v>
      </c>
      <c r="D32" s="2">
        <f>0.57/0.044</f>
        <v>12.954545454545455</v>
      </c>
      <c r="E32" s="2" t="s">
        <v>41</v>
      </c>
      <c r="F32" s="2" t="s">
        <v>48</v>
      </c>
      <c r="G32">
        <v>12</v>
      </c>
    </row>
    <row r="33" spans="1:7" ht="15.6" x14ac:dyDescent="0.3">
      <c r="A33" s="2" t="s">
        <v>6</v>
      </c>
      <c r="B33" s="2" t="s">
        <v>7</v>
      </c>
      <c r="C33" s="4" t="s">
        <v>51</v>
      </c>
      <c r="D33" s="2">
        <f>0.24/0.035</f>
        <v>6.8571428571428559</v>
      </c>
      <c r="E33" s="2" t="s">
        <v>41</v>
      </c>
      <c r="F33" s="2" t="s">
        <v>48</v>
      </c>
      <c r="G33">
        <v>12</v>
      </c>
    </row>
    <row r="34" spans="1:7" ht="15.6" x14ac:dyDescent="0.3">
      <c r="A34" s="2" t="s">
        <v>6</v>
      </c>
      <c r="B34" s="2" t="s">
        <v>7</v>
      </c>
      <c r="C34" s="4" t="s">
        <v>52</v>
      </c>
      <c r="D34" s="2">
        <f>0.22/0.049</f>
        <v>4.4897959183673466</v>
      </c>
      <c r="E34" s="2" t="s">
        <v>41</v>
      </c>
      <c r="F34" s="2" t="s">
        <v>48</v>
      </c>
      <c r="G34">
        <v>12</v>
      </c>
    </row>
    <row r="35" spans="1:7" ht="15.6" x14ac:dyDescent="0.3">
      <c r="A35" s="2" t="s">
        <v>6</v>
      </c>
      <c r="B35" s="2" t="s">
        <v>7</v>
      </c>
      <c r="C35" s="4" t="s">
        <v>53</v>
      </c>
      <c r="D35" s="2">
        <f>0.37/0.039</f>
        <v>9.4871794871794872</v>
      </c>
      <c r="E35" s="2" t="s">
        <v>41</v>
      </c>
      <c r="F35" s="2" t="s">
        <v>48</v>
      </c>
      <c r="G35">
        <v>12</v>
      </c>
    </row>
    <row r="36" spans="1:7" ht="15.6" x14ac:dyDescent="0.3">
      <c r="A36" s="2" t="s">
        <v>6</v>
      </c>
      <c r="B36" s="2" t="s">
        <v>7</v>
      </c>
      <c r="C36" s="4" t="s">
        <v>54</v>
      </c>
      <c r="D36" s="2">
        <f>0.22/0.023</f>
        <v>9.5652173913043477</v>
      </c>
      <c r="E36" s="2" t="s">
        <v>41</v>
      </c>
      <c r="F36" s="2" t="s">
        <v>48</v>
      </c>
      <c r="G36">
        <v>12</v>
      </c>
    </row>
    <row r="37" spans="1:7" ht="15.6" x14ac:dyDescent="0.3">
      <c r="A37" s="2" t="s">
        <v>6</v>
      </c>
      <c r="B37" s="2" t="s">
        <v>7</v>
      </c>
      <c r="C37" s="4" t="s">
        <v>55</v>
      </c>
      <c r="D37" s="2">
        <f>0.21/0.0124</f>
        <v>16.93548387096774</v>
      </c>
      <c r="E37" s="2" t="s">
        <v>41</v>
      </c>
      <c r="F37" s="2" t="s">
        <v>48</v>
      </c>
      <c r="G37">
        <v>12</v>
      </c>
    </row>
    <row r="38" spans="1:7" ht="15.6" x14ac:dyDescent="0.3">
      <c r="A38" s="2" t="s">
        <v>6</v>
      </c>
      <c r="B38" s="2" t="s">
        <v>7</v>
      </c>
      <c r="C38" s="4" t="s">
        <v>56</v>
      </c>
      <c r="D38" s="2">
        <f>0.46/0.014</f>
        <v>32.857142857142861</v>
      </c>
      <c r="E38" s="2" t="s">
        <v>41</v>
      </c>
      <c r="F38" s="2" t="s">
        <v>48</v>
      </c>
      <c r="G38">
        <v>12</v>
      </c>
    </row>
    <row r="39" spans="1:7" ht="15.6" x14ac:dyDescent="0.3">
      <c r="A39" s="2" t="s">
        <v>6</v>
      </c>
      <c r="B39" s="2" t="s">
        <v>7</v>
      </c>
      <c r="C39" s="4" t="s">
        <v>57</v>
      </c>
      <c r="D39" s="2">
        <f>0.27/0.0123</f>
        <v>21.951219512195124</v>
      </c>
      <c r="E39" s="2" t="s">
        <v>41</v>
      </c>
      <c r="F39" s="2" t="s">
        <v>48</v>
      </c>
      <c r="G39">
        <v>12</v>
      </c>
    </row>
    <row r="40" spans="1:7" ht="15.6" x14ac:dyDescent="0.3">
      <c r="A40" s="2" t="s">
        <v>6</v>
      </c>
      <c r="B40" s="2" t="s">
        <v>7</v>
      </c>
      <c r="C40" s="4" t="s">
        <v>58</v>
      </c>
      <c r="D40" s="2">
        <f>0.18/0.0091</f>
        <v>19.780219780219777</v>
      </c>
      <c r="E40" s="2" t="s">
        <v>41</v>
      </c>
      <c r="F40" s="2" t="s">
        <v>48</v>
      </c>
      <c r="G40">
        <v>12</v>
      </c>
    </row>
    <row r="41" spans="1:7" ht="15.6" x14ac:dyDescent="0.3">
      <c r="A41" s="2" t="s">
        <v>6</v>
      </c>
      <c r="B41" s="2" t="s">
        <v>7</v>
      </c>
      <c r="C41" s="2" t="s">
        <v>59</v>
      </c>
      <c r="D41" s="7">
        <v>6.545454545454546E-2</v>
      </c>
      <c r="E41" s="2" t="s">
        <v>41</v>
      </c>
      <c r="F41" s="2" t="s">
        <v>60</v>
      </c>
      <c r="G41">
        <v>13</v>
      </c>
    </row>
    <row r="42" spans="1:7" ht="15.6" x14ac:dyDescent="0.3">
      <c r="A42" s="2" t="s">
        <v>6</v>
      </c>
      <c r="B42" s="2" t="s">
        <v>7</v>
      </c>
      <c r="C42" s="2" t="s">
        <v>59</v>
      </c>
      <c r="D42" s="7">
        <v>9.1304347826086946E-3</v>
      </c>
      <c r="E42" s="2" t="s">
        <v>41</v>
      </c>
      <c r="F42" s="2" t="s">
        <v>60</v>
      </c>
      <c r="G42">
        <v>13</v>
      </c>
    </row>
    <row r="43" spans="1:7" ht="15.6" x14ac:dyDescent="0.3">
      <c r="A43" s="2" t="s">
        <v>6</v>
      </c>
      <c r="B43" s="2" t="s">
        <v>7</v>
      </c>
      <c r="C43" s="2" t="s">
        <v>61</v>
      </c>
      <c r="D43" s="7">
        <v>1.7647058823529408E-2</v>
      </c>
      <c r="E43" s="2" t="s">
        <v>41</v>
      </c>
      <c r="F43" s="2" t="s">
        <v>60</v>
      </c>
      <c r="G43">
        <v>13</v>
      </c>
    </row>
    <row r="44" spans="1:7" ht="15.6" x14ac:dyDescent="0.3">
      <c r="A44" s="2" t="s">
        <v>6</v>
      </c>
      <c r="B44" s="2" t="s">
        <v>7</v>
      </c>
      <c r="C44" s="2" t="s">
        <v>62</v>
      </c>
      <c r="D44" s="7">
        <v>0.84210526315789469</v>
      </c>
      <c r="E44" s="2" t="s">
        <v>41</v>
      </c>
      <c r="F44" s="2" t="s">
        <v>60</v>
      </c>
      <c r="G44">
        <v>13</v>
      </c>
    </row>
    <row r="45" spans="1:7" ht="15.6" x14ac:dyDescent="0.3">
      <c r="A45" s="2" t="s">
        <v>6</v>
      </c>
      <c r="B45" s="2" t="s">
        <v>7</v>
      </c>
      <c r="C45" s="2" t="s">
        <v>63</v>
      </c>
      <c r="D45" s="7">
        <v>0</v>
      </c>
      <c r="E45" s="2" t="s">
        <v>41</v>
      </c>
      <c r="F45" s="2" t="s">
        <v>60</v>
      </c>
      <c r="G45">
        <v>13</v>
      </c>
    </row>
    <row r="46" spans="1:7" ht="15.6" x14ac:dyDescent="0.3">
      <c r="A46" s="2" t="s">
        <v>6</v>
      </c>
      <c r="B46" s="2" t="s">
        <v>7</v>
      </c>
      <c r="C46" s="2" t="s">
        <v>63</v>
      </c>
      <c r="D46" s="7">
        <v>8.6842105263157887E-2</v>
      </c>
      <c r="E46" s="2" t="s">
        <v>41</v>
      </c>
      <c r="F46" s="2" t="s">
        <v>60</v>
      </c>
      <c r="G46">
        <v>13</v>
      </c>
    </row>
    <row r="47" spans="1:7" ht="15.6" x14ac:dyDescent="0.3">
      <c r="A47" s="2" t="s">
        <v>6</v>
      </c>
      <c r="B47" s="2" t="s">
        <v>7</v>
      </c>
      <c r="C47" s="2" t="s">
        <v>63</v>
      </c>
      <c r="D47" s="7">
        <v>6.5217391304347807E-5</v>
      </c>
      <c r="E47" s="2" t="s">
        <v>41</v>
      </c>
      <c r="F47" s="2" t="s">
        <v>60</v>
      </c>
      <c r="G47">
        <v>13</v>
      </c>
    </row>
    <row r="48" spans="1:7" ht="15.6" x14ac:dyDescent="0.3">
      <c r="A48" s="2" t="s">
        <v>6</v>
      </c>
      <c r="B48" s="2" t="s">
        <v>7</v>
      </c>
      <c r="C48" s="2" t="s">
        <v>64</v>
      </c>
      <c r="D48" s="7">
        <v>1.9767441860465116E-2</v>
      </c>
      <c r="E48" s="2" t="s">
        <v>41</v>
      </c>
      <c r="F48" s="2" t="s">
        <v>60</v>
      </c>
      <c r="G48">
        <v>13</v>
      </c>
    </row>
    <row r="49" spans="1:7" ht="15.6" x14ac:dyDescent="0.3">
      <c r="A49" s="2" t="s">
        <v>6</v>
      </c>
      <c r="B49" s="2" t="s">
        <v>7</v>
      </c>
      <c r="C49" s="2" t="s">
        <v>64</v>
      </c>
      <c r="D49" s="7">
        <v>0.34090909090909094</v>
      </c>
      <c r="E49" s="2" t="s">
        <v>41</v>
      </c>
      <c r="F49" s="2" t="s">
        <v>60</v>
      </c>
      <c r="G49">
        <v>13</v>
      </c>
    </row>
    <row r="50" spans="1:7" ht="15.6" x14ac:dyDescent="0.3">
      <c r="A50" s="2" t="s">
        <v>6</v>
      </c>
      <c r="B50" s="2" t="s">
        <v>7</v>
      </c>
      <c r="C50" s="2" t="s">
        <v>64</v>
      </c>
      <c r="D50" s="7">
        <v>0.16086956521739129</v>
      </c>
      <c r="E50" s="2" t="s">
        <v>41</v>
      </c>
      <c r="F50" s="2" t="s">
        <v>60</v>
      </c>
      <c r="G50">
        <v>13</v>
      </c>
    </row>
    <row r="51" spans="1:7" ht="15.6" x14ac:dyDescent="0.3">
      <c r="A51" s="2" t="s">
        <v>6</v>
      </c>
      <c r="B51" s="2" t="s">
        <v>7</v>
      </c>
      <c r="C51" s="2" t="s">
        <v>64</v>
      </c>
      <c r="D51" s="7">
        <v>2.7014218009478674E-2</v>
      </c>
      <c r="E51" s="2" t="s">
        <v>41</v>
      </c>
      <c r="F51" s="2" t="s">
        <v>60</v>
      </c>
      <c r="G51">
        <v>13</v>
      </c>
    </row>
    <row r="52" spans="1:7" ht="15.6" x14ac:dyDescent="0.3">
      <c r="A52" s="2" t="s">
        <v>6</v>
      </c>
      <c r="B52" s="2" t="s">
        <v>7</v>
      </c>
      <c r="C52" s="2" t="s">
        <v>65</v>
      </c>
      <c r="D52" s="7">
        <v>0.23333333333333334</v>
      </c>
      <c r="E52" s="2" t="s">
        <v>41</v>
      </c>
      <c r="F52" s="2" t="s">
        <v>60</v>
      </c>
      <c r="G52">
        <v>13</v>
      </c>
    </row>
    <row r="53" spans="1:7" ht="15.6" x14ac:dyDescent="0.3">
      <c r="A53" s="2" t="s">
        <v>6</v>
      </c>
      <c r="B53" s="2" t="s">
        <v>7</v>
      </c>
      <c r="C53" s="2" t="s">
        <v>66</v>
      </c>
      <c r="D53" s="7">
        <v>0.45238095238095233</v>
      </c>
      <c r="E53" s="2" t="s">
        <v>41</v>
      </c>
      <c r="F53" s="2" t="s">
        <v>60</v>
      </c>
      <c r="G53">
        <v>13</v>
      </c>
    </row>
    <row r="54" spans="1:7" ht="15.6" x14ac:dyDescent="0.3">
      <c r="A54" s="2" t="s">
        <v>6</v>
      </c>
      <c r="B54" s="2" t="s">
        <v>7</v>
      </c>
      <c r="C54" s="2" t="s">
        <v>66</v>
      </c>
      <c r="D54" s="7">
        <v>9.8039215686274522E-2</v>
      </c>
      <c r="E54" s="2" t="s">
        <v>41</v>
      </c>
      <c r="F54" s="2" t="s">
        <v>60</v>
      </c>
      <c r="G54">
        <v>13</v>
      </c>
    </row>
    <row r="55" spans="1:7" ht="15.6" x14ac:dyDescent="0.3">
      <c r="A55" s="2" t="s">
        <v>6</v>
      </c>
      <c r="B55" s="2" t="s">
        <v>7</v>
      </c>
      <c r="C55" s="2" t="s">
        <v>67</v>
      </c>
      <c r="D55" s="7">
        <v>0.4</v>
      </c>
      <c r="E55" s="2" t="s">
        <v>41</v>
      </c>
      <c r="F55" s="2" t="s">
        <v>60</v>
      </c>
      <c r="G55">
        <v>13</v>
      </c>
    </row>
    <row r="56" spans="1:7" ht="31.2" x14ac:dyDescent="0.3">
      <c r="A56" s="2" t="s">
        <v>6</v>
      </c>
      <c r="B56" s="2" t="s">
        <v>7</v>
      </c>
      <c r="C56" s="2" t="s">
        <v>68</v>
      </c>
      <c r="D56" s="7">
        <v>3.4666666666666668</v>
      </c>
      <c r="E56" s="2" t="s">
        <v>41</v>
      </c>
      <c r="F56" s="2" t="s">
        <v>60</v>
      </c>
      <c r="G56">
        <v>13</v>
      </c>
    </row>
    <row r="57" spans="1:7" ht="15.6" x14ac:dyDescent="0.3">
      <c r="A57" s="2" t="s">
        <v>6</v>
      </c>
      <c r="B57" s="2" t="s">
        <v>7</v>
      </c>
      <c r="C57" s="2" t="s">
        <v>69</v>
      </c>
      <c r="D57" s="2">
        <v>0.26</v>
      </c>
      <c r="E57" s="2" t="s">
        <v>41</v>
      </c>
      <c r="F57" s="2" t="s">
        <v>70</v>
      </c>
      <c r="G57">
        <v>14</v>
      </c>
    </row>
    <row r="58" spans="1:7" ht="15.6" x14ac:dyDescent="0.3">
      <c r="A58" s="2" t="s">
        <v>6</v>
      </c>
      <c r="B58" s="2" t="s">
        <v>7</v>
      </c>
      <c r="C58" s="2" t="s">
        <v>69</v>
      </c>
      <c r="D58" s="2">
        <v>0.08</v>
      </c>
      <c r="E58" s="2" t="s">
        <v>41</v>
      </c>
      <c r="F58" s="2" t="s">
        <v>70</v>
      </c>
      <c r="G58">
        <v>14</v>
      </c>
    </row>
    <row r="59" spans="1:7" ht="15.6" x14ac:dyDescent="0.3">
      <c r="A59" s="2" t="s">
        <v>6</v>
      </c>
      <c r="B59" s="2" t="s">
        <v>7</v>
      </c>
      <c r="C59" s="2" t="s">
        <v>69</v>
      </c>
      <c r="D59" s="2">
        <v>0.11</v>
      </c>
      <c r="E59" s="2" t="s">
        <v>41</v>
      </c>
      <c r="F59" s="2" t="s">
        <v>70</v>
      </c>
      <c r="G59">
        <v>14</v>
      </c>
    </row>
    <row r="60" spans="1:7" ht="15.6" x14ac:dyDescent="0.3">
      <c r="A60" s="2" t="s">
        <v>71</v>
      </c>
      <c r="B60" s="2" t="s">
        <v>7</v>
      </c>
      <c r="C60" s="2" t="s">
        <v>69</v>
      </c>
      <c r="D60" s="2">
        <v>6.5000000000000002E-2</v>
      </c>
      <c r="E60" s="2" t="s">
        <v>72</v>
      </c>
      <c r="F60" s="2" t="s">
        <v>70</v>
      </c>
      <c r="G60">
        <v>14</v>
      </c>
    </row>
    <row r="61" spans="1:7" ht="15.6" x14ac:dyDescent="0.3">
      <c r="A61" s="2" t="s">
        <v>71</v>
      </c>
      <c r="B61" s="2" t="s">
        <v>7</v>
      </c>
      <c r="C61" s="2" t="s">
        <v>69</v>
      </c>
      <c r="D61" s="2">
        <v>0.11</v>
      </c>
      <c r="E61" s="2" t="s">
        <v>73</v>
      </c>
      <c r="F61" s="2" t="s">
        <v>70</v>
      </c>
      <c r="G61">
        <v>14</v>
      </c>
    </row>
    <row r="62" spans="1:7" ht="15.6" x14ac:dyDescent="0.3">
      <c r="A62" s="2" t="s">
        <v>71</v>
      </c>
      <c r="B62" s="2" t="s">
        <v>7</v>
      </c>
      <c r="C62" s="2" t="s">
        <v>69</v>
      </c>
      <c r="D62" s="2">
        <v>2.1999999999999999E-2</v>
      </c>
      <c r="E62" s="2" t="s">
        <v>72</v>
      </c>
      <c r="F62" s="2" t="s">
        <v>70</v>
      </c>
      <c r="G62">
        <v>14</v>
      </c>
    </row>
    <row r="63" spans="1:7" ht="15.6" x14ac:dyDescent="0.3">
      <c r="A63" s="2" t="s">
        <v>71</v>
      </c>
      <c r="B63" s="2" t="s">
        <v>7</v>
      </c>
      <c r="C63" s="2" t="s">
        <v>74</v>
      </c>
      <c r="D63" s="2">
        <v>2.7300000000000001E-2</v>
      </c>
      <c r="E63" s="2" t="s">
        <v>75</v>
      </c>
      <c r="F63" s="2" t="s">
        <v>21</v>
      </c>
      <c r="G63">
        <v>15</v>
      </c>
    </row>
    <row r="64" spans="1:7" ht="15.6" x14ac:dyDescent="0.3">
      <c r="A64" s="2" t="s">
        <v>71</v>
      </c>
      <c r="B64" s="2" t="s">
        <v>7</v>
      </c>
      <c r="C64" s="2" t="s">
        <v>76</v>
      </c>
      <c r="D64" s="2">
        <v>0.1018</v>
      </c>
      <c r="E64" s="2" t="s">
        <v>75</v>
      </c>
      <c r="F64" s="2" t="s">
        <v>21</v>
      </c>
      <c r="G64">
        <v>15</v>
      </c>
    </row>
    <row r="65" spans="1:7" ht="15.6" x14ac:dyDescent="0.3">
      <c r="A65" s="2" t="s">
        <v>71</v>
      </c>
      <c r="B65" s="2" t="s">
        <v>7</v>
      </c>
      <c r="C65" s="2" t="s">
        <v>77</v>
      </c>
      <c r="D65" s="2">
        <v>6.2E-2</v>
      </c>
      <c r="E65" s="2" t="s">
        <v>75</v>
      </c>
      <c r="F65" s="2" t="s">
        <v>21</v>
      </c>
      <c r="G65">
        <v>15</v>
      </c>
    </row>
    <row r="66" spans="1:7" ht="15.6" x14ac:dyDescent="0.3">
      <c r="A66" s="2" t="s">
        <v>78</v>
      </c>
      <c r="B66" s="2" t="s">
        <v>7</v>
      </c>
      <c r="C66" s="2" t="s">
        <v>74</v>
      </c>
      <c r="D66" s="2">
        <v>1.4E-3</v>
      </c>
      <c r="E66" s="2" t="s">
        <v>75</v>
      </c>
      <c r="F66" s="2" t="s">
        <v>21</v>
      </c>
      <c r="G66">
        <v>15</v>
      </c>
    </row>
    <row r="67" spans="1:7" ht="15.6" x14ac:dyDescent="0.3">
      <c r="A67" s="2" t="s">
        <v>78</v>
      </c>
      <c r="B67" s="2" t="s">
        <v>7</v>
      </c>
      <c r="C67" s="2" t="s">
        <v>76</v>
      </c>
      <c r="D67" s="2">
        <v>4.8999999999999998E-3</v>
      </c>
      <c r="E67" s="2" t="s">
        <v>75</v>
      </c>
      <c r="F67" s="2" t="s">
        <v>21</v>
      </c>
      <c r="G67">
        <v>15</v>
      </c>
    </row>
    <row r="68" spans="1:7" ht="15.6" x14ac:dyDescent="0.3">
      <c r="A68" s="2" t="s">
        <v>78</v>
      </c>
      <c r="B68" s="2" t="s">
        <v>7</v>
      </c>
      <c r="C68" s="2" t="s">
        <v>77</v>
      </c>
      <c r="D68" s="2">
        <v>1.8E-3</v>
      </c>
      <c r="E68" s="2" t="s">
        <v>75</v>
      </c>
      <c r="F68" s="2" t="s">
        <v>21</v>
      </c>
      <c r="G68">
        <v>15</v>
      </c>
    </row>
    <row r="69" spans="1:7" ht="15.6" x14ac:dyDescent="0.3">
      <c r="A69" s="2" t="s">
        <v>6</v>
      </c>
      <c r="B69" s="2" t="s">
        <v>7</v>
      </c>
      <c r="C69" s="2" t="s">
        <v>74</v>
      </c>
      <c r="D69" s="2">
        <v>0</v>
      </c>
      <c r="E69" s="2" t="s">
        <v>41</v>
      </c>
      <c r="F69" s="2" t="s">
        <v>21</v>
      </c>
      <c r="G69">
        <v>15</v>
      </c>
    </row>
    <row r="70" spans="1:7" ht="15.6" x14ac:dyDescent="0.3">
      <c r="A70" s="2" t="s">
        <v>6</v>
      </c>
      <c r="B70" s="2" t="s">
        <v>7</v>
      </c>
      <c r="C70" s="2" t="s">
        <v>76</v>
      </c>
      <c r="D70" s="2">
        <f>0.004/0.05</f>
        <v>0.08</v>
      </c>
      <c r="E70" s="2" t="s">
        <v>41</v>
      </c>
      <c r="F70" s="2" t="s">
        <v>21</v>
      </c>
      <c r="G70">
        <v>15</v>
      </c>
    </row>
    <row r="71" spans="1:7" ht="15.6" x14ac:dyDescent="0.3">
      <c r="A71" s="2" t="s">
        <v>6</v>
      </c>
      <c r="B71" s="2" t="s">
        <v>7</v>
      </c>
      <c r="C71" s="2" t="s">
        <v>79</v>
      </c>
      <c r="D71" s="2">
        <v>0.22761904761904761</v>
      </c>
      <c r="E71" s="2" t="s">
        <v>41</v>
      </c>
      <c r="F71" s="2" t="s">
        <v>70</v>
      </c>
      <c r="G71">
        <v>16</v>
      </c>
    </row>
    <row r="72" spans="1:7" ht="15.6" x14ac:dyDescent="0.3">
      <c r="A72" s="2" t="s">
        <v>6</v>
      </c>
      <c r="B72" s="2" t="s">
        <v>7</v>
      </c>
      <c r="C72" s="2" t="s">
        <v>80</v>
      </c>
      <c r="D72" s="2">
        <v>0.19943181818181821</v>
      </c>
      <c r="E72" s="2" t="s">
        <v>41</v>
      </c>
      <c r="F72" s="2" t="s">
        <v>70</v>
      </c>
      <c r="G72">
        <v>16</v>
      </c>
    </row>
    <row r="73" spans="1:7" ht="15.6" x14ac:dyDescent="0.3">
      <c r="A73" s="2" t="s">
        <v>6</v>
      </c>
      <c r="B73" s="2" t="s">
        <v>7</v>
      </c>
      <c r="C73" s="2" t="s">
        <v>81</v>
      </c>
      <c r="D73" s="2">
        <v>0</v>
      </c>
      <c r="E73" s="2" t="s">
        <v>41</v>
      </c>
      <c r="F73" s="2" t="s">
        <v>70</v>
      </c>
      <c r="G73">
        <v>16</v>
      </c>
    </row>
    <row r="74" spans="1:7" ht="15.6" x14ac:dyDescent="0.3">
      <c r="A74" s="2" t="s">
        <v>71</v>
      </c>
      <c r="B74" s="2" t="s">
        <v>7</v>
      </c>
      <c r="C74" s="2" t="s">
        <v>119</v>
      </c>
      <c r="D74" s="2">
        <v>1.18</v>
      </c>
      <c r="E74" s="2" t="s">
        <v>75</v>
      </c>
      <c r="F74" s="2" t="s">
        <v>70</v>
      </c>
      <c r="G74">
        <v>17</v>
      </c>
    </row>
    <row r="75" spans="1:7" ht="15.6" x14ac:dyDescent="0.3">
      <c r="A75" s="2" t="s">
        <v>71</v>
      </c>
      <c r="B75" s="2" t="s">
        <v>7</v>
      </c>
      <c r="C75" s="2" t="s">
        <v>120</v>
      </c>
      <c r="D75" s="2">
        <v>0.03</v>
      </c>
      <c r="E75" s="2" t="s">
        <v>75</v>
      </c>
      <c r="F75" s="2" t="s">
        <v>70</v>
      </c>
      <c r="G75">
        <v>17</v>
      </c>
    </row>
    <row r="76" spans="1:7" ht="31.2" x14ac:dyDescent="0.3">
      <c r="A76" s="2" t="s">
        <v>71</v>
      </c>
      <c r="B76" s="2" t="s">
        <v>7</v>
      </c>
      <c r="C76" s="2" t="s">
        <v>121</v>
      </c>
      <c r="D76" s="2">
        <v>0.04</v>
      </c>
      <c r="E76" s="2" t="s">
        <v>75</v>
      </c>
      <c r="F76" s="2" t="s">
        <v>70</v>
      </c>
      <c r="G76">
        <v>17</v>
      </c>
    </row>
    <row r="77" spans="1:7" ht="15.6" x14ac:dyDescent="0.3">
      <c r="A77" s="2" t="s">
        <v>71</v>
      </c>
      <c r="B77" s="2" t="s">
        <v>7</v>
      </c>
      <c r="C77" s="2" t="s">
        <v>122</v>
      </c>
      <c r="D77" s="2">
        <v>0.06</v>
      </c>
      <c r="E77" s="2" t="s">
        <v>75</v>
      </c>
      <c r="F77" s="2" t="s">
        <v>70</v>
      </c>
      <c r="G77">
        <v>17</v>
      </c>
    </row>
    <row r="78" spans="1:7" ht="15.6" x14ac:dyDescent="0.3">
      <c r="A78" s="2" t="s">
        <v>71</v>
      </c>
      <c r="B78" s="2" t="s">
        <v>7</v>
      </c>
      <c r="C78" s="2" t="s">
        <v>123</v>
      </c>
      <c r="D78" s="2">
        <v>0.1</v>
      </c>
      <c r="E78" s="2" t="s">
        <v>75</v>
      </c>
      <c r="F78" s="2" t="s">
        <v>70</v>
      </c>
      <c r="G78">
        <v>17</v>
      </c>
    </row>
    <row r="79" spans="1:7" ht="15.6" x14ac:dyDescent="0.3">
      <c r="A79" s="2" t="s">
        <v>71</v>
      </c>
      <c r="B79" s="2" t="s">
        <v>7</v>
      </c>
      <c r="C79" s="2" t="s">
        <v>124</v>
      </c>
      <c r="D79" s="2">
        <v>0.03</v>
      </c>
      <c r="E79" s="2" t="s">
        <v>75</v>
      </c>
      <c r="F79" s="2" t="s">
        <v>70</v>
      </c>
      <c r="G79">
        <v>17</v>
      </c>
    </row>
    <row r="80" spans="1:7" ht="15.6" x14ac:dyDescent="0.3">
      <c r="A80" s="2" t="s">
        <v>71</v>
      </c>
      <c r="B80" s="2" t="s">
        <v>7</v>
      </c>
      <c r="C80" s="2" t="s">
        <v>125</v>
      </c>
      <c r="D80" s="2">
        <v>0.04</v>
      </c>
      <c r="E80" s="2" t="s">
        <v>75</v>
      </c>
      <c r="F80" s="2" t="s">
        <v>70</v>
      </c>
      <c r="G80">
        <v>17</v>
      </c>
    </row>
    <row r="81" spans="1:7" ht="15.6" x14ac:dyDescent="0.3">
      <c r="A81" s="2" t="s">
        <v>71</v>
      </c>
      <c r="B81" s="2" t="s">
        <v>7</v>
      </c>
      <c r="C81" s="2" t="s">
        <v>126</v>
      </c>
      <c r="D81" s="2">
        <v>0.04</v>
      </c>
      <c r="E81" s="2" t="s">
        <v>75</v>
      </c>
      <c r="F81" s="2" t="s">
        <v>70</v>
      </c>
      <c r="G81">
        <v>17</v>
      </c>
    </row>
    <row r="82" spans="1:7" ht="15.6" x14ac:dyDescent="0.3">
      <c r="A82" s="2" t="s">
        <v>71</v>
      </c>
      <c r="B82" s="2" t="s">
        <v>7</v>
      </c>
      <c r="C82" s="2" t="s">
        <v>127</v>
      </c>
      <c r="D82" s="2">
        <v>0.06</v>
      </c>
      <c r="E82" s="2" t="s">
        <v>75</v>
      </c>
      <c r="F82" s="2" t="s">
        <v>70</v>
      </c>
      <c r="G82">
        <v>17</v>
      </c>
    </row>
    <row r="83" spans="1:7" ht="31.2" x14ac:dyDescent="0.3">
      <c r="A83" s="2" t="s">
        <v>71</v>
      </c>
      <c r="B83" s="2" t="s">
        <v>7</v>
      </c>
      <c r="C83" s="2" t="s">
        <v>128</v>
      </c>
      <c r="D83" s="2">
        <v>0.02</v>
      </c>
      <c r="E83" s="2" t="s">
        <v>75</v>
      </c>
      <c r="F83" s="2" t="s">
        <v>70</v>
      </c>
      <c r="G83">
        <v>17</v>
      </c>
    </row>
    <row r="84" spans="1:7" ht="15.6" x14ac:dyDescent="0.3">
      <c r="A84" s="2" t="s">
        <v>71</v>
      </c>
      <c r="B84" s="2" t="s">
        <v>7</v>
      </c>
      <c r="C84" s="2" t="s">
        <v>129</v>
      </c>
      <c r="D84" s="2">
        <v>0.01</v>
      </c>
      <c r="E84" s="2" t="s">
        <v>75</v>
      </c>
      <c r="F84" s="2" t="s">
        <v>70</v>
      </c>
      <c r="G84">
        <v>17</v>
      </c>
    </row>
    <row r="85" spans="1:7" ht="15.6" x14ac:dyDescent="0.3">
      <c r="A85" s="2" t="s">
        <v>71</v>
      </c>
      <c r="B85" s="2" t="s">
        <v>7</v>
      </c>
      <c r="C85" s="2" t="s">
        <v>130</v>
      </c>
      <c r="D85" s="2">
        <v>0.13</v>
      </c>
      <c r="E85" s="2" t="s">
        <v>75</v>
      </c>
      <c r="F85" s="2" t="s">
        <v>70</v>
      </c>
      <c r="G85">
        <v>17</v>
      </c>
    </row>
    <row r="86" spans="1:7" ht="15.6" x14ac:dyDescent="0.3">
      <c r="A86" s="2" t="s">
        <v>71</v>
      </c>
      <c r="B86" s="2" t="s">
        <v>7</v>
      </c>
      <c r="C86" s="2" t="s">
        <v>131</v>
      </c>
      <c r="D86" s="2">
        <v>0.06</v>
      </c>
      <c r="E86" s="2" t="s">
        <v>75</v>
      </c>
      <c r="F86" s="2" t="s">
        <v>70</v>
      </c>
      <c r="G86">
        <v>17</v>
      </c>
    </row>
    <row r="87" spans="1:7" ht="15.6" x14ac:dyDescent="0.3">
      <c r="A87" s="2" t="s">
        <v>71</v>
      </c>
      <c r="B87" s="2" t="s">
        <v>7</v>
      </c>
      <c r="C87" s="2" t="s">
        <v>132</v>
      </c>
      <c r="D87" s="2">
        <v>7.0000000000000007E-2</v>
      </c>
      <c r="E87" s="2" t="s">
        <v>75</v>
      </c>
      <c r="F87" s="2" t="s">
        <v>70</v>
      </c>
      <c r="G87">
        <v>17</v>
      </c>
    </row>
    <row r="88" spans="1:7" ht="15.6" x14ac:dyDescent="0.3">
      <c r="A88" s="2" t="s">
        <v>71</v>
      </c>
      <c r="B88" s="2" t="s">
        <v>7</v>
      </c>
      <c r="C88" s="2" t="s">
        <v>133</v>
      </c>
      <c r="D88" s="2">
        <v>0.02</v>
      </c>
      <c r="E88" s="2" t="s">
        <v>75</v>
      </c>
      <c r="F88" s="2" t="s">
        <v>70</v>
      </c>
      <c r="G88">
        <v>17</v>
      </c>
    </row>
    <row r="89" spans="1:7" ht="15.6" x14ac:dyDescent="0.3">
      <c r="A89" s="2" t="s">
        <v>71</v>
      </c>
      <c r="B89" s="2" t="s">
        <v>7</v>
      </c>
      <c r="C89" s="2" t="s">
        <v>134</v>
      </c>
      <c r="D89" s="2">
        <v>0.03</v>
      </c>
      <c r="E89" s="2" t="s">
        <v>75</v>
      </c>
      <c r="F89" s="2" t="s">
        <v>70</v>
      </c>
      <c r="G89">
        <v>17</v>
      </c>
    </row>
    <row r="90" spans="1:7" ht="15.6" x14ac:dyDescent="0.3">
      <c r="A90" s="2" t="s">
        <v>71</v>
      </c>
      <c r="B90" s="2" t="s">
        <v>7</v>
      </c>
      <c r="C90" s="2" t="s">
        <v>135</v>
      </c>
      <c r="D90" s="2">
        <v>0.02</v>
      </c>
      <c r="E90" s="2" t="s">
        <v>75</v>
      </c>
      <c r="F90" s="2" t="s">
        <v>70</v>
      </c>
      <c r="G90">
        <v>17</v>
      </c>
    </row>
    <row r="91" spans="1:7" ht="15.6" x14ac:dyDescent="0.3">
      <c r="A91" s="2" t="s">
        <v>71</v>
      </c>
      <c r="B91" s="2" t="s">
        <v>7</v>
      </c>
      <c r="C91" s="2" t="s">
        <v>136</v>
      </c>
      <c r="D91" s="2">
        <v>0.03</v>
      </c>
      <c r="E91" s="2" t="s">
        <v>75</v>
      </c>
      <c r="F91" s="2" t="s">
        <v>70</v>
      </c>
      <c r="G91">
        <v>17</v>
      </c>
    </row>
    <row r="92" spans="1:7" ht="15.6" x14ac:dyDescent="0.3">
      <c r="A92" s="2" t="s">
        <v>71</v>
      </c>
      <c r="B92" s="2" t="s">
        <v>137</v>
      </c>
      <c r="C92" s="2" t="s">
        <v>138</v>
      </c>
      <c r="D92" s="2">
        <v>0.01</v>
      </c>
      <c r="E92" s="2" t="s">
        <v>75</v>
      </c>
      <c r="F92" s="2" t="s">
        <v>70</v>
      </c>
      <c r="G92">
        <v>17</v>
      </c>
    </row>
    <row r="93" spans="1:7" ht="15.6" x14ac:dyDescent="0.3">
      <c r="A93" s="2" t="s">
        <v>71</v>
      </c>
      <c r="B93" s="2" t="s">
        <v>137</v>
      </c>
      <c r="C93" s="2" t="s">
        <v>139</v>
      </c>
      <c r="D93" s="2">
        <v>0.03</v>
      </c>
      <c r="E93" s="2" t="s">
        <v>75</v>
      </c>
      <c r="F93" s="2" t="s">
        <v>70</v>
      </c>
      <c r="G93">
        <v>17</v>
      </c>
    </row>
    <row r="94" spans="1:7" ht="15.6" x14ac:dyDescent="0.3">
      <c r="A94" s="2" t="s">
        <v>71</v>
      </c>
      <c r="B94" s="2" t="s">
        <v>137</v>
      </c>
      <c r="C94" s="2" t="s">
        <v>140</v>
      </c>
      <c r="D94" s="2">
        <v>0.02</v>
      </c>
      <c r="E94" s="2" t="s">
        <v>75</v>
      </c>
      <c r="F94" s="2" t="s">
        <v>70</v>
      </c>
      <c r="G94">
        <v>17</v>
      </c>
    </row>
    <row r="95" spans="1:7" ht="15.6" x14ac:dyDescent="0.3">
      <c r="A95" s="2" t="s">
        <v>78</v>
      </c>
      <c r="B95" s="2" t="s">
        <v>7</v>
      </c>
      <c r="C95" s="2" t="s">
        <v>119</v>
      </c>
      <c r="D95" s="2">
        <v>0.05</v>
      </c>
      <c r="E95" s="2" t="s">
        <v>75</v>
      </c>
      <c r="F95" s="2" t="s">
        <v>70</v>
      </c>
      <c r="G95">
        <v>17</v>
      </c>
    </row>
    <row r="96" spans="1:7" ht="15.6" x14ac:dyDescent="0.3">
      <c r="A96" s="2" t="s">
        <v>78</v>
      </c>
      <c r="B96" s="2" t="s">
        <v>7</v>
      </c>
      <c r="C96" s="2" t="s">
        <v>120</v>
      </c>
      <c r="D96" s="2">
        <v>0.02</v>
      </c>
      <c r="E96" s="2" t="s">
        <v>75</v>
      </c>
      <c r="F96" s="2" t="s">
        <v>70</v>
      </c>
      <c r="G96">
        <v>17</v>
      </c>
    </row>
    <row r="97" spans="1:7" ht="31.2" x14ac:dyDescent="0.3">
      <c r="A97" s="2" t="s">
        <v>78</v>
      </c>
      <c r="B97" s="2" t="s">
        <v>7</v>
      </c>
      <c r="C97" s="2" t="s">
        <v>121</v>
      </c>
      <c r="D97" s="2">
        <v>0.02</v>
      </c>
      <c r="E97" s="2" t="s">
        <v>75</v>
      </c>
      <c r="F97" s="2" t="s">
        <v>70</v>
      </c>
      <c r="G97">
        <v>17</v>
      </c>
    </row>
    <row r="98" spans="1:7" ht="15.6" x14ac:dyDescent="0.3">
      <c r="A98" s="2" t="s">
        <v>78</v>
      </c>
      <c r="B98" s="2" t="s">
        <v>7</v>
      </c>
      <c r="C98" s="2" t="s">
        <v>122</v>
      </c>
      <c r="D98" s="2">
        <v>0.03</v>
      </c>
      <c r="E98" s="2" t="s">
        <v>75</v>
      </c>
      <c r="F98" s="2" t="s">
        <v>70</v>
      </c>
      <c r="G98">
        <v>17</v>
      </c>
    </row>
    <row r="99" spans="1:7" ht="15.6" x14ac:dyDescent="0.3">
      <c r="A99" s="2" t="s">
        <v>78</v>
      </c>
      <c r="B99" s="2" t="s">
        <v>7</v>
      </c>
      <c r="C99" s="2" t="s">
        <v>123</v>
      </c>
      <c r="D99" s="2">
        <v>0.01</v>
      </c>
      <c r="E99" s="2" t="s">
        <v>75</v>
      </c>
      <c r="F99" s="2" t="s">
        <v>70</v>
      </c>
      <c r="G99">
        <v>17</v>
      </c>
    </row>
    <row r="100" spans="1:7" ht="15.6" x14ac:dyDescent="0.3">
      <c r="A100" s="2" t="s">
        <v>78</v>
      </c>
      <c r="B100" s="2" t="s">
        <v>7</v>
      </c>
      <c r="C100" s="2" t="s">
        <v>124</v>
      </c>
      <c r="D100" s="2">
        <v>0.05</v>
      </c>
      <c r="E100" s="2" t="s">
        <v>75</v>
      </c>
      <c r="F100" s="2" t="s">
        <v>70</v>
      </c>
      <c r="G100">
        <v>17</v>
      </c>
    </row>
    <row r="101" spans="1:7" ht="15.6" x14ac:dyDescent="0.3">
      <c r="A101" s="2" t="s">
        <v>78</v>
      </c>
      <c r="B101" s="2" t="s">
        <v>7</v>
      </c>
      <c r="C101" s="2" t="s">
        <v>125</v>
      </c>
      <c r="D101" s="2">
        <v>0.04</v>
      </c>
      <c r="E101" s="2" t="s">
        <v>75</v>
      </c>
      <c r="F101" s="2" t="s">
        <v>70</v>
      </c>
      <c r="G101">
        <v>17</v>
      </c>
    </row>
    <row r="102" spans="1:7" ht="15.6" x14ac:dyDescent="0.3">
      <c r="A102" s="2" t="s">
        <v>78</v>
      </c>
      <c r="B102" s="2" t="s">
        <v>7</v>
      </c>
      <c r="C102" s="2" t="s">
        <v>126</v>
      </c>
      <c r="D102" s="2">
        <v>0.04</v>
      </c>
      <c r="E102" s="2" t="s">
        <v>75</v>
      </c>
      <c r="F102" s="2" t="s">
        <v>70</v>
      </c>
      <c r="G102">
        <v>17</v>
      </c>
    </row>
    <row r="103" spans="1:7" ht="15.6" x14ac:dyDescent="0.3">
      <c r="A103" s="2" t="s">
        <v>78</v>
      </c>
      <c r="B103" s="2" t="s">
        <v>7</v>
      </c>
      <c r="C103" s="2" t="s">
        <v>127</v>
      </c>
      <c r="D103" s="2">
        <v>0.02</v>
      </c>
      <c r="E103" s="2" t="s">
        <v>75</v>
      </c>
      <c r="F103" s="2" t="s">
        <v>70</v>
      </c>
      <c r="G103">
        <v>17</v>
      </c>
    </row>
    <row r="104" spans="1:7" ht="31.2" x14ac:dyDescent="0.3">
      <c r="A104" s="2" t="s">
        <v>78</v>
      </c>
      <c r="B104" s="2" t="s">
        <v>7</v>
      </c>
      <c r="C104" s="2" t="s">
        <v>128</v>
      </c>
      <c r="D104" s="2">
        <v>0.04</v>
      </c>
      <c r="E104" s="2" t="s">
        <v>75</v>
      </c>
      <c r="F104" s="2" t="s">
        <v>70</v>
      </c>
      <c r="G104">
        <v>17</v>
      </c>
    </row>
    <row r="105" spans="1:7" ht="15.6" x14ac:dyDescent="0.3">
      <c r="A105" s="2" t="s">
        <v>78</v>
      </c>
      <c r="B105" s="2" t="s">
        <v>7</v>
      </c>
      <c r="C105" s="2" t="s">
        <v>129</v>
      </c>
      <c r="D105" s="2">
        <v>0.06</v>
      </c>
      <c r="E105" s="2" t="s">
        <v>75</v>
      </c>
      <c r="F105" s="2" t="s">
        <v>70</v>
      </c>
      <c r="G105">
        <v>17</v>
      </c>
    </row>
    <row r="106" spans="1:7" ht="15.6" x14ac:dyDescent="0.3">
      <c r="A106" s="2" t="s">
        <v>78</v>
      </c>
      <c r="B106" s="2" t="s">
        <v>7</v>
      </c>
      <c r="C106" s="2" t="s">
        <v>130</v>
      </c>
      <c r="D106" s="2">
        <v>0.03</v>
      </c>
      <c r="E106" s="2" t="s">
        <v>75</v>
      </c>
      <c r="F106" s="2" t="s">
        <v>70</v>
      </c>
      <c r="G106">
        <v>17</v>
      </c>
    </row>
    <row r="107" spans="1:7" ht="15.6" x14ac:dyDescent="0.3">
      <c r="A107" s="2" t="s">
        <v>78</v>
      </c>
      <c r="B107" s="2" t="s">
        <v>7</v>
      </c>
      <c r="C107" s="2" t="s">
        <v>131</v>
      </c>
      <c r="D107" s="2">
        <v>0.02</v>
      </c>
      <c r="E107" s="2" t="s">
        <v>75</v>
      </c>
      <c r="F107" s="2" t="s">
        <v>70</v>
      </c>
      <c r="G107">
        <v>17</v>
      </c>
    </row>
    <row r="108" spans="1:7" ht="15.6" x14ac:dyDescent="0.3">
      <c r="A108" s="2" t="s">
        <v>78</v>
      </c>
      <c r="B108" s="2" t="s">
        <v>7</v>
      </c>
      <c r="C108" s="2" t="s">
        <v>132</v>
      </c>
      <c r="D108" s="2">
        <v>0.02</v>
      </c>
      <c r="E108" s="2" t="s">
        <v>75</v>
      </c>
      <c r="F108" s="2" t="s">
        <v>70</v>
      </c>
      <c r="G108">
        <v>17</v>
      </c>
    </row>
    <row r="109" spans="1:7" ht="15.6" x14ac:dyDescent="0.3">
      <c r="A109" s="2" t="s">
        <v>78</v>
      </c>
      <c r="B109" s="2" t="s">
        <v>7</v>
      </c>
      <c r="C109" s="2" t="s">
        <v>133</v>
      </c>
      <c r="D109" s="2">
        <v>0.02</v>
      </c>
      <c r="E109" s="2" t="s">
        <v>75</v>
      </c>
      <c r="F109" s="2" t="s">
        <v>70</v>
      </c>
      <c r="G109">
        <v>17</v>
      </c>
    </row>
    <row r="110" spans="1:7" ht="15.6" x14ac:dyDescent="0.3">
      <c r="A110" s="2" t="s">
        <v>78</v>
      </c>
      <c r="B110" s="2" t="s">
        <v>7</v>
      </c>
      <c r="C110" s="2" t="s">
        <v>134</v>
      </c>
      <c r="D110" s="2">
        <v>0.03</v>
      </c>
      <c r="E110" s="2" t="s">
        <v>75</v>
      </c>
      <c r="F110" s="2" t="s">
        <v>70</v>
      </c>
      <c r="G110">
        <v>17</v>
      </c>
    </row>
    <row r="111" spans="1:7" ht="15.6" x14ac:dyDescent="0.3">
      <c r="A111" s="2" t="s">
        <v>78</v>
      </c>
      <c r="B111" s="2" t="s">
        <v>7</v>
      </c>
      <c r="C111" s="2" t="s">
        <v>135</v>
      </c>
      <c r="D111" s="2">
        <v>0.02</v>
      </c>
      <c r="E111" s="2" t="s">
        <v>75</v>
      </c>
      <c r="F111" s="2" t="s">
        <v>70</v>
      </c>
      <c r="G111">
        <v>17</v>
      </c>
    </row>
    <row r="112" spans="1:7" ht="15.6" x14ac:dyDescent="0.3">
      <c r="A112" s="2" t="s">
        <v>78</v>
      </c>
      <c r="B112" s="2" t="s">
        <v>7</v>
      </c>
      <c r="C112" s="2" t="s">
        <v>136</v>
      </c>
      <c r="D112" s="2">
        <v>0.02</v>
      </c>
      <c r="E112" s="2" t="s">
        <v>75</v>
      </c>
      <c r="F112" s="2" t="s">
        <v>70</v>
      </c>
      <c r="G112">
        <v>17</v>
      </c>
    </row>
    <row r="113" spans="1:7" ht="15.6" x14ac:dyDescent="0.3">
      <c r="A113" s="2" t="s">
        <v>78</v>
      </c>
      <c r="B113" s="2" t="s">
        <v>137</v>
      </c>
      <c r="C113" s="2" t="s">
        <v>138</v>
      </c>
      <c r="D113" s="2">
        <v>0.04</v>
      </c>
      <c r="E113" s="2" t="s">
        <v>75</v>
      </c>
      <c r="F113" s="2" t="s">
        <v>70</v>
      </c>
      <c r="G113">
        <v>17</v>
      </c>
    </row>
    <row r="114" spans="1:7" ht="15.6" x14ac:dyDescent="0.3">
      <c r="A114" s="2" t="s">
        <v>78</v>
      </c>
      <c r="B114" s="2" t="s">
        <v>137</v>
      </c>
      <c r="C114" s="2" t="s">
        <v>139</v>
      </c>
      <c r="D114" s="2">
        <v>0.02</v>
      </c>
      <c r="E114" s="2" t="s">
        <v>75</v>
      </c>
      <c r="F114" s="2" t="s">
        <v>70</v>
      </c>
      <c r="G114">
        <v>17</v>
      </c>
    </row>
    <row r="115" spans="1:7" ht="15.6" x14ac:dyDescent="0.3">
      <c r="A115" s="2" t="s">
        <v>78</v>
      </c>
      <c r="B115" s="2" t="s">
        <v>137</v>
      </c>
      <c r="C115" s="2" t="s">
        <v>140</v>
      </c>
      <c r="D115" s="2">
        <v>0.04</v>
      </c>
      <c r="E115" s="2" t="s">
        <v>75</v>
      </c>
      <c r="F115" s="2" t="s">
        <v>70</v>
      </c>
      <c r="G115">
        <v>17</v>
      </c>
    </row>
    <row r="116" spans="1:7" ht="15.6" x14ac:dyDescent="0.3">
      <c r="A116" s="2" t="s">
        <v>6</v>
      </c>
      <c r="B116" s="2" t="s">
        <v>10</v>
      </c>
      <c r="C116" s="2" t="s">
        <v>10</v>
      </c>
      <c r="D116" s="7">
        <v>0.12123368920521946</v>
      </c>
      <c r="E116" s="2" t="s">
        <v>41</v>
      </c>
      <c r="F116" s="2" t="s">
        <v>21</v>
      </c>
      <c r="G116" s="2">
        <v>18</v>
      </c>
    </row>
    <row r="117" spans="1:7" ht="15.6" x14ac:dyDescent="0.3">
      <c r="A117" s="2" t="s">
        <v>6</v>
      </c>
      <c r="B117" s="2" t="s">
        <v>10</v>
      </c>
      <c r="C117" s="2" t="s">
        <v>10</v>
      </c>
      <c r="D117" s="7">
        <v>3.0651340996168583E-3</v>
      </c>
      <c r="E117" s="2" t="s">
        <v>41</v>
      </c>
      <c r="F117" s="2" t="s">
        <v>21</v>
      </c>
      <c r="G117" s="2">
        <v>18</v>
      </c>
    </row>
    <row r="118" spans="1:7" ht="15.6" x14ac:dyDescent="0.3">
      <c r="A118" s="2" t="s">
        <v>6</v>
      </c>
      <c r="B118" s="2" t="s">
        <v>10</v>
      </c>
      <c r="C118" s="2" t="s">
        <v>10</v>
      </c>
      <c r="D118" s="7">
        <v>6.1589825119236885E-2</v>
      </c>
      <c r="E118" s="2" t="s">
        <v>41</v>
      </c>
      <c r="F118" s="2" t="s">
        <v>21</v>
      </c>
      <c r="G118" s="2">
        <v>18</v>
      </c>
    </row>
    <row r="119" spans="1:7" ht="15.6" x14ac:dyDescent="0.3">
      <c r="A119" s="2" t="s">
        <v>6</v>
      </c>
      <c r="B119" s="2" t="s">
        <v>10</v>
      </c>
      <c r="C119" s="2" t="s">
        <v>10</v>
      </c>
      <c r="D119" s="7">
        <v>0.1033150684931507</v>
      </c>
      <c r="E119" s="2" t="s">
        <v>41</v>
      </c>
      <c r="F119" s="2" t="s">
        <v>21</v>
      </c>
      <c r="G119" s="2">
        <v>18</v>
      </c>
    </row>
    <row r="120" spans="1:7" ht="15.6" x14ac:dyDescent="0.3">
      <c r="A120" s="2" t="s">
        <v>6</v>
      </c>
      <c r="B120" s="2" t="s">
        <v>10</v>
      </c>
      <c r="C120" s="2" t="s">
        <v>10</v>
      </c>
      <c r="D120" s="7">
        <v>0.11096322241681261</v>
      </c>
      <c r="E120" s="2" t="s">
        <v>41</v>
      </c>
      <c r="F120" s="2" t="s">
        <v>21</v>
      </c>
      <c r="G120" s="2">
        <v>18</v>
      </c>
    </row>
    <row r="121" spans="1:7" ht="15.6" x14ac:dyDescent="0.3">
      <c r="A121" s="2" t="s">
        <v>6</v>
      </c>
      <c r="B121" s="2" t="s">
        <v>10</v>
      </c>
      <c r="C121" s="2" t="s">
        <v>10</v>
      </c>
      <c r="D121" s="7">
        <v>0.16239999999999999</v>
      </c>
      <c r="E121" s="2" t="s">
        <v>41</v>
      </c>
      <c r="F121" s="2" t="s">
        <v>21</v>
      </c>
      <c r="G121" s="2">
        <v>18</v>
      </c>
    </row>
    <row r="122" spans="1:7" ht="18.600000000000001" x14ac:dyDescent="0.3">
      <c r="A122" s="2" t="s">
        <v>6</v>
      </c>
      <c r="B122" s="2" t="s">
        <v>30</v>
      </c>
      <c r="C122" s="2" t="s">
        <v>82</v>
      </c>
      <c r="D122" s="2">
        <v>7.5515999999999996</v>
      </c>
      <c r="E122" s="2" t="s">
        <v>32</v>
      </c>
      <c r="F122" s="2" t="s">
        <v>45</v>
      </c>
      <c r="G122" s="17">
        <v>19</v>
      </c>
    </row>
    <row r="123" spans="1:7" ht="18.600000000000001" x14ac:dyDescent="0.3">
      <c r="A123" s="2" t="s">
        <v>6</v>
      </c>
      <c r="B123" s="2" t="s">
        <v>30</v>
      </c>
      <c r="C123" s="2" t="s">
        <v>82</v>
      </c>
      <c r="D123" s="2">
        <v>0.63300000000000001</v>
      </c>
      <c r="E123" s="2" t="s">
        <v>32</v>
      </c>
      <c r="F123" s="2" t="s">
        <v>45</v>
      </c>
      <c r="G123" s="17">
        <v>19</v>
      </c>
    </row>
    <row r="124" spans="1:7" ht="18.600000000000001" x14ac:dyDescent="0.3">
      <c r="A124" s="2" t="s">
        <v>6</v>
      </c>
      <c r="B124" s="2" t="s">
        <v>30</v>
      </c>
      <c r="C124" s="2" t="s">
        <v>82</v>
      </c>
      <c r="D124" s="2">
        <v>0.1787</v>
      </c>
      <c r="E124" s="2" t="s">
        <v>32</v>
      </c>
      <c r="F124" s="2" t="s">
        <v>45</v>
      </c>
      <c r="G124" s="17">
        <v>19</v>
      </c>
    </row>
    <row r="125" spans="1:7" ht="31.2" x14ac:dyDescent="0.3">
      <c r="A125" s="2" t="s">
        <v>19</v>
      </c>
      <c r="B125" s="2" t="s">
        <v>30</v>
      </c>
      <c r="C125" s="2" t="s">
        <v>83</v>
      </c>
      <c r="D125" s="2">
        <v>90</v>
      </c>
      <c r="E125" s="2" t="s">
        <v>32</v>
      </c>
      <c r="F125" s="2" t="s">
        <v>84</v>
      </c>
      <c r="G125" s="17">
        <v>20</v>
      </c>
    </row>
    <row r="126" spans="1:7" ht="18.600000000000001" x14ac:dyDescent="0.3">
      <c r="A126" s="2" t="s">
        <v>19</v>
      </c>
      <c r="B126" s="2" t="s">
        <v>30</v>
      </c>
      <c r="C126" s="2" t="s">
        <v>85</v>
      </c>
      <c r="D126" s="2">
        <v>980</v>
      </c>
      <c r="E126" s="2" t="s">
        <v>32</v>
      </c>
      <c r="F126" s="2" t="s">
        <v>70</v>
      </c>
      <c r="G126" s="17">
        <v>21</v>
      </c>
    </row>
    <row r="127" spans="1:7" ht="18.600000000000001" x14ac:dyDescent="0.3">
      <c r="A127" s="2" t="s">
        <v>19</v>
      </c>
      <c r="B127" s="2" t="s">
        <v>30</v>
      </c>
      <c r="C127" s="2" t="s">
        <v>85</v>
      </c>
      <c r="D127" s="2">
        <v>124</v>
      </c>
      <c r="E127" s="2" t="s">
        <v>32</v>
      </c>
      <c r="F127" s="2" t="s">
        <v>70</v>
      </c>
      <c r="G127" s="17">
        <v>21</v>
      </c>
    </row>
    <row r="128" spans="1:7" ht="18.600000000000001" x14ac:dyDescent="0.3">
      <c r="A128" s="2" t="s">
        <v>19</v>
      </c>
      <c r="B128" s="2" t="s">
        <v>30</v>
      </c>
      <c r="C128" s="2" t="s">
        <v>85</v>
      </c>
      <c r="D128" s="2">
        <v>64</v>
      </c>
      <c r="E128" s="2" t="s">
        <v>32</v>
      </c>
      <c r="F128" s="2" t="s">
        <v>70</v>
      </c>
      <c r="G128" s="17">
        <v>21</v>
      </c>
    </row>
    <row r="129" spans="1:7" ht="18.600000000000001" x14ac:dyDescent="0.3">
      <c r="A129" s="2" t="s">
        <v>19</v>
      </c>
      <c r="B129" s="2" t="s">
        <v>30</v>
      </c>
      <c r="C129" s="2" t="s">
        <v>85</v>
      </c>
      <c r="D129" s="2">
        <v>52</v>
      </c>
      <c r="E129" s="2" t="s">
        <v>32</v>
      </c>
      <c r="F129" s="2" t="s">
        <v>86</v>
      </c>
      <c r="G129" s="17">
        <v>22</v>
      </c>
    </row>
    <row r="130" spans="1:7" ht="18.600000000000001" x14ac:dyDescent="0.3">
      <c r="A130" s="2" t="s">
        <v>19</v>
      </c>
      <c r="B130" s="2" t="s">
        <v>30</v>
      </c>
      <c r="C130" s="2" t="s">
        <v>85</v>
      </c>
      <c r="D130" s="2">
        <v>100</v>
      </c>
      <c r="E130" s="2" t="s">
        <v>32</v>
      </c>
      <c r="F130" s="2" t="s">
        <v>37</v>
      </c>
      <c r="G130" s="17">
        <v>23</v>
      </c>
    </row>
    <row r="131" spans="1:7" ht="18.600000000000001" x14ac:dyDescent="0.3">
      <c r="A131" s="2" t="s">
        <v>19</v>
      </c>
      <c r="B131" s="2" t="s">
        <v>30</v>
      </c>
      <c r="C131" s="2" t="s">
        <v>85</v>
      </c>
      <c r="D131" s="2">
        <v>600</v>
      </c>
      <c r="E131" s="2" t="s">
        <v>32</v>
      </c>
      <c r="F131" s="2" t="s">
        <v>12</v>
      </c>
      <c r="G131" s="17">
        <v>23</v>
      </c>
    </row>
    <row r="132" spans="1:7" ht="18.600000000000001" x14ac:dyDescent="0.3">
      <c r="A132" s="2" t="s">
        <v>19</v>
      </c>
      <c r="B132" s="2" t="s">
        <v>30</v>
      </c>
      <c r="C132" s="2" t="s">
        <v>85</v>
      </c>
      <c r="D132" s="2">
        <v>970</v>
      </c>
      <c r="E132" s="2" t="s">
        <v>32</v>
      </c>
      <c r="F132" s="2" t="s">
        <v>12</v>
      </c>
      <c r="G132" s="17">
        <v>23</v>
      </c>
    </row>
    <row r="133" spans="1:7" ht="18.600000000000001" x14ac:dyDescent="0.3">
      <c r="A133" s="2" t="s">
        <v>19</v>
      </c>
      <c r="B133" s="2" t="s">
        <v>30</v>
      </c>
      <c r="C133" s="2" t="s">
        <v>87</v>
      </c>
      <c r="D133" s="2">
        <v>65</v>
      </c>
      <c r="E133" s="2" t="s">
        <v>32</v>
      </c>
      <c r="F133" s="2" t="s">
        <v>88</v>
      </c>
      <c r="G133" s="17">
        <v>24</v>
      </c>
    </row>
    <row r="134" spans="1:7" ht="18.600000000000001" x14ac:dyDescent="0.3">
      <c r="A134" s="2" t="s">
        <v>19</v>
      </c>
      <c r="B134" s="2" t="s">
        <v>30</v>
      </c>
      <c r="C134" s="2" t="s">
        <v>87</v>
      </c>
      <c r="D134" s="2">
        <v>138</v>
      </c>
      <c r="E134" s="2" t="s">
        <v>32</v>
      </c>
      <c r="F134" s="2" t="s">
        <v>88</v>
      </c>
      <c r="G134" s="17">
        <v>25</v>
      </c>
    </row>
    <row r="135" spans="1:7" ht="18.600000000000001" x14ac:dyDescent="0.3">
      <c r="A135" s="2" t="s">
        <v>89</v>
      </c>
      <c r="B135" s="2" t="s">
        <v>30</v>
      </c>
      <c r="C135" s="2" t="s">
        <v>87</v>
      </c>
      <c r="D135" s="2">
        <v>46200</v>
      </c>
      <c r="E135" s="2" t="s">
        <v>32</v>
      </c>
      <c r="F135" s="2" t="s">
        <v>88</v>
      </c>
      <c r="G135" s="17">
        <v>25</v>
      </c>
    </row>
    <row r="136" spans="1:7" ht="18.600000000000001" x14ac:dyDescent="0.3">
      <c r="A136" s="2" t="s">
        <v>89</v>
      </c>
      <c r="B136" s="2" t="s">
        <v>30</v>
      </c>
      <c r="C136" s="2" t="s">
        <v>87</v>
      </c>
      <c r="D136" s="2">
        <v>41500</v>
      </c>
      <c r="E136" s="2" t="s">
        <v>32</v>
      </c>
      <c r="F136" s="2" t="s">
        <v>88</v>
      </c>
      <c r="G136" s="17">
        <v>24</v>
      </c>
    </row>
    <row r="137" spans="1:7" ht="18.600000000000001" x14ac:dyDescent="0.3">
      <c r="A137" s="2" t="s">
        <v>89</v>
      </c>
      <c r="B137" s="2" t="s">
        <v>30</v>
      </c>
      <c r="C137" s="2" t="s">
        <v>87</v>
      </c>
      <c r="D137" s="2">
        <v>13500</v>
      </c>
      <c r="E137" s="2" t="s">
        <v>32</v>
      </c>
      <c r="F137" s="2" t="s">
        <v>90</v>
      </c>
      <c r="G137" s="17">
        <v>26</v>
      </c>
    </row>
    <row r="138" spans="1:7" ht="18.600000000000001" x14ac:dyDescent="0.3">
      <c r="A138" s="2" t="s">
        <v>89</v>
      </c>
      <c r="B138" s="2" t="s">
        <v>30</v>
      </c>
      <c r="C138" s="2" t="s">
        <v>91</v>
      </c>
      <c r="D138" s="2">
        <v>22900</v>
      </c>
      <c r="E138" s="2" t="s">
        <v>32</v>
      </c>
      <c r="F138" s="2" t="s">
        <v>86</v>
      </c>
      <c r="G138" s="17">
        <v>27</v>
      </c>
    </row>
    <row r="139" spans="1:7" ht="18.600000000000001" x14ac:dyDescent="0.3">
      <c r="A139" s="2" t="s">
        <v>89</v>
      </c>
      <c r="B139" s="2" t="s">
        <v>30</v>
      </c>
      <c r="C139" s="2" t="s">
        <v>91</v>
      </c>
      <c r="D139" s="2">
        <v>560000</v>
      </c>
      <c r="E139" s="2" t="s">
        <v>32</v>
      </c>
      <c r="F139" s="2" t="s">
        <v>12</v>
      </c>
      <c r="G139" s="17">
        <v>28</v>
      </c>
    </row>
    <row r="140" spans="1:7" ht="18.600000000000001" x14ac:dyDescent="0.3">
      <c r="A140" s="2" t="s">
        <v>89</v>
      </c>
      <c r="B140" s="2" t="s">
        <v>30</v>
      </c>
      <c r="C140" s="2" t="s">
        <v>87</v>
      </c>
      <c r="D140" s="2">
        <v>70000</v>
      </c>
      <c r="E140" s="2" t="s">
        <v>32</v>
      </c>
      <c r="F140" s="2" t="s">
        <v>12</v>
      </c>
      <c r="G140" s="17">
        <v>29</v>
      </c>
    </row>
    <row r="141" spans="1:7" ht="15.6" x14ac:dyDescent="0.3">
      <c r="A141" s="2" t="s">
        <v>22</v>
      </c>
      <c r="B141" s="2" t="s">
        <v>23</v>
      </c>
      <c r="C141" s="2" t="s">
        <v>24</v>
      </c>
      <c r="D141" s="2" t="s">
        <v>25</v>
      </c>
      <c r="E141" s="2" t="s">
        <v>26</v>
      </c>
      <c r="F141" s="2" t="s">
        <v>12</v>
      </c>
      <c r="G141" s="17">
        <v>6</v>
      </c>
    </row>
    <row r="142" spans="1:7" ht="31.2" x14ac:dyDescent="0.3">
      <c r="A142" s="2" t="s">
        <v>27</v>
      </c>
      <c r="B142" s="2" t="s">
        <v>23</v>
      </c>
      <c r="C142" s="2" t="s">
        <v>24</v>
      </c>
      <c r="D142" s="2" t="s">
        <v>28</v>
      </c>
      <c r="E142" s="2" t="s">
        <v>26</v>
      </c>
      <c r="F142" s="2" t="s">
        <v>12</v>
      </c>
      <c r="G142" s="17">
        <v>6</v>
      </c>
    </row>
    <row r="143" spans="1:7" ht="15.6" x14ac:dyDescent="0.3">
      <c r="A143" s="17" t="s">
        <v>19</v>
      </c>
      <c r="B143" s="17" t="s">
        <v>7</v>
      </c>
      <c r="C143" s="17" t="s">
        <v>109</v>
      </c>
      <c r="D143" s="17">
        <v>0</v>
      </c>
      <c r="E143" s="17" t="s">
        <v>41</v>
      </c>
      <c r="F143" s="17" t="s">
        <v>37</v>
      </c>
      <c r="G143" s="17">
        <v>30</v>
      </c>
    </row>
    <row r="144" spans="1:7" ht="15.6" x14ac:dyDescent="0.3">
      <c r="A144" s="17" t="s">
        <v>19</v>
      </c>
      <c r="B144" s="17" t="s">
        <v>7</v>
      </c>
      <c r="C144" s="17" t="s">
        <v>110</v>
      </c>
      <c r="D144" s="17">
        <v>0</v>
      </c>
      <c r="E144" s="17" t="s">
        <v>41</v>
      </c>
      <c r="F144" s="17" t="s">
        <v>37</v>
      </c>
      <c r="G144" s="17">
        <v>30</v>
      </c>
    </row>
    <row r="145" spans="1:7" ht="15.6" x14ac:dyDescent="0.3">
      <c r="A145" s="17" t="s">
        <v>19</v>
      </c>
      <c r="B145" s="17" t="s">
        <v>7</v>
      </c>
      <c r="C145" s="17" t="s">
        <v>111</v>
      </c>
      <c r="D145" s="17">
        <v>117.48</v>
      </c>
      <c r="E145" s="17" t="s">
        <v>41</v>
      </c>
      <c r="F145" s="17" t="s">
        <v>46</v>
      </c>
      <c r="G145" s="17">
        <v>31</v>
      </c>
    </row>
    <row r="146" spans="1:7" ht="31.2" x14ac:dyDescent="0.3">
      <c r="A146" s="2" t="s">
        <v>71</v>
      </c>
      <c r="B146" s="2" t="s">
        <v>7</v>
      </c>
      <c r="C146" s="4" t="s">
        <v>141</v>
      </c>
      <c r="D146" s="2">
        <v>0.13999999999999999</v>
      </c>
      <c r="E146" s="2" t="s">
        <v>75</v>
      </c>
      <c r="F146" s="2" t="s">
        <v>142</v>
      </c>
      <c r="G146" s="17">
        <v>32</v>
      </c>
    </row>
    <row r="147" spans="1:7" ht="31.2" x14ac:dyDescent="0.3">
      <c r="A147" s="2" t="s">
        <v>71</v>
      </c>
      <c r="B147" s="2" t="s">
        <v>7</v>
      </c>
      <c r="C147" s="4" t="s">
        <v>143</v>
      </c>
      <c r="D147" s="2">
        <v>0</v>
      </c>
      <c r="E147" s="2" t="s">
        <v>75</v>
      </c>
      <c r="F147" s="2" t="s">
        <v>142</v>
      </c>
      <c r="G147" s="17">
        <v>32</v>
      </c>
    </row>
    <row r="148" spans="1:7" ht="15.6" x14ac:dyDescent="0.3">
      <c r="A148" s="2" t="s">
        <v>71</v>
      </c>
      <c r="B148" s="2" t="s">
        <v>7</v>
      </c>
      <c r="C148" s="4" t="s">
        <v>144</v>
      </c>
      <c r="D148" s="2">
        <v>5.6000000000000008E-2</v>
      </c>
      <c r="E148" s="2" t="s">
        <v>75</v>
      </c>
      <c r="F148" s="2" t="s">
        <v>142</v>
      </c>
      <c r="G148" s="17">
        <v>32</v>
      </c>
    </row>
    <row r="149" spans="1:7" ht="31.2" x14ac:dyDescent="0.3">
      <c r="A149" s="2" t="s">
        <v>71</v>
      </c>
      <c r="B149" s="2" t="s">
        <v>7</v>
      </c>
      <c r="C149" s="4" t="s">
        <v>141</v>
      </c>
      <c r="D149" s="2">
        <v>0</v>
      </c>
      <c r="E149" s="2" t="s">
        <v>75</v>
      </c>
      <c r="F149" s="2" t="s">
        <v>142</v>
      </c>
      <c r="G149" s="17">
        <v>32</v>
      </c>
    </row>
    <row r="150" spans="1:7" ht="31.2" x14ac:dyDescent="0.3">
      <c r="A150" s="2" t="s">
        <v>71</v>
      </c>
      <c r="B150" s="2" t="s">
        <v>7</v>
      </c>
      <c r="C150" s="4" t="s">
        <v>145</v>
      </c>
      <c r="D150" s="2">
        <v>0</v>
      </c>
      <c r="E150" s="2" t="s">
        <v>75</v>
      </c>
      <c r="F150" s="2" t="s">
        <v>142</v>
      </c>
      <c r="G150" s="17">
        <v>32</v>
      </c>
    </row>
    <row r="151" spans="1:7" ht="15.6" x14ac:dyDescent="0.3">
      <c r="A151" s="2" t="s">
        <v>71</v>
      </c>
      <c r="B151" s="2" t="s">
        <v>7</v>
      </c>
      <c r="C151" s="4" t="s">
        <v>144</v>
      </c>
      <c r="D151" s="2">
        <v>0</v>
      </c>
      <c r="E151" s="2" t="s">
        <v>75</v>
      </c>
      <c r="F151" s="2" t="s">
        <v>142</v>
      </c>
      <c r="G151" s="17">
        <v>32</v>
      </c>
    </row>
    <row r="152" spans="1:7" ht="31.2" x14ac:dyDescent="0.3">
      <c r="A152" s="2" t="s">
        <v>71</v>
      </c>
      <c r="B152" s="2" t="s">
        <v>7</v>
      </c>
      <c r="C152" s="4" t="s">
        <v>145</v>
      </c>
      <c r="D152" s="2">
        <v>4.0000000000000008E-2</v>
      </c>
      <c r="E152" s="2" t="s">
        <v>75</v>
      </c>
      <c r="F152" s="2" t="s">
        <v>142</v>
      </c>
      <c r="G152" s="17">
        <v>32</v>
      </c>
    </row>
    <row r="153" spans="1:7" ht="15.6" x14ac:dyDescent="0.3">
      <c r="A153" s="2" t="s">
        <v>71</v>
      </c>
      <c r="B153" s="2" t="s">
        <v>7</v>
      </c>
      <c r="C153" s="4" t="s">
        <v>144</v>
      </c>
      <c r="D153" s="2">
        <v>0</v>
      </c>
      <c r="E153" s="2" t="s">
        <v>75</v>
      </c>
      <c r="F153" s="2" t="s">
        <v>142</v>
      </c>
      <c r="G153" s="17">
        <v>32</v>
      </c>
    </row>
    <row r="154" spans="1:7" ht="31.2" x14ac:dyDescent="0.3">
      <c r="A154" s="2" t="s">
        <v>78</v>
      </c>
      <c r="B154" s="2" t="s">
        <v>7</v>
      </c>
      <c r="C154" s="4" t="s">
        <v>141</v>
      </c>
      <c r="D154" s="2">
        <v>0.13999999999999999</v>
      </c>
      <c r="E154" s="2" t="s">
        <v>75</v>
      </c>
      <c r="F154" s="2" t="s">
        <v>142</v>
      </c>
      <c r="G154" s="17">
        <v>32</v>
      </c>
    </row>
    <row r="155" spans="1:7" ht="31.2" x14ac:dyDescent="0.3">
      <c r="A155" s="2" t="s">
        <v>78</v>
      </c>
      <c r="B155" s="2" t="s">
        <v>7</v>
      </c>
      <c r="C155" s="4" t="s">
        <v>143</v>
      </c>
      <c r="D155" s="2">
        <v>0</v>
      </c>
      <c r="E155" s="2" t="s">
        <v>75</v>
      </c>
      <c r="F155" s="2" t="s">
        <v>142</v>
      </c>
      <c r="G155" s="17">
        <v>32</v>
      </c>
    </row>
    <row r="156" spans="1:7" ht="15.6" x14ac:dyDescent="0.3">
      <c r="A156" s="2" t="s">
        <v>78</v>
      </c>
      <c r="B156" s="2" t="s">
        <v>7</v>
      </c>
      <c r="C156" s="4" t="s">
        <v>144</v>
      </c>
      <c r="D156" s="2">
        <v>0</v>
      </c>
      <c r="E156" s="2" t="s">
        <v>75</v>
      </c>
      <c r="F156" s="2" t="s">
        <v>142</v>
      </c>
      <c r="G156" s="17">
        <v>32</v>
      </c>
    </row>
    <row r="157" spans="1:7" ht="31.2" x14ac:dyDescent="0.3">
      <c r="A157" s="2" t="s">
        <v>78</v>
      </c>
      <c r="B157" s="2" t="s">
        <v>7</v>
      </c>
      <c r="C157" s="4" t="s">
        <v>141</v>
      </c>
      <c r="D157" s="2">
        <v>4.0000000000000008E-2</v>
      </c>
      <c r="E157" s="2" t="s">
        <v>75</v>
      </c>
      <c r="F157" s="2" t="s">
        <v>142</v>
      </c>
      <c r="G157" s="17">
        <v>32</v>
      </c>
    </row>
    <row r="158" spans="1:7" ht="31.2" x14ac:dyDescent="0.3">
      <c r="A158" s="2" t="s">
        <v>78</v>
      </c>
      <c r="B158" s="2" t="s">
        <v>7</v>
      </c>
      <c r="C158" s="4" t="s">
        <v>145</v>
      </c>
      <c r="D158" s="2">
        <v>0</v>
      </c>
      <c r="E158" s="2" t="s">
        <v>75</v>
      </c>
      <c r="F158" s="2" t="s">
        <v>142</v>
      </c>
      <c r="G158" s="17">
        <v>32</v>
      </c>
    </row>
    <row r="159" spans="1:7" ht="15.6" x14ac:dyDescent="0.3">
      <c r="A159" s="2" t="s">
        <v>78</v>
      </c>
      <c r="B159" s="2" t="s">
        <v>7</v>
      </c>
      <c r="C159" s="4" t="s">
        <v>144</v>
      </c>
      <c r="D159" s="2">
        <v>2.0000000000000004E-2</v>
      </c>
      <c r="E159" s="2" t="s">
        <v>75</v>
      </c>
      <c r="F159" s="2" t="s">
        <v>142</v>
      </c>
      <c r="G159" s="17">
        <v>32</v>
      </c>
    </row>
    <row r="160" spans="1:7" ht="31.2" x14ac:dyDescent="0.3">
      <c r="A160" s="2" t="s">
        <v>78</v>
      </c>
      <c r="B160" s="2" t="s">
        <v>7</v>
      </c>
      <c r="C160" s="4" t="s">
        <v>145</v>
      </c>
      <c r="D160" s="2">
        <v>2.0000000000000004E-2</v>
      </c>
      <c r="E160" s="2" t="s">
        <v>75</v>
      </c>
      <c r="F160" s="2" t="s">
        <v>142</v>
      </c>
      <c r="G160" s="17">
        <v>32</v>
      </c>
    </row>
    <row r="161" spans="1:9" ht="15.6" x14ac:dyDescent="0.3">
      <c r="A161" s="2" t="s">
        <v>78</v>
      </c>
      <c r="B161" s="2" t="s">
        <v>7</v>
      </c>
      <c r="C161" s="4" t="s">
        <v>144</v>
      </c>
      <c r="D161" s="2">
        <v>2.0000000000000004E-2</v>
      </c>
      <c r="E161" s="2" t="s">
        <v>75</v>
      </c>
      <c r="F161" s="2" t="s">
        <v>142</v>
      </c>
      <c r="G161" s="17">
        <v>32</v>
      </c>
    </row>
    <row r="162" spans="1:9" ht="31.2" x14ac:dyDescent="0.3">
      <c r="A162" s="2" t="s">
        <v>19</v>
      </c>
      <c r="B162" s="2" t="s">
        <v>7</v>
      </c>
      <c r="C162" s="4" t="s">
        <v>146</v>
      </c>
      <c r="D162" s="2">
        <v>113867.59999999999</v>
      </c>
      <c r="E162" s="2" t="s">
        <v>41</v>
      </c>
      <c r="F162" s="2" t="s">
        <v>118</v>
      </c>
      <c r="G162" s="17">
        <v>33</v>
      </c>
    </row>
    <row r="163" spans="1:9" ht="31.2" x14ac:dyDescent="0.3">
      <c r="A163" s="2" t="s">
        <v>19</v>
      </c>
      <c r="B163" s="2" t="s">
        <v>7</v>
      </c>
      <c r="C163" s="4" t="s">
        <v>148</v>
      </c>
      <c r="D163" s="2">
        <v>50236.26</v>
      </c>
      <c r="E163" s="2" t="s">
        <v>41</v>
      </c>
      <c r="F163" s="2" t="s">
        <v>118</v>
      </c>
      <c r="G163" s="17">
        <v>33</v>
      </c>
    </row>
    <row r="164" spans="1:9" ht="31.2" x14ac:dyDescent="0.3">
      <c r="A164" s="2" t="s">
        <v>19</v>
      </c>
      <c r="B164" s="2" t="s">
        <v>7</v>
      </c>
      <c r="C164" s="4" t="s">
        <v>149</v>
      </c>
      <c r="D164" s="2">
        <v>38054.400000000001</v>
      </c>
      <c r="E164" s="2" t="s">
        <v>41</v>
      </c>
      <c r="F164" s="2" t="s">
        <v>118</v>
      </c>
      <c r="G164" s="17">
        <v>33</v>
      </c>
    </row>
    <row r="165" spans="1:9" ht="15.6" x14ac:dyDescent="0.3">
      <c r="A165" s="2" t="s">
        <v>19</v>
      </c>
      <c r="B165" s="2" t="s">
        <v>7</v>
      </c>
      <c r="C165" s="4" t="s">
        <v>150</v>
      </c>
      <c r="D165" s="2">
        <v>86186.4</v>
      </c>
      <c r="E165" s="2" t="s">
        <v>41</v>
      </c>
      <c r="F165" s="2" t="s">
        <v>118</v>
      </c>
      <c r="G165" s="17">
        <v>33</v>
      </c>
    </row>
    <row r="166" spans="1:9" ht="15.6" x14ac:dyDescent="0.3">
      <c r="A166" s="2" t="s">
        <v>19</v>
      </c>
      <c r="B166" s="2" t="s">
        <v>7</v>
      </c>
      <c r="C166" s="4" t="s">
        <v>151</v>
      </c>
      <c r="D166" s="2">
        <v>658109.69999999995</v>
      </c>
      <c r="E166" s="2" t="s">
        <v>41</v>
      </c>
      <c r="F166" s="2" t="s">
        <v>118</v>
      </c>
      <c r="G166" s="17">
        <v>33</v>
      </c>
    </row>
    <row r="167" spans="1:9" ht="15.6" x14ac:dyDescent="0.3">
      <c r="A167" s="2" t="s">
        <v>19</v>
      </c>
      <c r="B167" s="2" t="s">
        <v>7</v>
      </c>
      <c r="C167" s="4" t="s">
        <v>152</v>
      </c>
      <c r="D167" s="2">
        <v>0</v>
      </c>
      <c r="E167" s="2" t="s">
        <v>41</v>
      </c>
      <c r="F167" s="2" t="s">
        <v>118</v>
      </c>
      <c r="G167" s="17">
        <v>34</v>
      </c>
      <c r="I167" s="2"/>
    </row>
    <row r="168" spans="1:9" ht="15.6" x14ac:dyDescent="0.3">
      <c r="A168" s="2" t="s">
        <v>19</v>
      </c>
      <c r="B168" s="2" t="s">
        <v>7</v>
      </c>
      <c r="C168" s="4" t="s">
        <v>153</v>
      </c>
      <c r="D168" s="2">
        <v>586</v>
      </c>
      <c r="E168" s="2" t="s">
        <v>41</v>
      </c>
      <c r="F168" s="2" t="s">
        <v>118</v>
      </c>
      <c r="G168" s="17">
        <v>34</v>
      </c>
      <c r="I168" s="2"/>
    </row>
    <row r="169" spans="1:9" ht="15.6" x14ac:dyDescent="0.3">
      <c r="A169" s="2" t="s">
        <v>19</v>
      </c>
      <c r="B169" s="2" t="s">
        <v>7</v>
      </c>
      <c r="C169" s="4" t="s">
        <v>154</v>
      </c>
      <c r="D169" s="2">
        <v>352</v>
      </c>
      <c r="E169" s="2" t="s">
        <v>41</v>
      </c>
      <c r="F169" s="2" t="s">
        <v>118</v>
      </c>
      <c r="G169" s="17">
        <v>34</v>
      </c>
      <c r="I169" s="2"/>
    </row>
    <row r="170" spans="1:9" ht="15.6" x14ac:dyDescent="0.3">
      <c r="A170" s="2" t="s">
        <v>19</v>
      </c>
      <c r="B170" s="2" t="s">
        <v>7</v>
      </c>
      <c r="C170" s="4" t="s">
        <v>155</v>
      </c>
      <c r="D170" s="2">
        <v>760</v>
      </c>
      <c r="E170" s="2" t="s">
        <v>41</v>
      </c>
      <c r="F170" s="2" t="s">
        <v>118</v>
      </c>
      <c r="G170" s="17">
        <v>34</v>
      </c>
      <c r="I170" s="2"/>
    </row>
    <row r="171" spans="1:9" ht="15.6" x14ac:dyDescent="0.3">
      <c r="A171" s="2" t="s">
        <v>19</v>
      </c>
      <c r="B171" s="2" t="s">
        <v>7</v>
      </c>
      <c r="C171" s="4" t="s">
        <v>156</v>
      </c>
      <c r="D171" s="2">
        <v>757.99999999999989</v>
      </c>
      <c r="E171" s="2" t="s">
        <v>41</v>
      </c>
      <c r="F171" s="2" t="s">
        <v>118</v>
      </c>
      <c r="G171" s="17">
        <v>34</v>
      </c>
      <c r="I171" s="2"/>
    </row>
    <row r="172" spans="1:9" ht="31.2" x14ac:dyDescent="0.3">
      <c r="A172" s="2" t="s">
        <v>19</v>
      </c>
      <c r="B172" s="2" t="s">
        <v>7</v>
      </c>
      <c r="C172" s="4" t="s">
        <v>157</v>
      </c>
      <c r="D172" s="2">
        <v>0</v>
      </c>
      <c r="E172" s="2" t="s">
        <v>41</v>
      </c>
      <c r="F172" s="2" t="s">
        <v>158</v>
      </c>
      <c r="G172" s="17">
        <v>35</v>
      </c>
    </row>
    <row r="173" spans="1:9" ht="31.2" x14ac:dyDescent="0.3">
      <c r="A173" s="2" t="s">
        <v>19</v>
      </c>
      <c r="B173" s="2" t="s">
        <v>7</v>
      </c>
      <c r="C173" s="4" t="s">
        <v>159</v>
      </c>
      <c r="D173" s="2">
        <v>268</v>
      </c>
      <c r="E173" s="2" t="s">
        <v>41</v>
      </c>
      <c r="F173" s="2" t="s">
        <v>158</v>
      </c>
      <c r="G173" s="17">
        <v>35</v>
      </c>
    </row>
    <row r="174" spans="1:9" ht="31.2" x14ac:dyDescent="0.3">
      <c r="A174" s="2" t="s">
        <v>19</v>
      </c>
      <c r="B174" s="2" t="s">
        <v>7</v>
      </c>
      <c r="C174" s="4" t="s">
        <v>160</v>
      </c>
      <c r="D174" s="2">
        <v>0</v>
      </c>
      <c r="E174" s="2" t="s">
        <v>41</v>
      </c>
      <c r="F174" s="2" t="s">
        <v>158</v>
      </c>
      <c r="G174" s="17">
        <v>35</v>
      </c>
    </row>
    <row r="175" spans="1:9" ht="15.6" x14ac:dyDescent="0.3">
      <c r="A175" s="2" t="s">
        <v>19</v>
      </c>
      <c r="B175" s="2" t="s">
        <v>7</v>
      </c>
      <c r="C175" s="4" t="s">
        <v>161</v>
      </c>
      <c r="D175" s="2">
        <v>30</v>
      </c>
      <c r="E175" s="2" t="s">
        <v>41</v>
      </c>
      <c r="F175" s="2" t="s">
        <v>158</v>
      </c>
      <c r="G175" s="17">
        <v>35</v>
      </c>
    </row>
    <row r="176" spans="1:9" ht="15.6" x14ac:dyDescent="0.3">
      <c r="A176" s="2" t="s">
        <v>19</v>
      </c>
      <c r="B176" s="2" t="s">
        <v>7</v>
      </c>
      <c r="C176" s="4" t="s">
        <v>162</v>
      </c>
      <c r="D176" s="2">
        <v>18</v>
      </c>
      <c r="E176" s="2" t="s">
        <v>41</v>
      </c>
      <c r="F176" s="2" t="s">
        <v>158</v>
      </c>
      <c r="G176" s="17">
        <v>35</v>
      </c>
    </row>
    <row r="177" spans="1:9" ht="31.2" x14ac:dyDescent="0.3">
      <c r="A177" s="2" t="s">
        <v>19</v>
      </c>
      <c r="B177" s="2" t="s">
        <v>7</v>
      </c>
      <c r="C177" s="4" t="s">
        <v>163</v>
      </c>
      <c r="D177" s="2">
        <v>78</v>
      </c>
      <c r="E177" s="2" t="s">
        <v>41</v>
      </c>
      <c r="F177" s="2" t="s">
        <v>158</v>
      </c>
      <c r="G177" s="17">
        <v>35</v>
      </c>
    </row>
    <row r="178" spans="1:9" ht="15.6" x14ac:dyDescent="0.3">
      <c r="A178" s="2" t="s">
        <v>19</v>
      </c>
      <c r="B178" s="2" t="s">
        <v>7</v>
      </c>
      <c r="C178" s="4" t="s">
        <v>164</v>
      </c>
      <c r="D178" s="2">
        <v>282</v>
      </c>
      <c r="E178" s="2" t="s">
        <v>41</v>
      </c>
      <c r="F178" s="2" t="s">
        <v>158</v>
      </c>
      <c r="G178" s="17">
        <v>35</v>
      </c>
    </row>
    <row r="179" spans="1:9" ht="31.2" x14ac:dyDescent="0.3">
      <c r="A179" s="2" t="s">
        <v>19</v>
      </c>
      <c r="B179" s="2" t="s">
        <v>7</v>
      </c>
      <c r="C179" s="4" t="s">
        <v>165</v>
      </c>
      <c r="D179" s="2">
        <v>0</v>
      </c>
      <c r="E179" s="2" t="s">
        <v>41</v>
      </c>
      <c r="F179" s="2" t="s">
        <v>158</v>
      </c>
      <c r="G179" s="17">
        <v>35</v>
      </c>
    </row>
    <row r="180" spans="1:9" ht="15.6" x14ac:dyDescent="0.3">
      <c r="A180" s="2" t="s">
        <v>19</v>
      </c>
      <c r="B180" s="2" t="s">
        <v>7</v>
      </c>
      <c r="C180" s="4" t="s">
        <v>166</v>
      </c>
      <c r="D180" s="2">
        <v>50</v>
      </c>
      <c r="E180" s="2" t="s">
        <v>41</v>
      </c>
      <c r="F180" s="2" t="s">
        <v>158</v>
      </c>
      <c r="G180" s="17">
        <v>35</v>
      </c>
    </row>
    <row r="181" spans="1:9" ht="31.2" x14ac:dyDescent="0.3">
      <c r="A181" s="2" t="s">
        <v>19</v>
      </c>
      <c r="B181" s="2" t="s">
        <v>7</v>
      </c>
      <c r="C181" s="4" t="s">
        <v>167</v>
      </c>
      <c r="D181" s="2">
        <v>4</v>
      </c>
      <c r="E181" s="2" t="s">
        <v>41</v>
      </c>
      <c r="F181" s="2" t="s">
        <v>158</v>
      </c>
      <c r="G181" s="17">
        <v>35</v>
      </c>
    </row>
    <row r="182" spans="1:9" ht="15.6" x14ac:dyDescent="0.3">
      <c r="A182" s="2" t="s">
        <v>19</v>
      </c>
      <c r="B182" s="2" t="s">
        <v>7</v>
      </c>
      <c r="C182" s="2" t="s">
        <v>168</v>
      </c>
      <c r="D182" s="2">
        <v>0</v>
      </c>
      <c r="E182" s="2" t="s">
        <v>41</v>
      </c>
      <c r="F182" s="2" t="s">
        <v>45</v>
      </c>
      <c r="G182" s="17">
        <v>36</v>
      </c>
      <c r="I182" s="2"/>
    </row>
    <row r="183" spans="1:9" ht="15.6" x14ac:dyDescent="0.3">
      <c r="A183" s="2" t="s">
        <v>19</v>
      </c>
      <c r="B183" s="2" t="s">
        <v>7</v>
      </c>
      <c r="C183" s="2" t="s">
        <v>169</v>
      </c>
      <c r="D183" s="2">
        <v>0</v>
      </c>
      <c r="E183" s="2" t="s">
        <v>41</v>
      </c>
      <c r="F183" s="2" t="s">
        <v>45</v>
      </c>
      <c r="G183" s="17">
        <v>36</v>
      </c>
      <c r="I183" s="2"/>
    </row>
    <row r="184" spans="1:9" ht="15.6" x14ac:dyDescent="0.3">
      <c r="A184" s="2" t="s">
        <v>19</v>
      </c>
      <c r="B184" s="2" t="s">
        <v>7</v>
      </c>
      <c r="C184" s="2" t="s">
        <v>170</v>
      </c>
      <c r="D184" s="2">
        <v>0</v>
      </c>
      <c r="E184" s="2" t="s">
        <v>41</v>
      </c>
      <c r="F184" s="2" t="s">
        <v>45</v>
      </c>
      <c r="G184" s="17">
        <v>36</v>
      </c>
      <c r="I184" s="2"/>
    </row>
    <row r="185" spans="1:9" ht="15.6" x14ac:dyDescent="0.3">
      <c r="A185" s="2" t="s">
        <v>19</v>
      </c>
      <c r="B185" s="2" t="s">
        <v>7</v>
      </c>
      <c r="C185" s="2" t="s">
        <v>171</v>
      </c>
      <c r="D185" s="2">
        <v>25</v>
      </c>
      <c r="E185" s="2" t="s">
        <v>41</v>
      </c>
      <c r="F185" s="2" t="s">
        <v>45</v>
      </c>
      <c r="G185" s="17">
        <v>36</v>
      </c>
      <c r="I185" s="2"/>
    </row>
    <row r="186" spans="1:9" ht="15.6" x14ac:dyDescent="0.3">
      <c r="A186" s="2" t="s">
        <v>19</v>
      </c>
      <c r="B186" s="2" t="s">
        <v>7</v>
      </c>
      <c r="C186" s="2" t="s">
        <v>172</v>
      </c>
      <c r="D186" s="2">
        <v>0</v>
      </c>
      <c r="E186" s="2" t="s">
        <v>41</v>
      </c>
      <c r="F186" s="2" t="s">
        <v>45</v>
      </c>
      <c r="G186" s="17">
        <v>36</v>
      </c>
      <c r="I186" s="2"/>
    </row>
    <row r="187" spans="1:9" ht="15.6" x14ac:dyDescent="0.3">
      <c r="A187" s="2" t="s">
        <v>19</v>
      </c>
      <c r="B187" s="2" t="s">
        <v>10</v>
      </c>
      <c r="C187" s="2" t="s">
        <v>173</v>
      </c>
      <c r="D187" s="2">
        <v>0</v>
      </c>
      <c r="E187" s="2" t="s">
        <v>41</v>
      </c>
      <c r="F187" s="2" t="s">
        <v>21</v>
      </c>
      <c r="G187" s="17">
        <v>37</v>
      </c>
    </row>
    <row r="188" spans="1:9" ht="15.6" x14ac:dyDescent="0.3">
      <c r="A188" s="2" t="s">
        <v>19</v>
      </c>
      <c r="B188" s="2" t="s">
        <v>10</v>
      </c>
      <c r="C188" s="2" t="s">
        <v>173</v>
      </c>
      <c r="D188" s="2">
        <v>0</v>
      </c>
      <c r="E188" s="2" t="s">
        <v>41</v>
      </c>
      <c r="F188" s="2" t="s">
        <v>21</v>
      </c>
      <c r="G188" s="17">
        <v>37</v>
      </c>
    </row>
    <row r="189" spans="1:9" ht="15.6" x14ac:dyDescent="0.3">
      <c r="A189" s="2" t="s">
        <v>19</v>
      </c>
      <c r="B189" s="2" t="s">
        <v>10</v>
      </c>
      <c r="C189" s="2" t="s">
        <v>173</v>
      </c>
      <c r="D189" s="2">
        <v>0</v>
      </c>
      <c r="E189" s="2" t="s">
        <v>41</v>
      </c>
      <c r="F189" s="2" t="s">
        <v>21</v>
      </c>
      <c r="G189" s="17">
        <v>37</v>
      </c>
    </row>
    <row r="190" spans="1:9" ht="15.6" x14ac:dyDescent="0.3">
      <c r="A190" s="2" t="s">
        <v>19</v>
      </c>
      <c r="B190" s="2" t="s">
        <v>10</v>
      </c>
      <c r="C190" s="2" t="s">
        <v>173</v>
      </c>
      <c r="D190" s="2">
        <v>0</v>
      </c>
      <c r="E190" s="2" t="s">
        <v>41</v>
      </c>
      <c r="F190" s="2" t="s">
        <v>21</v>
      </c>
      <c r="G190" s="17">
        <v>37</v>
      </c>
    </row>
    <row r="191" spans="1:9" ht="15.6" x14ac:dyDescent="0.3">
      <c r="A191" s="2" t="s">
        <v>19</v>
      </c>
      <c r="B191" s="2" t="s">
        <v>10</v>
      </c>
      <c r="C191" s="2" t="s">
        <v>173</v>
      </c>
      <c r="D191" s="2">
        <v>0</v>
      </c>
      <c r="E191" s="2" t="s">
        <v>41</v>
      </c>
      <c r="F191" s="2" t="s">
        <v>21</v>
      </c>
      <c r="G191" s="17">
        <v>37</v>
      </c>
    </row>
    <row r="192" spans="1:9" ht="15.6" x14ac:dyDescent="0.3">
      <c r="A192" s="2" t="s">
        <v>19</v>
      </c>
      <c r="B192" s="2" t="s">
        <v>10</v>
      </c>
      <c r="C192" s="2" t="s">
        <v>173</v>
      </c>
      <c r="D192" s="2">
        <v>9.9999999999999982</v>
      </c>
      <c r="E192" s="2" t="s">
        <v>41</v>
      </c>
      <c r="F192" s="2" t="s">
        <v>21</v>
      </c>
      <c r="G192" s="17">
        <v>37</v>
      </c>
    </row>
    <row r="193" spans="1:7" ht="15.6" x14ac:dyDescent="0.3">
      <c r="A193" s="2" t="s">
        <v>19</v>
      </c>
      <c r="B193" s="2" t="s">
        <v>10</v>
      </c>
      <c r="C193" s="2" t="s">
        <v>173</v>
      </c>
      <c r="D193" s="2">
        <v>6.4285714285714279</v>
      </c>
      <c r="E193" s="2" t="s">
        <v>41</v>
      </c>
      <c r="F193" s="2" t="s">
        <v>21</v>
      </c>
      <c r="G193" s="17">
        <v>37</v>
      </c>
    </row>
    <row r="194" spans="1:7" ht="15.6" x14ac:dyDescent="0.3">
      <c r="A194" s="2" t="s">
        <v>19</v>
      </c>
      <c r="B194" s="2" t="s">
        <v>10</v>
      </c>
      <c r="C194" s="2" t="s">
        <v>173</v>
      </c>
      <c r="D194" s="2">
        <v>1.1428571428571428</v>
      </c>
      <c r="E194" s="2" t="s">
        <v>41</v>
      </c>
      <c r="F194" s="2" t="s">
        <v>21</v>
      </c>
      <c r="G194" s="17">
        <v>37</v>
      </c>
    </row>
    <row r="195" spans="1:7" ht="15.6" x14ac:dyDescent="0.3">
      <c r="A195" s="2" t="s">
        <v>19</v>
      </c>
      <c r="B195" s="2" t="s">
        <v>10</v>
      </c>
      <c r="C195" s="2" t="s">
        <v>173</v>
      </c>
      <c r="D195" s="2">
        <v>2.9999999999999996</v>
      </c>
      <c r="E195" s="2" t="s">
        <v>41</v>
      </c>
      <c r="F195" s="2" t="s">
        <v>21</v>
      </c>
      <c r="G195" s="17">
        <v>37</v>
      </c>
    </row>
    <row r="196" spans="1:7" ht="15.6" x14ac:dyDescent="0.3">
      <c r="A196" s="2" t="s">
        <v>19</v>
      </c>
      <c r="B196" s="2" t="s">
        <v>10</v>
      </c>
      <c r="C196" s="2" t="s">
        <v>173</v>
      </c>
      <c r="D196" s="2">
        <v>2</v>
      </c>
      <c r="E196" s="2" t="s">
        <v>41</v>
      </c>
      <c r="F196" s="2" t="s">
        <v>21</v>
      </c>
      <c r="G196" s="17">
        <v>37</v>
      </c>
    </row>
    <row r="197" spans="1:7" ht="15.6" x14ac:dyDescent="0.3">
      <c r="A197" s="2" t="s">
        <v>19</v>
      </c>
      <c r="B197" s="2" t="s">
        <v>10</v>
      </c>
      <c r="C197" s="2" t="s">
        <v>173</v>
      </c>
      <c r="D197" s="2">
        <v>1</v>
      </c>
      <c r="E197" s="2" t="s">
        <v>41</v>
      </c>
      <c r="F197" s="2" t="s">
        <v>21</v>
      </c>
      <c r="G197" s="17">
        <v>37</v>
      </c>
    </row>
    <row r="198" spans="1:7" ht="15.6" x14ac:dyDescent="0.3">
      <c r="A198" s="2" t="s">
        <v>19</v>
      </c>
      <c r="B198" s="2" t="s">
        <v>10</v>
      </c>
      <c r="C198" s="2" t="s">
        <v>173</v>
      </c>
      <c r="D198" s="2">
        <v>0</v>
      </c>
      <c r="E198" s="2" t="s">
        <v>41</v>
      </c>
      <c r="F198" s="2" t="s">
        <v>21</v>
      </c>
      <c r="G198" s="17">
        <v>37</v>
      </c>
    </row>
    <row r="199" spans="1:7" ht="15.6" x14ac:dyDescent="0.3">
      <c r="A199" s="2" t="s">
        <v>19</v>
      </c>
      <c r="B199" s="2" t="s">
        <v>10</v>
      </c>
      <c r="C199" s="2" t="s">
        <v>173</v>
      </c>
      <c r="D199" s="2">
        <v>3.8571428571428572</v>
      </c>
      <c r="E199" s="2" t="s">
        <v>41</v>
      </c>
      <c r="F199" s="2" t="s">
        <v>21</v>
      </c>
      <c r="G199" s="17">
        <v>37</v>
      </c>
    </row>
    <row r="200" spans="1:7" ht="15.6" x14ac:dyDescent="0.3">
      <c r="A200" s="2" t="s">
        <v>19</v>
      </c>
      <c r="B200" s="2" t="s">
        <v>10</v>
      </c>
      <c r="C200" s="2" t="s">
        <v>174</v>
      </c>
      <c r="D200" s="2">
        <v>0.64285714285714279</v>
      </c>
      <c r="E200" s="2" t="s">
        <v>41</v>
      </c>
      <c r="F200" s="2" t="s">
        <v>21</v>
      </c>
      <c r="G200" s="17">
        <v>37</v>
      </c>
    </row>
    <row r="201" spans="1:7" ht="15.6" x14ac:dyDescent="0.3">
      <c r="A201" s="2" t="s">
        <v>19</v>
      </c>
      <c r="B201" s="2" t="s">
        <v>10</v>
      </c>
      <c r="C201" s="2" t="s">
        <v>174</v>
      </c>
      <c r="D201" s="2">
        <v>9.0428571428571427</v>
      </c>
      <c r="E201" s="2" t="s">
        <v>41</v>
      </c>
      <c r="F201" s="2" t="s">
        <v>21</v>
      </c>
      <c r="G201" s="17">
        <v>37</v>
      </c>
    </row>
    <row r="202" spans="1:7" ht="15.6" x14ac:dyDescent="0.3">
      <c r="A202" s="2" t="s">
        <v>19</v>
      </c>
      <c r="B202" s="2" t="s">
        <v>10</v>
      </c>
      <c r="C202" s="2" t="s">
        <v>174</v>
      </c>
      <c r="D202" s="2">
        <v>11.428571428571429</v>
      </c>
      <c r="E202" s="2" t="s">
        <v>41</v>
      </c>
      <c r="F202" s="2" t="s">
        <v>21</v>
      </c>
      <c r="G202" s="17">
        <v>37</v>
      </c>
    </row>
    <row r="203" spans="1:7" ht="15.6" x14ac:dyDescent="0.3">
      <c r="A203" s="2" t="s">
        <v>19</v>
      </c>
      <c r="B203" s="2" t="s">
        <v>10</v>
      </c>
      <c r="C203" s="2" t="s">
        <v>174</v>
      </c>
      <c r="D203" s="2">
        <v>0.7857142857142857</v>
      </c>
      <c r="E203" s="2" t="s">
        <v>41</v>
      </c>
      <c r="F203" s="2" t="s">
        <v>21</v>
      </c>
      <c r="G203" s="17">
        <v>37</v>
      </c>
    </row>
    <row r="204" spans="1:7" ht="15.6" x14ac:dyDescent="0.3">
      <c r="A204" s="2" t="s">
        <v>19</v>
      </c>
      <c r="B204" s="2" t="s">
        <v>10</v>
      </c>
      <c r="C204" s="2" t="s">
        <v>174</v>
      </c>
      <c r="D204" s="2">
        <v>1.0999999999999999</v>
      </c>
      <c r="E204" s="2" t="s">
        <v>41</v>
      </c>
      <c r="F204" s="2" t="s">
        <v>21</v>
      </c>
      <c r="G204" s="17">
        <v>37</v>
      </c>
    </row>
    <row r="205" spans="1:7" ht="15.6" x14ac:dyDescent="0.3">
      <c r="A205" s="2" t="s">
        <v>19</v>
      </c>
      <c r="B205" s="2" t="s">
        <v>10</v>
      </c>
      <c r="C205" s="2" t="s">
        <v>174</v>
      </c>
      <c r="D205" s="2">
        <v>1.6857142857142855</v>
      </c>
      <c r="E205" s="2" t="s">
        <v>41</v>
      </c>
      <c r="F205" s="2" t="s">
        <v>21</v>
      </c>
      <c r="G205" s="17">
        <v>37</v>
      </c>
    </row>
    <row r="206" spans="1:7" ht="15.6" x14ac:dyDescent="0.3">
      <c r="A206" s="2" t="s">
        <v>19</v>
      </c>
      <c r="B206" s="2" t="s">
        <v>10</v>
      </c>
      <c r="C206" s="2" t="s">
        <v>174</v>
      </c>
      <c r="D206" s="2">
        <v>0.64285714285714279</v>
      </c>
      <c r="E206" s="2" t="s">
        <v>41</v>
      </c>
      <c r="F206" s="2" t="s">
        <v>21</v>
      </c>
      <c r="G206" s="17">
        <v>37</v>
      </c>
    </row>
    <row r="207" spans="1:7" ht="15.6" x14ac:dyDescent="0.3">
      <c r="A207" s="2" t="s">
        <v>19</v>
      </c>
      <c r="B207" s="2" t="s">
        <v>10</v>
      </c>
      <c r="C207" s="2" t="s">
        <v>174</v>
      </c>
      <c r="D207" s="2">
        <v>0</v>
      </c>
      <c r="E207" s="2" t="s">
        <v>41</v>
      </c>
      <c r="F207" s="2" t="s">
        <v>21</v>
      </c>
      <c r="G207" s="17">
        <v>37</v>
      </c>
    </row>
    <row r="208" spans="1:7" ht="15.6" x14ac:dyDescent="0.3">
      <c r="A208" s="2" t="s">
        <v>19</v>
      </c>
      <c r="B208" s="2" t="s">
        <v>10</v>
      </c>
      <c r="C208" s="2" t="s">
        <v>174</v>
      </c>
      <c r="D208" s="2">
        <v>2.8714285714285714</v>
      </c>
      <c r="E208" s="2" t="s">
        <v>41</v>
      </c>
      <c r="F208" s="2" t="s">
        <v>21</v>
      </c>
      <c r="G208" s="17">
        <v>37</v>
      </c>
    </row>
    <row r="209" spans="1:7" ht="15.6" x14ac:dyDescent="0.3">
      <c r="A209" s="2" t="s">
        <v>19</v>
      </c>
      <c r="B209" s="2" t="s">
        <v>10</v>
      </c>
      <c r="C209" s="2" t="s">
        <v>174</v>
      </c>
      <c r="D209" s="2">
        <v>1.7999999999999998</v>
      </c>
      <c r="E209" s="2" t="s">
        <v>41</v>
      </c>
      <c r="F209" s="2" t="s">
        <v>21</v>
      </c>
      <c r="G209" s="17">
        <v>37</v>
      </c>
    </row>
    <row r="210" spans="1:7" ht="15.6" x14ac:dyDescent="0.3">
      <c r="A210" s="2" t="s">
        <v>19</v>
      </c>
      <c r="B210" s="2" t="s">
        <v>10</v>
      </c>
      <c r="C210" s="2" t="s">
        <v>175</v>
      </c>
      <c r="D210" s="2">
        <v>1.1285714285714286</v>
      </c>
      <c r="E210" s="2" t="s">
        <v>41</v>
      </c>
      <c r="F210" s="2" t="s">
        <v>158</v>
      </c>
      <c r="G210" s="17">
        <v>38</v>
      </c>
    </row>
    <row r="211" spans="1:7" ht="15.6" x14ac:dyDescent="0.3">
      <c r="A211" s="2" t="s">
        <v>71</v>
      </c>
      <c r="B211" s="2" t="s">
        <v>176</v>
      </c>
      <c r="C211" s="2" t="s">
        <v>176</v>
      </c>
      <c r="D211" s="2">
        <v>0.15015000000000001</v>
      </c>
      <c r="E211" s="2" t="s">
        <v>177</v>
      </c>
      <c r="F211" s="2" t="s">
        <v>86</v>
      </c>
      <c r="G211" s="17">
        <v>39</v>
      </c>
    </row>
    <row r="212" spans="1:7" ht="15.6" x14ac:dyDescent="0.3">
      <c r="A212" s="2" t="s">
        <v>71</v>
      </c>
      <c r="B212" s="2" t="s">
        <v>176</v>
      </c>
      <c r="C212" s="2" t="s">
        <v>176</v>
      </c>
      <c r="D212" s="2">
        <v>0.154725</v>
      </c>
      <c r="E212" s="2" t="s">
        <v>177</v>
      </c>
      <c r="F212" s="2" t="s">
        <v>86</v>
      </c>
      <c r="G212" s="17">
        <v>39</v>
      </c>
    </row>
    <row r="213" spans="1:7" ht="15.6" x14ac:dyDescent="0.3">
      <c r="A213" s="2" t="s">
        <v>71</v>
      </c>
      <c r="B213" s="2" t="s">
        <v>176</v>
      </c>
      <c r="C213" s="2" t="s">
        <v>176</v>
      </c>
      <c r="D213" s="2">
        <v>0.8276</v>
      </c>
      <c r="E213" s="2" t="s">
        <v>177</v>
      </c>
      <c r="F213" s="2" t="s">
        <v>86</v>
      </c>
      <c r="G213" s="17">
        <v>39</v>
      </c>
    </row>
    <row r="214" spans="1:7" ht="15.6" x14ac:dyDescent="0.3">
      <c r="A214" s="2" t="s">
        <v>71</v>
      </c>
      <c r="B214" s="2" t="s">
        <v>176</v>
      </c>
      <c r="C214" s="2" t="s">
        <v>176</v>
      </c>
      <c r="D214" s="2">
        <v>0.32992000000000005</v>
      </c>
      <c r="E214" s="2" t="s">
        <v>177</v>
      </c>
      <c r="F214" s="2" t="s">
        <v>86</v>
      </c>
      <c r="G214" s="17">
        <v>39</v>
      </c>
    </row>
    <row r="215" spans="1:7" ht="15.6" x14ac:dyDescent="0.3">
      <c r="A215" s="2" t="s">
        <v>71</v>
      </c>
      <c r="B215" s="2" t="s">
        <v>176</v>
      </c>
      <c r="C215" s="2" t="s">
        <v>176</v>
      </c>
      <c r="D215" s="2">
        <v>0.48335999999999996</v>
      </c>
      <c r="E215" s="2" t="s">
        <v>177</v>
      </c>
      <c r="F215" s="2" t="s">
        <v>86</v>
      </c>
      <c r="G215" s="17">
        <v>39</v>
      </c>
    </row>
    <row r="216" spans="1:7" ht="15.6" x14ac:dyDescent="0.3">
      <c r="A216" s="2" t="s">
        <v>71</v>
      </c>
      <c r="B216" s="2" t="s">
        <v>176</v>
      </c>
      <c r="C216" s="2" t="s">
        <v>176</v>
      </c>
      <c r="D216" s="2">
        <v>0.15142500000000003</v>
      </c>
      <c r="E216" s="2" t="s">
        <v>177</v>
      </c>
      <c r="F216" s="2" t="s">
        <v>86</v>
      </c>
      <c r="G216" s="17">
        <v>39</v>
      </c>
    </row>
    <row r="217" spans="1:7" ht="15.6" x14ac:dyDescent="0.3">
      <c r="A217" s="2" t="s">
        <v>71</v>
      </c>
      <c r="B217" s="2" t="s">
        <v>176</v>
      </c>
      <c r="C217" s="2" t="s">
        <v>176</v>
      </c>
      <c r="D217" s="2">
        <v>0.15457500000000002</v>
      </c>
      <c r="E217" s="2" t="s">
        <v>177</v>
      </c>
      <c r="F217" s="2" t="s">
        <v>86</v>
      </c>
      <c r="G217" s="17">
        <v>39</v>
      </c>
    </row>
    <row r="218" spans="1:7" ht="15.6" x14ac:dyDescent="0.3">
      <c r="A218" s="2" t="s">
        <v>71</v>
      </c>
      <c r="B218" s="2" t="s">
        <v>176</v>
      </c>
      <c r="C218" s="2" t="s">
        <v>176</v>
      </c>
      <c r="D218" s="2">
        <v>0.15525</v>
      </c>
      <c r="E218" s="2" t="s">
        <v>177</v>
      </c>
      <c r="F218" s="2" t="s">
        <v>86</v>
      </c>
      <c r="G218" s="17">
        <v>39</v>
      </c>
    </row>
    <row r="219" spans="1:7" ht="15.6" x14ac:dyDescent="0.3">
      <c r="A219" s="2" t="s">
        <v>71</v>
      </c>
      <c r="B219" s="2" t="s">
        <v>176</v>
      </c>
      <c r="C219" s="2" t="s">
        <v>176</v>
      </c>
      <c r="D219" s="2">
        <v>0.15465000000000001</v>
      </c>
      <c r="E219" s="2" t="s">
        <v>177</v>
      </c>
      <c r="F219" s="2" t="s">
        <v>86</v>
      </c>
      <c r="G219" s="17">
        <v>39</v>
      </c>
    </row>
    <row r="220" spans="1:7" ht="15.6" x14ac:dyDescent="0.3">
      <c r="A220" s="2" t="s">
        <v>78</v>
      </c>
      <c r="B220" s="2" t="s">
        <v>176</v>
      </c>
      <c r="C220" s="2" t="s">
        <v>176</v>
      </c>
      <c r="D220" s="2">
        <v>0.15015000000000001</v>
      </c>
      <c r="E220" s="2" t="s">
        <v>177</v>
      </c>
      <c r="F220" s="2" t="s">
        <v>86</v>
      </c>
      <c r="G220" s="17">
        <v>39</v>
      </c>
    </row>
    <row r="221" spans="1:7" ht="15.6" x14ac:dyDescent="0.3">
      <c r="A221" s="2" t="s">
        <v>78</v>
      </c>
      <c r="B221" s="2" t="s">
        <v>176</v>
      </c>
      <c r="C221" s="2" t="s">
        <v>176</v>
      </c>
      <c r="D221" s="2">
        <v>0.154725</v>
      </c>
      <c r="E221" s="2" t="s">
        <v>177</v>
      </c>
      <c r="F221" s="2" t="s">
        <v>86</v>
      </c>
      <c r="G221" s="17">
        <v>39</v>
      </c>
    </row>
    <row r="222" spans="1:7" ht="15.6" x14ac:dyDescent="0.3">
      <c r="A222" s="2" t="s">
        <v>78</v>
      </c>
      <c r="B222" s="2" t="s">
        <v>176</v>
      </c>
      <c r="C222" s="2" t="s">
        <v>176</v>
      </c>
      <c r="D222" s="2">
        <v>0.15517500000000001</v>
      </c>
      <c r="E222" s="2" t="s">
        <v>177</v>
      </c>
      <c r="F222" s="2" t="s">
        <v>86</v>
      </c>
      <c r="G222" s="17">
        <v>39</v>
      </c>
    </row>
    <row r="223" spans="1:7" ht="15.6" x14ac:dyDescent="0.3">
      <c r="A223" s="2" t="s">
        <v>78</v>
      </c>
      <c r="B223" s="2" t="s">
        <v>176</v>
      </c>
      <c r="C223" s="2" t="s">
        <v>176</v>
      </c>
      <c r="D223" s="2">
        <v>0.15465000000000001</v>
      </c>
      <c r="E223" s="2" t="s">
        <v>177</v>
      </c>
      <c r="F223" s="2" t="s">
        <v>86</v>
      </c>
      <c r="G223" s="17">
        <v>39</v>
      </c>
    </row>
    <row r="224" spans="1:7" ht="15.6" x14ac:dyDescent="0.3">
      <c r="A224" s="2" t="s">
        <v>78</v>
      </c>
      <c r="B224" s="2" t="s">
        <v>176</v>
      </c>
      <c r="C224" s="2" t="s">
        <v>176</v>
      </c>
      <c r="D224" s="2">
        <v>0.15104999999999999</v>
      </c>
      <c r="E224" s="2" t="s">
        <v>177</v>
      </c>
      <c r="F224" s="2" t="s">
        <v>86</v>
      </c>
      <c r="G224" s="17">
        <v>39</v>
      </c>
    </row>
    <row r="225" spans="1:7" ht="15.6" x14ac:dyDescent="0.3">
      <c r="A225" s="2" t="s">
        <v>78</v>
      </c>
      <c r="B225" s="2" t="s">
        <v>176</v>
      </c>
      <c r="C225" s="2" t="s">
        <v>176</v>
      </c>
      <c r="D225" s="2">
        <v>0.15142500000000003</v>
      </c>
      <c r="E225" s="2" t="s">
        <v>177</v>
      </c>
      <c r="F225" s="2" t="s">
        <v>86</v>
      </c>
      <c r="G225" s="17">
        <v>39</v>
      </c>
    </row>
    <row r="226" spans="1:7" ht="15.6" x14ac:dyDescent="0.3">
      <c r="A226" s="2" t="s">
        <v>78</v>
      </c>
      <c r="B226" s="2" t="s">
        <v>176</v>
      </c>
      <c r="C226" s="2" t="s">
        <v>176</v>
      </c>
      <c r="D226" s="2">
        <v>0.49463999999999997</v>
      </c>
      <c r="E226" s="2" t="s">
        <v>177</v>
      </c>
      <c r="F226" s="2" t="s">
        <v>86</v>
      </c>
      <c r="G226" s="17">
        <v>39</v>
      </c>
    </row>
    <row r="227" spans="1:7" ht="15.6" x14ac:dyDescent="0.3">
      <c r="A227" s="2" t="s">
        <v>78</v>
      </c>
      <c r="B227" s="2" t="s">
        <v>176</v>
      </c>
      <c r="C227" s="2" t="s">
        <v>176</v>
      </c>
      <c r="D227" s="2">
        <v>0.60029999999999994</v>
      </c>
      <c r="E227" s="2" t="s">
        <v>177</v>
      </c>
      <c r="F227" s="2" t="s">
        <v>86</v>
      </c>
      <c r="G227" s="17">
        <v>39</v>
      </c>
    </row>
    <row r="228" spans="1:7" ht="15.6" x14ac:dyDescent="0.3">
      <c r="A228" s="2" t="s">
        <v>78</v>
      </c>
      <c r="B228" s="2" t="s">
        <v>176</v>
      </c>
      <c r="C228" s="2" t="s">
        <v>176</v>
      </c>
      <c r="D228" s="2">
        <v>0.4536400000000001</v>
      </c>
      <c r="E228" s="2" t="s">
        <v>177</v>
      </c>
      <c r="F228" s="2" t="s">
        <v>86</v>
      </c>
      <c r="G228" s="17">
        <v>39</v>
      </c>
    </row>
    <row r="229" spans="1:7" ht="15.6" x14ac:dyDescent="0.3">
      <c r="A229" s="2" t="s">
        <v>19</v>
      </c>
      <c r="B229" s="2" t="s">
        <v>176</v>
      </c>
      <c r="C229" s="2" t="s">
        <v>176</v>
      </c>
      <c r="D229" s="2">
        <v>616</v>
      </c>
      <c r="E229" s="2" t="s">
        <v>41</v>
      </c>
      <c r="F229" s="2" t="s">
        <v>86</v>
      </c>
      <c r="G229" s="17">
        <v>39</v>
      </c>
    </row>
    <row r="230" spans="1:7" ht="15.6" x14ac:dyDescent="0.3">
      <c r="A230" s="2" t="s">
        <v>19</v>
      </c>
      <c r="B230" s="2" t="s">
        <v>176</v>
      </c>
      <c r="C230" s="2" t="s">
        <v>176</v>
      </c>
      <c r="D230" s="2">
        <v>114.25846153846155</v>
      </c>
      <c r="E230" s="2" t="s">
        <v>41</v>
      </c>
      <c r="F230" s="2" t="s">
        <v>86</v>
      </c>
      <c r="G230" s="17">
        <v>39</v>
      </c>
    </row>
    <row r="231" spans="1:7" ht="15.6" x14ac:dyDescent="0.3">
      <c r="A231" s="2" t="s">
        <v>19</v>
      </c>
      <c r="B231" s="2" t="s">
        <v>176</v>
      </c>
      <c r="C231" s="2" t="s">
        <v>176</v>
      </c>
      <c r="D231" s="2">
        <v>0.79576923076923078</v>
      </c>
      <c r="E231" s="2" t="s">
        <v>41</v>
      </c>
      <c r="F231" s="2" t="s">
        <v>86</v>
      </c>
      <c r="G231" s="17">
        <v>39</v>
      </c>
    </row>
    <row r="232" spans="1:7" ht="15.6" x14ac:dyDescent="0.3">
      <c r="A232" s="2" t="s">
        <v>19</v>
      </c>
      <c r="B232" s="2" t="s">
        <v>176</v>
      </c>
      <c r="C232" s="2" t="s">
        <v>176</v>
      </c>
      <c r="D232" s="2">
        <v>0.79307692307692323</v>
      </c>
      <c r="E232" s="2" t="s">
        <v>41</v>
      </c>
      <c r="F232" s="2" t="s">
        <v>86</v>
      </c>
      <c r="G232" s="17">
        <v>39</v>
      </c>
    </row>
    <row r="233" spans="1:7" ht="15.6" x14ac:dyDescent="0.3">
      <c r="A233" s="2" t="s">
        <v>19</v>
      </c>
      <c r="B233" s="2" t="s">
        <v>176</v>
      </c>
      <c r="C233" s="2" t="s">
        <v>176</v>
      </c>
      <c r="D233" s="2">
        <v>743.63076923076926</v>
      </c>
      <c r="E233" s="2" t="s">
        <v>41</v>
      </c>
      <c r="F233" s="2" t="s">
        <v>86</v>
      </c>
      <c r="G233" s="17">
        <v>39</v>
      </c>
    </row>
    <row r="234" spans="1:7" ht="15.6" x14ac:dyDescent="0.3">
      <c r="A234" s="2" t="s">
        <v>19</v>
      </c>
      <c r="B234" s="2" t="s">
        <v>176</v>
      </c>
      <c r="C234" s="2" t="s">
        <v>176</v>
      </c>
      <c r="D234" s="2">
        <v>0.77653846153846173</v>
      </c>
      <c r="E234" s="2" t="s">
        <v>41</v>
      </c>
      <c r="F234" s="2" t="s">
        <v>86</v>
      </c>
      <c r="G234" s="17">
        <v>39</v>
      </c>
    </row>
    <row r="235" spans="1:7" ht="15.6" x14ac:dyDescent="0.3">
      <c r="A235" s="2" t="s">
        <v>19</v>
      </c>
      <c r="B235" s="2" t="s">
        <v>176</v>
      </c>
      <c r="C235" s="2" t="s">
        <v>176</v>
      </c>
      <c r="D235" s="2">
        <v>0.79269230769230781</v>
      </c>
      <c r="E235" s="2" t="s">
        <v>41</v>
      </c>
      <c r="F235" s="2" t="s">
        <v>86</v>
      </c>
      <c r="G235" s="17">
        <v>39</v>
      </c>
    </row>
    <row r="236" spans="1:7" ht="15.6" x14ac:dyDescent="0.3">
      <c r="A236" s="2" t="s">
        <v>19</v>
      </c>
      <c r="B236" s="2" t="s">
        <v>176</v>
      </c>
      <c r="C236" s="2" t="s">
        <v>176</v>
      </c>
      <c r="D236" s="2">
        <v>0.79615384615384621</v>
      </c>
      <c r="E236" s="2" t="s">
        <v>41</v>
      </c>
      <c r="F236" s="2" t="s">
        <v>86</v>
      </c>
      <c r="G236" s="17">
        <v>39</v>
      </c>
    </row>
    <row r="237" spans="1:7" ht="15.6" x14ac:dyDescent="0.3">
      <c r="A237" s="2" t="s">
        <v>19</v>
      </c>
      <c r="B237" s="2" t="s">
        <v>176</v>
      </c>
      <c r="C237" s="2" t="s">
        <v>176</v>
      </c>
      <c r="D237" s="2">
        <v>0.79307692307692323</v>
      </c>
      <c r="E237" s="2" t="s">
        <v>41</v>
      </c>
      <c r="F237" s="2" t="s">
        <v>86</v>
      </c>
      <c r="G237" s="17">
        <v>39</v>
      </c>
    </row>
    <row r="238" spans="1:7" ht="15.6" x14ac:dyDescent="0.3">
      <c r="A238" s="2" t="s">
        <v>19</v>
      </c>
      <c r="B238" s="2" t="s">
        <v>178</v>
      </c>
      <c r="C238" s="2" t="s">
        <v>179</v>
      </c>
      <c r="D238" s="2">
        <v>0</v>
      </c>
      <c r="E238" s="2" t="s">
        <v>147</v>
      </c>
      <c r="F238" s="2" t="s">
        <v>86</v>
      </c>
      <c r="G238" s="17">
        <v>40</v>
      </c>
    </row>
    <row r="239" spans="1:7" ht="15.6" x14ac:dyDescent="0.3">
      <c r="A239" s="2" t="s">
        <v>89</v>
      </c>
      <c r="B239" s="2" t="s">
        <v>38</v>
      </c>
      <c r="C239" s="2" t="s">
        <v>180</v>
      </c>
      <c r="D239" s="2">
        <f>1.1*1000</f>
        <v>1100</v>
      </c>
      <c r="E239" s="2" t="s">
        <v>26</v>
      </c>
      <c r="F239" s="2" t="s">
        <v>86</v>
      </c>
      <c r="G239" s="17">
        <v>41</v>
      </c>
    </row>
    <row r="240" spans="1:7" ht="15.6" x14ac:dyDescent="0.3">
      <c r="A240" s="2" t="s">
        <v>89</v>
      </c>
      <c r="B240" s="2" t="s">
        <v>38</v>
      </c>
      <c r="C240" s="2" t="s">
        <v>181</v>
      </c>
      <c r="D240" s="19">
        <f>1610*1000</f>
        <v>1610000</v>
      </c>
      <c r="E240" s="2" t="s">
        <v>26</v>
      </c>
      <c r="F240" s="2" t="s">
        <v>12</v>
      </c>
      <c r="G240" s="17">
        <v>42</v>
      </c>
    </row>
    <row r="241" spans="1:7" ht="15.6" x14ac:dyDescent="0.3">
      <c r="A241" s="2" t="s">
        <v>89</v>
      </c>
      <c r="B241" s="2" t="s">
        <v>7</v>
      </c>
      <c r="C241" s="2" t="s">
        <v>189</v>
      </c>
      <c r="D241" s="2">
        <v>32000</v>
      </c>
      <c r="E241" s="2" t="s">
        <v>41</v>
      </c>
      <c r="F241" s="2" t="s">
        <v>86</v>
      </c>
      <c r="G241" s="17">
        <v>43</v>
      </c>
    </row>
    <row r="242" spans="1:7" ht="15.6" x14ac:dyDescent="0.3">
      <c r="A242" s="2" t="s">
        <v>89</v>
      </c>
      <c r="B242" s="2" t="s">
        <v>7</v>
      </c>
      <c r="C242" s="2" t="s">
        <v>190</v>
      </c>
      <c r="D242" s="2">
        <v>27200</v>
      </c>
      <c r="E242" s="2" t="s">
        <v>41</v>
      </c>
      <c r="F242" s="2" t="s">
        <v>86</v>
      </c>
      <c r="G242" s="17">
        <v>43</v>
      </c>
    </row>
    <row r="243" spans="1:7" ht="15.6" x14ac:dyDescent="0.3">
      <c r="A243" s="2" t="s">
        <v>89</v>
      </c>
      <c r="B243" s="2" t="s">
        <v>7</v>
      </c>
      <c r="C243" s="2" t="s">
        <v>191</v>
      </c>
      <c r="D243" s="2">
        <v>16200</v>
      </c>
      <c r="E243" s="2" t="s">
        <v>41</v>
      </c>
      <c r="F243" s="2" t="s">
        <v>86</v>
      </c>
      <c r="G243" s="17">
        <v>43</v>
      </c>
    </row>
    <row r="244" spans="1:7" ht="15.6" x14ac:dyDescent="0.3">
      <c r="A244" s="2" t="s">
        <v>89</v>
      </c>
      <c r="B244" s="2" t="s">
        <v>7</v>
      </c>
      <c r="C244" s="2" t="s">
        <v>192</v>
      </c>
      <c r="D244" s="2">
        <v>5600.0000000000009</v>
      </c>
      <c r="E244" s="2" t="s">
        <v>41</v>
      </c>
      <c r="F244" s="2" t="s">
        <v>86</v>
      </c>
      <c r="G244" s="17">
        <v>43</v>
      </c>
    </row>
    <row r="245" spans="1:7" ht="15.6" x14ac:dyDescent="0.3">
      <c r="A245" s="2" t="s">
        <v>89</v>
      </c>
      <c r="B245" s="2" t="s">
        <v>7</v>
      </c>
      <c r="C245" s="2" t="s">
        <v>193</v>
      </c>
      <c r="D245" s="2">
        <v>12399.999999999998</v>
      </c>
      <c r="E245" s="2" t="s">
        <v>41</v>
      </c>
      <c r="F245" s="2" t="s">
        <v>86</v>
      </c>
      <c r="G245" s="17">
        <v>43</v>
      </c>
    </row>
    <row r="246" spans="1:7" ht="15.6" x14ac:dyDescent="0.3">
      <c r="A246" s="2" t="s">
        <v>89</v>
      </c>
      <c r="B246" s="2" t="s">
        <v>7</v>
      </c>
      <c r="C246" s="2" t="s">
        <v>194</v>
      </c>
      <c r="D246" s="2">
        <v>20000</v>
      </c>
      <c r="E246" s="2" t="s">
        <v>41</v>
      </c>
      <c r="F246" s="2" t="s">
        <v>86</v>
      </c>
      <c r="G246" s="17">
        <v>43</v>
      </c>
    </row>
    <row r="247" spans="1:7" ht="15.6" x14ac:dyDescent="0.3">
      <c r="A247" s="2" t="s">
        <v>89</v>
      </c>
      <c r="B247" s="2" t="s">
        <v>7</v>
      </c>
      <c r="C247" s="2" t="s">
        <v>195</v>
      </c>
      <c r="D247" s="2">
        <v>24599.999999999996</v>
      </c>
      <c r="E247" s="2" t="s">
        <v>41</v>
      </c>
      <c r="F247" s="2" t="s">
        <v>86</v>
      </c>
      <c r="G247" s="17">
        <v>43</v>
      </c>
    </row>
    <row r="248" spans="1:7" ht="15.6" x14ac:dyDescent="0.3">
      <c r="A248" s="2" t="s">
        <v>89</v>
      </c>
      <c r="B248" s="2" t="s">
        <v>7</v>
      </c>
      <c r="C248" s="2" t="s">
        <v>196</v>
      </c>
      <c r="D248" s="2">
        <v>0</v>
      </c>
      <c r="E248" s="2" t="s">
        <v>41</v>
      </c>
      <c r="F248" s="2" t="s">
        <v>86</v>
      </c>
      <c r="G248" s="17">
        <v>43</v>
      </c>
    </row>
    <row r="249" spans="1:7" ht="15.6" x14ac:dyDescent="0.3">
      <c r="A249" s="2" t="s">
        <v>89</v>
      </c>
      <c r="B249" s="2" t="s">
        <v>10</v>
      </c>
      <c r="C249" s="2" t="s">
        <v>176</v>
      </c>
      <c r="D249" s="2">
        <v>2999.9999999999995</v>
      </c>
      <c r="E249" s="2" t="s">
        <v>41</v>
      </c>
      <c r="F249" s="2" t="s">
        <v>86</v>
      </c>
      <c r="G249" s="17">
        <v>43</v>
      </c>
    </row>
    <row r="250" spans="1:7" ht="15.6" x14ac:dyDescent="0.3">
      <c r="A250" s="2" t="s">
        <v>89</v>
      </c>
      <c r="B250" s="2" t="s">
        <v>10</v>
      </c>
      <c r="C250" s="2" t="s">
        <v>174</v>
      </c>
      <c r="D250" s="2">
        <v>0</v>
      </c>
      <c r="E250" s="2" t="s">
        <v>41</v>
      </c>
      <c r="F250" s="2" t="s">
        <v>86</v>
      </c>
      <c r="G250" s="17">
        <v>43</v>
      </c>
    </row>
    <row r="251" spans="1:7" ht="15.6" x14ac:dyDescent="0.3">
      <c r="A251" s="2" t="s">
        <v>89</v>
      </c>
      <c r="B251" s="2" t="s">
        <v>10</v>
      </c>
      <c r="C251" s="2" t="s">
        <v>115</v>
      </c>
      <c r="D251" s="2">
        <v>0</v>
      </c>
      <c r="E251" s="2" t="s">
        <v>41</v>
      </c>
      <c r="F251" s="2" t="s">
        <v>86</v>
      </c>
      <c r="G251" s="17">
        <v>43</v>
      </c>
    </row>
    <row r="252" spans="1:7" ht="15.6" x14ac:dyDescent="0.3">
      <c r="A252" s="2" t="s">
        <v>89</v>
      </c>
      <c r="B252" s="2" t="s">
        <v>10</v>
      </c>
      <c r="C252" s="2" t="s">
        <v>197</v>
      </c>
      <c r="D252" s="2">
        <v>0</v>
      </c>
      <c r="E252" s="2" t="s">
        <v>41</v>
      </c>
      <c r="F252" s="2" t="s">
        <v>86</v>
      </c>
      <c r="G252" s="17">
        <v>43</v>
      </c>
    </row>
    <row r="253" spans="1:7" ht="15.6" x14ac:dyDescent="0.3">
      <c r="A253" s="17" t="s">
        <v>89</v>
      </c>
      <c r="B253" s="17" t="s">
        <v>7</v>
      </c>
      <c r="C253" s="17" t="s">
        <v>7</v>
      </c>
      <c r="D253" s="2">
        <f>176.9/0.05</f>
        <v>3538</v>
      </c>
      <c r="E253" s="2" t="s">
        <v>41</v>
      </c>
      <c r="F253" s="17" t="s">
        <v>12</v>
      </c>
      <c r="G253" s="17">
        <v>44</v>
      </c>
    </row>
    <row r="254" spans="1:7" ht="15.6" x14ac:dyDescent="0.3">
      <c r="A254" s="17" t="s">
        <v>89</v>
      </c>
      <c r="B254" s="17" t="s">
        <v>7</v>
      </c>
      <c r="C254" s="17" t="s">
        <v>79</v>
      </c>
      <c r="D254" s="2">
        <f>9.14/0.05</f>
        <v>182.8</v>
      </c>
      <c r="E254" s="2" t="s">
        <v>41</v>
      </c>
      <c r="F254" s="17" t="s">
        <v>70</v>
      </c>
      <c r="G254" s="17">
        <v>45</v>
      </c>
    </row>
    <row r="255" spans="1:7" ht="15.6" x14ac:dyDescent="0.3">
      <c r="A255" s="2" t="s">
        <v>89</v>
      </c>
      <c r="B255" s="2" t="s">
        <v>7</v>
      </c>
      <c r="C255" s="2" t="s">
        <v>7</v>
      </c>
      <c r="D255" s="2">
        <v>2736</v>
      </c>
      <c r="E255" s="2" t="s">
        <v>41</v>
      </c>
      <c r="F255" s="2" t="s">
        <v>12</v>
      </c>
      <c r="G255" s="17">
        <v>46</v>
      </c>
    </row>
    <row r="256" spans="1:7" ht="15.6" x14ac:dyDescent="0.3">
      <c r="A256" s="2" t="s">
        <v>89</v>
      </c>
      <c r="B256" s="2" t="s">
        <v>116</v>
      </c>
      <c r="C256" s="2" t="s">
        <v>198</v>
      </c>
      <c r="D256" s="2">
        <v>1198</v>
      </c>
      <c r="E256" s="2" t="s">
        <v>41</v>
      </c>
      <c r="F256" s="2" t="s">
        <v>12</v>
      </c>
      <c r="G256" s="17">
        <v>46</v>
      </c>
    </row>
    <row r="257" spans="1:7" ht="15.6" x14ac:dyDescent="0.3">
      <c r="A257" s="2" t="s">
        <v>89</v>
      </c>
      <c r="B257" s="2" t="s">
        <v>10</v>
      </c>
      <c r="C257" s="2" t="s">
        <v>10</v>
      </c>
      <c r="D257" s="2">
        <v>5283.9999999999991</v>
      </c>
      <c r="E257" s="2" t="s">
        <v>41</v>
      </c>
      <c r="F257" s="2" t="s">
        <v>12</v>
      </c>
      <c r="G257" s="17">
        <v>46</v>
      </c>
    </row>
    <row r="258" spans="1:7" ht="15.6" x14ac:dyDescent="0.3">
      <c r="A258" s="2" t="s">
        <v>89</v>
      </c>
      <c r="B258" s="2" t="s">
        <v>7</v>
      </c>
      <c r="C258" s="2" t="s">
        <v>109</v>
      </c>
      <c r="D258" s="2">
        <v>12600</v>
      </c>
      <c r="E258" s="2" t="s">
        <v>41</v>
      </c>
      <c r="F258" s="2" t="s">
        <v>37</v>
      </c>
      <c r="G258" s="17">
        <v>47</v>
      </c>
    </row>
    <row r="259" spans="1:7" ht="15.6" x14ac:dyDescent="0.3">
      <c r="A259" s="2" t="s">
        <v>89</v>
      </c>
      <c r="B259" s="2" t="s">
        <v>7</v>
      </c>
      <c r="C259" s="2" t="s">
        <v>110</v>
      </c>
      <c r="D259" s="2">
        <v>20800</v>
      </c>
      <c r="E259" s="2" t="s">
        <v>41</v>
      </c>
      <c r="F259" s="2" t="s">
        <v>37</v>
      </c>
      <c r="G259" s="17">
        <v>47</v>
      </c>
    </row>
    <row r="260" spans="1:7" ht="15.6" x14ac:dyDescent="0.3">
      <c r="A260" s="2" t="s">
        <v>71</v>
      </c>
      <c r="B260" s="2" t="s">
        <v>7</v>
      </c>
      <c r="C260" s="2" t="s">
        <v>199</v>
      </c>
      <c r="D260" s="2">
        <v>0</v>
      </c>
      <c r="E260" s="2" t="s">
        <v>75</v>
      </c>
      <c r="F260" s="2" t="s">
        <v>158</v>
      </c>
      <c r="G260" s="17">
        <v>48</v>
      </c>
    </row>
    <row r="261" spans="1:7" ht="15.6" x14ac:dyDescent="0.3">
      <c r="A261" s="2" t="s">
        <v>71</v>
      </c>
      <c r="B261" s="2" t="s">
        <v>7</v>
      </c>
      <c r="C261" s="2" t="s">
        <v>114</v>
      </c>
      <c r="D261" s="2">
        <v>0</v>
      </c>
      <c r="E261" s="2" t="s">
        <v>75</v>
      </c>
      <c r="F261" s="2" t="s">
        <v>158</v>
      </c>
      <c r="G261" s="17">
        <v>48</v>
      </c>
    </row>
    <row r="262" spans="1:7" ht="15.6" x14ac:dyDescent="0.3">
      <c r="A262" s="2" t="s">
        <v>78</v>
      </c>
      <c r="B262" s="2" t="s">
        <v>7</v>
      </c>
      <c r="C262" s="2" t="s">
        <v>199</v>
      </c>
      <c r="D262" s="2">
        <v>4.0000000000000001E-3</v>
      </c>
      <c r="E262" s="2" t="s">
        <v>75</v>
      </c>
      <c r="F262" s="2" t="s">
        <v>158</v>
      </c>
      <c r="G262" s="17">
        <v>48</v>
      </c>
    </row>
    <row r="263" spans="1:7" ht="15.6" x14ac:dyDescent="0.3">
      <c r="A263" s="2" t="s">
        <v>78</v>
      </c>
      <c r="B263" s="2" t="s">
        <v>7</v>
      </c>
      <c r="C263" s="2" t="s">
        <v>114</v>
      </c>
      <c r="D263" s="2">
        <v>1.4E-2</v>
      </c>
      <c r="E263" s="2" t="s">
        <v>75</v>
      </c>
      <c r="F263" s="2" t="s">
        <v>158</v>
      </c>
      <c r="G263" s="17">
        <v>48</v>
      </c>
    </row>
    <row r="264" spans="1:7" ht="18.600000000000001" x14ac:dyDescent="0.3">
      <c r="A264" s="2" t="s">
        <v>89</v>
      </c>
      <c r="B264" s="2" t="s">
        <v>30</v>
      </c>
      <c r="C264" s="2" t="s">
        <v>200</v>
      </c>
      <c r="D264" s="2">
        <v>7.69</v>
      </c>
      <c r="E264" s="2" t="s">
        <v>201</v>
      </c>
      <c r="F264" s="2" t="s">
        <v>202</v>
      </c>
      <c r="G264" s="17">
        <v>49</v>
      </c>
    </row>
    <row r="265" spans="1:7" ht="15.6" x14ac:dyDescent="0.3">
      <c r="A265" s="2" t="s">
        <v>89</v>
      </c>
      <c r="B265" s="2" t="s">
        <v>7</v>
      </c>
      <c r="C265" s="2" t="s">
        <v>7</v>
      </c>
      <c r="D265" s="2">
        <v>333.2</v>
      </c>
      <c r="E265" s="2" t="s">
        <v>41</v>
      </c>
      <c r="F265" s="2" t="s">
        <v>202</v>
      </c>
      <c r="G265" s="17">
        <v>49</v>
      </c>
    </row>
    <row r="266" spans="1:7" ht="31.2" x14ac:dyDescent="0.3">
      <c r="A266" s="2" t="s">
        <v>89</v>
      </c>
      <c r="B266" s="2" t="s">
        <v>38</v>
      </c>
      <c r="C266" s="2" t="s">
        <v>203</v>
      </c>
      <c r="D266" s="2">
        <f>0.1*1000</f>
        <v>100</v>
      </c>
      <c r="E266" s="2" t="s">
        <v>26</v>
      </c>
      <c r="F266" s="2" t="s">
        <v>204</v>
      </c>
      <c r="G266" s="17">
        <v>50</v>
      </c>
    </row>
    <row r="267" spans="1:7" ht="31.2" x14ac:dyDescent="0.3">
      <c r="A267" s="2" t="s">
        <v>89</v>
      </c>
      <c r="B267" s="2" t="s">
        <v>38</v>
      </c>
      <c r="C267" s="2" t="s">
        <v>205</v>
      </c>
      <c r="D267" s="20">
        <f>4259*1000</f>
        <v>4259000</v>
      </c>
      <c r="E267" s="2" t="s">
        <v>26</v>
      </c>
      <c r="F267" s="2" t="s">
        <v>204</v>
      </c>
      <c r="G267" s="17">
        <v>50</v>
      </c>
    </row>
    <row r="268" spans="1:7" ht="15.6" x14ac:dyDescent="0.3">
      <c r="A268" s="2" t="s">
        <v>89</v>
      </c>
      <c r="B268" s="2" t="s">
        <v>38</v>
      </c>
      <c r="C268" s="2" t="s">
        <v>206</v>
      </c>
      <c r="D268" s="20">
        <v>1188800</v>
      </c>
      <c r="E268" s="2" t="s">
        <v>26</v>
      </c>
      <c r="F268" s="2" t="s">
        <v>207</v>
      </c>
      <c r="G268" s="17">
        <v>51</v>
      </c>
    </row>
    <row r="269" spans="1:7" ht="15.6" x14ac:dyDescent="0.3">
      <c r="A269" s="2" t="s">
        <v>89</v>
      </c>
      <c r="B269" s="2" t="s">
        <v>38</v>
      </c>
      <c r="C269" s="2" t="s">
        <v>208</v>
      </c>
      <c r="D269" s="20">
        <v>48000</v>
      </c>
      <c r="E269" s="2" t="s">
        <v>26</v>
      </c>
      <c r="F269" s="2" t="s">
        <v>207</v>
      </c>
      <c r="G269" s="17">
        <v>51</v>
      </c>
    </row>
    <row r="270" spans="1:7" ht="15.6" x14ac:dyDescent="0.3">
      <c r="A270" s="2" t="s">
        <v>89</v>
      </c>
      <c r="B270" s="2" t="s">
        <v>38</v>
      </c>
      <c r="C270" s="2" t="s">
        <v>209</v>
      </c>
      <c r="D270" s="20">
        <v>52400</v>
      </c>
      <c r="E270" s="2" t="s">
        <v>26</v>
      </c>
      <c r="F270" s="2" t="s">
        <v>207</v>
      </c>
      <c r="G270" s="17">
        <v>51</v>
      </c>
    </row>
    <row r="271" spans="1:7" ht="15.6" x14ac:dyDescent="0.3">
      <c r="A271" s="2" t="s">
        <v>89</v>
      </c>
      <c r="B271" s="2" t="s">
        <v>38</v>
      </c>
      <c r="C271" s="2" t="s">
        <v>210</v>
      </c>
      <c r="D271" s="20">
        <v>20300</v>
      </c>
      <c r="E271" s="2" t="s">
        <v>26</v>
      </c>
      <c r="F271" s="2" t="s">
        <v>207</v>
      </c>
      <c r="G271" s="17">
        <v>51</v>
      </c>
    </row>
    <row r="272" spans="1:7" ht="15.6" x14ac:dyDescent="0.3">
      <c r="A272" s="2" t="s">
        <v>89</v>
      </c>
      <c r="B272" s="2" t="s">
        <v>38</v>
      </c>
      <c r="C272" s="2" t="s">
        <v>211</v>
      </c>
      <c r="D272" s="20">
        <v>19500</v>
      </c>
      <c r="E272" s="2" t="s">
        <v>26</v>
      </c>
      <c r="F272" s="2" t="s">
        <v>207</v>
      </c>
      <c r="G272" s="17">
        <v>51</v>
      </c>
    </row>
    <row r="273" spans="1:7" ht="15.6" x14ac:dyDescent="0.3">
      <c r="A273" s="2" t="s">
        <v>89</v>
      </c>
      <c r="B273" s="2" t="s">
        <v>38</v>
      </c>
      <c r="C273" s="2" t="s">
        <v>212</v>
      </c>
      <c r="D273" s="20">
        <v>75800</v>
      </c>
      <c r="E273" s="2" t="s">
        <v>26</v>
      </c>
      <c r="F273" s="2" t="s">
        <v>207</v>
      </c>
      <c r="G273" s="17">
        <v>51</v>
      </c>
    </row>
    <row r="274" spans="1:7" ht="15.6" x14ac:dyDescent="0.3">
      <c r="A274" s="2" t="s">
        <v>89</v>
      </c>
      <c r="B274" s="2" t="s">
        <v>38</v>
      </c>
      <c r="C274" s="2" t="s">
        <v>213</v>
      </c>
      <c r="D274" s="20">
        <v>197500</v>
      </c>
      <c r="E274" s="2" t="s">
        <v>26</v>
      </c>
      <c r="F274" s="2" t="s">
        <v>207</v>
      </c>
      <c r="G274" s="17">
        <v>51</v>
      </c>
    </row>
    <row r="275" spans="1:7" ht="15.6" x14ac:dyDescent="0.3">
      <c r="A275" s="2" t="s">
        <v>89</v>
      </c>
      <c r="B275" s="2" t="s">
        <v>38</v>
      </c>
      <c r="C275" s="2" t="s">
        <v>214</v>
      </c>
      <c r="D275" s="20">
        <v>1361300</v>
      </c>
      <c r="E275" s="2" t="s">
        <v>26</v>
      </c>
      <c r="F275" s="2" t="s">
        <v>207</v>
      </c>
      <c r="G275" s="17">
        <v>51</v>
      </c>
    </row>
    <row r="276" spans="1:7" ht="18.600000000000001" x14ac:dyDescent="0.3">
      <c r="A276" s="2" t="s">
        <v>71</v>
      </c>
      <c r="B276" s="2" t="s">
        <v>30</v>
      </c>
      <c r="C276" s="2" t="s">
        <v>85</v>
      </c>
      <c r="D276" s="2">
        <v>306</v>
      </c>
      <c r="E276" s="2" t="s">
        <v>201</v>
      </c>
      <c r="F276" s="2" t="s">
        <v>12</v>
      </c>
      <c r="G276" s="17">
        <v>52</v>
      </c>
    </row>
    <row r="277" spans="1:7" ht="18.600000000000001" x14ac:dyDescent="0.3">
      <c r="A277" s="2" t="s">
        <v>71</v>
      </c>
      <c r="B277" s="2" t="s">
        <v>30</v>
      </c>
      <c r="C277" s="2" t="s">
        <v>221</v>
      </c>
      <c r="D277" s="2">
        <v>134</v>
      </c>
      <c r="E277" s="2" t="s">
        <v>201</v>
      </c>
      <c r="F277" s="2" t="s">
        <v>12</v>
      </c>
      <c r="G277" s="17">
        <v>53</v>
      </c>
    </row>
    <row r="278" spans="1:7" ht="18.600000000000001" x14ac:dyDescent="0.3">
      <c r="A278" s="2" t="s">
        <v>71</v>
      </c>
      <c r="B278" s="2" t="s">
        <v>30</v>
      </c>
      <c r="C278" s="2" t="s">
        <v>221</v>
      </c>
      <c r="D278" s="2">
        <v>176</v>
      </c>
      <c r="E278" s="2" t="s">
        <v>201</v>
      </c>
      <c r="F278" s="2" t="s">
        <v>12</v>
      </c>
      <c r="G278" s="17">
        <v>53</v>
      </c>
    </row>
    <row r="279" spans="1:7" ht="18.600000000000001" x14ac:dyDescent="0.3">
      <c r="A279" s="2" t="s">
        <v>71</v>
      </c>
      <c r="B279" s="2" t="s">
        <v>30</v>
      </c>
      <c r="C279" s="2" t="s">
        <v>222</v>
      </c>
      <c r="D279" s="2">
        <v>30</v>
      </c>
      <c r="E279" s="2" t="s">
        <v>201</v>
      </c>
      <c r="F279" s="2" t="s">
        <v>12</v>
      </c>
      <c r="G279" s="17">
        <v>53</v>
      </c>
    </row>
    <row r="280" spans="1:7" ht="31.2" x14ac:dyDescent="0.3">
      <c r="A280" s="2" t="s">
        <v>71</v>
      </c>
      <c r="B280" s="2" t="s">
        <v>30</v>
      </c>
      <c r="C280" s="2" t="s">
        <v>223</v>
      </c>
      <c r="D280" s="2">
        <v>41</v>
      </c>
      <c r="E280" s="2" t="s">
        <v>201</v>
      </c>
      <c r="F280" s="2" t="s">
        <v>12</v>
      </c>
      <c r="G280" s="17">
        <v>53</v>
      </c>
    </row>
    <row r="281" spans="1:7" ht="18.600000000000001" x14ac:dyDescent="0.3">
      <c r="A281" s="2" t="s">
        <v>71</v>
      </c>
      <c r="B281" s="2" t="s">
        <v>30</v>
      </c>
      <c r="C281" s="2" t="s">
        <v>224</v>
      </c>
      <c r="D281" s="2">
        <v>158</v>
      </c>
      <c r="E281" s="2" t="s">
        <v>201</v>
      </c>
      <c r="F281" s="2" t="s">
        <v>12</v>
      </c>
      <c r="G281" s="17">
        <v>53</v>
      </c>
    </row>
    <row r="282" spans="1:7" ht="18.600000000000001" x14ac:dyDescent="0.3">
      <c r="A282" s="2" t="s">
        <v>71</v>
      </c>
      <c r="B282" s="2" t="s">
        <v>30</v>
      </c>
      <c r="C282" s="2" t="s">
        <v>85</v>
      </c>
      <c r="D282" s="2">
        <v>23.9</v>
      </c>
      <c r="E282" s="2" t="s">
        <v>201</v>
      </c>
      <c r="F282" s="2" t="s">
        <v>225</v>
      </c>
      <c r="G282" s="17">
        <v>54</v>
      </c>
    </row>
    <row r="283" spans="1:7" ht="18.600000000000001" x14ac:dyDescent="0.3">
      <c r="A283" s="2" t="s">
        <v>71</v>
      </c>
      <c r="B283" s="2" t="s">
        <v>30</v>
      </c>
      <c r="C283" s="2" t="s">
        <v>87</v>
      </c>
      <c r="D283" s="2">
        <v>27.6</v>
      </c>
      <c r="E283" s="2" t="s">
        <v>201</v>
      </c>
      <c r="F283" s="2" t="s">
        <v>225</v>
      </c>
      <c r="G283" s="17">
        <v>54</v>
      </c>
    </row>
    <row r="284" spans="1:7" ht="18.600000000000001" x14ac:dyDescent="0.3">
      <c r="A284" s="2" t="s">
        <v>78</v>
      </c>
      <c r="B284" s="2" t="s">
        <v>30</v>
      </c>
      <c r="C284" s="2" t="s">
        <v>85</v>
      </c>
      <c r="D284" s="2">
        <v>0.56999999999999995</v>
      </c>
      <c r="E284" s="2" t="s">
        <v>201</v>
      </c>
      <c r="F284" s="2" t="s">
        <v>225</v>
      </c>
      <c r="G284" s="17">
        <v>54</v>
      </c>
    </row>
    <row r="285" spans="1:7" ht="18.600000000000001" x14ac:dyDescent="0.3">
      <c r="A285" s="2" t="s">
        <v>78</v>
      </c>
      <c r="B285" s="2" t="s">
        <v>30</v>
      </c>
      <c r="C285" s="2" t="s">
        <v>87</v>
      </c>
      <c r="D285" s="2">
        <v>0.5</v>
      </c>
      <c r="E285" s="2" t="s">
        <v>201</v>
      </c>
      <c r="F285" s="2" t="s">
        <v>225</v>
      </c>
      <c r="G285" s="17">
        <v>54</v>
      </c>
    </row>
    <row r="286" spans="1:7" ht="18.600000000000001" x14ac:dyDescent="0.3">
      <c r="A286" s="2" t="s">
        <v>71</v>
      </c>
      <c r="B286" s="2" t="s">
        <v>30</v>
      </c>
      <c r="C286" s="2" t="s">
        <v>85</v>
      </c>
      <c r="D286" s="2">
        <v>200</v>
      </c>
      <c r="E286" s="2" t="s">
        <v>201</v>
      </c>
      <c r="F286" s="2" t="s">
        <v>118</v>
      </c>
      <c r="G286" s="17">
        <v>55</v>
      </c>
    </row>
    <row r="287" spans="1:7" ht="18.600000000000001" x14ac:dyDescent="0.3">
      <c r="A287" s="2" t="s">
        <v>71</v>
      </c>
      <c r="B287" s="2" t="s">
        <v>30</v>
      </c>
      <c r="C287" s="2" t="s">
        <v>85</v>
      </c>
      <c r="D287" s="2">
        <v>77.099999999999994</v>
      </c>
      <c r="E287" s="2" t="s">
        <v>201</v>
      </c>
      <c r="F287" s="2" t="s">
        <v>36</v>
      </c>
      <c r="G287" s="17">
        <v>56</v>
      </c>
    </row>
    <row r="288" spans="1:7" ht="18.600000000000001" x14ac:dyDescent="0.3">
      <c r="A288" s="2" t="s">
        <v>71</v>
      </c>
      <c r="B288" s="2" t="s">
        <v>30</v>
      </c>
      <c r="C288" s="2" t="s">
        <v>87</v>
      </c>
      <c r="D288" s="2">
        <v>96.1</v>
      </c>
      <c r="E288" s="2" t="s">
        <v>201</v>
      </c>
      <c r="F288" s="2" t="s">
        <v>36</v>
      </c>
      <c r="G288" s="17">
        <v>56</v>
      </c>
    </row>
    <row r="289" spans="1:7" ht="18.600000000000001" x14ac:dyDescent="0.3">
      <c r="A289" s="2" t="s">
        <v>78</v>
      </c>
      <c r="B289" s="2" t="s">
        <v>30</v>
      </c>
      <c r="C289" s="2" t="s">
        <v>226</v>
      </c>
      <c r="D289" s="2">
        <v>3.5</v>
      </c>
      <c r="E289" s="2" t="s">
        <v>201</v>
      </c>
      <c r="F289" s="2" t="s">
        <v>12</v>
      </c>
      <c r="G289" s="17">
        <v>57</v>
      </c>
    </row>
    <row r="290" spans="1:7" ht="18.600000000000001" x14ac:dyDescent="0.3">
      <c r="A290" s="2" t="s">
        <v>78</v>
      </c>
      <c r="B290" s="2" t="s">
        <v>30</v>
      </c>
      <c r="C290" s="2" t="s">
        <v>227</v>
      </c>
      <c r="D290" s="2">
        <v>1.3</v>
      </c>
      <c r="E290" s="2" t="s">
        <v>201</v>
      </c>
      <c r="F290" s="2" t="s">
        <v>12</v>
      </c>
      <c r="G290" s="17">
        <v>57</v>
      </c>
    </row>
    <row r="291" spans="1:7" ht="18.600000000000001" x14ac:dyDescent="0.3">
      <c r="A291" s="2" t="s">
        <v>71</v>
      </c>
      <c r="B291" s="2" t="s">
        <v>30</v>
      </c>
      <c r="C291" s="2" t="s">
        <v>226</v>
      </c>
      <c r="D291" s="2">
        <v>107.3</v>
      </c>
      <c r="E291" s="2" t="s">
        <v>201</v>
      </c>
      <c r="F291" s="2" t="s">
        <v>12</v>
      </c>
      <c r="G291" s="17">
        <v>57</v>
      </c>
    </row>
    <row r="292" spans="1:7" ht="18.600000000000001" x14ac:dyDescent="0.3">
      <c r="A292" s="2" t="s">
        <v>71</v>
      </c>
      <c r="B292" s="2" t="s">
        <v>30</v>
      </c>
      <c r="C292" s="2" t="s">
        <v>227</v>
      </c>
      <c r="D292" s="2">
        <v>34.299999999999997</v>
      </c>
      <c r="E292" s="2" t="s">
        <v>201</v>
      </c>
      <c r="F292" s="2" t="s">
        <v>12</v>
      </c>
      <c r="G292" s="17">
        <v>57</v>
      </c>
    </row>
    <row r="293" spans="1:7" ht="18.600000000000001" x14ac:dyDescent="0.3">
      <c r="A293" s="2" t="s">
        <v>71</v>
      </c>
      <c r="B293" s="2" t="s">
        <v>30</v>
      </c>
      <c r="C293" s="2" t="s">
        <v>226</v>
      </c>
      <c r="D293" s="2">
        <v>14</v>
      </c>
      <c r="E293" s="2" t="s">
        <v>201</v>
      </c>
      <c r="F293" s="2" t="s">
        <v>228</v>
      </c>
      <c r="G293" s="17">
        <v>58</v>
      </c>
    </row>
    <row r="294" spans="1:7" ht="18.600000000000001" x14ac:dyDescent="0.3">
      <c r="A294" s="2" t="s">
        <v>71</v>
      </c>
      <c r="B294" s="2" t="s">
        <v>30</v>
      </c>
      <c r="C294" s="2" t="s">
        <v>227</v>
      </c>
      <c r="D294" s="2">
        <v>11</v>
      </c>
      <c r="E294" s="2" t="s">
        <v>201</v>
      </c>
      <c r="F294" s="2" t="s">
        <v>228</v>
      </c>
      <c r="G294" s="17">
        <v>58</v>
      </c>
    </row>
    <row r="295" spans="1:7" ht="18.600000000000001" x14ac:dyDescent="0.3">
      <c r="A295" s="2" t="s">
        <v>71</v>
      </c>
      <c r="B295" s="2" t="s">
        <v>30</v>
      </c>
      <c r="C295" s="2" t="s">
        <v>229</v>
      </c>
      <c r="D295" s="2">
        <v>32.6</v>
      </c>
      <c r="E295" s="2" t="s">
        <v>201</v>
      </c>
      <c r="F295" s="2" t="s">
        <v>230</v>
      </c>
      <c r="G295" s="17">
        <v>59</v>
      </c>
    </row>
    <row r="296" spans="1:7" ht="18.600000000000001" x14ac:dyDescent="0.3">
      <c r="A296" s="2" t="s">
        <v>71</v>
      </c>
      <c r="B296" s="2" t="s">
        <v>30</v>
      </c>
      <c r="C296" s="2" t="s">
        <v>231</v>
      </c>
      <c r="D296" s="2">
        <v>12.6</v>
      </c>
      <c r="E296" s="2" t="s">
        <v>201</v>
      </c>
      <c r="F296" s="2" t="s">
        <v>230</v>
      </c>
      <c r="G296" s="17">
        <v>59</v>
      </c>
    </row>
    <row r="297" spans="1:7" ht="18.600000000000001" x14ac:dyDescent="0.3">
      <c r="A297" s="2" t="s">
        <v>71</v>
      </c>
      <c r="B297" s="2" t="s">
        <v>30</v>
      </c>
      <c r="C297" s="2" t="s">
        <v>232</v>
      </c>
      <c r="D297" s="2">
        <v>11.6</v>
      </c>
      <c r="E297" s="2" t="s">
        <v>201</v>
      </c>
      <c r="F297" s="2" t="s">
        <v>230</v>
      </c>
      <c r="G297" s="17">
        <v>59</v>
      </c>
    </row>
    <row r="298" spans="1:7" ht="18.600000000000001" x14ac:dyDescent="0.3">
      <c r="A298" s="2" t="s">
        <v>78</v>
      </c>
      <c r="B298" s="2" t="s">
        <v>30</v>
      </c>
      <c r="C298" s="2" t="s">
        <v>229</v>
      </c>
      <c r="D298" s="2">
        <v>0.3</v>
      </c>
      <c r="E298" s="2" t="s">
        <v>201</v>
      </c>
      <c r="F298" s="2" t="s">
        <v>230</v>
      </c>
      <c r="G298" s="17">
        <v>59</v>
      </c>
    </row>
    <row r="299" spans="1:7" ht="18.600000000000001" x14ac:dyDescent="0.3">
      <c r="A299" s="2" t="s">
        <v>78</v>
      </c>
      <c r="B299" s="2" t="s">
        <v>30</v>
      </c>
      <c r="C299" s="2" t="s">
        <v>231</v>
      </c>
      <c r="D299" s="2">
        <v>0.3</v>
      </c>
      <c r="E299" s="2" t="s">
        <v>201</v>
      </c>
      <c r="F299" s="2" t="s">
        <v>230</v>
      </c>
      <c r="G299" s="17">
        <v>59</v>
      </c>
    </row>
    <row r="300" spans="1:7" ht="18.600000000000001" x14ac:dyDescent="0.3">
      <c r="A300" s="2" t="s">
        <v>78</v>
      </c>
      <c r="B300" s="2" t="s">
        <v>30</v>
      </c>
      <c r="C300" s="2" t="s">
        <v>232</v>
      </c>
      <c r="D300" s="2">
        <v>0.2</v>
      </c>
      <c r="E300" s="2" t="s">
        <v>201</v>
      </c>
      <c r="F300" s="2" t="s">
        <v>230</v>
      </c>
      <c r="G300" s="17">
        <v>59</v>
      </c>
    </row>
    <row r="301" spans="1:7" ht="18.600000000000001" x14ac:dyDescent="0.3">
      <c r="A301" s="2" t="s">
        <v>71</v>
      </c>
      <c r="B301" s="2" t="s">
        <v>30</v>
      </c>
      <c r="C301" s="2" t="s">
        <v>233</v>
      </c>
      <c r="D301" s="2">
        <v>0.3957</v>
      </c>
      <c r="E301" s="2" t="s">
        <v>201</v>
      </c>
      <c r="F301" s="2" t="s">
        <v>234</v>
      </c>
      <c r="G301" s="17">
        <v>60</v>
      </c>
    </row>
    <row r="302" spans="1:7" ht="18.600000000000001" x14ac:dyDescent="0.3">
      <c r="A302" s="2" t="s">
        <v>71</v>
      </c>
      <c r="B302" s="2" t="s">
        <v>30</v>
      </c>
      <c r="C302" s="2" t="s">
        <v>235</v>
      </c>
      <c r="D302" s="2">
        <v>0.39589999999999997</v>
      </c>
      <c r="E302" s="2" t="s">
        <v>201</v>
      </c>
      <c r="F302" s="2" t="s">
        <v>234</v>
      </c>
      <c r="G302" s="17">
        <v>60</v>
      </c>
    </row>
    <row r="303" spans="1:7" ht="18.600000000000001" x14ac:dyDescent="0.3">
      <c r="A303" s="2" t="s">
        <v>78</v>
      </c>
      <c r="B303" s="2" t="s">
        <v>30</v>
      </c>
      <c r="C303" s="2" t="s">
        <v>233</v>
      </c>
      <c r="D303" s="2">
        <v>3.2500000000000001E-2</v>
      </c>
      <c r="E303" s="2" t="s">
        <v>201</v>
      </c>
      <c r="F303" s="2" t="s">
        <v>234</v>
      </c>
      <c r="G303" s="17">
        <v>60</v>
      </c>
    </row>
    <row r="304" spans="1:7" ht="18.600000000000001" x14ac:dyDescent="0.3">
      <c r="A304" s="2" t="s">
        <v>78</v>
      </c>
      <c r="B304" s="2" t="s">
        <v>30</v>
      </c>
      <c r="C304" s="2" t="s">
        <v>235</v>
      </c>
      <c r="D304" s="2">
        <v>3.3099999999999997E-2</v>
      </c>
      <c r="E304" s="2" t="s">
        <v>201</v>
      </c>
      <c r="F304" s="2" t="s">
        <v>234</v>
      </c>
      <c r="G304" s="17">
        <v>60</v>
      </c>
    </row>
    <row r="305" spans="1:7" ht="18.600000000000001" x14ac:dyDescent="0.3">
      <c r="A305" s="2" t="s">
        <v>71</v>
      </c>
      <c r="B305" s="2" t="s">
        <v>30</v>
      </c>
      <c r="C305" s="2" t="s">
        <v>236</v>
      </c>
      <c r="D305" s="2">
        <v>350</v>
      </c>
      <c r="E305" s="2" t="s">
        <v>201</v>
      </c>
      <c r="F305" s="2" t="s">
        <v>48</v>
      </c>
      <c r="G305" s="17">
        <v>61</v>
      </c>
    </row>
    <row r="306" spans="1:7" ht="18.600000000000001" x14ac:dyDescent="0.3">
      <c r="A306" s="2" t="s">
        <v>71</v>
      </c>
      <c r="B306" s="2" t="s">
        <v>30</v>
      </c>
      <c r="C306" s="2" t="s">
        <v>237</v>
      </c>
      <c r="D306" s="2">
        <v>1070</v>
      </c>
      <c r="E306" s="2" t="s">
        <v>201</v>
      </c>
      <c r="F306" s="2" t="s">
        <v>48</v>
      </c>
      <c r="G306" s="17">
        <v>61</v>
      </c>
    </row>
    <row r="307" spans="1:7" ht="18.600000000000001" x14ac:dyDescent="0.3">
      <c r="A307" s="2" t="s">
        <v>71</v>
      </c>
      <c r="B307" s="2" t="s">
        <v>30</v>
      </c>
      <c r="C307" s="2" t="s">
        <v>238</v>
      </c>
      <c r="D307" s="2">
        <v>710</v>
      </c>
      <c r="E307" s="2" t="s">
        <v>201</v>
      </c>
      <c r="F307" s="2" t="s">
        <v>48</v>
      </c>
      <c r="G307" s="17">
        <v>62</v>
      </c>
    </row>
    <row r="308" spans="1:7" ht="18.600000000000001" x14ac:dyDescent="0.3">
      <c r="A308" s="2" t="s">
        <v>71</v>
      </c>
      <c r="B308" s="2" t="s">
        <v>30</v>
      </c>
      <c r="C308" s="2" t="s">
        <v>238</v>
      </c>
      <c r="D308" s="2">
        <v>640</v>
      </c>
      <c r="E308" s="2" t="s">
        <v>201</v>
      </c>
      <c r="F308" s="2" t="s">
        <v>48</v>
      </c>
      <c r="G308" s="17">
        <v>62</v>
      </c>
    </row>
    <row r="309" spans="1:7" ht="18.600000000000001" x14ac:dyDescent="0.3">
      <c r="A309" s="2" t="s">
        <v>71</v>
      </c>
      <c r="B309" s="2" t="s">
        <v>30</v>
      </c>
      <c r="C309" s="2" t="s">
        <v>239</v>
      </c>
      <c r="D309" s="2">
        <v>40</v>
      </c>
      <c r="E309" s="2" t="s">
        <v>201</v>
      </c>
      <c r="F309" s="2" t="s">
        <v>240</v>
      </c>
      <c r="G309" s="17">
        <v>63</v>
      </c>
    </row>
    <row r="310" spans="1:7" ht="18.600000000000001" x14ac:dyDescent="0.3">
      <c r="A310" s="2" t="s">
        <v>71</v>
      </c>
      <c r="B310" s="2" t="s">
        <v>30</v>
      </c>
      <c r="C310" s="2" t="s">
        <v>241</v>
      </c>
      <c r="D310" s="2">
        <v>210</v>
      </c>
      <c r="E310" s="2" t="s">
        <v>201</v>
      </c>
      <c r="F310" s="2" t="s">
        <v>242</v>
      </c>
      <c r="G310" s="17">
        <v>64</v>
      </c>
    </row>
    <row r="311" spans="1:7" ht="18.600000000000001" x14ac:dyDescent="0.3">
      <c r="A311" s="2" t="s">
        <v>71</v>
      </c>
      <c r="B311" s="2" t="s">
        <v>30</v>
      </c>
      <c r="C311" s="2" t="s">
        <v>243</v>
      </c>
      <c r="D311" s="2">
        <v>290</v>
      </c>
      <c r="E311" s="2" t="s">
        <v>201</v>
      </c>
      <c r="F311" s="2" t="s">
        <v>242</v>
      </c>
      <c r="G311" s="17">
        <v>64</v>
      </c>
    </row>
    <row r="312" spans="1:7" ht="18.600000000000001" x14ac:dyDescent="0.3">
      <c r="A312" s="2" t="s">
        <v>71</v>
      </c>
      <c r="B312" s="2" t="s">
        <v>30</v>
      </c>
      <c r="C312" s="2" t="s">
        <v>87</v>
      </c>
      <c r="D312" s="2">
        <v>360</v>
      </c>
      <c r="E312" s="2" t="s">
        <v>201</v>
      </c>
      <c r="F312" s="2" t="s">
        <v>242</v>
      </c>
      <c r="G312" s="17">
        <v>64</v>
      </c>
    </row>
    <row r="313" spans="1:7" ht="18.600000000000001" x14ac:dyDescent="0.3">
      <c r="A313" s="2" t="s">
        <v>71</v>
      </c>
      <c r="B313" s="2" t="s">
        <v>30</v>
      </c>
      <c r="C313" s="2" t="s">
        <v>244</v>
      </c>
      <c r="D313" s="2">
        <v>200</v>
      </c>
      <c r="E313" s="2" t="s">
        <v>201</v>
      </c>
      <c r="F313" s="2" t="s">
        <v>242</v>
      </c>
      <c r="G313" s="17">
        <v>64</v>
      </c>
    </row>
    <row r="314" spans="1:7" ht="18.600000000000001" x14ac:dyDescent="0.3">
      <c r="A314" s="2" t="s">
        <v>71</v>
      </c>
      <c r="B314" s="2" t="s">
        <v>30</v>
      </c>
      <c r="C314" s="2" t="s">
        <v>245</v>
      </c>
      <c r="D314" s="2">
        <v>450</v>
      </c>
      <c r="E314" s="2" t="s">
        <v>201</v>
      </c>
      <c r="F314" s="2" t="s">
        <v>242</v>
      </c>
      <c r="G314" s="17">
        <v>64</v>
      </c>
    </row>
    <row r="315" spans="1:7" ht="18.600000000000001" x14ac:dyDescent="0.3">
      <c r="A315" s="2" t="s">
        <v>71</v>
      </c>
      <c r="B315" s="2" t="s">
        <v>30</v>
      </c>
      <c r="C315" s="2" t="s">
        <v>246</v>
      </c>
      <c r="D315" s="2">
        <v>580</v>
      </c>
      <c r="E315" s="2" t="s">
        <v>201</v>
      </c>
      <c r="F315" s="2" t="s">
        <v>242</v>
      </c>
      <c r="G315" s="17">
        <v>64</v>
      </c>
    </row>
    <row r="316" spans="1:7" ht="18.600000000000001" x14ac:dyDescent="0.3">
      <c r="A316" s="2" t="s">
        <v>71</v>
      </c>
      <c r="B316" s="2" t="s">
        <v>30</v>
      </c>
      <c r="C316" s="2" t="s">
        <v>246</v>
      </c>
      <c r="D316" s="2">
        <v>580</v>
      </c>
      <c r="E316" s="2" t="s">
        <v>201</v>
      </c>
      <c r="F316" s="2" t="s">
        <v>45</v>
      </c>
      <c r="G316" s="17">
        <v>65</v>
      </c>
    </row>
    <row r="317" spans="1:7" ht="18.600000000000001" x14ac:dyDescent="0.3">
      <c r="A317" s="2" t="s">
        <v>71</v>
      </c>
      <c r="B317" s="2" t="s">
        <v>30</v>
      </c>
      <c r="C317" s="2" t="s">
        <v>246</v>
      </c>
      <c r="D317" s="2">
        <v>10.8</v>
      </c>
      <c r="E317" s="2" t="s">
        <v>201</v>
      </c>
      <c r="F317" s="2" t="s">
        <v>247</v>
      </c>
      <c r="G317" s="17">
        <v>66</v>
      </c>
    </row>
    <row r="318" spans="1:7" ht="18.600000000000001" x14ac:dyDescent="0.3">
      <c r="A318" s="2" t="s">
        <v>71</v>
      </c>
      <c r="B318" s="2" t="s">
        <v>30</v>
      </c>
      <c r="C318" s="2" t="s">
        <v>245</v>
      </c>
      <c r="D318" s="2">
        <v>8.3849999999999998</v>
      </c>
      <c r="E318" s="2" t="s">
        <v>201</v>
      </c>
      <c r="F318" s="2" t="s">
        <v>247</v>
      </c>
      <c r="G318" s="17">
        <v>66</v>
      </c>
    </row>
    <row r="319" spans="1:7" ht="18.600000000000001" x14ac:dyDescent="0.3">
      <c r="A319" s="2" t="s">
        <v>71</v>
      </c>
      <c r="B319" s="2" t="s">
        <v>30</v>
      </c>
      <c r="C319" s="2" t="s">
        <v>246</v>
      </c>
      <c r="D319" s="2">
        <v>60</v>
      </c>
      <c r="E319" s="2" t="s">
        <v>201</v>
      </c>
      <c r="F319" s="2" t="s">
        <v>248</v>
      </c>
      <c r="G319" s="17">
        <v>67</v>
      </c>
    </row>
    <row r="320" spans="1:7" ht="18.600000000000001" x14ac:dyDescent="0.3">
      <c r="A320" s="2" t="s">
        <v>78</v>
      </c>
      <c r="B320" s="2" t="s">
        <v>30</v>
      </c>
      <c r="C320" s="2" t="s">
        <v>236</v>
      </c>
      <c r="D320" s="2">
        <v>10</v>
      </c>
      <c r="E320" s="2" t="s">
        <v>201</v>
      </c>
      <c r="F320" s="2" t="s">
        <v>48</v>
      </c>
      <c r="G320" s="17">
        <v>61</v>
      </c>
    </row>
    <row r="321" spans="1:7" ht="18.600000000000001" x14ac:dyDescent="0.3">
      <c r="A321" s="2" t="s">
        <v>78</v>
      </c>
      <c r="B321" s="2" t="s">
        <v>30</v>
      </c>
      <c r="C321" s="2" t="s">
        <v>237</v>
      </c>
      <c r="D321" s="2">
        <v>10</v>
      </c>
      <c r="E321" s="2" t="s">
        <v>201</v>
      </c>
      <c r="F321" s="2" t="s">
        <v>48</v>
      </c>
      <c r="G321" s="17">
        <v>61</v>
      </c>
    </row>
    <row r="322" spans="1:7" ht="18.600000000000001" x14ac:dyDescent="0.3">
      <c r="A322" s="2" t="s">
        <v>78</v>
      </c>
      <c r="B322" s="2" t="s">
        <v>30</v>
      </c>
      <c r="C322" s="2" t="s">
        <v>246</v>
      </c>
      <c r="D322" s="2">
        <v>20</v>
      </c>
      <c r="E322" s="2" t="s">
        <v>201</v>
      </c>
      <c r="F322" s="2" t="s">
        <v>45</v>
      </c>
      <c r="G322" s="17">
        <v>65</v>
      </c>
    </row>
    <row r="323" spans="1:7" ht="15.6" x14ac:dyDescent="0.3">
      <c r="A323" s="2" t="s">
        <v>71</v>
      </c>
      <c r="B323" s="2" t="s">
        <v>7</v>
      </c>
      <c r="C323" s="2" t="s">
        <v>249</v>
      </c>
      <c r="D323" s="2">
        <v>7.8E-2</v>
      </c>
      <c r="E323" s="2" t="s">
        <v>250</v>
      </c>
      <c r="F323" s="2" t="s">
        <v>46</v>
      </c>
      <c r="G323" s="17">
        <v>68</v>
      </c>
    </row>
    <row r="324" spans="1:7" ht="15.6" x14ac:dyDescent="0.3">
      <c r="A324" s="2" t="s">
        <v>78</v>
      </c>
      <c r="B324" s="2" t="s">
        <v>7</v>
      </c>
      <c r="C324" s="2" t="s">
        <v>249</v>
      </c>
      <c r="D324" s="2">
        <v>4.0000000000000001E-3</v>
      </c>
      <c r="E324" s="2" t="s">
        <v>250</v>
      </c>
      <c r="F324" s="2" t="s">
        <v>46</v>
      </c>
      <c r="G324" s="17">
        <v>68</v>
      </c>
    </row>
    <row r="325" spans="1:7" ht="15.6" x14ac:dyDescent="0.3">
      <c r="A325" s="2" t="s">
        <v>71</v>
      </c>
      <c r="B325" s="2" t="s">
        <v>7</v>
      </c>
      <c r="C325" s="2" t="s">
        <v>251</v>
      </c>
      <c r="D325" s="2">
        <v>46.160000000000004</v>
      </c>
      <c r="E325" s="2" t="s">
        <v>147</v>
      </c>
      <c r="F325" s="2" t="s">
        <v>234</v>
      </c>
      <c r="G325" s="17">
        <v>69</v>
      </c>
    </row>
    <row r="326" spans="1:7" ht="15.6" x14ac:dyDescent="0.3">
      <c r="A326" s="2" t="s">
        <v>71</v>
      </c>
      <c r="B326" s="2" t="s">
        <v>10</v>
      </c>
      <c r="C326" s="2" t="s">
        <v>252</v>
      </c>
      <c r="D326" s="2">
        <v>6.7400000000000011</v>
      </c>
      <c r="E326" s="2" t="s">
        <v>147</v>
      </c>
      <c r="F326" s="2" t="s">
        <v>234</v>
      </c>
      <c r="G326" s="17">
        <v>69</v>
      </c>
    </row>
    <row r="327" spans="1:7" ht="15.6" x14ac:dyDescent="0.3">
      <c r="A327" s="2" t="s">
        <v>71</v>
      </c>
      <c r="B327" s="2" t="s">
        <v>10</v>
      </c>
      <c r="C327" s="2" t="s">
        <v>253</v>
      </c>
      <c r="D327" s="2">
        <v>21.61</v>
      </c>
      <c r="E327" s="2" t="s">
        <v>147</v>
      </c>
      <c r="F327" s="2" t="s">
        <v>234</v>
      </c>
      <c r="G327" s="17">
        <v>69</v>
      </c>
    </row>
    <row r="328" spans="1:7" ht="15.6" x14ac:dyDescent="0.3">
      <c r="A328" s="2" t="s">
        <v>71</v>
      </c>
      <c r="B328" s="2" t="s">
        <v>10</v>
      </c>
      <c r="C328" s="2" t="s">
        <v>254</v>
      </c>
      <c r="D328" s="2">
        <v>41.72</v>
      </c>
      <c r="E328" s="2" t="s">
        <v>147</v>
      </c>
      <c r="F328" s="2" t="s">
        <v>234</v>
      </c>
      <c r="G328" s="17">
        <v>69</v>
      </c>
    </row>
    <row r="329" spans="1:7" ht="15.6" x14ac:dyDescent="0.3">
      <c r="A329" s="2" t="s">
        <v>71</v>
      </c>
      <c r="B329" s="2" t="s">
        <v>7</v>
      </c>
      <c r="C329" s="2" t="s">
        <v>255</v>
      </c>
      <c r="D329" s="2">
        <v>5.5600000000000005</v>
      </c>
      <c r="E329" s="2" t="s">
        <v>147</v>
      </c>
      <c r="F329" s="2" t="s">
        <v>234</v>
      </c>
      <c r="G329" s="17">
        <v>69</v>
      </c>
    </row>
    <row r="330" spans="1:7" ht="15.6" x14ac:dyDescent="0.3">
      <c r="A330" s="2" t="s">
        <v>71</v>
      </c>
      <c r="B330" s="2" t="s">
        <v>7</v>
      </c>
      <c r="C330" s="2" t="s">
        <v>256</v>
      </c>
      <c r="D330" s="2">
        <v>3.54</v>
      </c>
      <c r="E330" s="2" t="s">
        <v>147</v>
      </c>
      <c r="F330" s="2" t="s">
        <v>234</v>
      </c>
      <c r="G330" s="17">
        <v>69</v>
      </c>
    </row>
    <row r="331" spans="1:7" ht="15.6" x14ac:dyDescent="0.3">
      <c r="A331" s="2" t="s">
        <v>71</v>
      </c>
      <c r="B331" s="2" t="s">
        <v>7</v>
      </c>
      <c r="C331" s="2" t="s">
        <v>257</v>
      </c>
      <c r="D331" s="2">
        <v>4.2200000000000006</v>
      </c>
      <c r="E331" s="2" t="s">
        <v>147</v>
      </c>
      <c r="F331" s="2" t="s">
        <v>234</v>
      </c>
      <c r="G331" s="17">
        <v>69</v>
      </c>
    </row>
    <row r="332" spans="1:7" ht="15.6" x14ac:dyDescent="0.3">
      <c r="A332" s="2" t="s">
        <v>71</v>
      </c>
      <c r="B332" s="2" t="s">
        <v>7</v>
      </c>
      <c r="C332" s="2" t="s">
        <v>258</v>
      </c>
      <c r="D332" s="2">
        <v>1.8600000000000003</v>
      </c>
      <c r="E332" s="2" t="s">
        <v>147</v>
      </c>
      <c r="F332" s="2" t="s">
        <v>234</v>
      </c>
      <c r="G332" s="17">
        <v>69</v>
      </c>
    </row>
    <row r="333" spans="1:7" ht="15.6" x14ac:dyDescent="0.3">
      <c r="A333" s="2" t="s">
        <v>71</v>
      </c>
      <c r="B333" s="2" t="s">
        <v>7</v>
      </c>
      <c r="C333" s="2" t="s">
        <v>259</v>
      </c>
      <c r="D333" s="2">
        <v>1.7000000000000002</v>
      </c>
      <c r="E333" s="2" t="s">
        <v>147</v>
      </c>
      <c r="F333" s="2" t="s">
        <v>234</v>
      </c>
      <c r="G333" s="17">
        <v>69</v>
      </c>
    </row>
    <row r="334" spans="1:7" ht="15.6" x14ac:dyDescent="0.3">
      <c r="A334" s="2" t="s">
        <v>71</v>
      </c>
      <c r="B334" s="2" t="s">
        <v>7</v>
      </c>
      <c r="C334" s="2" t="s">
        <v>64</v>
      </c>
      <c r="D334" s="2">
        <v>5</v>
      </c>
      <c r="E334" s="2" t="s">
        <v>260</v>
      </c>
      <c r="F334" s="2" t="s">
        <v>261</v>
      </c>
      <c r="G334" s="17">
        <v>70</v>
      </c>
    </row>
    <row r="335" spans="1:7" ht="15.6" x14ac:dyDescent="0.3">
      <c r="A335" s="2" t="s">
        <v>71</v>
      </c>
      <c r="B335" s="2" t="s">
        <v>7</v>
      </c>
      <c r="C335" s="2" t="s">
        <v>262</v>
      </c>
      <c r="D335" s="2">
        <v>5.3</v>
      </c>
      <c r="E335" s="2" t="s">
        <v>260</v>
      </c>
      <c r="F335" s="2" t="s">
        <v>261</v>
      </c>
      <c r="G335" s="17">
        <v>70</v>
      </c>
    </row>
    <row r="336" spans="1:7" ht="15.6" x14ac:dyDescent="0.3">
      <c r="A336" s="2" t="s">
        <v>71</v>
      </c>
      <c r="B336" s="2" t="s">
        <v>7</v>
      </c>
      <c r="C336" s="2" t="s">
        <v>263</v>
      </c>
      <c r="D336" s="2">
        <v>4.5999999999999996</v>
      </c>
      <c r="E336" s="2" t="s">
        <v>260</v>
      </c>
      <c r="F336" s="2" t="s">
        <v>261</v>
      </c>
      <c r="G336" s="17">
        <v>70</v>
      </c>
    </row>
    <row r="337" spans="1:7" ht="15.6" x14ac:dyDescent="0.3">
      <c r="A337" s="2" t="s">
        <v>71</v>
      </c>
      <c r="B337" s="2" t="s">
        <v>7</v>
      </c>
      <c r="C337" s="2" t="s">
        <v>264</v>
      </c>
      <c r="D337" s="2">
        <v>4.8</v>
      </c>
      <c r="E337" s="2" t="s">
        <v>260</v>
      </c>
      <c r="F337" s="2" t="s">
        <v>261</v>
      </c>
      <c r="G337" s="17">
        <v>70</v>
      </c>
    </row>
    <row r="338" spans="1:7" ht="15.6" x14ac:dyDescent="0.3">
      <c r="A338" s="2" t="s">
        <v>71</v>
      </c>
      <c r="B338" s="2" t="s">
        <v>7</v>
      </c>
      <c r="C338" s="2" t="s">
        <v>265</v>
      </c>
      <c r="D338" s="2">
        <v>3.8</v>
      </c>
      <c r="E338" s="2" t="s">
        <v>260</v>
      </c>
      <c r="F338" s="2" t="s">
        <v>261</v>
      </c>
      <c r="G338" s="17">
        <v>70</v>
      </c>
    </row>
    <row r="339" spans="1:7" ht="31.2" x14ac:dyDescent="0.3">
      <c r="A339" s="2" t="s">
        <v>71</v>
      </c>
      <c r="B339" s="2" t="s">
        <v>10</v>
      </c>
      <c r="C339" s="4" t="s">
        <v>266</v>
      </c>
      <c r="D339" s="2">
        <v>0.152</v>
      </c>
      <c r="E339" s="2" t="s">
        <v>260</v>
      </c>
      <c r="F339" s="2" t="s">
        <v>118</v>
      </c>
      <c r="G339" s="17">
        <v>71</v>
      </c>
    </row>
    <row r="340" spans="1:7" ht="15.6" x14ac:dyDescent="0.3">
      <c r="A340" s="2" t="s">
        <v>71</v>
      </c>
      <c r="B340" s="2" t="s">
        <v>10</v>
      </c>
      <c r="C340" s="4" t="s">
        <v>267</v>
      </c>
      <c r="D340" s="2">
        <v>0.24099999999999999</v>
      </c>
      <c r="E340" s="2" t="s">
        <v>260</v>
      </c>
      <c r="F340" s="2" t="s">
        <v>118</v>
      </c>
      <c r="G340" s="17">
        <v>71</v>
      </c>
    </row>
    <row r="341" spans="1:7" ht="31.2" x14ac:dyDescent="0.3">
      <c r="A341" s="2" t="s">
        <v>71</v>
      </c>
      <c r="B341" s="2" t="s">
        <v>10</v>
      </c>
      <c r="C341" s="4" t="s">
        <v>268</v>
      </c>
      <c r="D341" s="2">
        <v>8.1000000000000003E-2</v>
      </c>
      <c r="E341" s="2" t="s">
        <v>260</v>
      </c>
      <c r="F341" s="2" t="s">
        <v>118</v>
      </c>
      <c r="G341" s="17">
        <v>71</v>
      </c>
    </row>
    <row r="342" spans="1:7" ht="15.6" x14ac:dyDescent="0.3">
      <c r="A342" s="2" t="s">
        <v>71</v>
      </c>
      <c r="B342" s="2" t="s">
        <v>10</v>
      </c>
      <c r="C342" s="4" t="s">
        <v>269</v>
      </c>
      <c r="D342" s="2">
        <v>4.4999999999999998E-2</v>
      </c>
      <c r="E342" s="2" t="s">
        <v>260</v>
      </c>
      <c r="F342" s="2" t="s">
        <v>118</v>
      </c>
      <c r="G342" s="17">
        <v>71</v>
      </c>
    </row>
    <row r="343" spans="1:7" ht="31.2" x14ac:dyDescent="0.3">
      <c r="A343" s="2" t="s">
        <v>71</v>
      </c>
      <c r="B343" s="2" t="s">
        <v>10</v>
      </c>
      <c r="C343" s="4" t="s">
        <v>270</v>
      </c>
      <c r="D343" s="2">
        <v>0.20699999999999999</v>
      </c>
      <c r="E343" s="2" t="s">
        <v>260</v>
      </c>
      <c r="F343" s="2" t="s">
        <v>118</v>
      </c>
      <c r="G343" s="17">
        <v>71</v>
      </c>
    </row>
    <row r="344" spans="1:7" ht="15.6" x14ac:dyDescent="0.3">
      <c r="A344" s="2" t="s">
        <v>71</v>
      </c>
      <c r="B344" s="2" t="s">
        <v>10</v>
      </c>
      <c r="C344" s="4" t="s">
        <v>271</v>
      </c>
      <c r="D344" s="2">
        <v>0.27600000000000002</v>
      </c>
      <c r="E344" s="2" t="s">
        <v>260</v>
      </c>
      <c r="F344" s="2" t="s">
        <v>118</v>
      </c>
      <c r="G344" s="17">
        <v>71</v>
      </c>
    </row>
    <row r="345" spans="1:7" ht="15.6" x14ac:dyDescent="0.3">
      <c r="A345" s="2" t="s">
        <v>71</v>
      </c>
      <c r="B345" s="2" t="s">
        <v>10</v>
      </c>
      <c r="C345" s="4" t="s">
        <v>272</v>
      </c>
      <c r="D345" s="2">
        <v>0.33100000000000002</v>
      </c>
      <c r="E345" s="2" t="s">
        <v>260</v>
      </c>
      <c r="F345" s="2" t="s">
        <v>118</v>
      </c>
      <c r="G345" s="17">
        <v>71</v>
      </c>
    </row>
    <row r="346" spans="1:7" ht="31.2" x14ac:dyDescent="0.3">
      <c r="A346" s="2" t="s">
        <v>71</v>
      </c>
      <c r="B346" s="2" t="s">
        <v>10</v>
      </c>
      <c r="C346" s="4" t="s">
        <v>270</v>
      </c>
      <c r="D346" s="2">
        <v>0.17899999999999999</v>
      </c>
      <c r="E346" s="2" t="s">
        <v>260</v>
      </c>
      <c r="F346" s="2" t="s">
        <v>118</v>
      </c>
      <c r="G346" s="17">
        <v>71</v>
      </c>
    </row>
    <row r="347" spans="1:7" ht="31.2" x14ac:dyDescent="0.3">
      <c r="A347" s="2" t="s">
        <v>71</v>
      </c>
      <c r="B347" s="2" t="s">
        <v>10</v>
      </c>
      <c r="C347" s="4" t="s">
        <v>266</v>
      </c>
      <c r="D347" s="2">
        <v>0.06</v>
      </c>
      <c r="E347" s="2" t="s">
        <v>260</v>
      </c>
      <c r="F347" s="2" t="s">
        <v>118</v>
      </c>
      <c r="G347" s="17">
        <v>71</v>
      </c>
    </row>
    <row r="348" spans="1:7" ht="15.6" x14ac:dyDescent="0.3">
      <c r="A348" s="2" t="s">
        <v>71</v>
      </c>
      <c r="B348" s="2" t="s">
        <v>10</v>
      </c>
      <c r="C348" s="4" t="s">
        <v>269</v>
      </c>
      <c r="D348" s="2">
        <v>3.4510000000000001</v>
      </c>
      <c r="E348" s="2" t="s">
        <v>260</v>
      </c>
      <c r="F348" s="2" t="s">
        <v>118</v>
      </c>
      <c r="G348" s="17">
        <v>71</v>
      </c>
    </row>
    <row r="349" spans="1:7" ht="15.6" x14ac:dyDescent="0.3">
      <c r="A349" s="2" t="s">
        <v>71</v>
      </c>
      <c r="B349" s="2" t="s">
        <v>10</v>
      </c>
      <c r="C349" s="4" t="s">
        <v>273</v>
      </c>
      <c r="D349" s="2">
        <v>5.3369999999999997</v>
      </c>
      <c r="E349" s="2" t="s">
        <v>260</v>
      </c>
      <c r="F349" s="2" t="s">
        <v>118</v>
      </c>
      <c r="G349" s="17">
        <v>71</v>
      </c>
    </row>
    <row r="350" spans="1:7" ht="46.8" x14ac:dyDescent="0.3">
      <c r="A350" s="2" t="s">
        <v>71</v>
      </c>
      <c r="B350" s="2" t="s">
        <v>10</v>
      </c>
      <c r="C350" s="4" t="s">
        <v>274</v>
      </c>
      <c r="D350" s="2">
        <v>0.121</v>
      </c>
      <c r="E350" s="2" t="s">
        <v>260</v>
      </c>
      <c r="F350" s="2" t="s">
        <v>118</v>
      </c>
      <c r="G350" s="17">
        <v>71</v>
      </c>
    </row>
    <row r="351" spans="1:7" ht="15.6" x14ac:dyDescent="0.3">
      <c r="A351" s="2" t="s">
        <v>71</v>
      </c>
      <c r="B351" s="2" t="s">
        <v>10</v>
      </c>
      <c r="C351" s="4" t="s">
        <v>272</v>
      </c>
      <c r="D351" s="2">
        <v>0.122</v>
      </c>
      <c r="E351" s="2" t="s">
        <v>260</v>
      </c>
      <c r="F351" s="2" t="s">
        <v>118</v>
      </c>
      <c r="G351" s="17">
        <v>71</v>
      </c>
    </row>
    <row r="352" spans="1:7" ht="31.2" x14ac:dyDescent="0.3">
      <c r="A352" s="2" t="s">
        <v>71</v>
      </c>
      <c r="B352" s="2" t="s">
        <v>10</v>
      </c>
      <c r="C352" s="4" t="s">
        <v>275</v>
      </c>
      <c r="D352" s="2">
        <v>0.23699999999999999</v>
      </c>
      <c r="E352" s="2" t="s">
        <v>260</v>
      </c>
      <c r="F352" s="2" t="s">
        <v>118</v>
      </c>
      <c r="G352" s="17">
        <v>71</v>
      </c>
    </row>
    <row r="353" spans="1:7" ht="31.2" x14ac:dyDescent="0.3">
      <c r="A353" s="2" t="s">
        <v>71</v>
      </c>
      <c r="B353" s="2" t="s">
        <v>10</v>
      </c>
      <c r="C353" s="4" t="s">
        <v>276</v>
      </c>
      <c r="D353" s="2">
        <v>0.29499999999999998</v>
      </c>
      <c r="E353" s="2" t="s">
        <v>260</v>
      </c>
      <c r="F353" s="2" t="s">
        <v>118</v>
      </c>
      <c r="G353" s="17">
        <v>71</v>
      </c>
    </row>
    <row r="354" spans="1:7" ht="31.2" x14ac:dyDescent="0.3">
      <c r="A354" s="2" t="s">
        <v>71</v>
      </c>
      <c r="B354" s="2" t="s">
        <v>10</v>
      </c>
      <c r="C354" s="4" t="s">
        <v>270</v>
      </c>
      <c r="D354" s="2">
        <v>0.38700000000000001</v>
      </c>
      <c r="E354" s="2" t="s">
        <v>260</v>
      </c>
      <c r="F354" s="2" t="s">
        <v>118</v>
      </c>
      <c r="G354" s="17">
        <v>71</v>
      </c>
    </row>
    <row r="355" spans="1:7" ht="15.6" x14ac:dyDescent="0.3">
      <c r="A355" s="2" t="s">
        <v>71</v>
      </c>
      <c r="B355" s="2" t="s">
        <v>10</v>
      </c>
      <c r="C355" s="4" t="s">
        <v>269</v>
      </c>
      <c r="D355" s="2">
        <v>0.19900000000000001</v>
      </c>
      <c r="E355" s="2" t="s">
        <v>260</v>
      </c>
      <c r="F355" s="2" t="s">
        <v>118</v>
      </c>
      <c r="G355" s="17">
        <v>71</v>
      </c>
    </row>
    <row r="356" spans="1:7" ht="15.6" x14ac:dyDescent="0.3">
      <c r="A356" s="2" t="s">
        <v>71</v>
      </c>
      <c r="B356" s="2" t="s">
        <v>10</v>
      </c>
      <c r="C356" s="4" t="s">
        <v>269</v>
      </c>
      <c r="D356" s="2">
        <v>0.56000000000000005</v>
      </c>
      <c r="E356" s="2" t="s">
        <v>260</v>
      </c>
      <c r="F356" s="2" t="s">
        <v>118</v>
      </c>
      <c r="G356" s="17">
        <v>71</v>
      </c>
    </row>
    <row r="357" spans="1:7" ht="31.2" x14ac:dyDescent="0.3">
      <c r="A357" s="2" t="s">
        <v>71</v>
      </c>
      <c r="B357" s="2" t="s">
        <v>10</v>
      </c>
      <c r="C357" s="4" t="s">
        <v>270</v>
      </c>
      <c r="D357" s="2">
        <v>0.48599999999999999</v>
      </c>
      <c r="E357" s="2" t="s">
        <v>260</v>
      </c>
      <c r="F357" s="2" t="s">
        <v>118</v>
      </c>
      <c r="G357" s="17">
        <v>71</v>
      </c>
    </row>
    <row r="358" spans="1:7" ht="15.6" x14ac:dyDescent="0.3">
      <c r="A358" s="2" t="s">
        <v>71</v>
      </c>
      <c r="B358" s="2" t="s">
        <v>10</v>
      </c>
      <c r="C358" s="4" t="s">
        <v>271</v>
      </c>
      <c r="D358" s="2">
        <v>3.085</v>
      </c>
      <c r="E358" s="2" t="s">
        <v>260</v>
      </c>
      <c r="F358" s="2" t="s">
        <v>118</v>
      </c>
      <c r="G358" s="17">
        <v>71</v>
      </c>
    </row>
    <row r="359" spans="1:7" ht="31.2" x14ac:dyDescent="0.3">
      <c r="A359" s="2" t="s">
        <v>71</v>
      </c>
      <c r="B359" s="2" t="s">
        <v>10</v>
      </c>
      <c r="C359" s="4" t="s">
        <v>268</v>
      </c>
      <c r="D359" s="2">
        <v>0.64800000000000002</v>
      </c>
      <c r="E359" s="2" t="s">
        <v>260</v>
      </c>
      <c r="F359" s="2" t="s">
        <v>118</v>
      </c>
      <c r="G359" s="17">
        <v>71</v>
      </c>
    </row>
    <row r="360" spans="1:7" ht="15.6" x14ac:dyDescent="0.3">
      <c r="A360" s="2" t="s">
        <v>71</v>
      </c>
      <c r="B360" s="2" t="s">
        <v>10</v>
      </c>
      <c r="C360" s="4" t="s">
        <v>277</v>
      </c>
      <c r="D360" s="2">
        <v>0.376</v>
      </c>
      <c r="E360" s="2" t="s">
        <v>260</v>
      </c>
      <c r="F360" s="2" t="s">
        <v>118</v>
      </c>
      <c r="G360" s="17">
        <v>71</v>
      </c>
    </row>
    <row r="361" spans="1:7" ht="31.2" x14ac:dyDescent="0.3">
      <c r="A361" s="2" t="s">
        <v>71</v>
      </c>
      <c r="B361" s="2" t="s">
        <v>10</v>
      </c>
      <c r="C361" s="4" t="s">
        <v>278</v>
      </c>
      <c r="D361" s="2">
        <v>0.25900000000000001</v>
      </c>
      <c r="E361" s="2" t="s">
        <v>260</v>
      </c>
      <c r="F361" s="2" t="s">
        <v>118</v>
      </c>
      <c r="G361" s="17">
        <v>71</v>
      </c>
    </row>
    <row r="362" spans="1:7" ht="31.2" x14ac:dyDescent="0.3">
      <c r="A362" s="2" t="s">
        <v>71</v>
      </c>
      <c r="B362" s="2" t="s">
        <v>10</v>
      </c>
      <c r="C362" s="4" t="s">
        <v>270</v>
      </c>
      <c r="D362" s="2">
        <v>0.54600000000000004</v>
      </c>
      <c r="E362" s="2" t="s">
        <v>260</v>
      </c>
      <c r="F362" s="2" t="s">
        <v>118</v>
      </c>
      <c r="G362" s="17">
        <v>71</v>
      </c>
    </row>
    <row r="363" spans="1:7" ht="15.6" x14ac:dyDescent="0.3">
      <c r="A363" s="2" t="s">
        <v>71</v>
      </c>
      <c r="B363" s="2" t="s">
        <v>10</v>
      </c>
      <c r="C363" s="4" t="s">
        <v>271</v>
      </c>
      <c r="D363" s="2">
        <v>0.45400000000000001</v>
      </c>
      <c r="E363" s="2" t="s">
        <v>260</v>
      </c>
      <c r="F363" s="2" t="s">
        <v>118</v>
      </c>
      <c r="G363" s="17">
        <v>71</v>
      </c>
    </row>
    <row r="364" spans="1:7" ht="15.6" x14ac:dyDescent="0.3">
      <c r="A364" s="2" t="s">
        <v>71</v>
      </c>
      <c r="B364" s="2" t="s">
        <v>10</v>
      </c>
      <c r="C364" s="4" t="s">
        <v>277</v>
      </c>
      <c r="D364" s="2">
        <v>0.06</v>
      </c>
      <c r="E364" s="2" t="s">
        <v>260</v>
      </c>
      <c r="F364" s="2" t="s">
        <v>118</v>
      </c>
      <c r="G364" s="17">
        <v>71</v>
      </c>
    </row>
    <row r="365" spans="1:7" ht="15.6" x14ac:dyDescent="0.3">
      <c r="A365" s="2" t="s">
        <v>71</v>
      </c>
      <c r="B365" s="2" t="s">
        <v>10</v>
      </c>
      <c r="C365" s="4" t="s">
        <v>279</v>
      </c>
      <c r="D365" s="2">
        <v>8.4000000000000005E-2</v>
      </c>
      <c r="E365" s="2" t="s">
        <v>260</v>
      </c>
      <c r="F365" s="2" t="s">
        <v>118</v>
      </c>
      <c r="G365" s="17">
        <v>71</v>
      </c>
    </row>
    <row r="366" spans="1:7" ht="31.2" x14ac:dyDescent="0.3">
      <c r="A366" s="2" t="s">
        <v>78</v>
      </c>
      <c r="B366" s="2" t="s">
        <v>10</v>
      </c>
      <c r="C366" s="4" t="s">
        <v>266</v>
      </c>
      <c r="D366" s="2">
        <v>6.8000000000000005E-2</v>
      </c>
      <c r="E366" s="2" t="s">
        <v>260</v>
      </c>
      <c r="F366" s="2" t="s">
        <v>118</v>
      </c>
      <c r="G366" s="17">
        <v>71</v>
      </c>
    </row>
    <row r="367" spans="1:7" ht="15.6" x14ac:dyDescent="0.3">
      <c r="A367" s="2" t="s">
        <v>78</v>
      </c>
      <c r="B367" s="2" t="s">
        <v>10</v>
      </c>
      <c r="C367" s="4" t="s">
        <v>267</v>
      </c>
      <c r="D367" s="2">
        <v>7.2999999999999995E-2</v>
      </c>
      <c r="E367" s="2" t="s">
        <v>260</v>
      </c>
      <c r="F367" s="2" t="s">
        <v>118</v>
      </c>
      <c r="G367" s="17">
        <v>71</v>
      </c>
    </row>
    <row r="368" spans="1:7" ht="31.2" x14ac:dyDescent="0.3">
      <c r="A368" s="2" t="s">
        <v>78</v>
      </c>
      <c r="B368" s="2" t="s">
        <v>10</v>
      </c>
      <c r="C368" s="4" t="s">
        <v>268</v>
      </c>
      <c r="D368" s="2">
        <v>8.3000000000000004E-2</v>
      </c>
      <c r="E368" s="2" t="s">
        <v>260</v>
      </c>
      <c r="F368" s="2" t="s">
        <v>118</v>
      </c>
      <c r="G368" s="17">
        <v>71</v>
      </c>
    </row>
    <row r="369" spans="1:7" ht="15.6" x14ac:dyDescent="0.3">
      <c r="A369" s="2" t="s">
        <v>78</v>
      </c>
      <c r="B369" s="2" t="s">
        <v>10</v>
      </c>
      <c r="C369" s="4" t="s">
        <v>269</v>
      </c>
      <c r="D369" s="2">
        <v>8.3000000000000004E-2</v>
      </c>
      <c r="E369" s="2" t="s">
        <v>260</v>
      </c>
      <c r="F369" s="2" t="s">
        <v>118</v>
      </c>
      <c r="G369" s="17">
        <v>71</v>
      </c>
    </row>
    <row r="370" spans="1:7" ht="31.2" x14ac:dyDescent="0.3">
      <c r="A370" s="2" t="s">
        <v>78</v>
      </c>
      <c r="B370" s="2" t="s">
        <v>10</v>
      </c>
      <c r="C370" s="4" t="s">
        <v>270</v>
      </c>
      <c r="D370" s="2">
        <v>5.3999999999999999E-2</v>
      </c>
      <c r="E370" s="2" t="s">
        <v>260</v>
      </c>
      <c r="F370" s="2" t="s">
        <v>118</v>
      </c>
      <c r="G370" s="17">
        <v>71</v>
      </c>
    </row>
    <row r="371" spans="1:7" ht="15.6" x14ac:dyDescent="0.3">
      <c r="A371" s="2" t="s">
        <v>78</v>
      </c>
      <c r="B371" s="2" t="s">
        <v>10</v>
      </c>
      <c r="C371" s="4" t="s">
        <v>271</v>
      </c>
      <c r="D371" s="2">
        <v>0.112</v>
      </c>
      <c r="E371" s="2" t="s">
        <v>260</v>
      </c>
      <c r="F371" s="2" t="s">
        <v>118</v>
      </c>
      <c r="G371" s="17">
        <v>71</v>
      </c>
    </row>
    <row r="372" spans="1:7" ht="15.6" x14ac:dyDescent="0.3">
      <c r="A372" s="2" t="s">
        <v>78</v>
      </c>
      <c r="B372" s="2" t="s">
        <v>10</v>
      </c>
      <c r="C372" s="4" t="s">
        <v>272</v>
      </c>
      <c r="D372" s="2">
        <v>0.10199999999999999</v>
      </c>
      <c r="E372" s="2" t="s">
        <v>260</v>
      </c>
      <c r="F372" s="2" t="s">
        <v>118</v>
      </c>
      <c r="G372" s="17">
        <v>71</v>
      </c>
    </row>
    <row r="373" spans="1:7" ht="31.2" x14ac:dyDescent="0.3">
      <c r="A373" s="2" t="s">
        <v>78</v>
      </c>
      <c r="B373" s="2" t="s">
        <v>10</v>
      </c>
      <c r="C373" s="4" t="s">
        <v>270</v>
      </c>
      <c r="D373" s="2">
        <v>8.1000000000000003E-2</v>
      </c>
      <c r="E373" s="2" t="s">
        <v>260</v>
      </c>
      <c r="F373" s="2" t="s">
        <v>118</v>
      </c>
      <c r="G373" s="17">
        <v>71</v>
      </c>
    </row>
    <row r="374" spans="1:7" ht="31.2" x14ac:dyDescent="0.3">
      <c r="A374" s="2" t="s">
        <v>78</v>
      </c>
      <c r="B374" s="2" t="s">
        <v>10</v>
      </c>
      <c r="C374" s="4" t="s">
        <v>266</v>
      </c>
      <c r="D374" s="2">
        <v>0.114</v>
      </c>
      <c r="E374" s="2" t="s">
        <v>260</v>
      </c>
      <c r="F374" s="2" t="s">
        <v>118</v>
      </c>
      <c r="G374" s="17">
        <v>71</v>
      </c>
    </row>
    <row r="375" spans="1:7" ht="15.6" x14ac:dyDescent="0.3">
      <c r="A375" s="2" t="s">
        <v>78</v>
      </c>
      <c r="B375" s="2" t="s">
        <v>10</v>
      </c>
      <c r="C375" s="4" t="s">
        <v>269</v>
      </c>
      <c r="D375" s="2">
        <v>2.9000000000000001E-2</v>
      </c>
      <c r="E375" s="2" t="s">
        <v>260</v>
      </c>
      <c r="F375" s="2" t="s">
        <v>118</v>
      </c>
      <c r="G375" s="17">
        <v>71</v>
      </c>
    </row>
    <row r="376" spans="1:7" ht="15.6" x14ac:dyDescent="0.3">
      <c r="A376" s="2" t="s">
        <v>78</v>
      </c>
      <c r="B376" s="2" t="s">
        <v>10</v>
      </c>
      <c r="C376" s="4" t="s">
        <v>273</v>
      </c>
      <c r="D376" s="2">
        <v>1.2999999999999999E-2</v>
      </c>
      <c r="E376" s="2" t="s">
        <v>260</v>
      </c>
      <c r="F376" s="2" t="s">
        <v>118</v>
      </c>
      <c r="G376" s="17">
        <v>71</v>
      </c>
    </row>
    <row r="377" spans="1:7" ht="46.8" x14ac:dyDescent="0.3">
      <c r="A377" s="2" t="s">
        <v>78</v>
      </c>
      <c r="B377" s="2" t="s">
        <v>10</v>
      </c>
      <c r="C377" s="4" t="s">
        <v>274</v>
      </c>
      <c r="D377" s="2">
        <v>5.0000000000000001E-3</v>
      </c>
      <c r="E377" s="2" t="s">
        <v>260</v>
      </c>
      <c r="F377" s="2" t="s">
        <v>118</v>
      </c>
      <c r="G377" s="17">
        <v>71</v>
      </c>
    </row>
    <row r="378" spans="1:7" ht="15.6" x14ac:dyDescent="0.3">
      <c r="A378" s="2" t="s">
        <v>78</v>
      </c>
      <c r="B378" s="2" t="s">
        <v>10</v>
      </c>
      <c r="C378" s="4" t="s">
        <v>272</v>
      </c>
      <c r="D378" s="2">
        <v>8.0000000000000002E-3</v>
      </c>
      <c r="E378" s="2" t="s">
        <v>260</v>
      </c>
      <c r="F378" s="2" t="s">
        <v>118</v>
      </c>
      <c r="G378" s="17">
        <v>71</v>
      </c>
    </row>
    <row r="379" spans="1:7" ht="31.2" x14ac:dyDescent="0.3">
      <c r="A379" s="2" t="s">
        <v>78</v>
      </c>
      <c r="B379" s="2" t="s">
        <v>10</v>
      </c>
      <c r="C379" s="4" t="s">
        <v>275</v>
      </c>
      <c r="D379" s="2">
        <v>2.3E-2</v>
      </c>
      <c r="E379" s="2" t="s">
        <v>260</v>
      </c>
      <c r="F379" s="2" t="s">
        <v>118</v>
      </c>
      <c r="G379" s="17">
        <v>71</v>
      </c>
    </row>
    <row r="380" spans="1:7" ht="31.2" x14ac:dyDescent="0.3">
      <c r="A380" s="2" t="s">
        <v>78</v>
      </c>
      <c r="B380" s="2" t="s">
        <v>10</v>
      </c>
      <c r="C380" s="4" t="s">
        <v>276</v>
      </c>
      <c r="D380" s="2">
        <v>1.7000000000000001E-2</v>
      </c>
      <c r="E380" s="2" t="s">
        <v>260</v>
      </c>
      <c r="F380" s="2" t="s">
        <v>118</v>
      </c>
      <c r="G380" s="17">
        <v>71</v>
      </c>
    </row>
    <row r="381" spans="1:7" ht="31.2" x14ac:dyDescent="0.3">
      <c r="A381" s="2" t="s">
        <v>78</v>
      </c>
      <c r="B381" s="2" t="s">
        <v>10</v>
      </c>
      <c r="C381" s="4" t="s">
        <v>270</v>
      </c>
      <c r="D381" s="2">
        <v>0.09</v>
      </c>
      <c r="E381" s="2" t="s">
        <v>260</v>
      </c>
      <c r="F381" s="2" t="s">
        <v>118</v>
      </c>
      <c r="G381" s="17">
        <v>71</v>
      </c>
    </row>
    <row r="382" spans="1:7" ht="15.6" x14ac:dyDescent="0.3">
      <c r="A382" s="2" t="s">
        <v>78</v>
      </c>
      <c r="B382" s="2" t="s">
        <v>10</v>
      </c>
      <c r="C382" s="4" t="s">
        <v>269</v>
      </c>
      <c r="D382" s="2">
        <v>4.8000000000000001E-2</v>
      </c>
      <c r="E382" s="2" t="s">
        <v>260</v>
      </c>
      <c r="F382" s="2" t="s">
        <v>118</v>
      </c>
      <c r="G382" s="17">
        <v>71</v>
      </c>
    </row>
    <row r="383" spans="1:7" ht="15.6" x14ac:dyDescent="0.3">
      <c r="A383" s="2" t="s">
        <v>78</v>
      </c>
      <c r="B383" s="2" t="s">
        <v>10</v>
      </c>
      <c r="C383" s="4" t="s">
        <v>269</v>
      </c>
      <c r="D383" s="2">
        <v>0.04</v>
      </c>
      <c r="E383" s="2" t="s">
        <v>260</v>
      </c>
      <c r="F383" s="2" t="s">
        <v>118</v>
      </c>
      <c r="G383" s="17">
        <v>71</v>
      </c>
    </row>
    <row r="384" spans="1:7" ht="31.2" x14ac:dyDescent="0.3">
      <c r="A384" s="2" t="s">
        <v>78</v>
      </c>
      <c r="B384" s="2" t="s">
        <v>10</v>
      </c>
      <c r="C384" s="4" t="s">
        <v>270</v>
      </c>
      <c r="D384" s="2">
        <v>5.7000000000000002E-2</v>
      </c>
      <c r="E384" s="2" t="s">
        <v>260</v>
      </c>
      <c r="F384" s="2" t="s">
        <v>118</v>
      </c>
      <c r="G384" s="17">
        <v>71</v>
      </c>
    </row>
    <row r="385" spans="1:7" ht="15.6" x14ac:dyDescent="0.3">
      <c r="A385" s="2" t="s">
        <v>78</v>
      </c>
      <c r="B385" s="2" t="s">
        <v>10</v>
      </c>
      <c r="C385" s="4" t="s">
        <v>271</v>
      </c>
      <c r="D385" s="2">
        <v>9.9000000000000005E-2</v>
      </c>
      <c r="E385" s="2" t="s">
        <v>260</v>
      </c>
      <c r="F385" s="2" t="s">
        <v>118</v>
      </c>
      <c r="G385" s="17">
        <v>71</v>
      </c>
    </row>
    <row r="386" spans="1:7" ht="31.2" x14ac:dyDescent="0.3">
      <c r="A386" s="2" t="s">
        <v>78</v>
      </c>
      <c r="B386" s="2" t="s">
        <v>10</v>
      </c>
      <c r="C386" s="4" t="s">
        <v>268</v>
      </c>
      <c r="D386" s="2">
        <v>5.8999999999999997E-2</v>
      </c>
      <c r="E386" s="2" t="s">
        <v>260</v>
      </c>
      <c r="F386" s="2" t="s">
        <v>118</v>
      </c>
      <c r="G386" s="17">
        <v>71</v>
      </c>
    </row>
    <row r="387" spans="1:7" ht="15.6" x14ac:dyDescent="0.3">
      <c r="A387" s="2" t="s">
        <v>78</v>
      </c>
      <c r="B387" s="2" t="s">
        <v>10</v>
      </c>
      <c r="C387" s="4" t="s">
        <v>277</v>
      </c>
      <c r="D387" s="2">
        <v>0.153</v>
      </c>
      <c r="E387" s="2" t="s">
        <v>260</v>
      </c>
      <c r="F387" s="2" t="s">
        <v>118</v>
      </c>
      <c r="G387" s="17">
        <v>71</v>
      </c>
    </row>
    <row r="388" spans="1:7" ht="31.2" x14ac:dyDescent="0.3">
      <c r="A388" s="2" t="s">
        <v>78</v>
      </c>
      <c r="B388" s="2" t="s">
        <v>10</v>
      </c>
      <c r="C388" s="4" t="s">
        <v>278</v>
      </c>
      <c r="D388" s="2">
        <v>0.432</v>
      </c>
      <c r="E388" s="2" t="s">
        <v>260</v>
      </c>
      <c r="F388" s="2" t="s">
        <v>118</v>
      </c>
      <c r="G388" s="17">
        <v>71</v>
      </c>
    </row>
    <row r="389" spans="1:7" ht="31.2" x14ac:dyDescent="0.3">
      <c r="A389" s="2" t="s">
        <v>78</v>
      </c>
      <c r="B389" s="2" t="s">
        <v>10</v>
      </c>
      <c r="C389" s="4" t="s">
        <v>270</v>
      </c>
      <c r="D389" s="2">
        <v>0.22800000000000001</v>
      </c>
      <c r="E389" s="2" t="s">
        <v>260</v>
      </c>
      <c r="F389" s="2" t="s">
        <v>118</v>
      </c>
      <c r="G389" s="17">
        <v>71</v>
      </c>
    </row>
    <row r="390" spans="1:7" ht="15.6" x14ac:dyDescent="0.3">
      <c r="A390" s="2" t="s">
        <v>78</v>
      </c>
      <c r="B390" s="2" t="s">
        <v>10</v>
      </c>
      <c r="C390" s="4" t="s">
        <v>271</v>
      </c>
      <c r="D390" s="2">
        <v>0.156</v>
      </c>
      <c r="E390" s="2" t="s">
        <v>260</v>
      </c>
      <c r="F390" s="2" t="s">
        <v>118</v>
      </c>
      <c r="G390" s="17">
        <v>71</v>
      </c>
    </row>
    <row r="391" spans="1:7" ht="15.6" x14ac:dyDescent="0.3">
      <c r="A391" s="2" t="s">
        <v>78</v>
      </c>
      <c r="B391" s="2" t="s">
        <v>10</v>
      </c>
      <c r="C391" s="4" t="s">
        <v>277</v>
      </c>
      <c r="D391" s="2">
        <v>0.03</v>
      </c>
      <c r="E391" s="2" t="s">
        <v>260</v>
      </c>
      <c r="F391" s="2" t="s">
        <v>118</v>
      </c>
      <c r="G391" s="17">
        <v>71</v>
      </c>
    </row>
    <row r="392" spans="1:7" ht="15.6" x14ac:dyDescent="0.3">
      <c r="A392" s="2" t="s">
        <v>78</v>
      </c>
      <c r="B392" s="2" t="s">
        <v>10</v>
      </c>
      <c r="C392" s="4" t="s">
        <v>279</v>
      </c>
      <c r="D392" s="2">
        <v>1.7999999999999999E-2</v>
      </c>
      <c r="E392" s="2" t="s">
        <v>260</v>
      </c>
      <c r="F392" s="2" t="s">
        <v>118</v>
      </c>
      <c r="G392" s="17">
        <v>71</v>
      </c>
    </row>
    <row r="393" spans="1:7" ht="15.6" x14ac:dyDescent="0.3">
      <c r="A393" s="2" t="s">
        <v>71</v>
      </c>
      <c r="B393" s="2" t="s">
        <v>7</v>
      </c>
      <c r="C393" s="21" t="s">
        <v>280</v>
      </c>
      <c r="D393" s="2">
        <v>0.58699999999999997</v>
      </c>
      <c r="E393" s="2" t="s">
        <v>75</v>
      </c>
      <c r="F393" s="2" t="s">
        <v>118</v>
      </c>
      <c r="G393" s="17">
        <v>72</v>
      </c>
    </row>
    <row r="394" spans="1:7" ht="15.6" x14ac:dyDescent="0.3">
      <c r="A394" s="2" t="s">
        <v>71</v>
      </c>
      <c r="B394" s="2" t="s">
        <v>7</v>
      </c>
      <c r="C394" s="21" t="s">
        <v>281</v>
      </c>
      <c r="D394" s="2">
        <v>0.26500000000000001</v>
      </c>
      <c r="E394" s="2" t="s">
        <v>75</v>
      </c>
      <c r="F394" s="2" t="s">
        <v>118</v>
      </c>
      <c r="G394" s="17">
        <v>72</v>
      </c>
    </row>
    <row r="395" spans="1:7" ht="15.6" x14ac:dyDescent="0.3">
      <c r="A395" s="2" t="s">
        <v>71</v>
      </c>
      <c r="B395" s="2" t="s">
        <v>7</v>
      </c>
      <c r="C395" s="21" t="s">
        <v>282</v>
      </c>
      <c r="D395" s="2">
        <v>0.22500000000000001</v>
      </c>
      <c r="E395" s="2" t="s">
        <v>75</v>
      </c>
      <c r="F395" s="2" t="s">
        <v>118</v>
      </c>
      <c r="G395" s="17">
        <v>72</v>
      </c>
    </row>
    <row r="396" spans="1:7" ht="15.6" x14ac:dyDescent="0.3">
      <c r="A396" s="2" t="s">
        <v>71</v>
      </c>
      <c r="B396" s="2" t="s">
        <v>7</v>
      </c>
      <c r="C396" s="21" t="s">
        <v>283</v>
      </c>
      <c r="D396" s="2">
        <v>0.39500000000000002</v>
      </c>
      <c r="E396" s="2" t="s">
        <v>75</v>
      </c>
      <c r="F396" s="2" t="s">
        <v>118</v>
      </c>
      <c r="G396" s="17">
        <v>72</v>
      </c>
    </row>
    <row r="397" spans="1:7" ht="27.6" x14ac:dyDescent="0.3">
      <c r="A397" s="2" t="s">
        <v>71</v>
      </c>
      <c r="B397" s="2" t="s">
        <v>7</v>
      </c>
      <c r="C397" s="21" t="s">
        <v>284</v>
      </c>
      <c r="D397" s="2">
        <v>0.37</v>
      </c>
      <c r="E397" s="2" t="s">
        <v>75</v>
      </c>
      <c r="F397" s="2" t="s">
        <v>118</v>
      </c>
      <c r="G397" s="17">
        <v>72</v>
      </c>
    </row>
    <row r="398" spans="1:7" ht="15.6" x14ac:dyDescent="0.3">
      <c r="A398" s="2" t="s">
        <v>71</v>
      </c>
      <c r="B398" s="2" t="s">
        <v>7</v>
      </c>
      <c r="C398" s="21" t="s">
        <v>285</v>
      </c>
      <c r="D398" s="2">
        <v>0.52</v>
      </c>
      <c r="E398" s="2" t="s">
        <v>75</v>
      </c>
      <c r="F398" s="2" t="s">
        <v>118</v>
      </c>
      <c r="G398" s="17">
        <v>72</v>
      </c>
    </row>
    <row r="399" spans="1:7" ht="15.6" x14ac:dyDescent="0.3">
      <c r="A399" s="2" t="s">
        <v>71</v>
      </c>
      <c r="B399" s="2" t="s">
        <v>7</v>
      </c>
      <c r="C399" s="21" t="s">
        <v>286</v>
      </c>
      <c r="D399" s="2">
        <v>0.51</v>
      </c>
      <c r="E399" s="2" t="s">
        <v>75</v>
      </c>
      <c r="F399" s="2" t="s">
        <v>118</v>
      </c>
      <c r="G399" s="17">
        <v>72</v>
      </c>
    </row>
    <row r="400" spans="1:7" ht="15.6" x14ac:dyDescent="0.3">
      <c r="A400" s="2" t="s">
        <v>71</v>
      </c>
      <c r="B400" s="2" t="s">
        <v>7</v>
      </c>
      <c r="C400" s="21" t="s">
        <v>287</v>
      </c>
      <c r="D400" s="2">
        <v>0.32</v>
      </c>
      <c r="E400" s="2" t="s">
        <v>75</v>
      </c>
      <c r="F400" s="2" t="s">
        <v>118</v>
      </c>
      <c r="G400" s="17">
        <v>72</v>
      </c>
    </row>
    <row r="401" spans="1:7" ht="15.6" x14ac:dyDescent="0.3">
      <c r="A401" s="2" t="s">
        <v>71</v>
      </c>
      <c r="B401" s="2" t="s">
        <v>7</v>
      </c>
      <c r="C401" s="21" t="s">
        <v>288</v>
      </c>
      <c r="D401" s="2">
        <v>0.41</v>
      </c>
      <c r="E401" s="2" t="s">
        <v>75</v>
      </c>
      <c r="F401" s="2" t="s">
        <v>118</v>
      </c>
      <c r="G401" s="17">
        <v>72</v>
      </c>
    </row>
    <row r="402" spans="1:7" ht="27.6" x14ac:dyDescent="0.3">
      <c r="A402" s="2" t="s">
        <v>71</v>
      </c>
      <c r="B402" s="2" t="s">
        <v>7</v>
      </c>
      <c r="C402" s="21" t="s">
        <v>289</v>
      </c>
      <c r="D402" s="2">
        <v>0.28000000000000003</v>
      </c>
      <c r="E402" s="2" t="s">
        <v>75</v>
      </c>
      <c r="F402" s="2" t="s">
        <v>118</v>
      </c>
      <c r="G402" s="17">
        <v>72</v>
      </c>
    </row>
    <row r="403" spans="1:7" ht="15.6" x14ac:dyDescent="0.3">
      <c r="A403" s="2" t="s">
        <v>71</v>
      </c>
      <c r="B403" s="2" t="s">
        <v>7</v>
      </c>
      <c r="C403" s="21" t="s">
        <v>290</v>
      </c>
      <c r="D403" s="2">
        <v>0.375</v>
      </c>
      <c r="E403" s="2" t="s">
        <v>75</v>
      </c>
      <c r="F403" s="2" t="s">
        <v>118</v>
      </c>
      <c r="G403" s="17">
        <v>72</v>
      </c>
    </row>
    <row r="404" spans="1:7" ht="15.6" x14ac:dyDescent="0.3">
      <c r="A404" s="2" t="s">
        <v>71</v>
      </c>
      <c r="B404" s="2" t="s">
        <v>7</v>
      </c>
      <c r="C404" s="21" t="s">
        <v>291</v>
      </c>
      <c r="D404" s="2">
        <v>0.44</v>
      </c>
      <c r="E404" s="2" t="s">
        <v>75</v>
      </c>
      <c r="F404" s="2" t="s">
        <v>118</v>
      </c>
      <c r="G404" s="17">
        <v>72</v>
      </c>
    </row>
    <row r="405" spans="1:7" ht="27.6" x14ac:dyDescent="0.3">
      <c r="A405" s="2" t="s">
        <v>71</v>
      </c>
      <c r="B405" s="2" t="s">
        <v>7</v>
      </c>
      <c r="C405" s="21" t="s">
        <v>292</v>
      </c>
      <c r="D405" s="2">
        <v>0.4</v>
      </c>
      <c r="E405" s="2" t="s">
        <v>75</v>
      </c>
      <c r="F405" s="2" t="s">
        <v>118</v>
      </c>
      <c r="G405" s="17">
        <v>72</v>
      </c>
    </row>
    <row r="406" spans="1:7" ht="15.6" x14ac:dyDescent="0.3">
      <c r="A406" s="2" t="s">
        <v>71</v>
      </c>
      <c r="B406" s="2" t="s">
        <v>7</v>
      </c>
      <c r="C406" s="21" t="s">
        <v>293</v>
      </c>
      <c r="D406" s="2">
        <v>0.25</v>
      </c>
      <c r="E406" s="2" t="s">
        <v>75</v>
      </c>
      <c r="F406" s="2" t="s">
        <v>118</v>
      </c>
      <c r="G406" s="17">
        <v>72</v>
      </c>
    </row>
    <row r="407" spans="1:7" ht="15.6" x14ac:dyDescent="0.3">
      <c r="A407" s="2" t="s">
        <v>78</v>
      </c>
      <c r="B407" s="2" t="s">
        <v>7</v>
      </c>
      <c r="C407" s="21" t="s">
        <v>280</v>
      </c>
      <c r="D407" s="2">
        <v>0.123</v>
      </c>
      <c r="E407" s="2" t="s">
        <v>75</v>
      </c>
      <c r="F407" s="2" t="s">
        <v>118</v>
      </c>
      <c r="G407" s="17">
        <v>72</v>
      </c>
    </row>
    <row r="408" spans="1:7" ht="15.6" x14ac:dyDescent="0.3">
      <c r="A408" s="2" t="s">
        <v>78</v>
      </c>
      <c r="B408" s="2" t="s">
        <v>7</v>
      </c>
      <c r="C408" s="21" t="s">
        <v>281</v>
      </c>
      <c r="D408" s="2">
        <v>0.06</v>
      </c>
      <c r="E408" s="2" t="s">
        <v>75</v>
      </c>
      <c r="F408" s="2" t="s">
        <v>118</v>
      </c>
      <c r="G408" s="17">
        <v>72</v>
      </c>
    </row>
    <row r="409" spans="1:7" ht="15.6" x14ac:dyDescent="0.3">
      <c r="A409" s="2" t="s">
        <v>78</v>
      </c>
      <c r="B409" s="2" t="s">
        <v>7</v>
      </c>
      <c r="C409" s="21" t="s">
        <v>282</v>
      </c>
      <c r="D409" s="2">
        <v>0.03</v>
      </c>
      <c r="E409" s="2" t="s">
        <v>75</v>
      </c>
      <c r="F409" s="2" t="s">
        <v>118</v>
      </c>
      <c r="G409" s="17">
        <v>72</v>
      </c>
    </row>
    <row r="410" spans="1:7" ht="15.6" x14ac:dyDescent="0.3">
      <c r="A410" s="2" t="s">
        <v>78</v>
      </c>
      <c r="B410" s="2" t="s">
        <v>7</v>
      </c>
      <c r="C410" s="21" t="s">
        <v>283</v>
      </c>
      <c r="D410" s="2">
        <v>5.5E-2</v>
      </c>
      <c r="E410" s="2" t="s">
        <v>75</v>
      </c>
      <c r="F410" s="2" t="s">
        <v>118</v>
      </c>
      <c r="G410" s="17">
        <v>72</v>
      </c>
    </row>
    <row r="411" spans="1:7" ht="27.6" x14ac:dyDescent="0.3">
      <c r="A411" s="2" t="s">
        <v>78</v>
      </c>
      <c r="B411" s="2" t="s">
        <v>7</v>
      </c>
      <c r="C411" s="21" t="s">
        <v>284</v>
      </c>
      <c r="D411" s="2">
        <v>0.05</v>
      </c>
      <c r="E411" s="2" t="s">
        <v>75</v>
      </c>
      <c r="F411" s="2" t="s">
        <v>118</v>
      </c>
      <c r="G411" s="17">
        <v>72</v>
      </c>
    </row>
    <row r="412" spans="1:7" ht="15.6" x14ac:dyDescent="0.3">
      <c r="A412" s="2" t="s">
        <v>78</v>
      </c>
      <c r="B412" s="2" t="s">
        <v>7</v>
      </c>
      <c r="C412" s="21" t="s">
        <v>285</v>
      </c>
      <c r="D412" s="2">
        <v>0.08</v>
      </c>
      <c r="E412" s="2" t="s">
        <v>75</v>
      </c>
      <c r="F412" s="2" t="s">
        <v>118</v>
      </c>
      <c r="G412" s="17">
        <v>72</v>
      </c>
    </row>
    <row r="413" spans="1:7" ht="15.6" x14ac:dyDescent="0.3">
      <c r="A413" s="2" t="s">
        <v>78</v>
      </c>
      <c r="B413" s="2" t="s">
        <v>7</v>
      </c>
      <c r="C413" s="21" t="s">
        <v>286</v>
      </c>
      <c r="D413" s="2">
        <v>0.03</v>
      </c>
      <c r="E413" s="2" t="s">
        <v>75</v>
      </c>
      <c r="F413" s="2" t="s">
        <v>118</v>
      </c>
      <c r="G413" s="17">
        <v>72</v>
      </c>
    </row>
    <row r="414" spans="1:7" ht="15.6" x14ac:dyDescent="0.3">
      <c r="A414" s="2" t="s">
        <v>78</v>
      </c>
      <c r="B414" s="2" t="s">
        <v>7</v>
      </c>
      <c r="C414" s="21" t="s">
        <v>287</v>
      </c>
      <c r="D414" s="2">
        <v>0.06</v>
      </c>
      <c r="E414" s="2" t="s">
        <v>75</v>
      </c>
      <c r="F414" s="2" t="s">
        <v>118</v>
      </c>
      <c r="G414" s="17">
        <v>72</v>
      </c>
    </row>
    <row r="415" spans="1:7" ht="15.6" x14ac:dyDescent="0.3">
      <c r="A415" s="2" t="s">
        <v>78</v>
      </c>
      <c r="B415" s="2" t="s">
        <v>7</v>
      </c>
      <c r="C415" s="21" t="s">
        <v>288</v>
      </c>
      <c r="D415" s="2">
        <v>0.05</v>
      </c>
      <c r="E415" s="2" t="s">
        <v>75</v>
      </c>
      <c r="F415" s="2" t="s">
        <v>118</v>
      </c>
      <c r="G415" s="17">
        <v>72</v>
      </c>
    </row>
    <row r="416" spans="1:7" ht="27.6" x14ac:dyDescent="0.3">
      <c r="A416" s="2" t="s">
        <v>78</v>
      </c>
      <c r="B416" s="2" t="s">
        <v>7</v>
      </c>
      <c r="C416" s="21" t="s">
        <v>289</v>
      </c>
      <c r="D416" s="2">
        <v>0.06</v>
      </c>
      <c r="E416" s="2" t="s">
        <v>75</v>
      </c>
      <c r="F416" s="2" t="s">
        <v>118</v>
      </c>
      <c r="G416" s="17">
        <v>72</v>
      </c>
    </row>
    <row r="417" spans="1:7" ht="15.6" x14ac:dyDescent="0.3">
      <c r="A417" s="2" t="s">
        <v>78</v>
      </c>
      <c r="B417" s="2" t="s">
        <v>7</v>
      </c>
      <c r="C417" s="21" t="s">
        <v>290</v>
      </c>
      <c r="D417" s="2">
        <v>0.22500000000000001</v>
      </c>
      <c r="E417" s="2" t="s">
        <v>75</v>
      </c>
      <c r="F417" s="2" t="s">
        <v>118</v>
      </c>
      <c r="G417" s="17">
        <v>72</v>
      </c>
    </row>
    <row r="418" spans="1:7" ht="15.6" x14ac:dyDescent="0.3">
      <c r="A418" s="2" t="s">
        <v>78</v>
      </c>
      <c r="B418" s="2" t="s">
        <v>7</v>
      </c>
      <c r="C418" s="21" t="s">
        <v>291</v>
      </c>
      <c r="D418" s="2">
        <v>0.05</v>
      </c>
      <c r="E418" s="2" t="s">
        <v>75</v>
      </c>
      <c r="F418" s="2" t="s">
        <v>118</v>
      </c>
      <c r="G418" s="17">
        <v>72</v>
      </c>
    </row>
    <row r="419" spans="1:7" ht="27.6" x14ac:dyDescent="0.3">
      <c r="A419" s="2" t="s">
        <v>78</v>
      </c>
      <c r="B419" s="2" t="s">
        <v>7</v>
      </c>
      <c r="C419" s="21" t="s">
        <v>292</v>
      </c>
      <c r="D419" s="2">
        <v>0.2</v>
      </c>
      <c r="E419" s="2" t="s">
        <v>75</v>
      </c>
      <c r="F419" s="2" t="s">
        <v>118</v>
      </c>
      <c r="G419" s="17">
        <v>72</v>
      </c>
    </row>
    <row r="420" spans="1:7" ht="15.6" x14ac:dyDescent="0.3">
      <c r="A420" s="2" t="s">
        <v>78</v>
      </c>
      <c r="B420" s="2" t="s">
        <v>7</v>
      </c>
      <c r="C420" s="21" t="s">
        <v>293</v>
      </c>
      <c r="D420" s="2">
        <v>0.23</v>
      </c>
      <c r="E420" s="2" t="s">
        <v>75</v>
      </c>
      <c r="F420" s="2" t="s">
        <v>118</v>
      </c>
      <c r="G420" s="17">
        <v>72</v>
      </c>
    </row>
    <row r="421" spans="1:7" ht="15.6" x14ac:dyDescent="0.3">
      <c r="A421" s="2" t="s">
        <v>71</v>
      </c>
      <c r="B421" s="2" t="s">
        <v>10</v>
      </c>
      <c r="C421" s="21" t="s">
        <v>294</v>
      </c>
      <c r="D421" s="2">
        <v>9.4E-2</v>
      </c>
      <c r="E421" s="2" t="s">
        <v>260</v>
      </c>
      <c r="F421" s="2" t="s">
        <v>12</v>
      </c>
      <c r="G421" s="17">
        <v>73</v>
      </c>
    </row>
    <row r="422" spans="1:7" ht="15.6" x14ac:dyDescent="0.3">
      <c r="A422" s="2" t="s">
        <v>71</v>
      </c>
      <c r="B422" s="2" t="s">
        <v>10</v>
      </c>
      <c r="C422" s="21" t="s">
        <v>295</v>
      </c>
      <c r="D422" s="2">
        <v>9.6000000000000002E-2</v>
      </c>
      <c r="E422" s="2" t="s">
        <v>260</v>
      </c>
      <c r="F422" s="2" t="s">
        <v>12</v>
      </c>
      <c r="G422" s="17">
        <v>73</v>
      </c>
    </row>
    <row r="423" spans="1:7" ht="15.6" x14ac:dyDescent="0.3">
      <c r="A423" s="2" t="s">
        <v>71</v>
      </c>
      <c r="B423" s="2" t="s">
        <v>10</v>
      </c>
      <c r="C423" s="21" t="s">
        <v>296</v>
      </c>
      <c r="D423" s="2">
        <v>6.8000000000000005E-2</v>
      </c>
      <c r="E423" s="2" t="s">
        <v>260</v>
      </c>
      <c r="F423" s="2" t="s">
        <v>12</v>
      </c>
      <c r="G423" s="17">
        <v>73</v>
      </c>
    </row>
    <row r="424" spans="1:7" ht="15.6" x14ac:dyDescent="0.3">
      <c r="A424" s="2" t="s">
        <v>71</v>
      </c>
      <c r="B424" s="2" t="s">
        <v>10</v>
      </c>
      <c r="C424" s="21" t="s">
        <v>297</v>
      </c>
      <c r="D424" s="2">
        <v>8.8000000000000009E-2</v>
      </c>
      <c r="E424" s="2" t="s">
        <v>260</v>
      </c>
      <c r="F424" s="2" t="s">
        <v>12</v>
      </c>
      <c r="G424" s="17">
        <v>73</v>
      </c>
    </row>
    <row r="425" spans="1:7" ht="15.6" x14ac:dyDescent="0.3">
      <c r="A425" s="2" t="s">
        <v>71</v>
      </c>
      <c r="B425" s="2" t="s">
        <v>10</v>
      </c>
      <c r="C425" s="21" t="s">
        <v>298</v>
      </c>
      <c r="D425" s="2">
        <v>4.8000000000000001E-2</v>
      </c>
      <c r="E425" s="2" t="s">
        <v>260</v>
      </c>
      <c r="F425" s="2" t="s">
        <v>12</v>
      </c>
      <c r="G425" s="17">
        <v>73</v>
      </c>
    </row>
    <row r="426" spans="1:7" ht="15.6" x14ac:dyDescent="0.3">
      <c r="A426" s="2" t="s">
        <v>71</v>
      </c>
      <c r="B426" s="2" t="s">
        <v>10</v>
      </c>
      <c r="C426" s="21" t="s">
        <v>299</v>
      </c>
      <c r="D426" s="2">
        <v>0.16600000000000001</v>
      </c>
      <c r="E426" s="2" t="s">
        <v>260</v>
      </c>
      <c r="F426" s="2" t="s">
        <v>12</v>
      </c>
      <c r="G426" s="17">
        <v>73</v>
      </c>
    </row>
    <row r="427" spans="1:7" ht="15.6" x14ac:dyDescent="0.3">
      <c r="A427" s="2" t="s">
        <v>78</v>
      </c>
      <c r="B427" s="2" t="s">
        <v>10</v>
      </c>
      <c r="C427" s="21" t="s">
        <v>294</v>
      </c>
      <c r="D427" s="2">
        <v>8.2000000000000003E-2</v>
      </c>
      <c r="E427" s="2" t="s">
        <v>260</v>
      </c>
      <c r="F427" s="2" t="s">
        <v>12</v>
      </c>
      <c r="G427" s="17">
        <v>73</v>
      </c>
    </row>
    <row r="428" spans="1:7" ht="15.6" x14ac:dyDescent="0.3">
      <c r="A428" s="2" t="s">
        <v>78</v>
      </c>
      <c r="B428" s="2" t="s">
        <v>10</v>
      </c>
      <c r="C428" s="21" t="s">
        <v>295</v>
      </c>
      <c r="D428" s="2">
        <v>6.2E-2</v>
      </c>
      <c r="E428" s="2" t="s">
        <v>260</v>
      </c>
      <c r="F428" s="2" t="s">
        <v>12</v>
      </c>
      <c r="G428" s="17">
        <v>73</v>
      </c>
    </row>
    <row r="429" spans="1:7" ht="15.6" x14ac:dyDescent="0.3">
      <c r="A429" s="2" t="s">
        <v>78</v>
      </c>
      <c r="B429" s="2" t="s">
        <v>10</v>
      </c>
      <c r="C429" s="21" t="s">
        <v>296</v>
      </c>
      <c r="D429" s="2">
        <v>1.4000000000000002E-2</v>
      </c>
      <c r="E429" s="2" t="s">
        <v>260</v>
      </c>
      <c r="F429" s="2" t="s">
        <v>12</v>
      </c>
      <c r="G429" s="17">
        <v>73</v>
      </c>
    </row>
    <row r="430" spans="1:7" ht="15.6" x14ac:dyDescent="0.3">
      <c r="A430" s="2" t="s">
        <v>78</v>
      </c>
      <c r="B430" s="2" t="s">
        <v>10</v>
      </c>
      <c r="C430" s="21" t="s">
        <v>297</v>
      </c>
      <c r="D430" s="2">
        <v>1.2E-2</v>
      </c>
      <c r="E430" s="2" t="s">
        <v>260</v>
      </c>
      <c r="F430" s="2" t="s">
        <v>12</v>
      </c>
      <c r="G430" s="17">
        <v>73</v>
      </c>
    </row>
    <row r="431" spans="1:7" ht="15.6" x14ac:dyDescent="0.3">
      <c r="A431" s="2" t="s">
        <v>78</v>
      </c>
      <c r="B431" s="2" t="s">
        <v>10</v>
      </c>
      <c r="C431" s="21" t="s">
        <v>298</v>
      </c>
      <c r="D431" s="2">
        <v>0.22799999999999998</v>
      </c>
      <c r="E431" s="2" t="s">
        <v>260</v>
      </c>
      <c r="F431" s="2" t="s">
        <v>12</v>
      </c>
      <c r="G431" s="17">
        <v>73</v>
      </c>
    </row>
    <row r="432" spans="1:7" ht="15.6" x14ac:dyDescent="0.3">
      <c r="A432" s="2" t="s">
        <v>78</v>
      </c>
      <c r="B432" s="2" t="s">
        <v>10</v>
      </c>
      <c r="C432" s="21" t="s">
        <v>299</v>
      </c>
      <c r="D432" s="2">
        <v>0.13200000000000001</v>
      </c>
      <c r="E432" s="2" t="s">
        <v>260</v>
      </c>
      <c r="F432" s="2" t="s">
        <v>12</v>
      </c>
      <c r="G432" s="17">
        <v>73</v>
      </c>
    </row>
    <row r="433" spans="1:7" ht="15.6" x14ac:dyDescent="0.3">
      <c r="A433" s="2" t="s">
        <v>71</v>
      </c>
      <c r="B433" s="2" t="s">
        <v>38</v>
      </c>
      <c r="C433" s="22" t="s">
        <v>300</v>
      </c>
      <c r="D433" s="2">
        <v>0</v>
      </c>
      <c r="E433" s="2" t="s">
        <v>260</v>
      </c>
      <c r="F433" s="2" t="s">
        <v>228</v>
      </c>
      <c r="G433" s="17">
        <v>74</v>
      </c>
    </row>
    <row r="434" spans="1:7" ht="15.6" x14ac:dyDescent="0.3">
      <c r="A434" s="2" t="s">
        <v>71</v>
      </c>
      <c r="B434" s="2" t="s">
        <v>38</v>
      </c>
      <c r="C434" s="22" t="s">
        <v>300</v>
      </c>
      <c r="D434" s="2">
        <v>2.73</v>
      </c>
      <c r="E434" s="2" t="s">
        <v>260</v>
      </c>
      <c r="F434" s="2" t="s">
        <v>228</v>
      </c>
      <c r="G434" s="17">
        <v>74</v>
      </c>
    </row>
    <row r="435" spans="1:7" ht="15.6" x14ac:dyDescent="0.3">
      <c r="A435" s="2" t="s">
        <v>71</v>
      </c>
      <c r="B435" s="2" t="s">
        <v>38</v>
      </c>
      <c r="C435" s="22" t="s">
        <v>300</v>
      </c>
      <c r="D435" s="2">
        <v>2.11</v>
      </c>
      <c r="E435" s="2" t="s">
        <v>260</v>
      </c>
      <c r="F435" s="2" t="s">
        <v>228</v>
      </c>
      <c r="G435" s="17">
        <v>74</v>
      </c>
    </row>
    <row r="436" spans="1:7" ht="15.6" x14ac:dyDescent="0.3">
      <c r="A436" s="2" t="s">
        <v>71</v>
      </c>
      <c r="B436" s="2" t="s">
        <v>38</v>
      </c>
      <c r="C436" s="22" t="s">
        <v>300</v>
      </c>
      <c r="D436" s="2">
        <v>393.65</v>
      </c>
      <c r="E436" s="2" t="s">
        <v>260</v>
      </c>
      <c r="F436" s="2" t="s">
        <v>228</v>
      </c>
      <c r="G436" s="17">
        <v>74</v>
      </c>
    </row>
    <row r="437" spans="1:7" ht="15.6" x14ac:dyDescent="0.3">
      <c r="A437" s="2" t="s">
        <v>71</v>
      </c>
      <c r="B437" s="2" t="s">
        <v>38</v>
      </c>
      <c r="C437" s="22" t="s">
        <v>300</v>
      </c>
      <c r="D437" s="2">
        <v>366.1</v>
      </c>
      <c r="E437" s="2" t="s">
        <v>260</v>
      </c>
      <c r="F437" s="2" t="s">
        <v>228</v>
      </c>
      <c r="G437" s="17">
        <v>74</v>
      </c>
    </row>
    <row r="438" spans="1:7" ht="15.6" x14ac:dyDescent="0.3">
      <c r="A438" s="2" t="s">
        <v>71</v>
      </c>
      <c r="B438" s="2" t="s">
        <v>38</v>
      </c>
      <c r="C438" s="22" t="s">
        <v>300</v>
      </c>
      <c r="D438" s="2">
        <v>462.35</v>
      </c>
      <c r="E438" s="2" t="s">
        <v>260</v>
      </c>
      <c r="F438" s="2" t="s">
        <v>228</v>
      </c>
      <c r="G438" s="17">
        <v>74</v>
      </c>
    </row>
    <row r="439" spans="1:7" ht="15.6" x14ac:dyDescent="0.3">
      <c r="A439" s="2" t="s">
        <v>78</v>
      </c>
      <c r="B439" s="2" t="s">
        <v>38</v>
      </c>
      <c r="C439" s="22" t="s">
        <v>300</v>
      </c>
      <c r="D439" s="2">
        <v>0</v>
      </c>
      <c r="E439" s="2" t="s">
        <v>260</v>
      </c>
      <c r="F439" s="2" t="s">
        <v>228</v>
      </c>
      <c r="G439" s="17">
        <v>74</v>
      </c>
    </row>
    <row r="440" spans="1:7" ht="15.6" x14ac:dyDescent="0.3">
      <c r="A440" s="2" t="s">
        <v>78</v>
      </c>
      <c r="B440" s="2" t="s">
        <v>38</v>
      </c>
      <c r="C440" s="22" t="s">
        <v>301</v>
      </c>
      <c r="D440" s="2">
        <v>104</v>
      </c>
      <c r="E440" s="2" t="s">
        <v>260</v>
      </c>
      <c r="F440" s="2" t="s">
        <v>302</v>
      </c>
      <c r="G440" s="17">
        <v>75</v>
      </c>
    </row>
    <row r="441" spans="1:7" ht="15.6" x14ac:dyDescent="0.3">
      <c r="A441" s="2" t="s">
        <v>71</v>
      </c>
      <c r="B441" s="2" t="s">
        <v>38</v>
      </c>
      <c r="C441" s="22" t="s">
        <v>303</v>
      </c>
      <c r="D441" s="23">
        <v>2992</v>
      </c>
      <c r="E441" s="2" t="s">
        <v>260</v>
      </c>
      <c r="F441" s="2" t="s">
        <v>302</v>
      </c>
      <c r="G441" s="17">
        <v>75</v>
      </c>
    </row>
    <row r="442" spans="1:7" ht="15.6" x14ac:dyDescent="0.3">
      <c r="A442" s="2" t="s">
        <v>71</v>
      </c>
      <c r="B442" s="2" t="s">
        <v>38</v>
      </c>
      <c r="C442" s="22" t="s">
        <v>303</v>
      </c>
      <c r="D442" s="23">
        <v>141.5</v>
      </c>
      <c r="E442" s="2" t="s">
        <v>260</v>
      </c>
      <c r="F442" s="2" t="s">
        <v>302</v>
      </c>
      <c r="G442" s="17">
        <v>75</v>
      </c>
    </row>
    <row r="443" spans="1:7" ht="15.6" x14ac:dyDescent="0.3">
      <c r="A443" s="2" t="s">
        <v>71</v>
      </c>
      <c r="B443" s="2" t="s">
        <v>38</v>
      </c>
      <c r="C443" s="22" t="s">
        <v>303</v>
      </c>
      <c r="D443" s="23">
        <v>224</v>
      </c>
      <c r="E443" s="2" t="s">
        <v>260</v>
      </c>
      <c r="F443" s="2" t="s">
        <v>302</v>
      </c>
      <c r="G443" s="17">
        <v>75</v>
      </c>
    </row>
    <row r="444" spans="1:7" ht="15.6" x14ac:dyDescent="0.3">
      <c r="A444" s="2" t="s">
        <v>71</v>
      </c>
      <c r="B444" s="2" t="s">
        <v>38</v>
      </c>
      <c r="C444" s="22" t="s">
        <v>303</v>
      </c>
      <c r="D444" s="23">
        <v>1528.5</v>
      </c>
      <c r="E444" s="2" t="s">
        <v>260</v>
      </c>
      <c r="F444" s="2" t="s">
        <v>302</v>
      </c>
      <c r="G444" s="17">
        <v>75</v>
      </c>
    </row>
    <row r="445" spans="1:7" ht="15.6" x14ac:dyDescent="0.3">
      <c r="A445" s="2" t="s">
        <v>71</v>
      </c>
      <c r="B445" s="2" t="s">
        <v>38</v>
      </c>
      <c r="C445" s="22" t="s">
        <v>303</v>
      </c>
      <c r="D445" s="23">
        <v>0</v>
      </c>
      <c r="E445" s="2" t="s">
        <v>260</v>
      </c>
      <c r="F445" s="2" t="s">
        <v>302</v>
      </c>
      <c r="G445" s="17">
        <v>75</v>
      </c>
    </row>
    <row r="446" spans="1:7" ht="15.6" x14ac:dyDescent="0.3">
      <c r="A446" s="2" t="s">
        <v>71</v>
      </c>
      <c r="B446" s="2" t="s">
        <v>38</v>
      </c>
      <c r="C446" s="22" t="s">
        <v>180</v>
      </c>
      <c r="D446" s="23">
        <v>1244</v>
      </c>
      <c r="E446" s="2" t="s">
        <v>260</v>
      </c>
      <c r="F446" s="2" t="s">
        <v>302</v>
      </c>
      <c r="G446" s="17">
        <v>75</v>
      </c>
    </row>
    <row r="447" spans="1:7" ht="15.6" x14ac:dyDescent="0.3">
      <c r="A447" s="2" t="s">
        <v>71</v>
      </c>
      <c r="B447" s="2" t="s">
        <v>38</v>
      </c>
      <c r="C447" s="22" t="s">
        <v>180</v>
      </c>
      <c r="D447" s="2">
        <v>102.5</v>
      </c>
      <c r="E447" s="2" t="s">
        <v>260</v>
      </c>
      <c r="F447" s="2" t="s">
        <v>302</v>
      </c>
      <c r="G447" s="17">
        <v>75</v>
      </c>
    </row>
    <row r="448" spans="1:7" ht="15.6" x14ac:dyDescent="0.3">
      <c r="A448" s="2" t="s">
        <v>71</v>
      </c>
      <c r="B448" s="2" t="s">
        <v>38</v>
      </c>
      <c r="C448" s="22" t="s">
        <v>303</v>
      </c>
      <c r="D448" s="2">
        <v>13000</v>
      </c>
      <c r="E448" s="2" t="s">
        <v>260</v>
      </c>
      <c r="F448" s="2" t="s">
        <v>304</v>
      </c>
      <c r="G448" s="17">
        <v>76</v>
      </c>
    </row>
    <row r="449" spans="1:7" ht="15.6" x14ac:dyDescent="0.3">
      <c r="A449" s="2" t="s">
        <v>71</v>
      </c>
      <c r="B449" s="2" t="s">
        <v>38</v>
      </c>
      <c r="C449" s="22" t="s">
        <v>303</v>
      </c>
      <c r="D449" s="2">
        <v>15950</v>
      </c>
      <c r="E449" s="2" t="s">
        <v>260</v>
      </c>
      <c r="F449" s="2" t="s">
        <v>304</v>
      </c>
      <c r="G449" s="17">
        <v>76</v>
      </c>
    </row>
    <row r="450" spans="1:7" ht="15.6" x14ac:dyDescent="0.3">
      <c r="A450" s="2" t="s">
        <v>71</v>
      </c>
      <c r="B450" s="2" t="s">
        <v>38</v>
      </c>
      <c r="C450" s="22" t="s">
        <v>303</v>
      </c>
      <c r="D450" s="2">
        <v>3.1</v>
      </c>
      <c r="E450" s="2" t="s">
        <v>260</v>
      </c>
      <c r="F450" s="2" t="s">
        <v>304</v>
      </c>
      <c r="G450" s="17">
        <v>76</v>
      </c>
    </row>
    <row r="451" spans="1:7" ht="15.6" x14ac:dyDescent="0.3">
      <c r="A451" s="2" t="s">
        <v>71</v>
      </c>
      <c r="B451" s="2" t="s">
        <v>38</v>
      </c>
      <c r="C451" s="22" t="s">
        <v>305</v>
      </c>
      <c r="D451" s="2">
        <v>6394.2</v>
      </c>
      <c r="E451" s="2" t="s">
        <v>260</v>
      </c>
      <c r="F451" s="2" t="s">
        <v>202</v>
      </c>
      <c r="G451" s="17">
        <v>77</v>
      </c>
    </row>
    <row r="452" spans="1:7" ht="15.6" x14ac:dyDescent="0.3">
      <c r="A452" s="2" t="s">
        <v>71</v>
      </c>
      <c r="B452" s="2" t="s">
        <v>38</v>
      </c>
      <c r="C452" s="22" t="s">
        <v>305</v>
      </c>
      <c r="D452" s="2">
        <v>273.3</v>
      </c>
      <c r="E452" s="2" t="s">
        <v>260</v>
      </c>
      <c r="F452" s="2" t="s">
        <v>202</v>
      </c>
      <c r="G452" s="17">
        <v>77</v>
      </c>
    </row>
    <row r="453" spans="1:7" ht="15.6" x14ac:dyDescent="0.3">
      <c r="A453" s="2" t="s">
        <v>71</v>
      </c>
      <c r="B453" s="2" t="s">
        <v>38</v>
      </c>
      <c r="C453" s="22" t="s">
        <v>180</v>
      </c>
      <c r="D453" s="2">
        <v>1893.7</v>
      </c>
      <c r="E453" s="2" t="s">
        <v>260</v>
      </c>
      <c r="F453" s="2" t="s">
        <v>202</v>
      </c>
      <c r="G453" s="17">
        <v>77</v>
      </c>
    </row>
    <row r="454" spans="1:7" ht="15.6" x14ac:dyDescent="0.3">
      <c r="A454" s="2" t="s">
        <v>71</v>
      </c>
      <c r="B454" s="2" t="s">
        <v>38</v>
      </c>
      <c r="C454" s="22" t="s">
        <v>180</v>
      </c>
      <c r="D454" s="2">
        <v>1581.2</v>
      </c>
      <c r="E454" s="2" t="s">
        <v>260</v>
      </c>
      <c r="F454" s="2" t="s">
        <v>202</v>
      </c>
      <c r="G454" s="17">
        <v>77</v>
      </c>
    </row>
    <row r="455" spans="1:7" ht="15.6" x14ac:dyDescent="0.3">
      <c r="A455" s="2" t="s">
        <v>71</v>
      </c>
      <c r="B455" s="2" t="s">
        <v>38</v>
      </c>
      <c r="C455" s="22" t="s">
        <v>180</v>
      </c>
      <c r="D455" s="2">
        <v>1192.0999999999999</v>
      </c>
      <c r="E455" s="2" t="s">
        <v>260</v>
      </c>
      <c r="F455" s="2" t="s">
        <v>202</v>
      </c>
      <c r="G455" s="17">
        <v>77</v>
      </c>
    </row>
    <row r="456" spans="1:7" ht="15.6" x14ac:dyDescent="0.3">
      <c r="A456" s="2" t="s">
        <v>71</v>
      </c>
      <c r="B456" s="2" t="s">
        <v>38</v>
      </c>
      <c r="C456" s="22" t="s">
        <v>180</v>
      </c>
      <c r="D456" s="2">
        <v>920.5</v>
      </c>
      <c r="E456" s="2" t="s">
        <v>260</v>
      </c>
      <c r="F456" s="2" t="s">
        <v>202</v>
      </c>
      <c r="G456" s="17">
        <v>77</v>
      </c>
    </row>
    <row r="457" spans="1:7" ht="15.6" x14ac:dyDescent="0.3">
      <c r="A457" s="2" t="s">
        <v>71</v>
      </c>
      <c r="B457" s="2" t="s">
        <v>38</v>
      </c>
      <c r="C457" s="22" t="s">
        <v>180</v>
      </c>
      <c r="D457" s="2">
        <v>1254</v>
      </c>
      <c r="E457" s="2" t="s">
        <v>260</v>
      </c>
      <c r="F457" s="2" t="s">
        <v>202</v>
      </c>
      <c r="G457" s="17">
        <v>77</v>
      </c>
    </row>
    <row r="458" spans="1:7" ht="15.6" x14ac:dyDescent="0.3">
      <c r="A458" s="2" t="s">
        <v>71</v>
      </c>
      <c r="B458" s="2" t="s">
        <v>38</v>
      </c>
      <c r="C458" s="22" t="s">
        <v>306</v>
      </c>
      <c r="D458" s="2">
        <v>0.21</v>
      </c>
      <c r="E458" s="2" t="s">
        <v>260</v>
      </c>
      <c r="F458" s="2" t="s">
        <v>307</v>
      </c>
      <c r="G458" s="17">
        <v>78</v>
      </c>
    </row>
    <row r="459" spans="1:7" ht="15.6" x14ac:dyDescent="0.3">
      <c r="A459" s="2" t="s">
        <v>71</v>
      </c>
      <c r="B459" s="2" t="s">
        <v>38</v>
      </c>
      <c r="C459" s="22" t="s">
        <v>306</v>
      </c>
      <c r="D459" s="2">
        <v>0.08</v>
      </c>
      <c r="E459" s="2" t="s">
        <v>260</v>
      </c>
      <c r="F459" s="2" t="s">
        <v>307</v>
      </c>
      <c r="G459" s="17">
        <v>78</v>
      </c>
    </row>
    <row r="460" spans="1:7" ht="15.6" x14ac:dyDescent="0.3">
      <c r="A460" s="2" t="s">
        <v>71</v>
      </c>
      <c r="B460" s="2" t="s">
        <v>38</v>
      </c>
      <c r="C460" s="22" t="s">
        <v>300</v>
      </c>
      <c r="D460" s="2">
        <v>0.11</v>
      </c>
      <c r="E460" s="2" t="s">
        <v>260</v>
      </c>
      <c r="F460" s="2" t="s">
        <v>307</v>
      </c>
      <c r="G460" s="17">
        <v>78</v>
      </c>
    </row>
    <row r="461" spans="1:7" ht="15.6" x14ac:dyDescent="0.3">
      <c r="A461" s="2" t="s">
        <v>71</v>
      </c>
      <c r="B461" s="2" t="s">
        <v>38</v>
      </c>
      <c r="C461" s="22" t="s">
        <v>308</v>
      </c>
      <c r="D461" s="2">
        <v>1.46</v>
      </c>
      <c r="E461" s="2" t="s">
        <v>260</v>
      </c>
      <c r="F461" s="2" t="s">
        <v>307</v>
      </c>
      <c r="G461" s="17">
        <v>78</v>
      </c>
    </row>
    <row r="462" spans="1:7" ht="15.6" x14ac:dyDescent="0.3">
      <c r="A462" s="2" t="s">
        <v>71</v>
      </c>
      <c r="B462" s="2" t="s">
        <v>38</v>
      </c>
      <c r="C462" s="22" t="s">
        <v>303</v>
      </c>
      <c r="D462" s="2">
        <v>0.1</v>
      </c>
      <c r="E462" s="2" t="s">
        <v>260</v>
      </c>
      <c r="F462" s="2" t="s">
        <v>307</v>
      </c>
      <c r="G462" s="17">
        <v>78</v>
      </c>
    </row>
    <row r="463" spans="1:7" ht="15.6" x14ac:dyDescent="0.3">
      <c r="A463" s="2" t="s">
        <v>71</v>
      </c>
      <c r="B463" s="2" t="s">
        <v>38</v>
      </c>
      <c r="C463" s="22" t="s">
        <v>181</v>
      </c>
      <c r="D463" s="2">
        <v>0.15</v>
      </c>
      <c r="E463" s="2" t="s">
        <v>260</v>
      </c>
      <c r="F463" s="2" t="s">
        <v>307</v>
      </c>
      <c r="G463" s="17">
        <v>78</v>
      </c>
    </row>
    <row r="464" spans="1:7" ht="15.6" x14ac:dyDescent="0.3">
      <c r="A464" s="2" t="s">
        <v>71</v>
      </c>
      <c r="B464" s="2" t="s">
        <v>38</v>
      </c>
      <c r="C464" s="22" t="s">
        <v>180</v>
      </c>
      <c r="D464" s="2">
        <v>0.32</v>
      </c>
      <c r="E464" s="2" t="s">
        <v>260</v>
      </c>
      <c r="F464" s="2" t="s">
        <v>307</v>
      </c>
      <c r="G464" s="17">
        <v>78</v>
      </c>
    </row>
    <row r="465" spans="1:7" ht="15.6" x14ac:dyDescent="0.3">
      <c r="A465" s="2" t="s">
        <v>71</v>
      </c>
      <c r="B465" s="2" t="s">
        <v>38</v>
      </c>
      <c r="C465" s="22" t="s">
        <v>309</v>
      </c>
      <c r="D465" s="2">
        <v>0.62</v>
      </c>
      <c r="E465" s="2" t="s">
        <v>260</v>
      </c>
      <c r="F465" s="2" t="s">
        <v>307</v>
      </c>
      <c r="G465" s="17">
        <v>78</v>
      </c>
    </row>
    <row r="466" spans="1:7" ht="15.6" x14ac:dyDescent="0.3">
      <c r="A466" s="2" t="s">
        <v>78</v>
      </c>
      <c r="B466" s="2" t="s">
        <v>38</v>
      </c>
      <c r="C466" s="22" t="s">
        <v>306</v>
      </c>
      <c r="D466" s="2">
        <v>0.03</v>
      </c>
      <c r="E466" s="2" t="s">
        <v>260</v>
      </c>
      <c r="F466" s="2" t="s">
        <v>307</v>
      </c>
      <c r="G466" s="17">
        <v>78</v>
      </c>
    </row>
    <row r="467" spans="1:7" ht="15.6" x14ac:dyDescent="0.3">
      <c r="A467" s="2" t="s">
        <v>78</v>
      </c>
      <c r="B467" s="2" t="s">
        <v>38</v>
      </c>
      <c r="C467" s="22" t="s">
        <v>306</v>
      </c>
      <c r="D467" s="2">
        <v>0</v>
      </c>
      <c r="E467" s="2" t="s">
        <v>260</v>
      </c>
      <c r="F467" s="2" t="s">
        <v>307</v>
      </c>
      <c r="G467" s="17">
        <v>78</v>
      </c>
    </row>
    <row r="468" spans="1:7" ht="15.6" x14ac:dyDescent="0.3">
      <c r="A468" s="2" t="s">
        <v>78</v>
      </c>
      <c r="B468" s="2" t="s">
        <v>38</v>
      </c>
      <c r="C468" s="22" t="s">
        <v>300</v>
      </c>
      <c r="D468" s="2">
        <v>0</v>
      </c>
      <c r="E468" s="2" t="s">
        <v>260</v>
      </c>
      <c r="F468" s="2" t="s">
        <v>307</v>
      </c>
      <c r="G468" s="17">
        <v>78</v>
      </c>
    </row>
    <row r="469" spans="1:7" ht="15.6" x14ac:dyDescent="0.3">
      <c r="A469" s="2" t="s">
        <v>78</v>
      </c>
      <c r="B469" s="2" t="s">
        <v>38</v>
      </c>
      <c r="C469" s="22" t="s">
        <v>308</v>
      </c>
      <c r="D469" s="2">
        <v>24.7</v>
      </c>
      <c r="E469" s="2" t="s">
        <v>260</v>
      </c>
      <c r="F469" s="2" t="s">
        <v>307</v>
      </c>
      <c r="G469" s="17">
        <v>78</v>
      </c>
    </row>
    <row r="470" spans="1:7" ht="15.6" x14ac:dyDescent="0.3">
      <c r="A470" s="2" t="s">
        <v>78</v>
      </c>
      <c r="B470" s="2" t="s">
        <v>38</v>
      </c>
      <c r="C470" s="22" t="s">
        <v>303</v>
      </c>
      <c r="D470" s="2">
        <v>0</v>
      </c>
      <c r="E470" s="2" t="s">
        <v>260</v>
      </c>
      <c r="F470" s="2" t="s">
        <v>307</v>
      </c>
      <c r="G470" s="17">
        <v>78</v>
      </c>
    </row>
    <row r="471" spans="1:7" ht="15.6" x14ac:dyDescent="0.3">
      <c r="A471" s="2" t="s">
        <v>78</v>
      </c>
      <c r="B471" s="2" t="s">
        <v>38</v>
      </c>
      <c r="C471" s="22" t="s">
        <v>181</v>
      </c>
      <c r="D471" s="2">
        <v>0.02</v>
      </c>
      <c r="E471" s="2" t="s">
        <v>260</v>
      </c>
      <c r="F471" s="2" t="s">
        <v>307</v>
      </c>
      <c r="G471" s="17">
        <v>78</v>
      </c>
    </row>
    <row r="472" spans="1:7" ht="15.6" x14ac:dyDescent="0.3">
      <c r="A472" s="2" t="s">
        <v>78</v>
      </c>
      <c r="B472" s="2" t="s">
        <v>38</v>
      </c>
      <c r="C472" s="22" t="s">
        <v>180</v>
      </c>
      <c r="D472" s="2">
        <v>0.01</v>
      </c>
      <c r="E472" s="2" t="s">
        <v>260</v>
      </c>
      <c r="F472" s="2" t="s">
        <v>307</v>
      </c>
      <c r="G472" s="17">
        <v>78</v>
      </c>
    </row>
    <row r="473" spans="1:7" ht="15.6" x14ac:dyDescent="0.3">
      <c r="A473" s="2" t="s">
        <v>78</v>
      </c>
      <c r="B473" s="2" t="s">
        <v>38</v>
      </c>
      <c r="C473" s="22" t="s">
        <v>309</v>
      </c>
      <c r="D473" s="2">
        <v>0.02</v>
      </c>
      <c r="E473" s="2" t="s">
        <v>260</v>
      </c>
      <c r="F473" s="2" t="s">
        <v>307</v>
      </c>
      <c r="G473" s="17">
        <v>78</v>
      </c>
    </row>
  </sheetData>
  <autoFilter ref="A1:F473" xr:uid="{83B89F2B-AEF2-4828-BD76-C1AF407E29A7}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9D4-4DF1-41F4-8EF3-241E3E46980C}">
  <dimension ref="A1:O71"/>
  <sheetViews>
    <sheetView workbookViewId="0">
      <selection activeCell="H1" sqref="H1:I1"/>
    </sheetView>
  </sheetViews>
  <sheetFormatPr defaultRowHeight="14.4" x14ac:dyDescent="0.3"/>
  <cols>
    <col min="7" max="7" width="20.44140625" customWidth="1"/>
    <col min="8" max="8" width="14.21875" customWidth="1"/>
    <col min="9" max="9" width="14.5546875" customWidth="1"/>
    <col min="10" max="10" width="11.88671875" customWidth="1"/>
    <col min="11" max="11" width="12.44140625" bestFit="1" customWidth="1"/>
    <col min="13" max="13" width="12.44140625" bestFit="1" customWidth="1"/>
  </cols>
  <sheetData>
    <row r="1" spans="1:15" ht="58.5" customHeight="1" x14ac:dyDescent="0.3">
      <c r="A1" t="s">
        <v>188</v>
      </c>
      <c r="B1" t="s">
        <v>310</v>
      </c>
      <c r="C1" t="s">
        <v>311</v>
      </c>
      <c r="D1" t="s">
        <v>312</v>
      </c>
      <c r="E1" t="s">
        <v>313</v>
      </c>
      <c r="F1" t="s">
        <v>186</v>
      </c>
      <c r="G1" t="s">
        <v>187</v>
      </c>
      <c r="H1" s="35" t="s">
        <v>314</v>
      </c>
      <c r="I1" s="35" t="s">
        <v>315</v>
      </c>
      <c r="J1" s="9" t="s">
        <v>325</v>
      </c>
    </row>
    <row r="2" spans="1:15" x14ac:dyDescent="0.3">
      <c r="A2">
        <f>365*B2</f>
        <v>365</v>
      </c>
      <c r="B2">
        <v>1</v>
      </c>
      <c r="C2">
        <f>1.824*B2^0+12.714*B2^1-6.665*B2^2+1.607*B2^3-0.071698*B2^4</f>
        <v>9.4083020000000008</v>
      </c>
      <c r="D2">
        <f>1.601*B2^0+10.419*B2^1-3.766*B2^2+0.1529*B2^3+0.1827*B2^4</f>
        <v>8.5896000000000008</v>
      </c>
      <c r="E2">
        <f>AVERAGE(C2:D2)</f>
        <v>8.9989510000000017</v>
      </c>
      <c r="F2">
        <f>0.155*E2</f>
        <v>1.3948374050000003</v>
      </c>
      <c r="G2" s="16">
        <f>F2*0.001</f>
        <v>1.3948374050000002E-3</v>
      </c>
      <c r="H2" s="25">
        <f t="shared" ref="H2:H19" si="0">G2+$O$7</f>
        <v>1.3948374954424203E-3</v>
      </c>
      <c r="I2" s="25">
        <f t="shared" ref="I2:I19" si="1">G2+$O$8</f>
        <v>1.3948375116460002E-3</v>
      </c>
      <c r="J2" s="8">
        <f t="shared" ref="J2:J33" si="2">$O$8/I2*100</f>
        <v>7.6457651238638317E-6</v>
      </c>
    </row>
    <row r="3" spans="1:15" x14ac:dyDescent="0.3">
      <c r="A3">
        <f t="shared" ref="A3:A66" si="3">365*B3</f>
        <v>730</v>
      </c>
      <c r="B3">
        <v>2</v>
      </c>
      <c r="C3">
        <f>1.824*B3^0+12.714*B3^1-6.665*B3^2+1.607*B3^3-0.071698*B3^4</f>
        <v>12.300832000000002</v>
      </c>
      <c r="D3">
        <f>1.601*B3^0+10.419*B3^1-3.766*B3^2+0.1529*B3^3+0.1827*B3^4</f>
        <v>11.5214</v>
      </c>
      <c r="E3">
        <f t="shared" ref="E3:E66" si="4">AVERAGE(C3:D3)</f>
        <v>11.911116</v>
      </c>
      <c r="F3">
        <f t="shared" ref="F3:F66" si="5">0.155*E3</f>
        <v>1.8462229800000001</v>
      </c>
      <c r="G3">
        <f t="shared" ref="G3:G66" si="6">F3*0.001</f>
        <v>1.8462229800000002E-3</v>
      </c>
      <c r="H3" s="25">
        <f t="shared" si="0"/>
        <v>1.8462230704424203E-3</v>
      </c>
      <c r="I3" s="25">
        <f t="shared" si="1"/>
        <v>1.8462230866460002E-3</v>
      </c>
      <c r="J3" s="8">
        <f t="shared" si="2"/>
        <v>5.7764416863479833E-6</v>
      </c>
    </row>
    <row r="4" spans="1:15" x14ac:dyDescent="0.3">
      <c r="A4">
        <f t="shared" si="3"/>
        <v>1095</v>
      </c>
      <c r="B4">
        <v>3</v>
      </c>
      <c r="C4">
        <f>13.028*B4^0-1.954*B4^1+1.3397*B4^2-0.1979*B4^3+0.01369*B4^4-0.0003319*B4^5</f>
        <v>14.908238300000002</v>
      </c>
      <c r="D4">
        <f>-3.209*B4^0+11.278*B4^1-2.517*B4^2+0.2942*B4^3-0.01409*B4^4+0.00023*B4^5</f>
        <v>14.830000000000005</v>
      </c>
      <c r="E4">
        <f t="shared" si="4"/>
        <v>14.869119150000003</v>
      </c>
      <c r="F4">
        <f t="shared" si="5"/>
        <v>2.3047134682500006</v>
      </c>
      <c r="G4">
        <f t="shared" si="6"/>
        <v>2.3047134682500007E-3</v>
      </c>
      <c r="H4" s="25">
        <f t="shared" si="0"/>
        <v>2.3047135586924208E-3</v>
      </c>
      <c r="I4" s="25">
        <f t="shared" si="1"/>
        <v>2.3047135748960009E-3</v>
      </c>
      <c r="J4" s="8">
        <f t="shared" si="2"/>
        <v>4.6272995118194825E-6</v>
      </c>
      <c r="N4" t="s">
        <v>316</v>
      </c>
    </row>
    <row r="5" spans="1:15" x14ac:dyDescent="0.3">
      <c r="A5">
        <f t="shared" si="3"/>
        <v>1460</v>
      </c>
      <c r="B5">
        <v>4</v>
      </c>
      <c r="C5">
        <f t="shared" ref="C5:C19" si="7">13.028*B5^0-1.954*B5^1+1.3397*B5^2-0.1979*B5^3+0.01369*B5^4-0.0003319*B5^5</f>
        <v>17.146374399999999</v>
      </c>
      <c r="D5">
        <f t="shared" ref="D5:D19" si="8">-3.209*B5^0+11.278*B5^1-2.517*B5^2+0.2942*B5^3-0.01409*B5^4+0.00023*B5^5</f>
        <v>17.088280000000001</v>
      </c>
      <c r="E5">
        <f t="shared" si="4"/>
        <v>17.117327199999998</v>
      </c>
      <c r="F5">
        <f t="shared" si="5"/>
        <v>2.6531857159999999</v>
      </c>
      <c r="G5">
        <f t="shared" si="6"/>
        <v>2.6531857159999999E-3</v>
      </c>
      <c r="H5" s="25">
        <f t="shared" si="0"/>
        <v>2.65318580644242E-3</v>
      </c>
      <c r="I5" s="25">
        <f t="shared" si="1"/>
        <v>2.6531858226460001E-3</v>
      </c>
      <c r="J5" s="8">
        <f t="shared" si="2"/>
        <v>4.0195450725589531E-6</v>
      </c>
      <c r="M5" s="26" t="s">
        <v>317</v>
      </c>
      <c r="N5" s="10">
        <v>5.0000000000000001E-3</v>
      </c>
      <c r="O5" s="8">
        <v>6.9557090000000004E-11</v>
      </c>
    </row>
    <row r="6" spans="1:15" x14ac:dyDescent="0.3">
      <c r="A6">
        <f t="shared" si="3"/>
        <v>1825</v>
      </c>
      <c r="B6">
        <v>5</v>
      </c>
      <c r="C6">
        <f t="shared" si="7"/>
        <v>19.532062500000002</v>
      </c>
      <c r="D6">
        <f t="shared" si="8"/>
        <v>18.943500000000007</v>
      </c>
      <c r="E6">
        <f t="shared" si="4"/>
        <v>19.237781250000005</v>
      </c>
      <c r="F6">
        <f t="shared" si="5"/>
        <v>2.9818560937500007</v>
      </c>
      <c r="G6">
        <f t="shared" si="6"/>
        <v>2.9818560937500006E-3</v>
      </c>
      <c r="H6" s="25">
        <f t="shared" si="0"/>
        <v>2.9818561841924206E-3</v>
      </c>
      <c r="I6" s="25">
        <f t="shared" si="1"/>
        <v>2.9818562003960008E-3</v>
      </c>
      <c r="J6" s="8">
        <f t="shared" si="2"/>
        <v>3.5764970821140553E-6</v>
      </c>
      <c r="M6" s="26"/>
      <c r="N6" s="10">
        <v>2.5000000000000001E-2</v>
      </c>
      <c r="O6" s="8">
        <v>7.4064069999999998E-11</v>
      </c>
    </row>
    <row r="7" spans="1:15" x14ac:dyDescent="0.3">
      <c r="A7">
        <f t="shared" si="3"/>
        <v>2190</v>
      </c>
      <c r="B7">
        <v>6</v>
      </c>
      <c r="C7">
        <f t="shared" si="7"/>
        <v>21.948185600000002</v>
      </c>
      <c r="D7">
        <f t="shared" si="8"/>
        <v>20.922040000000013</v>
      </c>
      <c r="E7">
        <f t="shared" si="4"/>
        <v>21.435112800000006</v>
      </c>
      <c r="F7">
        <f t="shared" si="5"/>
        <v>3.3224424840000011</v>
      </c>
      <c r="G7">
        <f t="shared" si="6"/>
        <v>3.3224424840000012E-3</v>
      </c>
      <c r="H7" s="25">
        <f t="shared" si="0"/>
        <v>3.3224425744424213E-3</v>
      </c>
      <c r="I7" s="25">
        <f t="shared" si="1"/>
        <v>3.3224425906460014E-3</v>
      </c>
      <c r="J7" s="8">
        <f t="shared" si="2"/>
        <v>3.209867351816731E-6</v>
      </c>
      <c r="M7" s="26"/>
      <c r="N7" s="24">
        <v>0.5</v>
      </c>
      <c r="O7" s="8">
        <v>9.0442420000000001E-11</v>
      </c>
    </row>
    <row r="8" spans="1:15" x14ac:dyDescent="0.3">
      <c r="A8">
        <f t="shared" si="3"/>
        <v>2555</v>
      </c>
      <c r="B8">
        <v>7</v>
      </c>
      <c r="C8">
        <f t="shared" si="7"/>
        <v>24.407046699999984</v>
      </c>
      <c r="D8">
        <f t="shared" si="8"/>
        <v>23.35012</v>
      </c>
      <c r="E8">
        <f t="shared" si="4"/>
        <v>23.878583349999992</v>
      </c>
      <c r="F8">
        <f t="shared" si="5"/>
        <v>3.7011804192499986</v>
      </c>
      <c r="G8">
        <f t="shared" si="6"/>
        <v>3.7011804192499985E-3</v>
      </c>
      <c r="H8" s="25">
        <f t="shared" si="0"/>
        <v>3.7011805096924186E-3</v>
      </c>
      <c r="I8" s="25">
        <f t="shared" si="1"/>
        <v>3.7011805258959987E-3</v>
      </c>
      <c r="J8" s="8">
        <f t="shared" si="2"/>
        <v>2.8814049802172961E-6</v>
      </c>
      <c r="N8" s="10">
        <v>0.97499999999999998</v>
      </c>
      <c r="O8" s="8">
        <v>1.0664600000000001E-10</v>
      </c>
    </row>
    <row r="9" spans="1:15" x14ac:dyDescent="0.3">
      <c r="A9">
        <f t="shared" si="3"/>
        <v>2920</v>
      </c>
      <c r="B9">
        <v>8</v>
      </c>
      <c r="C9">
        <f t="shared" si="7"/>
        <v>27.010540800000001</v>
      </c>
      <c r="D9">
        <f t="shared" si="8"/>
        <v>26.381400000000014</v>
      </c>
      <c r="E9">
        <f t="shared" si="4"/>
        <v>26.695970400000007</v>
      </c>
      <c r="F9">
        <f t="shared" si="5"/>
        <v>4.1378754120000014</v>
      </c>
      <c r="G9">
        <f t="shared" si="6"/>
        <v>4.1378754120000019E-3</v>
      </c>
      <c r="H9" s="25">
        <f t="shared" si="0"/>
        <v>4.1378755024424219E-3</v>
      </c>
      <c r="I9" s="25">
        <f t="shared" si="1"/>
        <v>4.1378755186460021E-3</v>
      </c>
      <c r="J9" s="8">
        <f t="shared" si="2"/>
        <v>2.5773129114066912E-6</v>
      </c>
      <c r="N9" s="10">
        <v>0.995</v>
      </c>
      <c r="O9" s="8">
        <v>1.108617E-10</v>
      </c>
    </row>
    <row r="10" spans="1:15" x14ac:dyDescent="0.3">
      <c r="A10">
        <f t="shared" si="3"/>
        <v>3285</v>
      </c>
      <c r="B10">
        <v>9</v>
      </c>
      <c r="C10">
        <f t="shared" si="7"/>
        <v>29.910326900000001</v>
      </c>
      <c r="D10">
        <f t="shared" si="8"/>
        <v>30.024580000000025</v>
      </c>
      <c r="E10">
        <f t="shared" si="4"/>
        <v>29.967453450000015</v>
      </c>
      <c r="F10">
        <f t="shared" si="5"/>
        <v>4.6449552847500026</v>
      </c>
      <c r="G10">
        <f t="shared" si="6"/>
        <v>4.6449552847500023E-3</v>
      </c>
      <c r="H10" s="25">
        <f t="shared" si="0"/>
        <v>4.6449553751924224E-3</v>
      </c>
      <c r="I10" s="25">
        <f t="shared" si="1"/>
        <v>4.6449553913960025E-3</v>
      </c>
      <c r="J10" s="8">
        <f t="shared" si="2"/>
        <v>2.295953158076475E-6</v>
      </c>
      <c r="M10" s="26"/>
      <c r="O10" s="8"/>
    </row>
    <row r="11" spans="1:15" x14ac:dyDescent="0.3">
      <c r="A11">
        <f t="shared" si="3"/>
        <v>3650</v>
      </c>
      <c r="B11">
        <v>10</v>
      </c>
      <c r="C11">
        <f t="shared" si="7"/>
        <v>33.268000000000001</v>
      </c>
      <c r="D11">
        <f t="shared" si="8"/>
        <v>34.171000000000049</v>
      </c>
      <c r="E11">
        <f t="shared" si="4"/>
        <v>33.719500000000025</v>
      </c>
      <c r="F11">
        <f t="shared" si="5"/>
        <v>5.2265225000000042</v>
      </c>
      <c r="G11">
        <f t="shared" si="6"/>
        <v>5.226522500000004E-3</v>
      </c>
      <c r="H11" s="25">
        <f t="shared" si="0"/>
        <v>5.2265225904424241E-3</v>
      </c>
      <c r="I11" s="25">
        <f t="shared" si="1"/>
        <v>5.2265226066460042E-3</v>
      </c>
      <c r="J11" s="8">
        <f t="shared" si="2"/>
        <v>2.0404771590271093E-6</v>
      </c>
      <c r="N11" s="10">
        <v>5.0000000000000001E-4</v>
      </c>
      <c r="O11" s="8">
        <v>3.0941879999999998E-10</v>
      </c>
    </row>
    <row r="12" spans="1:15" x14ac:dyDescent="0.3">
      <c r="A12">
        <f t="shared" si="3"/>
        <v>4015</v>
      </c>
      <c r="B12">
        <v>11</v>
      </c>
      <c r="C12">
        <f t="shared" si="7"/>
        <v>37.21526309999998</v>
      </c>
      <c r="D12">
        <f t="shared" si="8"/>
        <v>38.622240000000033</v>
      </c>
      <c r="E12">
        <f t="shared" si="4"/>
        <v>37.91875155000001</v>
      </c>
      <c r="F12">
        <f t="shared" si="5"/>
        <v>5.8774064902500012</v>
      </c>
      <c r="G12">
        <f t="shared" si="6"/>
        <v>5.8774064902500011E-3</v>
      </c>
      <c r="H12" s="25">
        <f t="shared" si="0"/>
        <v>5.8774065806924212E-3</v>
      </c>
      <c r="I12" s="25">
        <f t="shared" si="1"/>
        <v>5.8774065968960013E-3</v>
      </c>
      <c r="J12" s="8">
        <f t="shared" si="2"/>
        <v>1.8145077806310404E-6</v>
      </c>
      <c r="N12" s="10">
        <v>2.5000000000000001E-2</v>
      </c>
      <c r="O12" s="8">
        <v>3.2880480000000002E-10</v>
      </c>
    </row>
    <row r="13" spans="1:15" x14ac:dyDescent="0.3">
      <c r="A13">
        <f t="shared" si="3"/>
        <v>4380</v>
      </c>
      <c r="B13">
        <v>12</v>
      </c>
      <c r="C13">
        <f t="shared" si="7"/>
        <v>41.814099200000044</v>
      </c>
      <c r="D13">
        <f t="shared" si="8"/>
        <v>43.117720000000084</v>
      </c>
      <c r="E13">
        <f t="shared" si="4"/>
        <v>42.46590960000006</v>
      </c>
      <c r="F13">
        <f t="shared" si="5"/>
        <v>6.5822159880000095</v>
      </c>
      <c r="G13">
        <f t="shared" si="6"/>
        <v>6.5822159880000097E-3</v>
      </c>
      <c r="H13" s="25">
        <f t="shared" si="0"/>
        <v>6.5822160784424297E-3</v>
      </c>
      <c r="I13" s="25">
        <f t="shared" si="1"/>
        <v>6.5822160946460099E-3</v>
      </c>
      <c r="J13" s="8">
        <f t="shared" si="2"/>
        <v>1.6202142024286639E-6</v>
      </c>
      <c r="M13" s="26" t="s">
        <v>318</v>
      </c>
      <c r="N13" s="24">
        <v>0.5</v>
      </c>
      <c r="O13" s="8">
        <v>4.0430350000000002E-10</v>
      </c>
    </row>
    <row r="14" spans="1:15" x14ac:dyDescent="0.3">
      <c r="A14">
        <f t="shared" si="3"/>
        <v>4745</v>
      </c>
      <c r="B14">
        <v>13</v>
      </c>
      <c r="C14">
        <f t="shared" si="7"/>
        <v>47.016943299999994</v>
      </c>
      <c r="D14">
        <f t="shared" si="8"/>
        <v>47.362300000000033</v>
      </c>
      <c r="E14">
        <f t="shared" si="4"/>
        <v>47.189621650000014</v>
      </c>
      <c r="F14">
        <f t="shared" si="5"/>
        <v>7.3143913557500024</v>
      </c>
      <c r="G14">
        <f t="shared" si="6"/>
        <v>7.3143913557500023E-3</v>
      </c>
      <c r="H14" s="25">
        <f t="shared" si="0"/>
        <v>7.3143914461924224E-3</v>
      </c>
      <c r="I14" s="25">
        <f t="shared" si="1"/>
        <v>7.3143914623960025E-3</v>
      </c>
      <c r="J14" s="8">
        <f t="shared" si="2"/>
        <v>1.4580297014218812E-6</v>
      </c>
      <c r="N14" s="10">
        <v>0.97499999999999998</v>
      </c>
      <c r="O14" s="8">
        <v>4.9412949999999997E-10</v>
      </c>
    </row>
    <row r="15" spans="1:15" x14ac:dyDescent="0.3">
      <c r="A15">
        <f t="shared" si="3"/>
        <v>5110</v>
      </c>
      <c r="B15">
        <v>14</v>
      </c>
      <c r="C15">
        <f t="shared" si="7"/>
        <v>52.626854399999985</v>
      </c>
      <c r="D15">
        <f t="shared" si="8"/>
        <v>51.053880000000049</v>
      </c>
      <c r="E15">
        <f t="shared" si="4"/>
        <v>51.840367200000017</v>
      </c>
      <c r="F15">
        <f t="shared" si="5"/>
        <v>8.0352569160000034</v>
      </c>
      <c r="G15">
        <f t="shared" si="6"/>
        <v>8.0352569160000043E-3</v>
      </c>
      <c r="H15" s="25">
        <f t="shared" si="0"/>
        <v>8.0352570064424235E-3</v>
      </c>
      <c r="I15" s="25">
        <f t="shared" si="1"/>
        <v>8.0352570226460036E-3</v>
      </c>
      <c r="J15" s="8">
        <f t="shared" si="2"/>
        <v>1.3272257464750216E-6</v>
      </c>
      <c r="N15" s="10">
        <v>0.995</v>
      </c>
      <c r="O15" s="8">
        <v>5.2609379999999996E-10</v>
      </c>
    </row>
    <row r="16" spans="1:15" x14ac:dyDescent="0.3">
      <c r="A16">
        <f t="shared" si="3"/>
        <v>5475</v>
      </c>
      <c r="B16">
        <v>15</v>
      </c>
      <c r="C16">
        <f t="shared" si="7"/>
        <v>58.257687500000031</v>
      </c>
      <c r="D16">
        <f t="shared" si="8"/>
        <v>53.911000000000172</v>
      </c>
      <c r="E16">
        <f t="shared" si="4"/>
        <v>56.084343750000102</v>
      </c>
      <c r="F16">
        <f t="shared" si="5"/>
        <v>8.6930732812500153</v>
      </c>
      <c r="G16">
        <f t="shared" si="6"/>
        <v>8.6930732812500154E-3</v>
      </c>
      <c r="H16" s="25">
        <f t="shared" si="0"/>
        <v>8.6930733716924346E-3</v>
      </c>
      <c r="I16" s="25">
        <f t="shared" si="1"/>
        <v>8.6930733878960147E-3</v>
      </c>
      <c r="J16" s="8">
        <f t="shared" si="2"/>
        <v>1.2267928181590049E-6</v>
      </c>
    </row>
    <row r="17" spans="1:14" x14ac:dyDescent="0.3">
      <c r="A17">
        <f t="shared" si="3"/>
        <v>5840</v>
      </c>
      <c r="B17">
        <v>16</v>
      </c>
      <c r="C17">
        <f t="shared" si="7"/>
        <v>63.294265600000074</v>
      </c>
      <c r="D17">
        <f t="shared" si="8"/>
        <v>55.700440000000128</v>
      </c>
      <c r="E17">
        <f t="shared" si="4"/>
        <v>59.497352800000101</v>
      </c>
      <c r="F17">
        <f t="shared" si="5"/>
        <v>9.2220896840000162</v>
      </c>
      <c r="G17">
        <f t="shared" si="6"/>
        <v>9.2220896840000156E-3</v>
      </c>
      <c r="H17" s="25">
        <f t="shared" si="0"/>
        <v>9.2220897744424348E-3</v>
      </c>
      <c r="I17" s="25">
        <f t="shared" si="1"/>
        <v>9.222089790646015E-3</v>
      </c>
      <c r="J17" s="8">
        <f t="shared" si="2"/>
        <v>1.1564190158739429E-6</v>
      </c>
    </row>
    <row r="18" spans="1:14" x14ac:dyDescent="0.3">
      <c r="A18">
        <f t="shared" si="3"/>
        <v>6205</v>
      </c>
      <c r="B18">
        <v>17</v>
      </c>
      <c r="C18">
        <f t="shared" si="7"/>
        <v>66.85255170000022</v>
      </c>
      <c r="D18">
        <f t="shared" si="8"/>
        <v>56.264820000000157</v>
      </c>
      <c r="E18">
        <f t="shared" si="4"/>
        <v>61.558685850000188</v>
      </c>
      <c r="F18">
        <f t="shared" si="5"/>
        <v>9.5415963067500282</v>
      </c>
      <c r="G18">
        <f t="shared" si="6"/>
        <v>9.5415963067500276E-3</v>
      </c>
      <c r="H18" s="25">
        <f t="shared" si="0"/>
        <v>9.5415963971924467E-3</v>
      </c>
      <c r="I18" s="25">
        <f t="shared" si="1"/>
        <v>9.5415964133960269E-3</v>
      </c>
      <c r="J18" s="8">
        <f t="shared" si="2"/>
        <v>1.1176955656002512E-6</v>
      </c>
    </row>
    <row r="19" spans="1:14" x14ac:dyDescent="0.3">
      <c r="A19">
        <f t="shared" si="3"/>
        <v>6570</v>
      </c>
      <c r="B19">
        <v>18</v>
      </c>
      <c r="C19">
        <f t="shared" si="7"/>
        <v>67.739820799999961</v>
      </c>
      <c r="D19">
        <f t="shared" si="8"/>
        <v>55.550200000000018</v>
      </c>
      <c r="E19">
        <f t="shared" si="4"/>
        <v>61.64501039999999</v>
      </c>
      <c r="F19">
        <f t="shared" si="5"/>
        <v>9.554976611999999</v>
      </c>
      <c r="G19">
        <f t="shared" si="6"/>
        <v>9.554976611999999E-3</v>
      </c>
      <c r="H19" s="25">
        <f t="shared" si="0"/>
        <v>9.5549767024424182E-3</v>
      </c>
      <c r="I19" s="25">
        <f t="shared" si="1"/>
        <v>9.5549767186459984E-3</v>
      </c>
      <c r="J19" s="8">
        <f t="shared" si="2"/>
        <v>1.1161304013633685E-6</v>
      </c>
    </row>
    <row r="20" spans="1:14" x14ac:dyDescent="0.3">
      <c r="A20">
        <f t="shared" si="3"/>
        <v>6935</v>
      </c>
      <c r="B20">
        <v>19</v>
      </c>
      <c r="C20">
        <v>72.5</v>
      </c>
      <c r="D20">
        <v>57.5</v>
      </c>
      <c r="E20">
        <f t="shared" si="4"/>
        <v>65</v>
      </c>
      <c r="F20">
        <f t="shared" si="5"/>
        <v>10.074999999999999</v>
      </c>
      <c r="G20">
        <f t="shared" si="6"/>
        <v>1.0074999999999999E-2</v>
      </c>
      <c r="H20" s="25">
        <f t="shared" ref="H20:H51" si="9">G20+$O$13</f>
        <v>1.0075000404303499E-2</v>
      </c>
      <c r="I20" s="25">
        <f t="shared" ref="I20:I51" si="10">G20+$O$14</f>
        <v>1.0075000494129498E-2</v>
      </c>
      <c r="J20" s="8">
        <f t="shared" si="2"/>
        <v>1.0585210398961319E-6</v>
      </c>
      <c r="M20" s="40" t="s">
        <v>326</v>
      </c>
      <c r="N20" s="41">
        <f>AVERAGE(J2:J71)</f>
        <v>1.4530516312783112E-6</v>
      </c>
    </row>
    <row r="21" spans="1:14" x14ac:dyDescent="0.3">
      <c r="A21">
        <f t="shared" si="3"/>
        <v>7300</v>
      </c>
      <c r="B21">
        <v>20</v>
      </c>
      <c r="C21">
        <v>72.5</v>
      </c>
      <c r="D21">
        <v>57.5</v>
      </c>
      <c r="E21">
        <f t="shared" si="4"/>
        <v>65</v>
      </c>
      <c r="F21">
        <f t="shared" si="5"/>
        <v>10.074999999999999</v>
      </c>
      <c r="G21">
        <f t="shared" si="6"/>
        <v>1.0074999999999999E-2</v>
      </c>
      <c r="H21" s="25">
        <f t="shared" si="9"/>
        <v>1.0075000404303499E-2</v>
      </c>
      <c r="I21" s="25">
        <f t="shared" si="10"/>
        <v>1.0075000494129498E-2</v>
      </c>
      <c r="J21" s="8">
        <f t="shared" si="2"/>
        <v>1.0585210398961319E-6</v>
      </c>
      <c r="M21" s="40"/>
      <c r="N21" s="41"/>
    </row>
    <row r="22" spans="1:14" x14ac:dyDescent="0.3">
      <c r="A22">
        <f t="shared" si="3"/>
        <v>7665</v>
      </c>
      <c r="B22">
        <v>21</v>
      </c>
      <c r="C22">
        <v>72.5</v>
      </c>
      <c r="D22">
        <v>57.5</v>
      </c>
      <c r="E22">
        <f t="shared" si="4"/>
        <v>65</v>
      </c>
      <c r="F22">
        <f t="shared" si="5"/>
        <v>10.074999999999999</v>
      </c>
      <c r="G22">
        <f t="shared" si="6"/>
        <v>1.0074999999999999E-2</v>
      </c>
      <c r="H22" s="25">
        <f t="shared" si="9"/>
        <v>1.0075000404303499E-2</v>
      </c>
      <c r="I22" s="25">
        <f t="shared" si="10"/>
        <v>1.0075000494129498E-2</v>
      </c>
      <c r="J22" s="8">
        <f t="shared" si="2"/>
        <v>1.0585210398961319E-6</v>
      </c>
      <c r="M22" s="40"/>
      <c r="N22" s="41"/>
    </row>
    <row r="23" spans="1:14" x14ac:dyDescent="0.3">
      <c r="A23">
        <f t="shared" si="3"/>
        <v>8030</v>
      </c>
      <c r="B23">
        <v>22</v>
      </c>
      <c r="C23">
        <v>72.5</v>
      </c>
      <c r="D23">
        <v>57.5</v>
      </c>
      <c r="E23">
        <f t="shared" si="4"/>
        <v>65</v>
      </c>
      <c r="F23">
        <f t="shared" si="5"/>
        <v>10.074999999999999</v>
      </c>
      <c r="G23">
        <f t="shared" si="6"/>
        <v>1.0074999999999999E-2</v>
      </c>
      <c r="H23" s="25">
        <f t="shared" si="9"/>
        <v>1.0075000404303499E-2</v>
      </c>
      <c r="I23" s="25">
        <f t="shared" si="10"/>
        <v>1.0075000494129498E-2</v>
      </c>
      <c r="J23" s="8">
        <f t="shared" si="2"/>
        <v>1.0585210398961319E-6</v>
      </c>
    </row>
    <row r="24" spans="1:14" x14ac:dyDescent="0.3">
      <c r="A24">
        <f t="shared" si="3"/>
        <v>8395</v>
      </c>
      <c r="B24">
        <v>23</v>
      </c>
      <c r="C24">
        <v>72.5</v>
      </c>
      <c r="D24">
        <v>57.5</v>
      </c>
      <c r="E24">
        <f t="shared" si="4"/>
        <v>65</v>
      </c>
      <c r="F24">
        <f t="shared" si="5"/>
        <v>10.074999999999999</v>
      </c>
      <c r="G24">
        <f t="shared" si="6"/>
        <v>1.0074999999999999E-2</v>
      </c>
      <c r="H24" s="25">
        <f t="shared" si="9"/>
        <v>1.0075000404303499E-2</v>
      </c>
      <c r="I24" s="25">
        <f t="shared" si="10"/>
        <v>1.0075000494129498E-2</v>
      </c>
      <c r="J24" s="8">
        <f t="shared" si="2"/>
        <v>1.0585210398961319E-6</v>
      </c>
    </row>
    <row r="25" spans="1:14" x14ac:dyDescent="0.3">
      <c r="A25">
        <f t="shared" si="3"/>
        <v>8760</v>
      </c>
      <c r="B25">
        <v>24</v>
      </c>
      <c r="C25">
        <v>72.5</v>
      </c>
      <c r="D25">
        <v>57.5</v>
      </c>
      <c r="E25">
        <f t="shared" si="4"/>
        <v>65</v>
      </c>
      <c r="F25">
        <f t="shared" si="5"/>
        <v>10.074999999999999</v>
      </c>
      <c r="G25">
        <f t="shared" si="6"/>
        <v>1.0074999999999999E-2</v>
      </c>
      <c r="H25" s="25">
        <f t="shared" si="9"/>
        <v>1.0075000404303499E-2</v>
      </c>
      <c r="I25" s="25">
        <f t="shared" si="10"/>
        <v>1.0075000494129498E-2</v>
      </c>
      <c r="J25" s="8">
        <f t="shared" si="2"/>
        <v>1.0585210398961319E-6</v>
      </c>
    </row>
    <row r="26" spans="1:14" x14ac:dyDescent="0.3">
      <c r="A26">
        <f t="shared" si="3"/>
        <v>9125</v>
      </c>
      <c r="B26">
        <v>25</v>
      </c>
      <c r="C26">
        <v>72.5</v>
      </c>
      <c r="D26">
        <v>57.5</v>
      </c>
      <c r="E26">
        <f t="shared" si="4"/>
        <v>65</v>
      </c>
      <c r="F26">
        <f t="shared" si="5"/>
        <v>10.074999999999999</v>
      </c>
      <c r="G26">
        <f t="shared" si="6"/>
        <v>1.0074999999999999E-2</v>
      </c>
      <c r="H26" s="25">
        <f t="shared" si="9"/>
        <v>1.0075000404303499E-2</v>
      </c>
      <c r="I26" s="25">
        <f t="shared" si="10"/>
        <v>1.0075000494129498E-2</v>
      </c>
      <c r="J26" s="8">
        <f t="shared" si="2"/>
        <v>1.0585210398961319E-6</v>
      </c>
    </row>
    <row r="27" spans="1:14" x14ac:dyDescent="0.3">
      <c r="A27">
        <f t="shared" si="3"/>
        <v>9490</v>
      </c>
      <c r="B27">
        <v>26</v>
      </c>
      <c r="C27">
        <v>72.5</v>
      </c>
      <c r="D27">
        <v>57.5</v>
      </c>
      <c r="E27">
        <f t="shared" si="4"/>
        <v>65</v>
      </c>
      <c r="F27">
        <f t="shared" si="5"/>
        <v>10.074999999999999</v>
      </c>
      <c r="G27">
        <f t="shared" si="6"/>
        <v>1.0074999999999999E-2</v>
      </c>
      <c r="H27" s="25">
        <f t="shared" si="9"/>
        <v>1.0075000404303499E-2</v>
      </c>
      <c r="I27" s="25">
        <f t="shared" si="10"/>
        <v>1.0075000494129498E-2</v>
      </c>
      <c r="J27" s="8">
        <f t="shared" si="2"/>
        <v>1.0585210398961319E-6</v>
      </c>
    </row>
    <row r="28" spans="1:14" x14ac:dyDescent="0.3">
      <c r="A28">
        <f t="shared" si="3"/>
        <v>9855</v>
      </c>
      <c r="B28">
        <v>27</v>
      </c>
      <c r="C28">
        <v>72.5</v>
      </c>
      <c r="D28">
        <v>57.5</v>
      </c>
      <c r="E28">
        <f t="shared" si="4"/>
        <v>65</v>
      </c>
      <c r="F28">
        <f t="shared" si="5"/>
        <v>10.074999999999999</v>
      </c>
      <c r="G28">
        <f t="shared" si="6"/>
        <v>1.0074999999999999E-2</v>
      </c>
      <c r="H28" s="25">
        <f t="shared" si="9"/>
        <v>1.0075000404303499E-2</v>
      </c>
      <c r="I28" s="25">
        <f t="shared" si="10"/>
        <v>1.0075000494129498E-2</v>
      </c>
      <c r="J28" s="8">
        <f t="shared" si="2"/>
        <v>1.0585210398961319E-6</v>
      </c>
    </row>
    <row r="29" spans="1:14" x14ac:dyDescent="0.3">
      <c r="A29">
        <f t="shared" si="3"/>
        <v>10220</v>
      </c>
      <c r="B29">
        <v>28</v>
      </c>
      <c r="C29">
        <v>72.5</v>
      </c>
      <c r="D29">
        <v>57.5</v>
      </c>
      <c r="E29">
        <f t="shared" si="4"/>
        <v>65</v>
      </c>
      <c r="F29">
        <f t="shared" si="5"/>
        <v>10.074999999999999</v>
      </c>
      <c r="G29">
        <f t="shared" si="6"/>
        <v>1.0074999999999999E-2</v>
      </c>
      <c r="H29" s="25">
        <f t="shared" si="9"/>
        <v>1.0075000404303499E-2</v>
      </c>
      <c r="I29" s="25">
        <f t="shared" si="10"/>
        <v>1.0075000494129498E-2</v>
      </c>
      <c r="J29" s="8">
        <f t="shared" si="2"/>
        <v>1.0585210398961319E-6</v>
      </c>
    </row>
    <row r="30" spans="1:14" x14ac:dyDescent="0.3">
      <c r="A30">
        <f t="shared" si="3"/>
        <v>10585</v>
      </c>
      <c r="B30">
        <v>29</v>
      </c>
      <c r="C30">
        <v>72.5</v>
      </c>
      <c r="D30">
        <v>57.5</v>
      </c>
      <c r="E30">
        <f t="shared" si="4"/>
        <v>65</v>
      </c>
      <c r="F30">
        <f t="shared" si="5"/>
        <v>10.074999999999999</v>
      </c>
      <c r="G30">
        <f t="shared" si="6"/>
        <v>1.0074999999999999E-2</v>
      </c>
      <c r="H30" s="25">
        <f t="shared" si="9"/>
        <v>1.0075000404303499E-2</v>
      </c>
      <c r="I30" s="25">
        <f t="shared" si="10"/>
        <v>1.0075000494129498E-2</v>
      </c>
      <c r="J30" s="8">
        <f t="shared" si="2"/>
        <v>1.0585210398961319E-6</v>
      </c>
    </row>
    <row r="31" spans="1:14" x14ac:dyDescent="0.3">
      <c r="A31">
        <f t="shared" si="3"/>
        <v>10950</v>
      </c>
      <c r="B31">
        <v>30</v>
      </c>
      <c r="C31">
        <v>72.5</v>
      </c>
      <c r="D31">
        <v>57.5</v>
      </c>
      <c r="E31">
        <f t="shared" si="4"/>
        <v>65</v>
      </c>
      <c r="F31">
        <f t="shared" si="5"/>
        <v>10.074999999999999</v>
      </c>
      <c r="G31">
        <f t="shared" si="6"/>
        <v>1.0074999999999999E-2</v>
      </c>
      <c r="H31" s="25">
        <f t="shared" si="9"/>
        <v>1.0075000404303499E-2</v>
      </c>
      <c r="I31" s="25">
        <f t="shared" si="10"/>
        <v>1.0075000494129498E-2</v>
      </c>
      <c r="J31" s="8">
        <f t="shared" si="2"/>
        <v>1.0585210398961319E-6</v>
      </c>
    </row>
    <row r="32" spans="1:14" x14ac:dyDescent="0.3">
      <c r="A32">
        <f t="shared" si="3"/>
        <v>11315</v>
      </c>
      <c r="B32">
        <v>31</v>
      </c>
      <c r="C32">
        <v>72.5</v>
      </c>
      <c r="D32">
        <v>57.5</v>
      </c>
      <c r="E32">
        <f t="shared" si="4"/>
        <v>65</v>
      </c>
      <c r="F32">
        <f t="shared" si="5"/>
        <v>10.074999999999999</v>
      </c>
      <c r="G32">
        <f t="shared" si="6"/>
        <v>1.0074999999999999E-2</v>
      </c>
      <c r="H32" s="25">
        <f t="shared" si="9"/>
        <v>1.0075000404303499E-2</v>
      </c>
      <c r="I32" s="25">
        <f t="shared" si="10"/>
        <v>1.0075000494129498E-2</v>
      </c>
      <c r="J32" s="8">
        <f t="shared" si="2"/>
        <v>1.0585210398961319E-6</v>
      </c>
    </row>
    <row r="33" spans="1:10" x14ac:dyDescent="0.3">
      <c r="A33">
        <f t="shared" si="3"/>
        <v>11680</v>
      </c>
      <c r="B33">
        <v>32</v>
      </c>
      <c r="C33">
        <v>72.5</v>
      </c>
      <c r="D33">
        <v>57.5</v>
      </c>
      <c r="E33">
        <f t="shared" si="4"/>
        <v>65</v>
      </c>
      <c r="F33">
        <f t="shared" si="5"/>
        <v>10.074999999999999</v>
      </c>
      <c r="G33">
        <f t="shared" si="6"/>
        <v>1.0074999999999999E-2</v>
      </c>
      <c r="H33" s="25">
        <f t="shared" si="9"/>
        <v>1.0075000404303499E-2</v>
      </c>
      <c r="I33" s="25">
        <f t="shared" si="10"/>
        <v>1.0075000494129498E-2</v>
      </c>
      <c r="J33" s="8">
        <f t="shared" si="2"/>
        <v>1.0585210398961319E-6</v>
      </c>
    </row>
    <row r="34" spans="1:10" x14ac:dyDescent="0.3">
      <c r="A34">
        <f t="shared" si="3"/>
        <v>12045</v>
      </c>
      <c r="B34">
        <v>33</v>
      </c>
      <c r="C34">
        <v>72.5</v>
      </c>
      <c r="D34">
        <v>57.5</v>
      </c>
      <c r="E34">
        <f t="shared" si="4"/>
        <v>65</v>
      </c>
      <c r="F34">
        <f t="shared" si="5"/>
        <v>10.074999999999999</v>
      </c>
      <c r="G34">
        <f t="shared" si="6"/>
        <v>1.0074999999999999E-2</v>
      </c>
      <c r="H34" s="25">
        <f t="shared" si="9"/>
        <v>1.0075000404303499E-2</v>
      </c>
      <c r="I34" s="25">
        <f t="shared" si="10"/>
        <v>1.0075000494129498E-2</v>
      </c>
      <c r="J34" s="8">
        <f t="shared" ref="J34:J65" si="11">$O$8/I34*100</f>
        <v>1.0585210398961319E-6</v>
      </c>
    </row>
    <row r="35" spans="1:10" x14ac:dyDescent="0.3">
      <c r="A35">
        <f t="shared" si="3"/>
        <v>12410</v>
      </c>
      <c r="B35">
        <v>34</v>
      </c>
      <c r="C35">
        <v>72.5</v>
      </c>
      <c r="D35">
        <v>57.5</v>
      </c>
      <c r="E35">
        <f t="shared" si="4"/>
        <v>65</v>
      </c>
      <c r="F35">
        <f t="shared" si="5"/>
        <v>10.074999999999999</v>
      </c>
      <c r="G35">
        <f t="shared" si="6"/>
        <v>1.0074999999999999E-2</v>
      </c>
      <c r="H35" s="25">
        <f t="shared" si="9"/>
        <v>1.0075000404303499E-2</v>
      </c>
      <c r="I35" s="25">
        <f t="shared" si="10"/>
        <v>1.0075000494129498E-2</v>
      </c>
      <c r="J35" s="8">
        <f t="shared" si="11"/>
        <v>1.0585210398961319E-6</v>
      </c>
    </row>
    <row r="36" spans="1:10" x14ac:dyDescent="0.3">
      <c r="A36">
        <f t="shared" si="3"/>
        <v>12775</v>
      </c>
      <c r="B36">
        <v>35</v>
      </c>
      <c r="C36">
        <v>76.3</v>
      </c>
      <c r="D36">
        <v>62</v>
      </c>
      <c r="E36">
        <f t="shared" si="4"/>
        <v>69.150000000000006</v>
      </c>
      <c r="F36">
        <f t="shared" si="5"/>
        <v>10.718250000000001</v>
      </c>
      <c r="G36">
        <f t="shared" si="6"/>
        <v>1.0718250000000002E-2</v>
      </c>
      <c r="H36" s="25">
        <f t="shared" si="9"/>
        <v>1.0718250404303502E-2</v>
      </c>
      <c r="I36" s="25">
        <f t="shared" si="10"/>
        <v>1.0718250494129502E-2</v>
      </c>
      <c r="J36" s="8">
        <f t="shared" si="11"/>
        <v>9.9499447282381711E-7</v>
      </c>
    </row>
    <row r="37" spans="1:10" x14ac:dyDescent="0.3">
      <c r="A37">
        <f t="shared" si="3"/>
        <v>13140</v>
      </c>
      <c r="B37">
        <v>36</v>
      </c>
      <c r="C37">
        <v>76.3</v>
      </c>
      <c r="D37">
        <v>62</v>
      </c>
      <c r="E37">
        <f t="shared" si="4"/>
        <v>69.150000000000006</v>
      </c>
      <c r="F37">
        <f t="shared" si="5"/>
        <v>10.718250000000001</v>
      </c>
      <c r="G37">
        <f t="shared" si="6"/>
        <v>1.0718250000000002E-2</v>
      </c>
      <c r="H37" s="25">
        <f t="shared" si="9"/>
        <v>1.0718250404303502E-2</v>
      </c>
      <c r="I37" s="25">
        <f t="shared" si="10"/>
        <v>1.0718250494129502E-2</v>
      </c>
      <c r="J37" s="8">
        <f t="shared" si="11"/>
        <v>9.9499447282381711E-7</v>
      </c>
    </row>
    <row r="38" spans="1:10" x14ac:dyDescent="0.3">
      <c r="A38">
        <f t="shared" si="3"/>
        <v>13505</v>
      </c>
      <c r="B38">
        <v>37</v>
      </c>
      <c r="C38">
        <v>76.3</v>
      </c>
      <c r="D38">
        <v>62</v>
      </c>
      <c r="E38">
        <f t="shared" si="4"/>
        <v>69.150000000000006</v>
      </c>
      <c r="F38">
        <f t="shared" si="5"/>
        <v>10.718250000000001</v>
      </c>
      <c r="G38">
        <f t="shared" si="6"/>
        <v>1.0718250000000002E-2</v>
      </c>
      <c r="H38" s="25">
        <f t="shared" si="9"/>
        <v>1.0718250404303502E-2</v>
      </c>
      <c r="I38" s="25">
        <f t="shared" si="10"/>
        <v>1.0718250494129502E-2</v>
      </c>
      <c r="J38" s="8">
        <f t="shared" si="11"/>
        <v>9.9499447282381711E-7</v>
      </c>
    </row>
    <row r="39" spans="1:10" x14ac:dyDescent="0.3">
      <c r="A39">
        <f t="shared" si="3"/>
        <v>13870</v>
      </c>
      <c r="B39">
        <v>38</v>
      </c>
      <c r="C39">
        <v>76.3</v>
      </c>
      <c r="D39">
        <v>62</v>
      </c>
      <c r="E39">
        <f t="shared" si="4"/>
        <v>69.150000000000006</v>
      </c>
      <c r="F39">
        <f t="shared" si="5"/>
        <v>10.718250000000001</v>
      </c>
      <c r="G39">
        <f t="shared" si="6"/>
        <v>1.0718250000000002E-2</v>
      </c>
      <c r="H39" s="25">
        <f t="shared" si="9"/>
        <v>1.0718250404303502E-2</v>
      </c>
      <c r="I39" s="25">
        <f t="shared" si="10"/>
        <v>1.0718250494129502E-2</v>
      </c>
      <c r="J39" s="8">
        <f t="shared" si="11"/>
        <v>9.9499447282381711E-7</v>
      </c>
    </row>
    <row r="40" spans="1:10" x14ac:dyDescent="0.3">
      <c r="A40">
        <f t="shared" si="3"/>
        <v>14235</v>
      </c>
      <c r="B40">
        <v>39</v>
      </c>
      <c r="C40">
        <v>76.3</v>
      </c>
      <c r="D40">
        <v>62</v>
      </c>
      <c r="E40">
        <f t="shared" si="4"/>
        <v>69.150000000000006</v>
      </c>
      <c r="F40">
        <f t="shared" si="5"/>
        <v>10.718250000000001</v>
      </c>
      <c r="G40">
        <f t="shared" si="6"/>
        <v>1.0718250000000002E-2</v>
      </c>
      <c r="H40" s="25">
        <f t="shared" si="9"/>
        <v>1.0718250404303502E-2</v>
      </c>
      <c r="I40" s="25">
        <f t="shared" si="10"/>
        <v>1.0718250494129502E-2</v>
      </c>
      <c r="J40" s="8">
        <f t="shared" si="11"/>
        <v>9.9499447282381711E-7</v>
      </c>
    </row>
    <row r="41" spans="1:10" x14ac:dyDescent="0.3">
      <c r="A41">
        <f t="shared" si="3"/>
        <v>14600</v>
      </c>
      <c r="B41">
        <v>40</v>
      </c>
      <c r="C41">
        <v>76.3</v>
      </c>
      <c r="D41">
        <v>62</v>
      </c>
      <c r="E41">
        <f t="shared" si="4"/>
        <v>69.150000000000006</v>
      </c>
      <c r="F41">
        <f t="shared" si="5"/>
        <v>10.718250000000001</v>
      </c>
      <c r="G41">
        <f t="shared" si="6"/>
        <v>1.0718250000000002E-2</v>
      </c>
      <c r="H41" s="25">
        <f t="shared" si="9"/>
        <v>1.0718250404303502E-2</v>
      </c>
      <c r="I41" s="25">
        <f t="shared" si="10"/>
        <v>1.0718250494129502E-2</v>
      </c>
      <c r="J41" s="8">
        <f t="shared" si="11"/>
        <v>9.9499447282381711E-7</v>
      </c>
    </row>
    <row r="42" spans="1:10" x14ac:dyDescent="0.3">
      <c r="A42">
        <f t="shared" si="3"/>
        <v>14965</v>
      </c>
      <c r="B42">
        <v>41</v>
      </c>
      <c r="C42">
        <v>76.3</v>
      </c>
      <c r="D42">
        <v>62</v>
      </c>
      <c r="E42">
        <f t="shared" si="4"/>
        <v>69.150000000000006</v>
      </c>
      <c r="F42">
        <f t="shared" si="5"/>
        <v>10.718250000000001</v>
      </c>
      <c r="G42">
        <f t="shared" si="6"/>
        <v>1.0718250000000002E-2</v>
      </c>
      <c r="H42" s="25">
        <f t="shared" si="9"/>
        <v>1.0718250404303502E-2</v>
      </c>
      <c r="I42" s="25">
        <f t="shared" si="10"/>
        <v>1.0718250494129502E-2</v>
      </c>
      <c r="J42" s="8">
        <f t="shared" si="11"/>
        <v>9.9499447282381711E-7</v>
      </c>
    </row>
    <row r="43" spans="1:10" x14ac:dyDescent="0.3">
      <c r="A43">
        <f t="shared" si="3"/>
        <v>15330</v>
      </c>
      <c r="B43">
        <v>42</v>
      </c>
      <c r="C43">
        <v>76.3</v>
      </c>
      <c r="D43">
        <v>62</v>
      </c>
      <c r="E43">
        <f t="shared" si="4"/>
        <v>69.150000000000006</v>
      </c>
      <c r="F43">
        <f t="shared" si="5"/>
        <v>10.718250000000001</v>
      </c>
      <c r="G43">
        <f t="shared" si="6"/>
        <v>1.0718250000000002E-2</v>
      </c>
      <c r="H43" s="25">
        <f t="shared" si="9"/>
        <v>1.0718250404303502E-2</v>
      </c>
      <c r="I43" s="25">
        <f t="shared" si="10"/>
        <v>1.0718250494129502E-2</v>
      </c>
      <c r="J43" s="8">
        <f t="shared" si="11"/>
        <v>9.9499447282381711E-7</v>
      </c>
    </row>
    <row r="44" spans="1:10" x14ac:dyDescent="0.3">
      <c r="A44">
        <f t="shared" si="3"/>
        <v>15695</v>
      </c>
      <c r="B44">
        <v>43</v>
      </c>
      <c r="C44">
        <v>76.3</v>
      </c>
      <c r="D44">
        <v>62</v>
      </c>
      <c r="E44">
        <f t="shared" si="4"/>
        <v>69.150000000000006</v>
      </c>
      <c r="F44">
        <f t="shared" si="5"/>
        <v>10.718250000000001</v>
      </c>
      <c r="G44">
        <f t="shared" si="6"/>
        <v>1.0718250000000002E-2</v>
      </c>
      <c r="H44" s="25">
        <f t="shared" si="9"/>
        <v>1.0718250404303502E-2</v>
      </c>
      <c r="I44" s="25">
        <f t="shared" si="10"/>
        <v>1.0718250494129502E-2</v>
      </c>
      <c r="J44" s="8">
        <f t="shared" si="11"/>
        <v>9.9499447282381711E-7</v>
      </c>
    </row>
    <row r="45" spans="1:10" x14ac:dyDescent="0.3">
      <c r="A45">
        <f t="shared" si="3"/>
        <v>16060</v>
      </c>
      <c r="B45">
        <v>44</v>
      </c>
      <c r="C45">
        <v>76.3</v>
      </c>
      <c r="D45">
        <v>62</v>
      </c>
      <c r="E45">
        <f t="shared" si="4"/>
        <v>69.150000000000006</v>
      </c>
      <c r="F45">
        <f t="shared" si="5"/>
        <v>10.718250000000001</v>
      </c>
      <c r="G45">
        <f t="shared" si="6"/>
        <v>1.0718250000000002E-2</v>
      </c>
      <c r="H45" s="25">
        <f t="shared" si="9"/>
        <v>1.0718250404303502E-2</v>
      </c>
      <c r="I45" s="25">
        <f t="shared" si="10"/>
        <v>1.0718250494129502E-2</v>
      </c>
      <c r="J45" s="8">
        <f t="shared" si="11"/>
        <v>9.9499447282381711E-7</v>
      </c>
    </row>
    <row r="46" spans="1:10" x14ac:dyDescent="0.3">
      <c r="A46">
        <f t="shared" si="3"/>
        <v>16425</v>
      </c>
      <c r="B46">
        <v>45</v>
      </c>
      <c r="C46">
        <v>76.3</v>
      </c>
      <c r="D46">
        <v>62</v>
      </c>
      <c r="E46">
        <f t="shared" si="4"/>
        <v>69.150000000000006</v>
      </c>
      <c r="F46">
        <f t="shared" si="5"/>
        <v>10.718250000000001</v>
      </c>
      <c r="G46">
        <f t="shared" si="6"/>
        <v>1.0718250000000002E-2</v>
      </c>
      <c r="H46" s="25">
        <f t="shared" si="9"/>
        <v>1.0718250404303502E-2</v>
      </c>
      <c r="I46" s="25">
        <f t="shared" si="10"/>
        <v>1.0718250494129502E-2</v>
      </c>
      <c r="J46" s="8">
        <f t="shared" si="11"/>
        <v>9.9499447282381711E-7</v>
      </c>
    </row>
    <row r="47" spans="1:10" x14ac:dyDescent="0.3">
      <c r="A47">
        <f t="shared" si="3"/>
        <v>16790</v>
      </c>
      <c r="B47">
        <v>46</v>
      </c>
      <c r="C47">
        <v>76.3</v>
      </c>
      <c r="D47">
        <v>62</v>
      </c>
      <c r="E47">
        <f t="shared" si="4"/>
        <v>69.150000000000006</v>
      </c>
      <c r="F47">
        <f t="shared" si="5"/>
        <v>10.718250000000001</v>
      </c>
      <c r="G47">
        <f t="shared" si="6"/>
        <v>1.0718250000000002E-2</v>
      </c>
      <c r="H47" s="25">
        <f t="shared" si="9"/>
        <v>1.0718250404303502E-2</v>
      </c>
      <c r="I47" s="25">
        <f t="shared" si="10"/>
        <v>1.0718250494129502E-2</v>
      </c>
      <c r="J47" s="8">
        <f t="shared" si="11"/>
        <v>9.9499447282381711E-7</v>
      </c>
    </row>
    <row r="48" spans="1:10" x14ac:dyDescent="0.3">
      <c r="A48">
        <f t="shared" si="3"/>
        <v>17155</v>
      </c>
      <c r="B48">
        <v>47</v>
      </c>
      <c r="C48">
        <v>76.3</v>
      </c>
      <c r="D48">
        <v>62</v>
      </c>
      <c r="E48">
        <f t="shared" si="4"/>
        <v>69.150000000000006</v>
      </c>
      <c r="F48">
        <f t="shared" si="5"/>
        <v>10.718250000000001</v>
      </c>
      <c r="G48">
        <f t="shared" si="6"/>
        <v>1.0718250000000002E-2</v>
      </c>
      <c r="H48" s="25">
        <f t="shared" si="9"/>
        <v>1.0718250404303502E-2</v>
      </c>
      <c r="I48" s="25">
        <f t="shared" si="10"/>
        <v>1.0718250494129502E-2</v>
      </c>
      <c r="J48" s="8">
        <f t="shared" si="11"/>
        <v>9.9499447282381711E-7</v>
      </c>
    </row>
    <row r="49" spans="1:10" x14ac:dyDescent="0.3">
      <c r="A49">
        <f t="shared" si="3"/>
        <v>17520</v>
      </c>
      <c r="B49">
        <v>48</v>
      </c>
      <c r="C49">
        <v>76.3</v>
      </c>
      <c r="D49">
        <v>62</v>
      </c>
      <c r="E49">
        <f t="shared" si="4"/>
        <v>69.150000000000006</v>
      </c>
      <c r="F49">
        <f t="shared" si="5"/>
        <v>10.718250000000001</v>
      </c>
      <c r="G49">
        <f t="shared" si="6"/>
        <v>1.0718250000000002E-2</v>
      </c>
      <c r="H49" s="25">
        <f t="shared" si="9"/>
        <v>1.0718250404303502E-2</v>
      </c>
      <c r="I49" s="25">
        <f t="shared" si="10"/>
        <v>1.0718250494129502E-2</v>
      </c>
      <c r="J49" s="8">
        <f t="shared" si="11"/>
        <v>9.9499447282381711E-7</v>
      </c>
    </row>
    <row r="50" spans="1:10" x14ac:dyDescent="0.3">
      <c r="A50">
        <f t="shared" si="3"/>
        <v>17885</v>
      </c>
      <c r="B50">
        <v>49</v>
      </c>
      <c r="C50">
        <v>76.3</v>
      </c>
      <c r="D50">
        <v>62</v>
      </c>
      <c r="E50">
        <f t="shared" si="4"/>
        <v>69.150000000000006</v>
      </c>
      <c r="F50">
        <f t="shared" si="5"/>
        <v>10.718250000000001</v>
      </c>
      <c r="G50">
        <f t="shared" si="6"/>
        <v>1.0718250000000002E-2</v>
      </c>
      <c r="H50" s="25">
        <f t="shared" si="9"/>
        <v>1.0718250404303502E-2</v>
      </c>
      <c r="I50" s="25">
        <f t="shared" si="10"/>
        <v>1.0718250494129502E-2</v>
      </c>
      <c r="J50" s="8">
        <f t="shared" si="11"/>
        <v>9.9499447282381711E-7</v>
      </c>
    </row>
    <row r="51" spans="1:10" x14ac:dyDescent="0.3">
      <c r="A51">
        <f t="shared" si="3"/>
        <v>18250</v>
      </c>
      <c r="B51">
        <v>50</v>
      </c>
      <c r="C51">
        <v>77.400000000000006</v>
      </c>
      <c r="D51">
        <v>64.5</v>
      </c>
      <c r="E51">
        <f t="shared" si="4"/>
        <v>70.95</v>
      </c>
      <c r="F51">
        <f t="shared" si="5"/>
        <v>10.997250000000001</v>
      </c>
      <c r="G51">
        <f t="shared" si="6"/>
        <v>1.0997250000000002E-2</v>
      </c>
      <c r="H51" s="25">
        <f t="shared" si="9"/>
        <v>1.0997250404303502E-2</v>
      </c>
      <c r="I51" s="25">
        <f t="shared" si="10"/>
        <v>1.0997250494129501E-2</v>
      </c>
      <c r="J51" s="8">
        <f t="shared" si="11"/>
        <v>9.6975148521832136E-7</v>
      </c>
    </row>
    <row r="52" spans="1:10" x14ac:dyDescent="0.3">
      <c r="A52">
        <f t="shared" si="3"/>
        <v>18615</v>
      </c>
      <c r="B52">
        <v>51</v>
      </c>
      <c r="C52">
        <v>77.400000000000006</v>
      </c>
      <c r="D52">
        <v>64.5</v>
      </c>
      <c r="E52">
        <f t="shared" si="4"/>
        <v>70.95</v>
      </c>
      <c r="F52">
        <f t="shared" si="5"/>
        <v>10.997250000000001</v>
      </c>
      <c r="G52">
        <f t="shared" si="6"/>
        <v>1.0997250000000002E-2</v>
      </c>
      <c r="H52" s="25">
        <f t="shared" ref="H52:H83" si="12">G52+$O$13</f>
        <v>1.0997250404303502E-2</v>
      </c>
      <c r="I52" s="25">
        <f t="shared" ref="I52:I71" si="13">G52+$O$14</f>
        <v>1.0997250494129501E-2</v>
      </c>
      <c r="J52" s="8">
        <f t="shared" si="11"/>
        <v>9.6975148521832136E-7</v>
      </c>
    </row>
    <row r="53" spans="1:10" x14ac:dyDescent="0.3">
      <c r="A53">
        <f t="shared" si="3"/>
        <v>18980</v>
      </c>
      <c r="B53">
        <v>52</v>
      </c>
      <c r="C53">
        <v>77.400000000000006</v>
      </c>
      <c r="D53">
        <v>64.5</v>
      </c>
      <c r="E53">
        <f t="shared" si="4"/>
        <v>70.95</v>
      </c>
      <c r="F53">
        <f t="shared" si="5"/>
        <v>10.997250000000001</v>
      </c>
      <c r="G53">
        <f t="shared" si="6"/>
        <v>1.0997250000000002E-2</v>
      </c>
      <c r="H53" s="25">
        <f t="shared" si="12"/>
        <v>1.0997250404303502E-2</v>
      </c>
      <c r="I53" s="25">
        <f t="shared" si="13"/>
        <v>1.0997250494129501E-2</v>
      </c>
      <c r="J53" s="8">
        <f t="shared" si="11"/>
        <v>9.6975148521832136E-7</v>
      </c>
    </row>
    <row r="54" spans="1:10" x14ac:dyDescent="0.3">
      <c r="A54">
        <f t="shared" si="3"/>
        <v>19345</v>
      </c>
      <c r="B54">
        <v>53</v>
      </c>
      <c r="C54">
        <v>77.400000000000006</v>
      </c>
      <c r="D54">
        <v>64.5</v>
      </c>
      <c r="E54">
        <f t="shared" si="4"/>
        <v>70.95</v>
      </c>
      <c r="F54">
        <f t="shared" si="5"/>
        <v>10.997250000000001</v>
      </c>
      <c r="G54">
        <f t="shared" si="6"/>
        <v>1.0997250000000002E-2</v>
      </c>
      <c r="H54" s="25">
        <f t="shared" si="12"/>
        <v>1.0997250404303502E-2</v>
      </c>
      <c r="I54" s="25">
        <f t="shared" si="13"/>
        <v>1.0997250494129501E-2</v>
      </c>
      <c r="J54" s="8">
        <f t="shared" si="11"/>
        <v>9.6975148521832136E-7</v>
      </c>
    </row>
    <row r="55" spans="1:10" x14ac:dyDescent="0.3">
      <c r="A55">
        <f t="shared" si="3"/>
        <v>19710</v>
      </c>
      <c r="B55">
        <v>54</v>
      </c>
      <c r="C55">
        <v>77.400000000000006</v>
      </c>
      <c r="D55">
        <v>64.5</v>
      </c>
      <c r="E55">
        <f t="shared" si="4"/>
        <v>70.95</v>
      </c>
      <c r="F55">
        <f t="shared" si="5"/>
        <v>10.997250000000001</v>
      </c>
      <c r="G55">
        <f t="shared" si="6"/>
        <v>1.0997250000000002E-2</v>
      </c>
      <c r="H55" s="25">
        <f t="shared" si="12"/>
        <v>1.0997250404303502E-2</v>
      </c>
      <c r="I55" s="25">
        <f t="shared" si="13"/>
        <v>1.0997250494129501E-2</v>
      </c>
      <c r="J55" s="8">
        <f t="shared" si="11"/>
        <v>9.6975148521832136E-7</v>
      </c>
    </row>
    <row r="56" spans="1:10" x14ac:dyDescent="0.3">
      <c r="A56">
        <f t="shared" si="3"/>
        <v>20075</v>
      </c>
      <c r="B56">
        <v>55</v>
      </c>
      <c r="C56">
        <v>77.400000000000006</v>
      </c>
      <c r="D56">
        <v>64.5</v>
      </c>
      <c r="E56">
        <f t="shared" si="4"/>
        <v>70.95</v>
      </c>
      <c r="F56">
        <f t="shared" si="5"/>
        <v>10.997250000000001</v>
      </c>
      <c r="G56">
        <f t="shared" si="6"/>
        <v>1.0997250000000002E-2</v>
      </c>
      <c r="H56" s="25">
        <f t="shared" si="12"/>
        <v>1.0997250404303502E-2</v>
      </c>
      <c r="I56" s="25">
        <f t="shared" si="13"/>
        <v>1.0997250494129501E-2</v>
      </c>
      <c r="J56" s="8">
        <f t="shared" si="11"/>
        <v>9.6975148521832136E-7</v>
      </c>
    </row>
    <row r="57" spans="1:10" x14ac:dyDescent="0.3">
      <c r="A57">
        <f t="shared" si="3"/>
        <v>20440</v>
      </c>
      <c r="B57">
        <v>56</v>
      </c>
      <c r="C57">
        <v>77.400000000000006</v>
      </c>
      <c r="D57">
        <v>64.5</v>
      </c>
      <c r="E57">
        <f t="shared" si="4"/>
        <v>70.95</v>
      </c>
      <c r="F57">
        <f t="shared" si="5"/>
        <v>10.997250000000001</v>
      </c>
      <c r="G57">
        <f t="shared" si="6"/>
        <v>1.0997250000000002E-2</v>
      </c>
      <c r="H57" s="25">
        <f t="shared" si="12"/>
        <v>1.0997250404303502E-2</v>
      </c>
      <c r="I57" s="25">
        <f t="shared" si="13"/>
        <v>1.0997250494129501E-2</v>
      </c>
      <c r="J57" s="8">
        <f t="shared" si="11"/>
        <v>9.6975148521832136E-7</v>
      </c>
    </row>
    <row r="58" spans="1:10" x14ac:dyDescent="0.3">
      <c r="A58">
        <f t="shared" si="3"/>
        <v>20805</v>
      </c>
      <c r="B58">
        <v>57</v>
      </c>
      <c r="C58">
        <v>77.400000000000006</v>
      </c>
      <c r="D58">
        <v>64.5</v>
      </c>
      <c r="E58">
        <f t="shared" si="4"/>
        <v>70.95</v>
      </c>
      <c r="F58">
        <f t="shared" si="5"/>
        <v>10.997250000000001</v>
      </c>
      <c r="G58">
        <f t="shared" si="6"/>
        <v>1.0997250000000002E-2</v>
      </c>
      <c r="H58" s="25">
        <f t="shared" si="12"/>
        <v>1.0997250404303502E-2</v>
      </c>
      <c r="I58" s="25">
        <f t="shared" si="13"/>
        <v>1.0997250494129501E-2</v>
      </c>
      <c r="J58" s="8">
        <f t="shared" si="11"/>
        <v>9.6975148521832136E-7</v>
      </c>
    </row>
    <row r="59" spans="1:10" x14ac:dyDescent="0.3">
      <c r="A59">
        <f t="shared" si="3"/>
        <v>21170</v>
      </c>
      <c r="B59">
        <v>58</v>
      </c>
      <c r="C59">
        <v>77.400000000000006</v>
      </c>
      <c r="D59">
        <v>64.5</v>
      </c>
      <c r="E59">
        <f t="shared" si="4"/>
        <v>70.95</v>
      </c>
      <c r="F59">
        <f t="shared" si="5"/>
        <v>10.997250000000001</v>
      </c>
      <c r="G59">
        <f t="shared" si="6"/>
        <v>1.0997250000000002E-2</v>
      </c>
      <c r="H59" s="25">
        <f t="shared" si="12"/>
        <v>1.0997250404303502E-2</v>
      </c>
      <c r="I59" s="25">
        <f t="shared" si="13"/>
        <v>1.0997250494129501E-2</v>
      </c>
      <c r="J59" s="8">
        <f t="shared" si="11"/>
        <v>9.6975148521832136E-7</v>
      </c>
    </row>
    <row r="60" spans="1:10" x14ac:dyDescent="0.3">
      <c r="A60">
        <f t="shared" si="3"/>
        <v>21535</v>
      </c>
      <c r="B60">
        <v>59</v>
      </c>
      <c r="C60">
        <v>77.400000000000006</v>
      </c>
      <c r="D60">
        <v>64.5</v>
      </c>
      <c r="E60">
        <f t="shared" si="4"/>
        <v>70.95</v>
      </c>
      <c r="F60">
        <f t="shared" si="5"/>
        <v>10.997250000000001</v>
      </c>
      <c r="G60">
        <f t="shared" si="6"/>
        <v>1.0997250000000002E-2</v>
      </c>
      <c r="H60" s="25">
        <f t="shared" si="12"/>
        <v>1.0997250404303502E-2</v>
      </c>
      <c r="I60" s="25">
        <f t="shared" si="13"/>
        <v>1.0997250494129501E-2</v>
      </c>
      <c r="J60" s="8">
        <f t="shared" si="11"/>
        <v>9.6975148521832136E-7</v>
      </c>
    </row>
    <row r="61" spans="1:10" x14ac:dyDescent="0.3">
      <c r="A61">
        <f t="shared" si="3"/>
        <v>21900</v>
      </c>
      <c r="B61">
        <v>60</v>
      </c>
      <c r="C61">
        <v>77.400000000000006</v>
      </c>
      <c r="D61">
        <v>64.5</v>
      </c>
      <c r="E61">
        <f t="shared" si="4"/>
        <v>70.95</v>
      </c>
      <c r="F61">
        <f t="shared" si="5"/>
        <v>10.997250000000001</v>
      </c>
      <c r="G61">
        <f t="shared" si="6"/>
        <v>1.0997250000000002E-2</v>
      </c>
      <c r="H61" s="25">
        <f t="shared" si="12"/>
        <v>1.0997250404303502E-2</v>
      </c>
      <c r="I61" s="25">
        <f t="shared" si="13"/>
        <v>1.0997250494129501E-2</v>
      </c>
      <c r="J61" s="8">
        <f t="shared" si="11"/>
        <v>9.6975148521832136E-7</v>
      </c>
    </row>
    <row r="62" spans="1:10" x14ac:dyDescent="0.3">
      <c r="A62">
        <f t="shared" si="3"/>
        <v>22265</v>
      </c>
      <c r="B62">
        <v>61</v>
      </c>
      <c r="C62">
        <v>77.400000000000006</v>
      </c>
      <c r="D62">
        <v>64.5</v>
      </c>
      <c r="E62">
        <f t="shared" si="4"/>
        <v>70.95</v>
      </c>
      <c r="F62">
        <f t="shared" si="5"/>
        <v>10.997250000000001</v>
      </c>
      <c r="G62">
        <f t="shared" si="6"/>
        <v>1.0997250000000002E-2</v>
      </c>
      <c r="H62" s="25">
        <f t="shared" si="12"/>
        <v>1.0997250404303502E-2</v>
      </c>
      <c r="I62" s="25">
        <f t="shared" si="13"/>
        <v>1.0997250494129501E-2</v>
      </c>
      <c r="J62" s="8">
        <f t="shared" si="11"/>
        <v>9.6975148521832136E-7</v>
      </c>
    </row>
    <row r="63" spans="1:10" x14ac:dyDescent="0.3">
      <c r="A63">
        <f t="shared" si="3"/>
        <v>22630</v>
      </c>
      <c r="B63">
        <v>62</v>
      </c>
      <c r="C63">
        <v>77.400000000000006</v>
      </c>
      <c r="D63">
        <v>64.5</v>
      </c>
      <c r="E63">
        <f t="shared" si="4"/>
        <v>70.95</v>
      </c>
      <c r="F63">
        <f t="shared" si="5"/>
        <v>10.997250000000001</v>
      </c>
      <c r="G63">
        <f t="shared" si="6"/>
        <v>1.0997250000000002E-2</v>
      </c>
      <c r="H63" s="25">
        <f t="shared" si="12"/>
        <v>1.0997250404303502E-2</v>
      </c>
      <c r="I63" s="25">
        <f t="shared" si="13"/>
        <v>1.0997250494129501E-2</v>
      </c>
      <c r="J63" s="8">
        <f t="shared" si="11"/>
        <v>9.6975148521832136E-7</v>
      </c>
    </row>
    <row r="64" spans="1:10" x14ac:dyDescent="0.3">
      <c r="A64">
        <f t="shared" si="3"/>
        <v>22995</v>
      </c>
      <c r="B64">
        <v>63</v>
      </c>
      <c r="C64">
        <v>77.400000000000006</v>
      </c>
      <c r="D64">
        <v>64.5</v>
      </c>
      <c r="E64">
        <f t="shared" si="4"/>
        <v>70.95</v>
      </c>
      <c r="F64">
        <f t="shared" si="5"/>
        <v>10.997250000000001</v>
      </c>
      <c r="G64">
        <f t="shared" si="6"/>
        <v>1.0997250000000002E-2</v>
      </c>
      <c r="H64" s="25">
        <f t="shared" si="12"/>
        <v>1.0997250404303502E-2</v>
      </c>
      <c r="I64" s="25">
        <f t="shared" si="13"/>
        <v>1.0997250494129501E-2</v>
      </c>
      <c r="J64" s="8">
        <f t="shared" si="11"/>
        <v>9.6975148521832136E-7</v>
      </c>
    </row>
    <row r="65" spans="1:10" x14ac:dyDescent="0.3">
      <c r="A65">
        <f t="shared" si="3"/>
        <v>23360</v>
      </c>
      <c r="B65">
        <v>64</v>
      </c>
      <c r="C65">
        <v>77.400000000000006</v>
      </c>
      <c r="D65">
        <v>64.5</v>
      </c>
      <c r="E65">
        <f t="shared" si="4"/>
        <v>70.95</v>
      </c>
      <c r="F65">
        <f t="shared" si="5"/>
        <v>10.997250000000001</v>
      </c>
      <c r="G65">
        <f t="shared" si="6"/>
        <v>1.0997250000000002E-2</v>
      </c>
      <c r="H65" s="25">
        <f t="shared" si="12"/>
        <v>1.0997250404303502E-2</v>
      </c>
      <c r="I65" s="25">
        <f t="shared" si="13"/>
        <v>1.0997250494129501E-2</v>
      </c>
      <c r="J65" s="8">
        <f t="shared" si="11"/>
        <v>9.6975148521832136E-7</v>
      </c>
    </row>
    <row r="66" spans="1:10" x14ac:dyDescent="0.3">
      <c r="A66">
        <f t="shared" si="3"/>
        <v>23725</v>
      </c>
      <c r="B66">
        <v>65</v>
      </c>
      <c r="C66">
        <v>77.400000000000006</v>
      </c>
      <c r="D66">
        <v>64.5</v>
      </c>
      <c r="E66">
        <f t="shared" si="4"/>
        <v>70.95</v>
      </c>
      <c r="F66">
        <f t="shared" si="5"/>
        <v>10.997250000000001</v>
      </c>
      <c r="G66">
        <f t="shared" si="6"/>
        <v>1.0997250000000002E-2</v>
      </c>
      <c r="H66" s="25">
        <f t="shared" si="12"/>
        <v>1.0997250404303502E-2</v>
      </c>
      <c r="I66" s="25">
        <f t="shared" si="13"/>
        <v>1.0997250494129501E-2</v>
      </c>
      <c r="J66" s="8">
        <f t="shared" ref="J66:J97" si="14">$O$8/I66*100</f>
        <v>9.6975148521832136E-7</v>
      </c>
    </row>
    <row r="67" spans="1:10" x14ac:dyDescent="0.3">
      <c r="A67">
        <f t="shared" ref="A67:A71" si="15">365*B67</f>
        <v>24090</v>
      </c>
      <c r="B67">
        <v>66</v>
      </c>
      <c r="C67">
        <v>77.400000000000006</v>
      </c>
      <c r="D67">
        <v>64.5</v>
      </c>
      <c r="E67">
        <f t="shared" ref="E67:E71" si="16">AVERAGE(C67:D67)</f>
        <v>70.95</v>
      </c>
      <c r="F67">
        <f t="shared" ref="F67:F71" si="17">0.155*E67</f>
        <v>10.997250000000001</v>
      </c>
      <c r="G67">
        <f t="shared" ref="G67:G71" si="18">F67*0.001</f>
        <v>1.0997250000000002E-2</v>
      </c>
      <c r="H67" s="25">
        <f t="shared" si="12"/>
        <v>1.0997250404303502E-2</v>
      </c>
      <c r="I67" s="25">
        <f t="shared" si="13"/>
        <v>1.0997250494129501E-2</v>
      </c>
      <c r="J67" s="8">
        <f t="shared" si="14"/>
        <v>9.6975148521832136E-7</v>
      </c>
    </row>
    <row r="68" spans="1:10" x14ac:dyDescent="0.3">
      <c r="A68">
        <f t="shared" si="15"/>
        <v>24455</v>
      </c>
      <c r="B68">
        <v>67</v>
      </c>
      <c r="C68">
        <v>77.400000000000006</v>
      </c>
      <c r="D68">
        <v>64.5</v>
      </c>
      <c r="E68">
        <f t="shared" si="16"/>
        <v>70.95</v>
      </c>
      <c r="F68">
        <f t="shared" si="17"/>
        <v>10.997250000000001</v>
      </c>
      <c r="G68">
        <f t="shared" si="18"/>
        <v>1.0997250000000002E-2</v>
      </c>
      <c r="H68" s="25">
        <f t="shared" si="12"/>
        <v>1.0997250404303502E-2</v>
      </c>
      <c r="I68" s="25">
        <f t="shared" si="13"/>
        <v>1.0997250494129501E-2</v>
      </c>
      <c r="J68" s="8">
        <f t="shared" si="14"/>
        <v>9.6975148521832136E-7</v>
      </c>
    </row>
    <row r="69" spans="1:10" x14ac:dyDescent="0.3">
      <c r="A69">
        <f t="shared" si="15"/>
        <v>24820</v>
      </c>
      <c r="B69">
        <v>68</v>
      </c>
      <c r="C69">
        <v>77.400000000000006</v>
      </c>
      <c r="D69">
        <v>64.5</v>
      </c>
      <c r="E69">
        <f t="shared" si="16"/>
        <v>70.95</v>
      </c>
      <c r="F69">
        <f t="shared" si="17"/>
        <v>10.997250000000001</v>
      </c>
      <c r="G69">
        <f t="shared" si="18"/>
        <v>1.0997250000000002E-2</v>
      </c>
      <c r="H69" s="25">
        <f t="shared" si="12"/>
        <v>1.0997250404303502E-2</v>
      </c>
      <c r="I69" s="25">
        <f t="shared" si="13"/>
        <v>1.0997250494129501E-2</v>
      </c>
      <c r="J69" s="8">
        <f t="shared" si="14"/>
        <v>9.6975148521832136E-7</v>
      </c>
    </row>
    <row r="70" spans="1:10" x14ac:dyDescent="0.3">
      <c r="A70">
        <f t="shared" si="15"/>
        <v>25185</v>
      </c>
      <c r="B70">
        <v>69</v>
      </c>
      <c r="C70">
        <v>77.400000000000006</v>
      </c>
      <c r="D70">
        <v>64.5</v>
      </c>
      <c r="E70">
        <f t="shared" si="16"/>
        <v>70.95</v>
      </c>
      <c r="F70">
        <f t="shared" si="17"/>
        <v>10.997250000000001</v>
      </c>
      <c r="G70">
        <f t="shared" si="18"/>
        <v>1.0997250000000002E-2</v>
      </c>
      <c r="H70" s="25">
        <f t="shared" si="12"/>
        <v>1.0997250404303502E-2</v>
      </c>
      <c r="I70" s="25">
        <f t="shared" si="13"/>
        <v>1.0997250494129501E-2</v>
      </c>
      <c r="J70" s="8">
        <f t="shared" si="14"/>
        <v>9.6975148521832136E-7</v>
      </c>
    </row>
    <row r="71" spans="1:10" x14ac:dyDescent="0.3">
      <c r="A71">
        <f t="shared" si="15"/>
        <v>25550</v>
      </c>
      <c r="B71">
        <v>70</v>
      </c>
      <c r="C71">
        <v>77.400000000000006</v>
      </c>
      <c r="D71">
        <v>64.5</v>
      </c>
      <c r="E71">
        <f t="shared" si="16"/>
        <v>70.95</v>
      </c>
      <c r="F71">
        <f t="shared" si="17"/>
        <v>10.997250000000001</v>
      </c>
      <c r="G71">
        <f t="shared" si="18"/>
        <v>1.0997250000000002E-2</v>
      </c>
      <c r="H71" s="25">
        <f t="shared" si="12"/>
        <v>1.0997250404303502E-2</v>
      </c>
      <c r="I71" s="25">
        <f t="shared" si="13"/>
        <v>1.0997250494129501E-2</v>
      </c>
      <c r="J71" s="8">
        <f t="shared" si="14"/>
        <v>9.6975148521832136E-7</v>
      </c>
    </row>
  </sheetData>
  <mergeCells count="2">
    <mergeCell ref="M20:M22"/>
    <mergeCell ref="N20:N2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5321-BE17-48F5-B3C3-0B9F007F8193}">
  <dimension ref="A1:AC21"/>
  <sheetViews>
    <sheetView zoomScale="81" zoomScaleNormal="90" workbookViewId="0">
      <selection activeCell="N1" sqref="N1"/>
    </sheetView>
  </sheetViews>
  <sheetFormatPr defaultRowHeight="14.4" x14ac:dyDescent="0.3"/>
  <cols>
    <col min="1" max="1" width="13.88671875" customWidth="1"/>
    <col min="2" max="2" width="12.5546875" customWidth="1"/>
    <col min="3" max="3" width="19.33203125" customWidth="1"/>
    <col min="4" max="4" width="14.77734375" customWidth="1"/>
    <col min="8" max="8" width="22.109375" customWidth="1"/>
    <col min="9" max="9" width="13.6640625" customWidth="1"/>
    <col min="13" max="13" width="13.21875" customWidth="1"/>
    <col min="14" max="15" width="16.88671875" customWidth="1"/>
    <col min="16" max="16" width="15.109375" customWidth="1"/>
    <col min="18" max="18" width="12.77734375" customWidth="1"/>
    <col min="19" max="19" width="13.77734375" customWidth="1"/>
    <col min="20" max="20" width="13.21875" customWidth="1"/>
    <col min="21" max="21" width="12.33203125" customWidth="1"/>
    <col min="22" max="22" width="17.88671875" customWidth="1"/>
    <col min="23" max="23" width="16.77734375" customWidth="1"/>
    <col min="24" max="24" width="19.33203125" customWidth="1"/>
    <col min="25" max="25" width="20.21875" customWidth="1"/>
    <col min="26" max="26" width="19.6640625" customWidth="1"/>
    <col min="27" max="27" width="20.33203125" customWidth="1"/>
    <col min="29" max="29" width="10.109375" bestFit="1" customWidth="1"/>
  </cols>
  <sheetData>
    <row r="1" spans="1:29" ht="81.45" customHeight="1" x14ac:dyDescent="0.3">
      <c r="A1" s="11" t="s">
        <v>93</v>
      </c>
      <c r="B1" s="11" t="s">
        <v>94</v>
      </c>
      <c r="C1" s="11" t="s">
        <v>95</v>
      </c>
      <c r="D1" s="12" t="s">
        <v>319</v>
      </c>
      <c r="E1" s="12" t="s">
        <v>93</v>
      </c>
      <c r="F1" s="12" t="s">
        <v>105</v>
      </c>
      <c r="H1" s="42" t="s">
        <v>108</v>
      </c>
      <c r="I1" s="42"/>
      <c r="K1" t="s">
        <v>106</v>
      </c>
      <c r="L1" t="s">
        <v>107</v>
      </c>
      <c r="M1" s="12" t="s">
        <v>320</v>
      </c>
      <c r="N1" s="9" t="s">
        <v>321</v>
      </c>
      <c r="O1" s="9" t="s">
        <v>322</v>
      </c>
      <c r="P1" s="9" t="s">
        <v>325</v>
      </c>
      <c r="Q1" s="34"/>
      <c r="R1" s="35"/>
      <c r="S1" s="35"/>
      <c r="T1" s="35"/>
      <c r="U1" s="35"/>
      <c r="V1" s="12"/>
      <c r="W1" s="35"/>
      <c r="X1" s="35"/>
      <c r="Y1" s="12"/>
      <c r="Z1" s="12"/>
      <c r="AA1" s="12"/>
    </row>
    <row r="2" spans="1:29" ht="28.8" x14ac:dyDescent="0.3">
      <c r="A2" s="13" t="s">
        <v>102</v>
      </c>
      <c r="B2" s="15" t="s">
        <v>96</v>
      </c>
      <c r="C2" s="11">
        <v>113.3</v>
      </c>
      <c r="D2" s="14">
        <f>(C2*($I$2/100))/$I$3*0.000000001</f>
        <v>5.7284480000000003E-7</v>
      </c>
      <c r="E2" s="13" t="s">
        <v>102</v>
      </c>
      <c r="F2">
        <f>AVERAGE(D2:D3)</f>
        <v>5.6146880000000005E-7</v>
      </c>
      <c r="H2" s="39" t="s">
        <v>327</v>
      </c>
      <c r="I2" s="38">
        <v>50.56</v>
      </c>
      <c r="K2">
        <v>4</v>
      </c>
      <c r="L2">
        <f>K2*365</f>
        <v>1460</v>
      </c>
      <c r="M2">
        <v>5.6146880000000005E-7</v>
      </c>
      <c r="N2">
        <v>0.44433820584780098</v>
      </c>
      <c r="O2">
        <f>M2+N2*0.000000001</f>
        <v>5.6191313820584783E-7</v>
      </c>
      <c r="P2">
        <f>(N2*0.000000001)/O2*100</f>
        <v>7.907595954537458E-2</v>
      </c>
      <c r="Q2" s="34"/>
      <c r="R2" s="34"/>
      <c r="S2" s="34"/>
      <c r="T2" s="34"/>
      <c r="U2" s="34"/>
      <c r="V2" s="36"/>
      <c r="W2" s="34"/>
      <c r="X2" s="34"/>
      <c r="Y2" s="36"/>
      <c r="Z2" s="36"/>
      <c r="AA2" s="36"/>
      <c r="AB2" s="30"/>
      <c r="AC2" s="28"/>
    </row>
    <row r="3" spans="1:29" ht="15.6" x14ac:dyDescent="0.3">
      <c r="A3" s="13" t="s">
        <v>102</v>
      </c>
      <c r="B3" s="11" t="s">
        <v>97</v>
      </c>
      <c r="C3" s="11">
        <v>108.8</v>
      </c>
      <c r="D3" s="14">
        <f t="shared" ref="D3:D13" si="0">(C3*($I$2/100))/$I$3*0.000000001</f>
        <v>5.5009280000000007E-7</v>
      </c>
      <c r="E3" s="13" t="s">
        <v>103</v>
      </c>
      <c r="F3">
        <f>AVERAGE(D4:D5)</f>
        <v>6.3680320000000016E-7</v>
      </c>
      <c r="H3" s="38" t="s">
        <v>104</v>
      </c>
      <c r="I3" s="38">
        <v>0.1</v>
      </c>
      <c r="K3">
        <v>9</v>
      </c>
      <c r="L3">
        <f t="shared" ref="L3:L13" si="1">K3*365</f>
        <v>3285</v>
      </c>
      <c r="M3">
        <v>5.6146880000000005E-7</v>
      </c>
      <c r="N3">
        <v>0.44438459029347099</v>
      </c>
      <c r="O3">
        <f t="shared" ref="O3:O13" si="2">M3+N3*0.000000001</f>
        <v>5.6191318459029349E-7</v>
      </c>
      <c r="P3">
        <f>(N3*0.000000001)/O3*100</f>
        <v>7.9084207753104097E-2</v>
      </c>
      <c r="Q3" s="34"/>
      <c r="R3" s="34"/>
      <c r="S3" s="34"/>
      <c r="T3" s="34"/>
      <c r="U3" s="34"/>
      <c r="V3" s="36"/>
      <c r="W3" s="34"/>
      <c r="X3" s="34"/>
      <c r="Y3" s="36"/>
      <c r="Z3" s="36"/>
      <c r="AA3" s="36"/>
    </row>
    <row r="4" spans="1:29" ht="15.6" x14ac:dyDescent="0.3">
      <c r="A4" s="13" t="s">
        <v>103</v>
      </c>
      <c r="B4" s="11" t="s">
        <v>96</v>
      </c>
      <c r="C4" s="11">
        <v>136.4</v>
      </c>
      <c r="D4" s="14">
        <f t="shared" si="0"/>
        <v>6.896384000000001E-7</v>
      </c>
      <c r="E4" s="11" t="s">
        <v>98</v>
      </c>
      <c r="F4">
        <f>AVERAGE(D6:D7)</f>
        <v>6.6739200000000016E-7</v>
      </c>
      <c r="K4">
        <v>10</v>
      </c>
      <c r="L4">
        <f t="shared" si="1"/>
        <v>3650</v>
      </c>
      <c r="M4">
        <v>6.3680320000000016E-7</v>
      </c>
      <c r="N4">
        <v>0.44439002320048498</v>
      </c>
      <c r="O4">
        <f t="shared" si="2"/>
        <v>6.3724759002320061E-7</v>
      </c>
      <c r="P4">
        <f t="shared" ref="P4:P13" si="3">(N4*0.000000001)/O4*100</f>
        <v>6.9735849951869711E-2</v>
      </c>
      <c r="Q4" s="34"/>
      <c r="R4" s="40" t="s">
        <v>326</v>
      </c>
      <c r="S4" s="43">
        <f>AVERAGE(P2:P13)</f>
        <v>0.12725646708113822</v>
      </c>
      <c r="T4" s="34"/>
      <c r="U4" s="34"/>
      <c r="V4" s="36"/>
      <c r="W4" s="34"/>
      <c r="X4" s="34"/>
      <c r="Y4" s="36"/>
      <c r="Z4" s="36"/>
      <c r="AA4" s="36"/>
    </row>
    <row r="5" spans="1:29" ht="15.6" x14ac:dyDescent="0.3">
      <c r="A5" s="13" t="s">
        <v>103</v>
      </c>
      <c r="B5" s="11" t="s">
        <v>97</v>
      </c>
      <c r="C5" s="11">
        <v>115.5</v>
      </c>
      <c r="D5" s="14">
        <f t="shared" si="0"/>
        <v>5.8396800000000011E-7</v>
      </c>
      <c r="E5" s="11" t="s">
        <v>99</v>
      </c>
      <c r="F5">
        <f>AVERAGE(D8:D9)</f>
        <v>6.919136000000001E-7</v>
      </c>
      <c r="K5">
        <v>19</v>
      </c>
      <c r="L5">
        <f t="shared" si="1"/>
        <v>6935</v>
      </c>
      <c r="M5">
        <v>6.3680320000000016E-7</v>
      </c>
      <c r="N5">
        <v>0.96488016921571995</v>
      </c>
      <c r="O5">
        <f t="shared" si="2"/>
        <v>6.377680801692159E-7</v>
      </c>
      <c r="P5">
        <f t="shared" si="3"/>
        <v>0.15129013182342288</v>
      </c>
      <c r="Q5" s="34"/>
      <c r="R5" s="40"/>
      <c r="S5" s="43"/>
      <c r="T5" s="34"/>
      <c r="U5" s="34"/>
      <c r="V5" s="36"/>
      <c r="W5" s="34"/>
      <c r="X5" s="34"/>
      <c r="Y5" s="36"/>
      <c r="Z5" s="36"/>
      <c r="AA5" s="36"/>
    </row>
    <row r="6" spans="1:29" ht="15.6" x14ac:dyDescent="0.3">
      <c r="A6" s="11" t="s">
        <v>98</v>
      </c>
      <c r="B6" s="11" t="s">
        <v>96</v>
      </c>
      <c r="C6" s="11">
        <v>143.80000000000001</v>
      </c>
      <c r="D6" s="14">
        <f t="shared" si="0"/>
        <v>7.2705280000000019E-7</v>
      </c>
      <c r="E6" s="11" t="s">
        <v>100</v>
      </c>
      <c r="F6">
        <f>AVERAGE(D10:D11)</f>
        <v>7.2781120000000002E-7</v>
      </c>
      <c r="K6">
        <v>20</v>
      </c>
      <c r="L6">
        <f t="shared" si="1"/>
        <v>7300</v>
      </c>
      <c r="M6">
        <v>6.6739200000000016E-7</v>
      </c>
      <c r="N6">
        <v>0.96488015622772105</v>
      </c>
      <c r="O6">
        <f t="shared" si="2"/>
        <v>6.6835688015622792E-7</v>
      </c>
      <c r="P6">
        <f t="shared" si="3"/>
        <v>0.14436600936945262</v>
      </c>
      <c r="Q6" s="34"/>
      <c r="R6" s="40"/>
      <c r="S6" s="43"/>
      <c r="T6" s="34"/>
      <c r="U6" s="34"/>
      <c r="V6" s="36"/>
      <c r="W6" s="34"/>
      <c r="X6" s="34"/>
      <c r="Y6" s="36"/>
      <c r="Z6" s="36"/>
      <c r="AA6" s="36"/>
    </row>
    <row r="7" spans="1:29" ht="15.6" x14ac:dyDescent="0.3">
      <c r="A7" s="11" t="s">
        <v>98</v>
      </c>
      <c r="B7" s="11" t="s">
        <v>97</v>
      </c>
      <c r="C7" s="11">
        <v>120.2</v>
      </c>
      <c r="D7" s="14">
        <f t="shared" si="0"/>
        <v>6.0773120000000012E-7</v>
      </c>
      <c r="E7" s="11" t="s">
        <v>101</v>
      </c>
      <c r="F7">
        <f>AVERAGE(D12:D13)</f>
        <v>6.1000640000000012E-7</v>
      </c>
      <c r="K7">
        <v>34</v>
      </c>
      <c r="L7">
        <f t="shared" si="1"/>
        <v>12410</v>
      </c>
      <c r="M7">
        <v>6.6739200000000016E-7</v>
      </c>
      <c r="N7">
        <v>0.96488008541676296</v>
      </c>
      <c r="O7">
        <f t="shared" si="2"/>
        <v>6.6835688008541692E-7</v>
      </c>
      <c r="P7">
        <f t="shared" si="3"/>
        <v>0.14436599878996534</v>
      </c>
      <c r="Q7" s="34"/>
      <c r="R7" s="34"/>
      <c r="S7" s="34"/>
      <c r="T7" s="34"/>
      <c r="U7" s="34"/>
      <c r="V7" s="36"/>
      <c r="W7" s="34"/>
      <c r="X7" s="34"/>
      <c r="Y7" s="36"/>
      <c r="Z7" s="36"/>
      <c r="AA7" s="36"/>
    </row>
    <row r="8" spans="1:29" ht="15.6" x14ac:dyDescent="0.3">
      <c r="A8" s="11" t="s">
        <v>99</v>
      </c>
      <c r="B8" s="11" t="s">
        <v>96</v>
      </c>
      <c r="C8" s="11">
        <v>151.9</v>
      </c>
      <c r="D8" s="14">
        <f t="shared" si="0"/>
        <v>7.6800640000000013E-7</v>
      </c>
      <c r="K8">
        <v>35</v>
      </c>
      <c r="L8">
        <f t="shared" si="1"/>
        <v>12775</v>
      </c>
      <c r="M8">
        <v>6.919136000000001E-7</v>
      </c>
      <c r="N8">
        <v>0.96488005207351002</v>
      </c>
      <c r="O8">
        <f t="shared" si="2"/>
        <v>6.9287848005207361E-7</v>
      </c>
      <c r="P8">
        <f t="shared" si="3"/>
        <v>0.13925674989949088</v>
      </c>
      <c r="Q8" s="34"/>
      <c r="R8" s="34"/>
      <c r="S8" s="34"/>
      <c r="T8" s="34"/>
      <c r="U8" s="34"/>
      <c r="V8" s="36"/>
      <c r="W8" s="34"/>
      <c r="X8" s="34"/>
      <c r="Y8" s="36"/>
      <c r="Z8" s="36"/>
      <c r="AA8" s="36"/>
    </row>
    <row r="9" spans="1:29" ht="15.6" x14ac:dyDescent="0.3">
      <c r="A9" s="11" t="s">
        <v>99</v>
      </c>
      <c r="B9" s="11" t="s">
        <v>97</v>
      </c>
      <c r="C9" s="11">
        <v>121.8</v>
      </c>
      <c r="D9" s="14">
        <f t="shared" si="0"/>
        <v>6.1582079999999996E-7</v>
      </c>
      <c r="K9">
        <v>50</v>
      </c>
      <c r="L9">
        <f t="shared" si="1"/>
        <v>18250</v>
      </c>
      <c r="M9">
        <v>6.919136000000001E-7</v>
      </c>
      <c r="N9">
        <v>0.96487978129079799</v>
      </c>
      <c r="O9">
        <f t="shared" si="2"/>
        <v>6.9287847978129094E-7</v>
      </c>
      <c r="P9">
        <f t="shared" si="3"/>
        <v>0.1392567108730762</v>
      </c>
      <c r="Q9" s="34"/>
      <c r="R9" s="34"/>
      <c r="S9" s="34"/>
      <c r="T9" s="34"/>
      <c r="U9" s="34"/>
      <c r="V9" s="36"/>
      <c r="W9" s="34"/>
      <c r="X9" s="34"/>
      <c r="Y9" s="36"/>
      <c r="Z9" s="36"/>
      <c r="AA9" s="36"/>
    </row>
    <row r="10" spans="1:29" ht="15.6" x14ac:dyDescent="0.3">
      <c r="A10" s="11" t="s">
        <v>100</v>
      </c>
      <c r="B10" s="11" t="s">
        <v>96</v>
      </c>
      <c r="C10" s="11">
        <v>154.80000000000001</v>
      </c>
      <c r="D10" s="14">
        <f t="shared" si="0"/>
        <v>7.8266880000000015E-7</v>
      </c>
      <c r="K10">
        <v>51</v>
      </c>
      <c r="L10">
        <f t="shared" si="1"/>
        <v>18615</v>
      </c>
      <c r="M10">
        <v>7.2781120000000002E-7</v>
      </c>
      <c r="N10">
        <v>0.96487973361284096</v>
      </c>
      <c r="O10">
        <f t="shared" si="2"/>
        <v>7.2877607973361286E-7</v>
      </c>
      <c r="P10">
        <f t="shared" si="3"/>
        <v>0.13239728367121084</v>
      </c>
      <c r="Q10" s="34"/>
      <c r="R10" s="34"/>
      <c r="S10" s="34"/>
      <c r="T10" s="34"/>
      <c r="U10" s="34"/>
      <c r="V10" s="36"/>
      <c r="W10" s="34"/>
      <c r="X10" s="34"/>
      <c r="Y10" s="36"/>
      <c r="Z10" s="36"/>
      <c r="AA10" s="36"/>
    </row>
    <row r="11" spans="1:29" ht="15.6" x14ac:dyDescent="0.3">
      <c r="A11" s="11" t="s">
        <v>100</v>
      </c>
      <c r="B11" s="11" t="s">
        <v>97</v>
      </c>
      <c r="C11" s="11">
        <v>133.1</v>
      </c>
      <c r="D11" s="14">
        <f t="shared" si="0"/>
        <v>6.7295359999999998E-7</v>
      </c>
      <c r="K11">
        <v>65</v>
      </c>
      <c r="L11">
        <f t="shared" si="1"/>
        <v>23725</v>
      </c>
      <c r="M11">
        <v>7.2781120000000002E-7</v>
      </c>
      <c r="N11">
        <v>0.96488013814197204</v>
      </c>
      <c r="O11">
        <f t="shared" si="2"/>
        <v>7.2877608013814203E-7</v>
      </c>
      <c r="P11">
        <f t="shared" si="3"/>
        <v>0.13239733910573406</v>
      </c>
      <c r="Q11" s="34"/>
      <c r="R11" s="34"/>
      <c r="S11" s="34"/>
      <c r="T11" s="34"/>
      <c r="U11" s="34"/>
      <c r="V11" s="36"/>
      <c r="W11" s="34"/>
      <c r="X11" s="34"/>
      <c r="Y11" s="36"/>
      <c r="Z11" s="36"/>
      <c r="AA11" s="36"/>
    </row>
    <row r="12" spans="1:29" ht="15.6" x14ac:dyDescent="0.3">
      <c r="A12" s="11" t="s">
        <v>101</v>
      </c>
      <c r="B12" s="11" t="s">
        <v>96</v>
      </c>
      <c r="C12" s="11">
        <v>119.7</v>
      </c>
      <c r="D12" s="14">
        <f t="shared" si="0"/>
        <v>6.0520320000000011E-7</v>
      </c>
      <c r="K12">
        <v>66</v>
      </c>
      <c r="L12">
        <f t="shared" si="1"/>
        <v>24090</v>
      </c>
      <c r="M12">
        <v>6.1000640000000012E-7</v>
      </c>
      <c r="N12">
        <v>0.96488029705228096</v>
      </c>
      <c r="O12">
        <f t="shared" si="2"/>
        <v>6.109712802970524E-7</v>
      </c>
      <c r="P12">
        <f t="shared" si="3"/>
        <v>0.15792563876049281</v>
      </c>
      <c r="Q12" s="34"/>
      <c r="R12" s="34"/>
      <c r="S12" s="34"/>
      <c r="T12" s="34"/>
      <c r="U12" s="34"/>
      <c r="V12" s="36"/>
      <c r="W12" s="34"/>
      <c r="X12" s="34"/>
      <c r="Y12" s="36"/>
      <c r="Z12" s="36"/>
      <c r="AA12" s="36"/>
    </row>
    <row r="13" spans="1:29" ht="15.6" x14ac:dyDescent="0.3">
      <c r="A13" s="11" t="s">
        <v>101</v>
      </c>
      <c r="B13" s="11" t="s">
        <v>97</v>
      </c>
      <c r="C13" s="11">
        <v>121.6</v>
      </c>
      <c r="D13" s="14">
        <f t="shared" si="0"/>
        <v>6.1480960000000012E-7</v>
      </c>
      <c r="H13" s="8"/>
      <c r="K13">
        <v>70</v>
      </c>
      <c r="L13">
        <f t="shared" si="1"/>
        <v>25550</v>
      </c>
      <c r="M13">
        <v>6.1000640000000012E-7</v>
      </c>
      <c r="N13">
        <v>0.96488082741850101</v>
      </c>
      <c r="O13">
        <f t="shared" si="2"/>
        <v>6.1097128082741858E-7</v>
      </c>
      <c r="P13">
        <f t="shared" si="3"/>
        <v>0.15792572543046449</v>
      </c>
      <c r="Q13" s="34"/>
      <c r="R13" s="34"/>
      <c r="S13" s="34"/>
      <c r="T13" s="34"/>
      <c r="U13" s="34"/>
      <c r="V13" s="36"/>
      <c r="W13" s="34"/>
      <c r="X13" s="34"/>
      <c r="Y13" s="36"/>
      <c r="Z13" s="36"/>
      <c r="AA13" s="36"/>
    </row>
    <row r="14" spans="1:29" x14ac:dyDescent="0.3">
      <c r="Q14" s="34"/>
      <c r="R14" s="34"/>
      <c r="S14" s="34"/>
      <c r="T14" s="34"/>
      <c r="U14" s="34"/>
      <c r="V14" s="36"/>
      <c r="W14" s="34"/>
      <c r="X14" s="34"/>
      <c r="Y14" s="36"/>
      <c r="Z14" s="36"/>
      <c r="AA14" s="36"/>
    </row>
    <row r="15" spans="1:29" x14ac:dyDescent="0.3">
      <c r="Q15" s="34"/>
      <c r="R15" s="34"/>
      <c r="S15" s="34"/>
      <c r="T15" s="34"/>
      <c r="U15" s="34"/>
      <c r="V15" s="36"/>
      <c r="W15" s="34"/>
      <c r="X15" s="34"/>
      <c r="Y15" s="36"/>
      <c r="Z15" s="36"/>
      <c r="AA15" s="36"/>
    </row>
    <row r="16" spans="1:29" x14ac:dyDescent="0.3">
      <c r="Q16" s="34"/>
      <c r="R16" s="34"/>
      <c r="S16" s="34"/>
      <c r="T16" s="34"/>
      <c r="U16" s="34"/>
      <c r="V16" s="36"/>
      <c r="W16" s="34"/>
      <c r="X16" s="34"/>
      <c r="Y16" s="36"/>
      <c r="Z16" s="36"/>
      <c r="AA16" s="36"/>
    </row>
    <row r="17" spans="17:27" x14ac:dyDescent="0.3">
      <c r="Q17" s="34"/>
      <c r="R17" s="34"/>
      <c r="S17" s="34"/>
      <c r="T17" s="34"/>
      <c r="U17" s="34"/>
      <c r="V17" s="36"/>
      <c r="W17" s="34"/>
      <c r="X17" s="34"/>
      <c r="Y17" s="36"/>
      <c r="Z17" s="36"/>
      <c r="AA17" s="36"/>
    </row>
    <row r="18" spans="17:27" x14ac:dyDescent="0.3">
      <c r="Q18" s="34"/>
      <c r="R18" s="34"/>
      <c r="S18" s="34"/>
      <c r="T18" s="34"/>
      <c r="U18" s="34"/>
      <c r="V18" s="36"/>
      <c r="W18" s="34"/>
      <c r="X18" s="34"/>
      <c r="Y18" s="36"/>
      <c r="Z18" s="36"/>
      <c r="AA18" s="36"/>
    </row>
    <row r="19" spans="17:27" x14ac:dyDescent="0.3">
      <c r="Q19" s="34"/>
      <c r="R19" s="34"/>
      <c r="S19" s="34"/>
      <c r="T19" s="34"/>
      <c r="U19" s="34"/>
      <c r="V19" s="36"/>
      <c r="W19" s="34"/>
      <c r="X19" s="34"/>
      <c r="Y19" s="36"/>
      <c r="Z19" s="36"/>
      <c r="AA19" s="36"/>
    </row>
    <row r="20" spans="17:27" x14ac:dyDescent="0.3">
      <c r="Q20" s="34"/>
      <c r="R20" s="34"/>
      <c r="S20" s="34"/>
      <c r="T20" s="34"/>
      <c r="U20" s="34"/>
      <c r="V20" s="36"/>
      <c r="W20" s="34"/>
      <c r="X20" s="34"/>
      <c r="Y20" s="36"/>
      <c r="Z20" s="36"/>
      <c r="AA20" s="36"/>
    </row>
    <row r="21" spans="17:27" x14ac:dyDescent="0.3">
      <c r="Q21" s="34"/>
      <c r="R21" s="34"/>
      <c r="S21" s="34"/>
      <c r="T21" s="34"/>
      <c r="U21" s="34"/>
      <c r="V21" s="36"/>
      <c r="W21" s="34"/>
      <c r="X21" s="34"/>
      <c r="Y21" s="36"/>
      <c r="Z21" s="36"/>
      <c r="AA21" s="36"/>
    </row>
  </sheetData>
  <mergeCells count="3">
    <mergeCell ref="H1:I1"/>
    <mergeCell ref="R4:R6"/>
    <mergeCell ref="S4:S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9046-DAEA-4C3F-A6C6-A09FCF84C551}">
  <dimension ref="A1:Q71"/>
  <sheetViews>
    <sheetView zoomScale="70" zoomScaleNormal="70" workbookViewId="0">
      <selection activeCell="G36" sqref="G36"/>
    </sheetView>
  </sheetViews>
  <sheetFormatPr defaultRowHeight="14.4" x14ac:dyDescent="0.3"/>
  <cols>
    <col min="4" max="4" width="13.21875" customWidth="1"/>
    <col min="5" max="5" width="12.77734375" customWidth="1"/>
    <col min="6" max="6" width="19.21875" customWidth="1"/>
    <col min="7" max="7" width="19.88671875" customWidth="1"/>
    <col min="8" max="8" width="12.77734375" customWidth="1"/>
    <col min="9" max="10" width="13.21875" customWidth="1"/>
    <col min="11" max="11" width="13.109375" customWidth="1"/>
    <col min="12" max="12" width="19.77734375" customWidth="1"/>
    <col min="13" max="13" width="12.5546875" customWidth="1"/>
    <col min="14" max="15" width="12.44140625" customWidth="1"/>
    <col min="16" max="16" width="14.77734375" customWidth="1"/>
    <col min="17" max="17" width="14.109375" customWidth="1"/>
  </cols>
  <sheetData>
    <row r="1" spans="1:17" ht="43.2" x14ac:dyDescent="0.3">
      <c r="A1" t="s">
        <v>188</v>
      </c>
      <c r="B1" t="s">
        <v>182</v>
      </c>
      <c r="C1" t="s">
        <v>183</v>
      </c>
      <c r="D1" s="9" t="s">
        <v>186</v>
      </c>
      <c r="E1" s="9" t="s">
        <v>187</v>
      </c>
      <c r="F1" s="9" t="s">
        <v>324</v>
      </c>
      <c r="G1" s="9" t="s">
        <v>322</v>
      </c>
      <c r="H1" s="9" t="s">
        <v>325</v>
      </c>
      <c r="I1" s="9"/>
      <c r="J1" s="9"/>
      <c r="K1" s="9"/>
      <c r="L1" s="9"/>
      <c r="M1" s="9"/>
      <c r="N1" s="9"/>
      <c r="O1" s="9"/>
      <c r="P1" s="9"/>
      <c r="Q1" s="9"/>
    </row>
    <row r="2" spans="1:17" x14ac:dyDescent="0.3">
      <c r="A2">
        <f>B2*365</f>
        <v>365</v>
      </c>
      <c r="B2">
        <v>1</v>
      </c>
      <c r="C2">
        <v>11.100000000000001</v>
      </c>
      <c r="D2">
        <f t="shared" ref="D2:D33" si="0">$L$3*C2</f>
        <v>103.23000000000002</v>
      </c>
      <c r="E2">
        <f>D2/1000</f>
        <v>0.10323000000000002</v>
      </c>
      <c r="F2">
        <v>17585.693783894101</v>
      </c>
      <c r="G2" s="31">
        <f>E2+F2*0.000000001</f>
        <v>0.10324758569378391</v>
      </c>
      <c r="H2">
        <f>F2*0.000000001/G2*100</f>
        <v>1.7032547217181913E-2</v>
      </c>
      <c r="L2" t="s">
        <v>215</v>
      </c>
      <c r="O2" s="31"/>
      <c r="P2" s="31"/>
      <c r="Q2" s="31"/>
    </row>
    <row r="3" spans="1:17" x14ac:dyDescent="0.3">
      <c r="A3">
        <f t="shared" ref="A3:A66" si="1">B3*365</f>
        <v>730</v>
      </c>
      <c r="B3">
        <v>2</v>
      </c>
      <c r="C3">
        <v>13.7</v>
      </c>
      <c r="D3">
        <f t="shared" si="0"/>
        <v>127.41</v>
      </c>
      <c r="E3">
        <f t="shared" ref="E3:E66" si="2">D3/1000</f>
        <v>0.12741</v>
      </c>
      <c r="F3">
        <v>17585.529926183401</v>
      </c>
      <c r="G3" s="31">
        <f t="shared" ref="G3:G66" si="3">E3+F3*0.000000001</f>
        <v>0.12742758552992617</v>
      </c>
      <c r="H3">
        <f t="shared" ref="H3:H66" si="4">F3*0.000000001/G3*100</f>
        <v>1.3800410525751873E-2</v>
      </c>
      <c r="L3">
        <v>9.3000000000000007</v>
      </c>
      <c r="M3" s="6" t="s">
        <v>216</v>
      </c>
      <c r="O3" s="31"/>
      <c r="P3" s="31"/>
      <c r="Q3" s="31"/>
    </row>
    <row r="4" spans="1:17" x14ac:dyDescent="0.3">
      <c r="A4">
        <f t="shared" si="1"/>
        <v>1095</v>
      </c>
      <c r="B4">
        <v>3</v>
      </c>
      <c r="C4">
        <v>16.100000000000001</v>
      </c>
      <c r="D4">
        <f t="shared" si="0"/>
        <v>149.73000000000002</v>
      </c>
      <c r="E4">
        <f t="shared" si="2"/>
        <v>0.14973000000000003</v>
      </c>
      <c r="F4">
        <v>17585.379576170901</v>
      </c>
      <c r="G4" s="31">
        <f t="shared" si="3"/>
        <v>0.14974758537957619</v>
      </c>
      <c r="H4">
        <f t="shared" si="4"/>
        <v>1.1743347668408776E-2</v>
      </c>
      <c r="O4" s="31"/>
      <c r="P4" s="31"/>
      <c r="Q4" s="31"/>
    </row>
    <row r="5" spans="1:17" x14ac:dyDescent="0.3">
      <c r="A5">
        <f t="shared" si="1"/>
        <v>1460</v>
      </c>
      <c r="B5">
        <v>4</v>
      </c>
      <c r="C5">
        <v>18.25</v>
      </c>
      <c r="D5">
        <f t="shared" si="0"/>
        <v>169.72500000000002</v>
      </c>
      <c r="E5">
        <f t="shared" si="2"/>
        <v>0.16972500000000001</v>
      </c>
      <c r="F5">
        <v>17585.252474609701</v>
      </c>
      <c r="G5" s="31">
        <f t="shared" si="3"/>
        <v>0.16974258525247463</v>
      </c>
      <c r="H5">
        <f t="shared" si="4"/>
        <v>1.0359953248298562E-2</v>
      </c>
      <c r="L5" t="s">
        <v>217</v>
      </c>
      <c r="O5" s="31"/>
      <c r="P5" s="31"/>
      <c r="Q5" s="31"/>
    </row>
    <row r="6" spans="1:17" x14ac:dyDescent="0.3">
      <c r="A6">
        <f t="shared" si="1"/>
        <v>1825</v>
      </c>
      <c r="B6">
        <v>5</v>
      </c>
      <c r="C6">
        <v>20.6</v>
      </c>
      <c r="D6">
        <f t="shared" si="0"/>
        <v>191.58000000000004</v>
      </c>
      <c r="E6">
        <f t="shared" si="2"/>
        <v>0.19158000000000003</v>
      </c>
      <c r="F6">
        <v>17585.1615064859</v>
      </c>
      <c r="G6" s="31">
        <f t="shared" si="3"/>
        <v>0.19159758516150652</v>
      </c>
      <c r="H6">
        <f t="shared" si="4"/>
        <v>9.1781749188866602E-3</v>
      </c>
      <c r="L6" t="s">
        <v>218</v>
      </c>
      <c r="M6">
        <v>191</v>
      </c>
      <c r="N6" t="s">
        <v>219</v>
      </c>
      <c r="O6" s="31"/>
      <c r="P6" s="31"/>
      <c r="Q6" s="31"/>
    </row>
    <row r="7" spans="1:17" x14ac:dyDescent="0.3">
      <c r="A7">
        <f t="shared" si="1"/>
        <v>2190</v>
      </c>
      <c r="B7">
        <v>6</v>
      </c>
      <c r="C7">
        <v>23.45</v>
      </c>
      <c r="D7">
        <f t="shared" si="0"/>
        <v>218.08500000000001</v>
      </c>
      <c r="E7">
        <f t="shared" si="2"/>
        <v>0.218085</v>
      </c>
      <c r="F7">
        <v>17585.108895870198</v>
      </c>
      <c r="G7" s="31">
        <f t="shared" si="3"/>
        <v>0.21810258510889588</v>
      </c>
      <c r="H7">
        <f t="shared" si="4"/>
        <v>8.062769584821829E-3</v>
      </c>
      <c r="L7" t="s">
        <v>220</v>
      </c>
      <c r="M7">
        <f>(0.75+1.53)/2</f>
        <v>1.1400000000000001</v>
      </c>
      <c r="N7" t="s">
        <v>219</v>
      </c>
      <c r="O7" s="31"/>
      <c r="P7" s="31"/>
      <c r="Q7" s="31"/>
    </row>
    <row r="8" spans="1:17" x14ac:dyDescent="0.3">
      <c r="A8">
        <f t="shared" si="1"/>
        <v>2555</v>
      </c>
      <c r="B8">
        <v>7</v>
      </c>
      <c r="C8">
        <v>26.65</v>
      </c>
      <c r="D8">
        <f t="shared" si="0"/>
        <v>247.845</v>
      </c>
      <c r="E8">
        <f t="shared" si="2"/>
        <v>0.24784500000000001</v>
      </c>
      <c r="F8">
        <v>17585.054223169602</v>
      </c>
      <c r="G8" s="31">
        <f t="shared" si="3"/>
        <v>0.24786258505422318</v>
      </c>
      <c r="H8">
        <f t="shared" si="4"/>
        <v>7.0946787790995731E-3</v>
      </c>
      <c r="O8" s="31"/>
      <c r="P8" s="31"/>
      <c r="Q8" s="31"/>
    </row>
    <row r="9" spans="1:17" x14ac:dyDescent="0.3">
      <c r="A9">
        <f t="shared" si="1"/>
        <v>2920</v>
      </c>
      <c r="B9">
        <v>8</v>
      </c>
      <c r="C9">
        <v>30.3</v>
      </c>
      <c r="D9">
        <f t="shared" si="0"/>
        <v>281.79000000000002</v>
      </c>
      <c r="E9">
        <f t="shared" si="2"/>
        <v>0.28179000000000004</v>
      </c>
      <c r="F9">
        <v>17584.946407875301</v>
      </c>
      <c r="G9" s="31">
        <f t="shared" si="3"/>
        <v>0.2818075849464079</v>
      </c>
      <c r="H9">
        <f t="shared" si="4"/>
        <v>6.2400543304111135E-3</v>
      </c>
      <c r="M9">
        <f>0.5*M6+0.5*M7</f>
        <v>96.07</v>
      </c>
      <c r="N9" t="s">
        <v>219</v>
      </c>
      <c r="O9" s="31"/>
      <c r="P9" s="31"/>
      <c r="Q9" s="31"/>
    </row>
    <row r="10" spans="1:17" x14ac:dyDescent="0.3">
      <c r="A10">
        <f t="shared" si="1"/>
        <v>3285</v>
      </c>
      <c r="B10">
        <v>9</v>
      </c>
      <c r="C10">
        <v>33.799999999999997</v>
      </c>
      <c r="D10">
        <f t="shared" si="0"/>
        <v>314.33999999999997</v>
      </c>
      <c r="E10">
        <f t="shared" si="2"/>
        <v>0.31433999999999995</v>
      </c>
      <c r="F10">
        <v>17584.7343694786</v>
      </c>
      <c r="G10" s="31">
        <f t="shared" si="3"/>
        <v>0.31435758473436942</v>
      </c>
      <c r="H10">
        <f t="shared" si="4"/>
        <v>5.5938635564774476E-3</v>
      </c>
      <c r="M10">
        <f>M9*0.000000001</f>
        <v>9.6069999999999999E-8</v>
      </c>
      <c r="N10" t="s">
        <v>92</v>
      </c>
      <c r="O10" s="31"/>
      <c r="P10" s="31"/>
      <c r="Q10" s="31"/>
    </row>
    <row r="11" spans="1:17" x14ac:dyDescent="0.3">
      <c r="A11">
        <f t="shared" si="1"/>
        <v>3650</v>
      </c>
      <c r="B11">
        <v>10</v>
      </c>
      <c r="C11">
        <v>38.349999999999994</v>
      </c>
      <c r="D11">
        <f t="shared" si="0"/>
        <v>356.65499999999997</v>
      </c>
      <c r="E11">
        <f t="shared" si="2"/>
        <v>0.356655</v>
      </c>
      <c r="F11">
        <v>17584.4571990933</v>
      </c>
      <c r="G11" s="31">
        <f t="shared" si="3"/>
        <v>0.35667258445719907</v>
      </c>
      <c r="H11">
        <f t="shared" si="4"/>
        <v>4.9301398440404799E-3</v>
      </c>
      <c r="M11" s="31"/>
      <c r="N11" s="31"/>
      <c r="O11" s="31"/>
      <c r="P11" s="31"/>
      <c r="Q11" s="31"/>
    </row>
    <row r="12" spans="1:17" x14ac:dyDescent="0.3">
      <c r="A12">
        <f t="shared" si="1"/>
        <v>4015</v>
      </c>
      <c r="B12">
        <v>11</v>
      </c>
      <c r="C12">
        <v>43.5</v>
      </c>
      <c r="D12">
        <f t="shared" si="0"/>
        <v>404.55</v>
      </c>
      <c r="E12">
        <f t="shared" si="2"/>
        <v>0.40455000000000002</v>
      </c>
      <c r="F12">
        <v>17584.514674322501</v>
      </c>
      <c r="G12" s="31">
        <f t="shared" si="3"/>
        <v>0.40456758451467434</v>
      </c>
      <c r="H12">
        <f t="shared" si="4"/>
        <v>4.346496196776903E-3</v>
      </c>
      <c r="M12" s="31"/>
      <c r="N12" s="31"/>
      <c r="O12" s="31"/>
      <c r="P12" s="31"/>
      <c r="Q12" s="31"/>
    </row>
    <row r="13" spans="1:17" x14ac:dyDescent="0.3">
      <c r="A13">
        <f t="shared" si="1"/>
        <v>4380</v>
      </c>
      <c r="B13">
        <v>12</v>
      </c>
      <c r="C13">
        <v>48.8</v>
      </c>
      <c r="D13">
        <f t="shared" si="0"/>
        <v>453.84000000000003</v>
      </c>
      <c r="E13">
        <f t="shared" si="2"/>
        <v>0.45384000000000002</v>
      </c>
      <c r="F13">
        <v>17584.375124333601</v>
      </c>
      <c r="G13" s="31">
        <f t="shared" si="3"/>
        <v>0.45385758437512436</v>
      </c>
      <c r="H13">
        <f t="shared" si="4"/>
        <v>3.8744257515370036E-3</v>
      </c>
      <c r="M13" s="31"/>
      <c r="N13" s="31"/>
      <c r="O13" s="31"/>
      <c r="P13" s="31"/>
      <c r="Q13" s="31"/>
    </row>
    <row r="14" spans="1:17" x14ac:dyDescent="0.3">
      <c r="A14">
        <f t="shared" si="1"/>
        <v>4745</v>
      </c>
      <c r="B14">
        <v>13</v>
      </c>
      <c r="C14">
        <v>54.25</v>
      </c>
      <c r="D14">
        <f t="shared" si="0"/>
        <v>504.52500000000003</v>
      </c>
      <c r="E14">
        <f t="shared" si="2"/>
        <v>0.504525</v>
      </c>
      <c r="F14">
        <v>17581.914598703199</v>
      </c>
      <c r="G14" s="31">
        <f t="shared" si="3"/>
        <v>0.50454258191459866</v>
      </c>
      <c r="H14">
        <f t="shared" si="4"/>
        <v>3.4847236346206355E-3</v>
      </c>
      <c r="M14" s="31"/>
      <c r="N14" s="31"/>
      <c r="O14" s="31"/>
      <c r="P14" s="31"/>
      <c r="Q14" s="31"/>
    </row>
    <row r="15" spans="1:17" ht="14.4" customHeight="1" x14ac:dyDescent="0.3">
      <c r="A15">
        <f t="shared" si="1"/>
        <v>5110</v>
      </c>
      <c r="B15">
        <v>14</v>
      </c>
      <c r="C15">
        <v>59.45</v>
      </c>
      <c r="D15">
        <f t="shared" si="0"/>
        <v>552.8850000000001</v>
      </c>
      <c r="E15">
        <f t="shared" si="2"/>
        <v>0.55288500000000007</v>
      </c>
      <c r="F15">
        <v>17583.964329517999</v>
      </c>
      <c r="G15" s="31">
        <f t="shared" si="3"/>
        <v>0.55290258396432956</v>
      </c>
      <c r="H15">
        <f t="shared" si="4"/>
        <v>3.180300624287266E-3</v>
      </c>
      <c r="L15" s="40" t="s">
        <v>326</v>
      </c>
      <c r="M15" s="43">
        <f>AVERAGE(H2:H71)</f>
        <v>4.3830683439049318E-3</v>
      </c>
      <c r="N15" s="31"/>
      <c r="O15" s="31"/>
      <c r="P15" s="31"/>
      <c r="Q15" s="31"/>
    </row>
    <row r="16" spans="1:17" x14ac:dyDescent="0.3">
      <c r="A16">
        <f t="shared" si="1"/>
        <v>5475</v>
      </c>
      <c r="B16">
        <v>15</v>
      </c>
      <c r="C16">
        <v>63.150000000000006</v>
      </c>
      <c r="D16">
        <f t="shared" si="0"/>
        <v>587.29500000000007</v>
      </c>
      <c r="E16">
        <f t="shared" si="2"/>
        <v>0.58729500000000012</v>
      </c>
      <c r="F16">
        <v>17583.137297339901</v>
      </c>
      <c r="G16" s="31">
        <f t="shared" si="3"/>
        <v>0.58731258313729751</v>
      </c>
      <c r="H16">
        <f t="shared" si="4"/>
        <v>2.9938294874280688E-3</v>
      </c>
      <c r="L16" s="40"/>
      <c r="M16" s="43"/>
      <c r="N16" s="31"/>
      <c r="O16" s="31"/>
      <c r="P16" s="31"/>
      <c r="Q16" s="31"/>
    </row>
    <row r="17" spans="1:17" x14ac:dyDescent="0.3">
      <c r="A17">
        <f t="shared" si="1"/>
        <v>5840</v>
      </c>
      <c r="B17">
        <v>16</v>
      </c>
      <c r="C17">
        <v>65.849999999999994</v>
      </c>
      <c r="D17">
        <f t="shared" si="0"/>
        <v>612.40499999999997</v>
      </c>
      <c r="E17">
        <f t="shared" si="2"/>
        <v>0.61240499999999998</v>
      </c>
      <c r="F17">
        <v>17521.793790268701</v>
      </c>
      <c r="G17" s="31">
        <f t="shared" si="3"/>
        <v>0.6124225217937902</v>
      </c>
      <c r="H17">
        <f t="shared" si="4"/>
        <v>2.8610629372262854E-3</v>
      </c>
      <c r="L17" s="40"/>
      <c r="M17" s="43"/>
      <c r="N17" s="31"/>
      <c r="O17" s="31"/>
      <c r="P17" s="31"/>
      <c r="Q17" s="31"/>
    </row>
    <row r="18" spans="1:17" x14ac:dyDescent="0.3">
      <c r="A18">
        <f t="shared" si="1"/>
        <v>6205</v>
      </c>
      <c r="B18">
        <v>17</v>
      </c>
      <c r="C18">
        <v>66.699999999999989</v>
      </c>
      <c r="D18">
        <f t="shared" si="0"/>
        <v>620.30999999999995</v>
      </c>
      <c r="E18">
        <f t="shared" si="2"/>
        <v>0.62030999999999992</v>
      </c>
      <c r="F18">
        <v>17388.858149772001</v>
      </c>
      <c r="G18" s="31">
        <f t="shared" si="3"/>
        <v>0.62032738885814964</v>
      </c>
      <c r="H18">
        <f t="shared" si="4"/>
        <v>2.8031743337627018E-3</v>
      </c>
      <c r="M18" s="31"/>
      <c r="N18" s="31"/>
      <c r="O18" s="31"/>
      <c r="P18" s="31"/>
      <c r="Q18" s="31"/>
    </row>
    <row r="19" spans="1:17" x14ac:dyDescent="0.3">
      <c r="A19">
        <f t="shared" si="1"/>
        <v>6570</v>
      </c>
      <c r="B19">
        <v>18</v>
      </c>
      <c r="C19">
        <v>76</v>
      </c>
      <c r="D19">
        <f t="shared" si="0"/>
        <v>706.80000000000007</v>
      </c>
      <c r="E19">
        <f t="shared" si="2"/>
        <v>0.70680000000000009</v>
      </c>
      <c r="F19">
        <v>17177.403996368401</v>
      </c>
      <c r="G19" s="31">
        <f t="shared" si="3"/>
        <v>0.70681717740399641</v>
      </c>
      <c r="H19">
        <f t="shared" si="4"/>
        <v>2.4302471056883057E-3</v>
      </c>
      <c r="M19" s="31"/>
      <c r="N19" s="31"/>
      <c r="O19" s="31"/>
      <c r="P19" s="31"/>
      <c r="Q19" s="31"/>
    </row>
    <row r="20" spans="1:17" x14ac:dyDescent="0.3">
      <c r="A20">
        <f t="shared" si="1"/>
        <v>6935</v>
      </c>
      <c r="B20">
        <v>19</v>
      </c>
      <c r="C20">
        <v>76</v>
      </c>
      <c r="D20">
        <f t="shared" si="0"/>
        <v>706.80000000000007</v>
      </c>
      <c r="E20">
        <f t="shared" si="2"/>
        <v>0.70680000000000009</v>
      </c>
      <c r="F20">
        <v>26899.446042225802</v>
      </c>
      <c r="G20" s="31">
        <f t="shared" si="3"/>
        <v>0.70682689944604227</v>
      </c>
      <c r="H20">
        <f t="shared" si="4"/>
        <v>3.8056624703032048E-3</v>
      </c>
      <c r="M20" s="31"/>
      <c r="N20" s="31"/>
      <c r="O20" s="31"/>
      <c r="P20" s="31"/>
      <c r="Q20" s="31"/>
    </row>
    <row r="21" spans="1:17" x14ac:dyDescent="0.3">
      <c r="A21">
        <f t="shared" si="1"/>
        <v>7300</v>
      </c>
      <c r="B21">
        <v>20</v>
      </c>
      <c r="C21">
        <v>76</v>
      </c>
      <c r="D21">
        <f t="shared" si="0"/>
        <v>706.80000000000007</v>
      </c>
      <c r="E21">
        <f t="shared" si="2"/>
        <v>0.70680000000000009</v>
      </c>
      <c r="F21">
        <v>26873.199563044</v>
      </c>
      <c r="G21" s="31">
        <f t="shared" si="3"/>
        <v>0.70682687319956317</v>
      </c>
      <c r="H21">
        <f t="shared" si="4"/>
        <v>3.8019493290341712E-3</v>
      </c>
      <c r="M21" s="31"/>
      <c r="N21" s="31"/>
      <c r="O21" s="31"/>
      <c r="P21" s="31"/>
      <c r="Q21" s="31"/>
    </row>
    <row r="22" spans="1:17" x14ac:dyDescent="0.3">
      <c r="A22">
        <f t="shared" si="1"/>
        <v>7665</v>
      </c>
      <c r="B22">
        <v>21</v>
      </c>
      <c r="C22">
        <v>76</v>
      </c>
      <c r="D22">
        <f t="shared" si="0"/>
        <v>706.80000000000007</v>
      </c>
      <c r="E22">
        <f t="shared" si="2"/>
        <v>0.70680000000000009</v>
      </c>
      <c r="F22">
        <v>26856.330866341799</v>
      </c>
      <c r="G22" s="31">
        <f t="shared" si="3"/>
        <v>0.70682685633086639</v>
      </c>
      <c r="H22">
        <f t="shared" si="4"/>
        <v>3.7995628810360768E-3</v>
      </c>
    </row>
    <row r="23" spans="1:17" x14ac:dyDescent="0.3">
      <c r="A23">
        <f t="shared" si="1"/>
        <v>8030</v>
      </c>
      <c r="B23">
        <v>22</v>
      </c>
      <c r="C23">
        <v>76</v>
      </c>
      <c r="D23">
        <f t="shared" si="0"/>
        <v>706.80000000000007</v>
      </c>
      <c r="E23">
        <f t="shared" si="2"/>
        <v>0.70680000000000009</v>
      </c>
      <c r="F23">
        <v>26847.286418492698</v>
      </c>
      <c r="G23" s="31">
        <f t="shared" si="3"/>
        <v>0.70682684728641854</v>
      </c>
      <c r="H23">
        <f t="shared" si="4"/>
        <v>3.7982833450034069E-3</v>
      </c>
    </row>
    <row r="24" spans="1:17" x14ac:dyDescent="0.3">
      <c r="A24">
        <f t="shared" si="1"/>
        <v>8395</v>
      </c>
      <c r="B24">
        <v>23</v>
      </c>
      <c r="C24">
        <v>76</v>
      </c>
      <c r="D24">
        <f t="shared" si="0"/>
        <v>706.80000000000007</v>
      </c>
      <c r="E24">
        <f t="shared" si="2"/>
        <v>0.70680000000000009</v>
      </c>
      <c r="F24">
        <v>26844.3532346137</v>
      </c>
      <c r="G24" s="31">
        <f t="shared" si="3"/>
        <v>0.70682684435323473</v>
      </c>
      <c r="H24">
        <f t="shared" si="4"/>
        <v>3.7978683816369476E-3</v>
      </c>
    </row>
    <row r="25" spans="1:17" x14ac:dyDescent="0.3">
      <c r="A25">
        <f t="shared" si="1"/>
        <v>8760</v>
      </c>
      <c r="B25">
        <v>24</v>
      </c>
      <c r="C25">
        <v>76</v>
      </c>
      <c r="D25">
        <f t="shared" si="0"/>
        <v>706.80000000000007</v>
      </c>
      <c r="E25">
        <f t="shared" si="2"/>
        <v>0.70680000000000009</v>
      </c>
      <c r="F25">
        <v>26845.180524796298</v>
      </c>
      <c r="G25" s="31">
        <f t="shared" si="3"/>
        <v>0.70682684518052485</v>
      </c>
      <c r="H25">
        <f t="shared" si="4"/>
        <v>3.7979854200274462E-3</v>
      </c>
    </row>
    <row r="26" spans="1:17" x14ac:dyDescent="0.3">
      <c r="A26">
        <f t="shared" si="1"/>
        <v>9125</v>
      </c>
      <c r="B26">
        <v>25</v>
      </c>
      <c r="C26">
        <v>80</v>
      </c>
      <c r="D26">
        <f t="shared" si="0"/>
        <v>744</v>
      </c>
      <c r="E26">
        <f t="shared" si="2"/>
        <v>0.74399999999999999</v>
      </c>
      <c r="F26">
        <v>26847.258047875399</v>
      </c>
      <c r="G26" s="31">
        <f t="shared" si="3"/>
        <v>0.74402684725804791</v>
      </c>
      <c r="H26">
        <f t="shared" si="4"/>
        <v>3.6083722175907014E-3</v>
      </c>
    </row>
    <row r="27" spans="1:17" x14ac:dyDescent="0.3">
      <c r="A27">
        <f t="shared" si="1"/>
        <v>9490</v>
      </c>
      <c r="B27">
        <v>26</v>
      </c>
      <c r="C27">
        <v>80</v>
      </c>
      <c r="D27">
        <f t="shared" si="0"/>
        <v>744</v>
      </c>
      <c r="E27">
        <f t="shared" si="2"/>
        <v>0.74399999999999999</v>
      </c>
      <c r="F27">
        <v>26848.544987185</v>
      </c>
      <c r="G27" s="31">
        <f t="shared" si="3"/>
        <v>0.74402684854498713</v>
      </c>
      <c r="H27">
        <f t="shared" si="4"/>
        <v>3.6085451808210681E-3</v>
      </c>
    </row>
    <row r="28" spans="1:17" x14ac:dyDescent="0.3">
      <c r="A28">
        <f t="shared" si="1"/>
        <v>9855</v>
      </c>
      <c r="B28">
        <v>27</v>
      </c>
      <c r="C28">
        <v>80</v>
      </c>
      <c r="D28">
        <f t="shared" si="0"/>
        <v>744</v>
      </c>
      <c r="E28">
        <f t="shared" si="2"/>
        <v>0.74399999999999999</v>
      </c>
      <c r="F28">
        <v>26848.878224054501</v>
      </c>
      <c r="G28" s="31">
        <f t="shared" si="3"/>
        <v>0.74402684887822401</v>
      </c>
      <c r="H28">
        <f t="shared" si="4"/>
        <v>3.6085899674903935E-3</v>
      </c>
    </row>
    <row r="29" spans="1:17" x14ac:dyDescent="0.3">
      <c r="A29">
        <f t="shared" si="1"/>
        <v>10220</v>
      </c>
      <c r="B29">
        <v>28</v>
      </c>
      <c r="C29">
        <v>80</v>
      </c>
      <c r="D29">
        <f t="shared" si="0"/>
        <v>744</v>
      </c>
      <c r="E29">
        <f t="shared" si="2"/>
        <v>0.74399999999999999</v>
      </c>
      <c r="F29">
        <v>26848.564064312101</v>
      </c>
      <c r="G29" s="31">
        <f t="shared" si="3"/>
        <v>0.74402684856406431</v>
      </c>
      <c r="H29">
        <f t="shared" si="4"/>
        <v>3.6085477447660025E-3</v>
      </c>
    </row>
    <row r="30" spans="1:17" x14ac:dyDescent="0.3">
      <c r="A30">
        <f t="shared" si="1"/>
        <v>10585</v>
      </c>
      <c r="B30">
        <v>29</v>
      </c>
      <c r="C30">
        <v>80</v>
      </c>
      <c r="D30">
        <f t="shared" si="0"/>
        <v>744</v>
      </c>
      <c r="E30">
        <f t="shared" si="2"/>
        <v>0.74399999999999999</v>
      </c>
      <c r="F30">
        <v>26847.9088137863</v>
      </c>
      <c r="G30" s="31">
        <f t="shared" si="3"/>
        <v>0.74402684790881379</v>
      </c>
      <c r="H30">
        <f t="shared" si="4"/>
        <v>3.6084596798147688E-3</v>
      </c>
    </row>
    <row r="31" spans="1:17" x14ac:dyDescent="0.3">
      <c r="A31">
        <f t="shared" si="1"/>
        <v>10950</v>
      </c>
      <c r="B31">
        <v>30</v>
      </c>
      <c r="C31">
        <v>80</v>
      </c>
      <c r="D31">
        <f t="shared" si="0"/>
        <v>744</v>
      </c>
      <c r="E31">
        <f t="shared" si="2"/>
        <v>0.74399999999999999</v>
      </c>
      <c r="F31">
        <v>26847.2187783054</v>
      </c>
      <c r="G31" s="31">
        <f t="shared" si="3"/>
        <v>0.74402684721877832</v>
      </c>
      <c r="H31">
        <f t="shared" si="4"/>
        <v>3.6083669398035952E-3</v>
      </c>
    </row>
    <row r="32" spans="1:17" x14ac:dyDescent="0.3">
      <c r="A32">
        <f t="shared" si="1"/>
        <v>11315</v>
      </c>
      <c r="B32">
        <v>31</v>
      </c>
      <c r="C32">
        <v>80</v>
      </c>
      <c r="D32">
        <f t="shared" si="0"/>
        <v>744</v>
      </c>
      <c r="E32">
        <f t="shared" si="2"/>
        <v>0.74399999999999999</v>
      </c>
      <c r="F32">
        <v>26846.746012329098</v>
      </c>
      <c r="G32" s="31">
        <f t="shared" si="3"/>
        <v>0.74402684674601227</v>
      </c>
      <c r="H32">
        <f t="shared" si="4"/>
        <v>3.6083034005752416E-3</v>
      </c>
    </row>
    <row r="33" spans="1:8" x14ac:dyDescent="0.3">
      <c r="A33">
        <f t="shared" si="1"/>
        <v>11680</v>
      </c>
      <c r="B33">
        <v>32</v>
      </c>
      <c r="C33">
        <v>80</v>
      </c>
      <c r="D33">
        <f t="shared" si="0"/>
        <v>744</v>
      </c>
      <c r="E33">
        <f t="shared" si="2"/>
        <v>0.74399999999999999</v>
      </c>
      <c r="F33">
        <v>26846.525564842501</v>
      </c>
      <c r="G33" s="31">
        <f t="shared" si="3"/>
        <v>0.74402684652556483</v>
      </c>
      <c r="H33">
        <f t="shared" si="4"/>
        <v>3.6082737726749561E-3</v>
      </c>
    </row>
    <row r="34" spans="1:8" x14ac:dyDescent="0.3">
      <c r="A34">
        <f t="shared" si="1"/>
        <v>12045</v>
      </c>
      <c r="B34">
        <v>33</v>
      </c>
      <c r="C34">
        <v>80</v>
      </c>
      <c r="D34">
        <f t="shared" ref="D34:D65" si="5">$L$3*C34</f>
        <v>744</v>
      </c>
      <c r="E34">
        <f t="shared" si="2"/>
        <v>0.74399999999999999</v>
      </c>
      <c r="F34">
        <v>26846.538233462499</v>
      </c>
      <c r="G34" s="31">
        <f t="shared" si="3"/>
        <v>0.74402684653823348</v>
      </c>
      <c r="H34">
        <f t="shared" si="4"/>
        <v>3.6082754753235819E-3</v>
      </c>
    </row>
    <row r="35" spans="1:8" x14ac:dyDescent="0.3">
      <c r="A35">
        <f t="shared" si="1"/>
        <v>12410</v>
      </c>
      <c r="B35">
        <v>34</v>
      </c>
      <c r="C35">
        <v>80</v>
      </c>
      <c r="D35">
        <f t="shared" si="5"/>
        <v>744</v>
      </c>
      <c r="E35">
        <f t="shared" si="2"/>
        <v>0.74399999999999999</v>
      </c>
      <c r="F35">
        <v>26846.764815805502</v>
      </c>
      <c r="G35" s="31">
        <f t="shared" si="3"/>
        <v>0.74402684676481579</v>
      </c>
      <c r="H35">
        <f t="shared" si="4"/>
        <v>3.6083059277418343E-3</v>
      </c>
    </row>
    <row r="36" spans="1:8" x14ac:dyDescent="0.3">
      <c r="A36">
        <f t="shared" si="1"/>
        <v>12775</v>
      </c>
      <c r="B36">
        <v>35</v>
      </c>
      <c r="C36">
        <v>80</v>
      </c>
      <c r="D36">
        <f t="shared" si="5"/>
        <v>744</v>
      </c>
      <c r="E36">
        <f t="shared" si="2"/>
        <v>0.74399999999999999</v>
      </c>
      <c r="F36">
        <v>26847.186109488299</v>
      </c>
      <c r="G36" s="31">
        <f t="shared" si="3"/>
        <v>0.74402684718610945</v>
      </c>
      <c r="H36">
        <f t="shared" si="4"/>
        <v>3.6083625491504334E-3</v>
      </c>
    </row>
    <row r="37" spans="1:8" x14ac:dyDescent="0.3">
      <c r="A37">
        <f t="shared" si="1"/>
        <v>13140</v>
      </c>
      <c r="B37">
        <v>36</v>
      </c>
      <c r="C37">
        <v>80</v>
      </c>
      <c r="D37">
        <f t="shared" si="5"/>
        <v>744</v>
      </c>
      <c r="E37">
        <f t="shared" si="2"/>
        <v>0.74399999999999999</v>
      </c>
      <c r="F37">
        <v>26847.7465833313</v>
      </c>
      <c r="G37" s="31">
        <f t="shared" si="3"/>
        <v>0.74402684774658334</v>
      </c>
      <c r="H37">
        <f t="shared" si="4"/>
        <v>3.6084378762197148E-3</v>
      </c>
    </row>
    <row r="38" spans="1:8" x14ac:dyDescent="0.3">
      <c r="A38">
        <f t="shared" si="1"/>
        <v>13505</v>
      </c>
      <c r="B38">
        <v>37</v>
      </c>
      <c r="C38">
        <v>80</v>
      </c>
      <c r="D38">
        <f t="shared" si="5"/>
        <v>744</v>
      </c>
      <c r="E38">
        <f t="shared" si="2"/>
        <v>0.74399999999999999</v>
      </c>
      <c r="F38">
        <v>26848.2453909701</v>
      </c>
      <c r="G38" s="31">
        <f t="shared" si="3"/>
        <v>0.744026848245391</v>
      </c>
      <c r="H38">
        <f t="shared" si="4"/>
        <v>3.6085049154187454E-3</v>
      </c>
    </row>
    <row r="39" spans="1:8" x14ac:dyDescent="0.3">
      <c r="A39">
        <f t="shared" si="1"/>
        <v>13870</v>
      </c>
      <c r="B39">
        <v>38</v>
      </c>
      <c r="C39">
        <v>80</v>
      </c>
      <c r="D39">
        <f t="shared" si="5"/>
        <v>744</v>
      </c>
      <c r="E39">
        <f t="shared" si="2"/>
        <v>0.74399999999999999</v>
      </c>
      <c r="F39">
        <v>26848.445357244</v>
      </c>
      <c r="G39" s="31">
        <f t="shared" si="3"/>
        <v>0.74402684844535727</v>
      </c>
      <c r="H39">
        <f t="shared" si="4"/>
        <v>3.6085317906663955E-3</v>
      </c>
    </row>
    <row r="40" spans="1:8" x14ac:dyDescent="0.3">
      <c r="A40">
        <f t="shared" si="1"/>
        <v>14235</v>
      </c>
      <c r="B40">
        <v>39</v>
      </c>
      <c r="C40">
        <v>80</v>
      </c>
      <c r="D40">
        <f t="shared" si="5"/>
        <v>744</v>
      </c>
      <c r="E40">
        <f t="shared" si="2"/>
        <v>0.74399999999999999</v>
      </c>
      <c r="F40">
        <v>26848.109306992501</v>
      </c>
      <c r="G40" s="31">
        <f t="shared" si="3"/>
        <v>0.74402684810930697</v>
      </c>
      <c r="H40">
        <f t="shared" si="4"/>
        <v>3.6084866258815672E-3</v>
      </c>
    </row>
    <row r="41" spans="1:8" x14ac:dyDescent="0.3">
      <c r="A41">
        <f t="shared" si="1"/>
        <v>14600</v>
      </c>
      <c r="B41">
        <v>40</v>
      </c>
      <c r="C41">
        <v>80</v>
      </c>
      <c r="D41">
        <f t="shared" si="5"/>
        <v>744</v>
      </c>
      <c r="E41">
        <f t="shared" si="2"/>
        <v>0.74399999999999999</v>
      </c>
      <c r="F41">
        <v>26847.000065054901</v>
      </c>
      <c r="G41" s="31">
        <f t="shared" si="3"/>
        <v>0.74402684700006505</v>
      </c>
      <c r="H41">
        <f t="shared" si="4"/>
        <v>3.6083375449827764E-3</v>
      </c>
    </row>
    <row r="42" spans="1:8" x14ac:dyDescent="0.3">
      <c r="A42">
        <f t="shared" si="1"/>
        <v>14965</v>
      </c>
      <c r="B42">
        <v>41</v>
      </c>
      <c r="C42">
        <v>80</v>
      </c>
      <c r="D42">
        <f t="shared" si="5"/>
        <v>744</v>
      </c>
      <c r="E42">
        <f t="shared" si="2"/>
        <v>0.74399999999999999</v>
      </c>
      <c r="F42">
        <v>26845.0794379787</v>
      </c>
      <c r="G42" s="31">
        <f t="shared" si="3"/>
        <v>0.74402684507943795</v>
      </c>
      <c r="H42">
        <f t="shared" si="4"/>
        <v>3.6080794148109691E-3</v>
      </c>
    </row>
    <row r="43" spans="1:8" x14ac:dyDescent="0.3">
      <c r="A43">
        <f t="shared" si="1"/>
        <v>15330</v>
      </c>
      <c r="B43">
        <v>42</v>
      </c>
      <c r="C43">
        <v>80</v>
      </c>
      <c r="D43">
        <f t="shared" si="5"/>
        <v>744</v>
      </c>
      <c r="E43">
        <f t="shared" si="2"/>
        <v>0.74399999999999999</v>
      </c>
      <c r="F43">
        <v>26843.105159143401</v>
      </c>
      <c r="G43" s="31">
        <f t="shared" si="3"/>
        <v>0.7440268431051591</v>
      </c>
      <c r="H43">
        <f t="shared" si="4"/>
        <v>3.6078140739002154E-3</v>
      </c>
    </row>
    <row r="44" spans="1:8" x14ac:dyDescent="0.3">
      <c r="A44">
        <f t="shared" si="1"/>
        <v>15695</v>
      </c>
      <c r="B44">
        <v>43</v>
      </c>
      <c r="C44">
        <v>80</v>
      </c>
      <c r="D44">
        <f t="shared" si="5"/>
        <v>744</v>
      </c>
      <c r="E44">
        <f t="shared" si="2"/>
        <v>0.74399999999999999</v>
      </c>
      <c r="F44">
        <v>26842.033943636201</v>
      </c>
      <c r="G44" s="31">
        <f t="shared" si="3"/>
        <v>0.74402684203394365</v>
      </c>
      <c r="H44">
        <f t="shared" si="4"/>
        <v>3.6076701037099984E-3</v>
      </c>
    </row>
    <row r="45" spans="1:8" x14ac:dyDescent="0.3">
      <c r="A45">
        <f t="shared" si="1"/>
        <v>16060</v>
      </c>
      <c r="B45">
        <v>44</v>
      </c>
      <c r="C45">
        <v>80</v>
      </c>
      <c r="D45">
        <f t="shared" si="5"/>
        <v>744</v>
      </c>
      <c r="E45">
        <f t="shared" si="2"/>
        <v>0.74399999999999999</v>
      </c>
      <c r="F45">
        <v>26842.822506544799</v>
      </c>
      <c r="G45" s="31">
        <f t="shared" si="3"/>
        <v>0.74402684282250653</v>
      </c>
      <c r="H45">
        <f t="shared" si="4"/>
        <v>3.6077760857007642E-3</v>
      </c>
    </row>
    <row r="46" spans="1:8" x14ac:dyDescent="0.3">
      <c r="A46">
        <f t="shared" si="1"/>
        <v>16425</v>
      </c>
      <c r="B46">
        <v>45</v>
      </c>
      <c r="C46">
        <v>80</v>
      </c>
      <c r="D46">
        <f t="shared" si="5"/>
        <v>744</v>
      </c>
      <c r="E46">
        <f t="shared" si="2"/>
        <v>0.74399999999999999</v>
      </c>
      <c r="F46">
        <v>26846.427562956502</v>
      </c>
      <c r="G46" s="31">
        <f t="shared" si="3"/>
        <v>0.744026846427563</v>
      </c>
      <c r="H46">
        <f t="shared" si="4"/>
        <v>3.6082606013290164E-3</v>
      </c>
    </row>
    <row r="47" spans="1:8" x14ac:dyDescent="0.3">
      <c r="A47">
        <f t="shared" si="1"/>
        <v>16790</v>
      </c>
      <c r="B47">
        <v>46</v>
      </c>
      <c r="C47">
        <v>80</v>
      </c>
      <c r="D47">
        <f t="shared" si="5"/>
        <v>744</v>
      </c>
      <c r="E47">
        <f t="shared" si="2"/>
        <v>0.74399999999999999</v>
      </c>
      <c r="F47">
        <v>26853.050925213702</v>
      </c>
      <c r="G47" s="31">
        <f t="shared" si="3"/>
        <v>0.7440268530509252</v>
      </c>
      <c r="H47">
        <f t="shared" si="4"/>
        <v>3.6091507739406466E-3</v>
      </c>
    </row>
    <row r="48" spans="1:8" x14ac:dyDescent="0.3">
      <c r="A48">
        <f t="shared" si="1"/>
        <v>17155</v>
      </c>
      <c r="B48">
        <v>47</v>
      </c>
      <c r="C48">
        <v>80</v>
      </c>
      <c r="D48">
        <f t="shared" si="5"/>
        <v>744</v>
      </c>
      <c r="E48">
        <f t="shared" si="2"/>
        <v>0.74399999999999999</v>
      </c>
      <c r="F48">
        <v>26859.8747946777</v>
      </c>
      <c r="G48" s="31">
        <f t="shared" si="3"/>
        <v>0.74402685987479467</v>
      </c>
      <c r="H48">
        <f t="shared" si="4"/>
        <v>3.6100678944840374E-3</v>
      </c>
    </row>
    <row r="49" spans="1:8" x14ac:dyDescent="0.3">
      <c r="A49">
        <f t="shared" si="1"/>
        <v>17520</v>
      </c>
      <c r="B49">
        <v>48</v>
      </c>
      <c r="C49">
        <v>80</v>
      </c>
      <c r="D49">
        <f t="shared" si="5"/>
        <v>744</v>
      </c>
      <c r="E49">
        <f t="shared" si="2"/>
        <v>0.74399999999999999</v>
      </c>
      <c r="F49">
        <v>26863.326469964701</v>
      </c>
      <c r="G49" s="31">
        <f t="shared" si="3"/>
        <v>0.74402686332646994</v>
      </c>
      <c r="H49">
        <f t="shared" si="4"/>
        <v>3.6105317958361675E-3</v>
      </c>
    </row>
    <row r="50" spans="1:8" x14ac:dyDescent="0.3">
      <c r="A50">
        <f t="shared" si="1"/>
        <v>17885</v>
      </c>
      <c r="B50">
        <v>49</v>
      </c>
      <c r="C50">
        <v>80</v>
      </c>
      <c r="D50">
        <f t="shared" si="5"/>
        <v>744</v>
      </c>
      <c r="E50">
        <f t="shared" si="2"/>
        <v>0.74399999999999999</v>
      </c>
      <c r="F50">
        <v>26859.833249691099</v>
      </c>
      <c r="G50" s="31">
        <f t="shared" si="3"/>
        <v>0.74402685983324968</v>
      </c>
      <c r="H50">
        <f t="shared" si="4"/>
        <v>3.6100623108836273E-3</v>
      </c>
    </row>
    <row r="51" spans="1:8" x14ac:dyDescent="0.3">
      <c r="A51">
        <f t="shared" si="1"/>
        <v>18250</v>
      </c>
      <c r="B51">
        <v>50</v>
      </c>
      <c r="C51">
        <v>82</v>
      </c>
      <c r="D51">
        <f t="shared" si="5"/>
        <v>762.6</v>
      </c>
      <c r="E51">
        <f t="shared" si="2"/>
        <v>0.76260000000000006</v>
      </c>
      <c r="F51">
        <v>26845.822432473102</v>
      </c>
      <c r="G51" s="31">
        <f t="shared" si="3"/>
        <v>0.76262684582243256</v>
      </c>
      <c r="H51">
        <f t="shared" si="4"/>
        <v>3.5201779978676221E-3</v>
      </c>
    </row>
    <row r="52" spans="1:8" x14ac:dyDescent="0.3">
      <c r="A52">
        <f t="shared" si="1"/>
        <v>18615</v>
      </c>
      <c r="B52">
        <v>51</v>
      </c>
      <c r="C52">
        <v>82</v>
      </c>
      <c r="D52">
        <f t="shared" si="5"/>
        <v>762.6</v>
      </c>
      <c r="E52">
        <f t="shared" si="2"/>
        <v>0.76260000000000006</v>
      </c>
      <c r="F52">
        <v>26818.625123246798</v>
      </c>
      <c r="G52" s="31">
        <f t="shared" si="3"/>
        <v>0.76262681862512327</v>
      </c>
      <c r="H52">
        <f t="shared" si="4"/>
        <v>3.5166118563199596E-3</v>
      </c>
    </row>
    <row r="53" spans="1:8" x14ac:dyDescent="0.3">
      <c r="A53">
        <f t="shared" si="1"/>
        <v>18980</v>
      </c>
      <c r="B53">
        <v>52</v>
      </c>
      <c r="C53">
        <v>82</v>
      </c>
      <c r="D53">
        <f t="shared" si="5"/>
        <v>762.6</v>
      </c>
      <c r="E53">
        <f t="shared" si="2"/>
        <v>0.76260000000000006</v>
      </c>
      <c r="F53">
        <v>26779.187652228498</v>
      </c>
      <c r="G53" s="31">
        <f t="shared" si="3"/>
        <v>0.76262677918765231</v>
      </c>
      <c r="H53">
        <f t="shared" si="4"/>
        <v>3.5114407706419134E-3</v>
      </c>
    </row>
    <row r="54" spans="1:8" x14ac:dyDescent="0.3">
      <c r="A54">
        <f t="shared" si="1"/>
        <v>19345</v>
      </c>
      <c r="B54">
        <v>53</v>
      </c>
      <c r="C54">
        <v>82</v>
      </c>
      <c r="D54">
        <f t="shared" si="5"/>
        <v>762.6</v>
      </c>
      <c r="E54">
        <f t="shared" si="2"/>
        <v>0.76260000000000006</v>
      </c>
      <c r="F54">
        <v>26729.360155954299</v>
      </c>
      <c r="G54" s="31">
        <f t="shared" si="3"/>
        <v>0.76262672936015596</v>
      </c>
      <c r="H54">
        <f t="shared" si="4"/>
        <v>3.5049073323695644E-3</v>
      </c>
    </row>
    <row r="55" spans="1:8" x14ac:dyDescent="0.3">
      <c r="A55">
        <f t="shared" si="1"/>
        <v>19710</v>
      </c>
      <c r="B55">
        <v>54</v>
      </c>
      <c r="C55">
        <v>82</v>
      </c>
      <c r="D55">
        <f t="shared" si="5"/>
        <v>762.6</v>
      </c>
      <c r="E55">
        <f t="shared" si="2"/>
        <v>0.76260000000000006</v>
      </c>
      <c r="F55">
        <v>26670.992770960402</v>
      </c>
      <c r="G55" s="31">
        <f t="shared" si="3"/>
        <v>0.76262667099277104</v>
      </c>
      <c r="H55">
        <f t="shared" si="4"/>
        <v>3.4972541330400464E-3</v>
      </c>
    </row>
    <row r="56" spans="1:8" x14ac:dyDescent="0.3">
      <c r="A56">
        <f t="shared" si="1"/>
        <v>20075</v>
      </c>
      <c r="B56">
        <v>55</v>
      </c>
      <c r="C56">
        <v>82</v>
      </c>
      <c r="D56">
        <f t="shared" si="5"/>
        <v>762.6</v>
      </c>
      <c r="E56">
        <f t="shared" si="2"/>
        <v>0.76260000000000006</v>
      </c>
      <c r="F56">
        <v>26605.935633782901</v>
      </c>
      <c r="G56" s="31">
        <f t="shared" si="3"/>
        <v>0.76262660593563381</v>
      </c>
      <c r="H56">
        <f t="shared" si="4"/>
        <v>3.4887237642517374E-3</v>
      </c>
    </row>
    <row r="57" spans="1:8" x14ac:dyDescent="0.3">
      <c r="A57">
        <f t="shared" si="1"/>
        <v>20440</v>
      </c>
      <c r="B57">
        <v>56</v>
      </c>
      <c r="C57">
        <v>82</v>
      </c>
      <c r="D57">
        <f t="shared" si="5"/>
        <v>762.6</v>
      </c>
      <c r="E57">
        <f t="shared" si="2"/>
        <v>0.76260000000000006</v>
      </c>
      <c r="F57">
        <v>26536.038880958102</v>
      </c>
      <c r="G57" s="31">
        <f t="shared" si="3"/>
        <v>0.76262653603888098</v>
      </c>
      <c r="H57">
        <f t="shared" si="4"/>
        <v>3.4795588177127393E-3</v>
      </c>
    </row>
    <row r="58" spans="1:8" x14ac:dyDescent="0.3">
      <c r="A58">
        <f t="shared" si="1"/>
        <v>20805</v>
      </c>
      <c r="B58">
        <v>57</v>
      </c>
      <c r="C58">
        <v>82</v>
      </c>
      <c r="D58">
        <f t="shared" si="5"/>
        <v>762.6</v>
      </c>
      <c r="E58">
        <f t="shared" si="2"/>
        <v>0.76260000000000006</v>
      </c>
      <c r="F58">
        <v>26463.1526490221</v>
      </c>
      <c r="G58" s="31">
        <f t="shared" si="3"/>
        <v>0.76262646315264904</v>
      </c>
      <c r="H58">
        <f t="shared" si="4"/>
        <v>3.4700018852775083E-3</v>
      </c>
    </row>
    <row r="59" spans="1:8" x14ac:dyDescent="0.3">
      <c r="A59">
        <f t="shared" si="1"/>
        <v>21170</v>
      </c>
      <c r="B59">
        <v>58</v>
      </c>
      <c r="C59">
        <v>82</v>
      </c>
      <c r="D59">
        <f t="shared" si="5"/>
        <v>762.6</v>
      </c>
      <c r="E59">
        <f t="shared" si="2"/>
        <v>0.76260000000000006</v>
      </c>
      <c r="F59">
        <v>26389.1270745111</v>
      </c>
      <c r="G59" s="31">
        <f t="shared" si="3"/>
        <v>0.76262638912707459</v>
      </c>
      <c r="H59">
        <f t="shared" si="4"/>
        <v>3.460295558971792E-3</v>
      </c>
    </row>
    <row r="60" spans="1:8" x14ac:dyDescent="0.3">
      <c r="A60">
        <f t="shared" si="1"/>
        <v>21535</v>
      </c>
      <c r="B60">
        <v>59</v>
      </c>
      <c r="C60">
        <v>82</v>
      </c>
      <c r="D60">
        <f t="shared" si="5"/>
        <v>762.6</v>
      </c>
      <c r="E60">
        <f t="shared" si="2"/>
        <v>0.76260000000000006</v>
      </c>
      <c r="F60">
        <v>26315.8122939612</v>
      </c>
      <c r="G60" s="31">
        <f t="shared" si="3"/>
        <v>0.76262631581229401</v>
      </c>
      <c r="H60">
        <f t="shared" si="4"/>
        <v>3.4506824310057433E-3</v>
      </c>
    </row>
    <row r="61" spans="1:8" x14ac:dyDescent="0.3">
      <c r="A61">
        <f t="shared" si="1"/>
        <v>21900</v>
      </c>
      <c r="B61">
        <v>60</v>
      </c>
      <c r="C61">
        <v>82</v>
      </c>
      <c r="D61">
        <f t="shared" si="5"/>
        <v>762.6</v>
      </c>
      <c r="E61">
        <f t="shared" si="2"/>
        <v>0.76260000000000006</v>
      </c>
      <c r="F61">
        <v>26245.058443908601</v>
      </c>
      <c r="G61" s="31">
        <f t="shared" si="3"/>
        <v>0.76262624505844401</v>
      </c>
      <c r="H61">
        <f t="shared" si="4"/>
        <v>3.4414050937753011E-3</v>
      </c>
    </row>
    <row r="62" spans="1:8" x14ac:dyDescent="0.3">
      <c r="A62">
        <f t="shared" si="1"/>
        <v>22265</v>
      </c>
      <c r="B62">
        <v>61</v>
      </c>
      <c r="C62">
        <v>82</v>
      </c>
      <c r="D62">
        <f t="shared" si="5"/>
        <v>762.6</v>
      </c>
      <c r="E62">
        <f t="shared" si="2"/>
        <v>0.76260000000000006</v>
      </c>
      <c r="F62">
        <v>26178.640343696101</v>
      </c>
      <c r="G62" s="31">
        <f t="shared" si="3"/>
        <v>0.76262617864034377</v>
      </c>
      <c r="H62">
        <f t="shared" si="4"/>
        <v>3.432696264160374E-3</v>
      </c>
    </row>
    <row r="63" spans="1:8" x14ac:dyDescent="0.3">
      <c r="A63">
        <f t="shared" si="1"/>
        <v>22630</v>
      </c>
      <c r="B63">
        <v>62</v>
      </c>
      <c r="C63">
        <v>82</v>
      </c>
      <c r="D63">
        <f t="shared" si="5"/>
        <v>762.6</v>
      </c>
      <c r="E63">
        <f t="shared" si="2"/>
        <v>0.76260000000000006</v>
      </c>
      <c r="F63">
        <v>26118.031543893299</v>
      </c>
      <c r="G63" s="31">
        <f t="shared" si="3"/>
        <v>0.7626261180315439</v>
      </c>
      <c r="H63">
        <f t="shared" si="4"/>
        <v>3.4247491564159886E-3</v>
      </c>
    </row>
    <row r="64" spans="1:8" x14ac:dyDescent="0.3">
      <c r="A64">
        <f t="shared" si="1"/>
        <v>22995</v>
      </c>
      <c r="B64">
        <v>63</v>
      </c>
      <c r="C64">
        <v>82</v>
      </c>
      <c r="D64">
        <f t="shared" si="5"/>
        <v>762.6</v>
      </c>
      <c r="E64">
        <f t="shared" si="2"/>
        <v>0.76260000000000006</v>
      </c>
      <c r="F64">
        <v>26064.630277876298</v>
      </c>
      <c r="G64" s="31">
        <f t="shared" si="3"/>
        <v>0.76262606463027793</v>
      </c>
      <c r="H64">
        <f t="shared" si="4"/>
        <v>3.4177471091959679E-3</v>
      </c>
    </row>
    <row r="65" spans="1:8" x14ac:dyDescent="0.3">
      <c r="A65">
        <f t="shared" si="1"/>
        <v>23360</v>
      </c>
      <c r="B65">
        <v>64</v>
      </c>
      <c r="C65">
        <v>82</v>
      </c>
      <c r="D65">
        <f t="shared" si="5"/>
        <v>762.6</v>
      </c>
      <c r="E65">
        <f t="shared" si="2"/>
        <v>0.76260000000000006</v>
      </c>
      <c r="F65">
        <v>26019.834779021301</v>
      </c>
      <c r="G65" s="31">
        <f t="shared" si="3"/>
        <v>0.76262601983477907</v>
      </c>
      <c r="H65">
        <f t="shared" si="4"/>
        <v>3.411873461209523E-3</v>
      </c>
    </row>
    <row r="66" spans="1:8" x14ac:dyDescent="0.3">
      <c r="A66">
        <f t="shared" si="1"/>
        <v>23725</v>
      </c>
      <c r="B66">
        <v>65</v>
      </c>
      <c r="C66">
        <v>77</v>
      </c>
      <c r="D66">
        <f t="shared" ref="D66:D71" si="6">$L$3*C66</f>
        <v>716.1</v>
      </c>
      <c r="E66">
        <f t="shared" si="2"/>
        <v>0.71610000000000007</v>
      </c>
      <c r="F66">
        <v>25985.043280704402</v>
      </c>
      <c r="G66" s="31">
        <f t="shared" si="3"/>
        <v>0.71612598504328073</v>
      </c>
      <c r="H66">
        <f t="shared" si="4"/>
        <v>3.6285575196847437E-3</v>
      </c>
    </row>
    <row r="67" spans="1:8" x14ac:dyDescent="0.3">
      <c r="A67">
        <f t="shared" ref="A67:A71" si="7">B67*365</f>
        <v>24090</v>
      </c>
      <c r="B67">
        <v>66</v>
      </c>
      <c r="C67">
        <v>77</v>
      </c>
      <c r="D67">
        <f t="shared" si="6"/>
        <v>716.1</v>
      </c>
      <c r="E67">
        <f t="shared" ref="E67:E71" si="8">D67/1000</f>
        <v>0.71610000000000007</v>
      </c>
      <c r="F67">
        <v>25961.654016301902</v>
      </c>
      <c r="G67" s="31">
        <f t="shared" ref="G67:G71" si="9">E67+F67*0.000000001</f>
        <v>0.71612596165401632</v>
      </c>
      <c r="H67">
        <f t="shared" ref="H67:H71" si="10">F67*0.000000001/G67*100</f>
        <v>3.6252915557395786E-3</v>
      </c>
    </row>
    <row r="68" spans="1:8" x14ac:dyDescent="0.3">
      <c r="A68">
        <f t="shared" si="7"/>
        <v>24455</v>
      </c>
      <c r="B68">
        <v>67</v>
      </c>
      <c r="C68">
        <v>77</v>
      </c>
      <c r="D68">
        <f t="shared" si="6"/>
        <v>716.1</v>
      </c>
      <c r="E68">
        <f t="shared" si="8"/>
        <v>0.71610000000000007</v>
      </c>
      <c r="F68">
        <v>25951.065219189899</v>
      </c>
      <c r="G68" s="31">
        <f t="shared" si="9"/>
        <v>0.71612595106521926</v>
      </c>
      <c r="H68">
        <f t="shared" si="10"/>
        <v>3.6238129871691352E-3</v>
      </c>
    </row>
    <row r="69" spans="1:8" x14ac:dyDescent="0.3">
      <c r="A69">
        <f t="shared" si="7"/>
        <v>24820</v>
      </c>
      <c r="B69">
        <v>68</v>
      </c>
      <c r="C69">
        <v>77</v>
      </c>
      <c r="D69">
        <f t="shared" si="6"/>
        <v>716.1</v>
      </c>
      <c r="E69">
        <f t="shared" si="8"/>
        <v>0.71610000000000007</v>
      </c>
      <c r="F69">
        <v>25954.675122744698</v>
      </c>
      <c r="G69" s="31">
        <f t="shared" si="9"/>
        <v>0.71612595467512286</v>
      </c>
      <c r="H69">
        <f t="shared" si="10"/>
        <v>3.6243170566997922E-3</v>
      </c>
    </row>
    <row r="70" spans="1:8" x14ac:dyDescent="0.3">
      <c r="A70">
        <f t="shared" si="7"/>
        <v>25185</v>
      </c>
      <c r="B70">
        <v>69</v>
      </c>
      <c r="C70">
        <v>77</v>
      </c>
      <c r="D70">
        <f t="shared" si="6"/>
        <v>716.1</v>
      </c>
      <c r="E70">
        <f t="shared" si="8"/>
        <v>0.71610000000000007</v>
      </c>
      <c r="F70">
        <v>25973.881960342202</v>
      </c>
      <c r="G70" s="31">
        <f t="shared" si="9"/>
        <v>0.71612597388196042</v>
      </c>
      <c r="H70">
        <f t="shared" si="10"/>
        <v>3.6269990068288601E-3</v>
      </c>
    </row>
    <row r="71" spans="1:8" x14ac:dyDescent="0.3">
      <c r="A71">
        <f t="shared" si="7"/>
        <v>25550</v>
      </c>
      <c r="B71">
        <v>70</v>
      </c>
      <c r="C71">
        <v>77</v>
      </c>
      <c r="D71">
        <f t="shared" si="6"/>
        <v>716.1</v>
      </c>
      <c r="E71">
        <f t="shared" si="8"/>
        <v>0.71610000000000007</v>
      </c>
      <c r="F71">
        <v>26010.083965358801</v>
      </c>
      <c r="G71" s="31">
        <f t="shared" si="9"/>
        <v>0.71612601008396548</v>
      </c>
      <c r="H71">
        <f t="shared" si="10"/>
        <v>3.6320540797434697E-3</v>
      </c>
    </row>
  </sheetData>
  <autoFilter ref="A1:E71" xr:uid="{7FFDD639-67D1-42A3-979E-B012D0E6E353}"/>
  <mergeCells count="2">
    <mergeCell ref="L15:L17"/>
    <mergeCell ref="M15:M1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78F6-DCB9-4832-A7FE-1BD5EA2A49BE}">
  <dimension ref="A1:V71"/>
  <sheetViews>
    <sheetView zoomScale="80" zoomScaleNormal="80" workbookViewId="0">
      <selection activeCell="M16" sqref="M16"/>
    </sheetView>
  </sheetViews>
  <sheetFormatPr defaultRowHeight="14.4" x14ac:dyDescent="0.3"/>
  <cols>
    <col min="4" max="4" width="20.77734375" customWidth="1"/>
    <col min="5" max="5" width="20.6640625" bestFit="1" customWidth="1"/>
    <col min="6" max="7" width="20.6640625" customWidth="1"/>
    <col min="8" max="8" width="14.33203125" customWidth="1"/>
    <col min="9" max="9" width="11" bestFit="1" customWidth="1"/>
    <col min="12" max="12" width="15.33203125" customWidth="1"/>
    <col min="13" max="13" width="15.77734375" customWidth="1"/>
    <col min="14" max="14" width="14.5546875" customWidth="1"/>
    <col min="15" max="15" width="13" customWidth="1"/>
    <col min="16" max="16" width="13.44140625" customWidth="1"/>
    <col min="17" max="17" width="12.109375" customWidth="1"/>
    <col min="18" max="18" width="14.21875" customWidth="1"/>
    <col min="19" max="19" width="17.77734375" customWidth="1"/>
    <col min="20" max="20" width="18.21875" customWidth="1"/>
    <col min="21" max="21" width="17.77734375" customWidth="1"/>
    <col min="22" max="22" width="16.77734375" customWidth="1"/>
  </cols>
  <sheetData>
    <row r="1" spans="1:22" ht="43.2" x14ac:dyDescent="0.3">
      <c r="A1" t="s">
        <v>188</v>
      </c>
      <c r="B1" t="s">
        <v>182</v>
      </c>
      <c r="C1" t="s">
        <v>183</v>
      </c>
      <c r="D1" t="s">
        <v>186</v>
      </c>
      <c r="E1" t="s">
        <v>187</v>
      </c>
      <c r="F1" s="9" t="s">
        <v>323</v>
      </c>
      <c r="G1" s="9" t="s">
        <v>322</v>
      </c>
      <c r="H1" s="9" t="s">
        <v>325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>
        <f>B2*365</f>
        <v>365</v>
      </c>
      <c r="B2">
        <v>1</v>
      </c>
      <c r="C2">
        <f>0.0008*B2^3-0.1045*B2^2+4.4724*B2-3.2231</f>
        <v>1.1456000000000004</v>
      </c>
      <c r="D2" s="8">
        <f t="shared" ref="D2:D33" si="0">$L$4*C2</f>
        <v>2.3782656000000011E-3</v>
      </c>
      <c r="E2" s="29">
        <f>D2*0.001</f>
        <v>2.3782656000000012E-6</v>
      </c>
      <c r="F2" s="27">
        <v>6.2100978556821902</v>
      </c>
      <c r="G2" s="29">
        <f>E2+F2*0.000000001</f>
        <v>2.3844756978556833E-6</v>
      </c>
      <c r="H2" s="32">
        <f t="shared" ref="H2:H33" si="1">(F2*0.000000001)/G2*100</f>
        <v>0.26043871452608308</v>
      </c>
      <c r="M2" s="33"/>
      <c r="R2" s="28"/>
      <c r="S2" s="28"/>
      <c r="T2" s="28"/>
      <c r="U2" s="28"/>
      <c r="V2" s="28"/>
    </row>
    <row r="3" spans="1:22" x14ac:dyDescent="0.3">
      <c r="A3">
        <f t="shared" ref="A3:A66" si="2">B3*365</f>
        <v>730</v>
      </c>
      <c r="B3">
        <v>2</v>
      </c>
      <c r="C3">
        <f t="shared" ref="C3:C66" si="3">0.0008*B3^3-0.1045*B3^2+4.4724*B3-3.2231</f>
        <v>5.3101000000000003</v>
      </c>
      <c r="D3" s="8">
        <f t="shared" si="0"/>
        <v>1.1023767600000001E-2</v>
      </c>
      <c r="E3" s="29">
        <f t="shared" ref="E3:E66" si="4">D3*0.001</f>
        <v>1.1023767600000002E-5</v>
      </c>
      <c r="F3" s="27">
        <v>6.21009772978213</v>
      </c>
      <c r="G3" s="29">
        <f t="shared" ref="G3:G66" si="5">E3+F3*0.000000001</f>
        <v>1.1029977697729785E-5</v>
      </c>
      <c r="H3" s="32">
        <f t="shared" si="1"/>
        <v>5.6301997156896398E-2</v>
      </c>
      <c r="L3" t="s">
        <v>184</v>
      </c>
      <c r="R3" s="28"/>
      <c r="S3" s="28"/>
      <c r="T3" s="28"/>
      <c r="U3" s="28"/>
      <c r="V3" s="28"/>
    </row>
    <row r="4" spans="1:22" x14ac:dyDescent="0.3">
      <c r="A4">
        <f t="shared" si="2"/>
        <v>1095</v>
      </c>
      <c r="B4">
        <v>3</v>
      </c>
      <c r="C4">
        <f t="shared" si="3"/>
        <v>9.2751999999999999</v>
      </c>
      <c r="D4" s="8">
        <f t="shared" si="0"/>
        <v>1.9255315200000001E-2</v>
      </c>
      <c r="E4" s="29">
        <f t="shared" si="4"/>
        <v>1.9255315200000003E-5</v>
      </c>
      <c r="F4" s="27">
        <v>6.2100976462041002</v>
      </c>
      <c r="G4" s="29">
        <f t="shared" si="5"/>
        <v>1.9261525297646206E-5</v>
      </c>
      <c r="H4" s="32">
        <f t="shared" si="1"/>
        <v>3.2240944318999418E-2</v>
      </c>
      <c r="L4" s="8">
        <v>2.0760000000000002E-3</v>
      </c>
      <c r="M4" t="s">
        <v>185</v>
      </c>
      <c r="R4" s="28"/>
      <c r="S4" s="28"/>
      <c r="T4" s="28"/>
      <c r="U4" s="28"/>
      <c r="V4" s="28"/>
    </row>
    <row r="5" spans="1:22" x14ac:dyDescent="0.3">
      <c r="A5">
        <f t="shared" si="2"/>
        <v>1460</v>
      </c>
      <c r="B5">
        <v>4</v>
      </c>
      <c r="C5">
        <f t="shared" si="3"/>
        <v>13.045700000000002</v>
      </c>
      <c r="D5" s="8">
        <f t="shared" si="0"/>
        <v>2.7082873200000007E-2</v>
      </c>
      <c r="E5" s="29">
        <f t="shared" si="4"/>
        <v>2.7082873200000007E-5</v>
      </c>
      <c r="F5" s="27">
        <v>6.2100975951794704</v>
      </c>
      <c r="G5" s="29">
        <f t="shared" si="5"/>
        <v>2.7089083297595188E-5</v>
      </c>
      <c r="H5" s="32">
        <f t="shared" si="1"/>
        <v>2.2924724055652216E-2</v>
      </c>
      <c r="M5" s="33"/>
      <c r="R5" s="28"/>
      <c r="S5" s="28"/>
      <c r="T5" s="28"/>
      <c r="U5" s="28"/>
      <c r="V5" s="28"/>
    </row>
    <row r="6" spans="1:22" x14ac:dyDescent="0.3">
      <c r="A6">
        <f t="shared" si="2"/>
        <v>1825</v>
      </c>
      <c r="B6">
        <v>5</v>
      </c>
      <c r="C6">
        <f t="shared" si="3"/>
        <v>16.626400000000004</v>
      </c>
      <c r="D6" s="8">
        <f t="shared" si="0"/>
        <v>3.4516406400000012E-2</v>
      </c>
      <c r="E6" s="29">
        <f t="shared" si="4"/>
        <v>3.451640640000001E-5</v>
      </c>
      <c r="F6" s="27">
        <v>6.2100975668374803</v>
      </c>
      <c r="G6" s="29">
        <f t="shared" si="5"/>
        <v>3.4522616497566849E-5</v>
      </c>
      <c r="H6" s="32">
        <f t="shared" si="1"/>
        <v>1.798849043575584E-2</v>
      </c>
      <c r="M6" s="33"/>
      <c r="R6" s="28"/>
      <c r="S6" s="28"/>
      <c r="T6" s="28"/>
      <c r="U6" s="28"/>
      <c r="V6" s="28"/>
    </row>
    <row r="7" spans="1:22" x14ac:dyDescent="0.3">
      <c r="A7">
        <f t="shared" si="2"/>
        <v>2190</v>
      </c>
      <c r="B7">
        <v>6</v>
      </c>
      <c r="C7">
        <f t="shared" si="3"/>
        <v>20.022100000000005</v>
      </c>
      <c r="D7" s="8">
        <f t="shared" si="0"/>
        <v>4.1565879600000015E-2</v>
      </c>
      <c r="E7" s="29">
        <f t="shared" si="4"/>
        <v>4.1565879600000014E-5</v>
      </c>
      <c r="F7" s="27">
        <v>6.2100975515881398</v>
      </c>
      <c r="G7" s="29">
        <f t="shared" si="5"/>
        <v>4.15720896975516E-5</v>
      </c>
      <c r="H7" s="32">
        <f t="shared" si="1"/>
        <v>1.4938141423171916E-2</v>
      </c>
      <c r="L7" s="40" t="s">
        <v>326</v>
      </c>
      <c r="M7" s="44">
        <f>AVERAGE(H2:H71)</f>
        <v>1.5536544593767302E-2</v>
      </c>
      <c r="N7" s="8"/>
      <c r="R7" s="28"/>
      <c r="S7" s="28"/>
      <c r="T7" s="28"/>
      <c r="U7" s="28"/>
      <c r="V7" s="28"/>
    </row>
    <row r="8" spans="1:22" x14ac:dyDescent="0.3">
      <c r="A8">
        <f t="shared" si="2"/>
        <v>2555</v>
      </c>
      <c r="B8">
        <v>7</v>
      </c>
      <c r="C8">
        <f t="shared" si="3"/>
        <v>23.237600000000004</v>
      </c>
      <c r="D8" s="8">
        <f t="shared" si="0"/>
        <v>4.8241257600000011E-2</v>
      </c>
      <c r="E8" s="29">
        <f t="shared" si="4"/>
        <v>4.8241257600000014E-5</v>
      </c>
      <c r="F8" s="27">
        <v>6.2100975425965297</v>
      </c>
      <c r="G8" s="29">
        <f t="shared" si="5"/>
        <v>4.8247467697542608E-5</v>
      </c>
      <c r="H8" s="32">
        <f t="shared" si="1"/>
        <v>1.2871344008201347E-2</v>
      </c>
      <c r="L8" s="40"/>
      <c r="M8" s="44"/>
      <c r="N8" s="8"/>
      <c r="R8" s="28"/>
      <c r="S8" s="28"/>
      <c r="T8" s="28"/>
      <c r="U8" s="28"/>
      <c r="V8" s="28"/>
    </row>
    <row r="9" spans="1:22" x14ac:dyDescent="0.3">
      <c r="A9">
        <f t="shared" si="2"/>
        <v>2920</v>
      </c>
      <c r="B9">
        <v>8</v>
      </c>
      <c r="C9">
        <f t="shared" si="3"/>
        <v>26.277700000000006</v>
      </c>
      <c r="D9" s="8">
        <f t="shared" si="0"/>
        <v>5.4552505200000018E-2</v>
      </c>
      <c r="E9" s="29">
        <f t="shared" si="4"/>
        <v>5.455250520000002E-5</v>
      </c>
      <c r="F9" s="27">
        <v>6.2100975398858704</v>
      </c>
      <c r="G9" s="29">
        <f t="shared" si="5"/>
        <v>5.4558715297539904E-5</v>
      </c>
      <c r="H9" s="32">
        <f t="shared" si="1"/>
        <v>1.1382411601920342E-2</v>
      </c>
      <c r="L9" s="40"/>
      <c r="M9" s="44"/>
      <c r="R9" s="28"/>
      <c r="S9" s="28"/>
      <c r="T9" s="28"/>
      <c r="U9" s="28"/>
      <c r="V9" s="28"/>
    </row>
    <row r="10" spans="1:22" x14ac:dyDescent="0.3">
      <c r="A10">
        <f t="shared" si="2"/>
        <v>3285</v>
      </c>
      <c r="B10">
        <v>9</v>
      </c>
      <c r="C10">
        <f t="shared" si="3"/>
        <v>29.147200000000002</v>
      </c>
      <c r="D10" s="8">
        <f t="shared" si="0"/>
        <v>6.0509587200000006E-2</v>
      </c>
      <c r="E10" s="29">
        <f t="shared" si="4"/>
        <v>6.0509587200000009E-5</v>
      </c>
      <c r="F10" s="27">
        <v>6.2100975467361099</v>
      </c>
      <c r="G10" s="29">
        <f t="shared" si="5"/>
        <v>6.0515797297546743E-5</v>
      </c>
      <c r="H10" s="32">
        <f t="shared" si="1"/>
        <v>1.0261944523678717E-2</v>
      </c>
      <c r="I10" s="29"/>
      <c r="M10" s="33"/>
      <c r="R10" s="28"/>
      <c r="S10" s="28"/>
      <c r="T10" s="28"/>
      <c r="U10" s="28"/>
      <c r="V10" s="28"/>
    </row>
    <row r="11" spans="1:22" x14ac:dyDescent="0.3">
      <c r="A11">
        <f t="shared" si="2"/>
        <v>3650</v>
      </c>
      <c r="B11">
        <v>10</v>
      </c>
      <c r="C11">
        <f t="shared" si="3"/>
        <v>31.850900000000006</v>
      </c>
      <c r="D11" s="8">
        <f t="shared" si="0"/>
        <v>6.6122468400000023E-2</v>
      </c>
      <c r="E11" s="29">
        <f t="shared" si="4"/>
        <v>6.6122468400000022E-5</v>
      </c>
      <c r="F11" s="27">
        <v>6.2100975645493799</v>
      </c>
      <c r="G11" s="29">
        <f t="shared" si="5"/>
        <v>6.6128678497564571E-5</v>
      </c>
      <c r="H11" s="32">
        <f t="shared" si="1"/>
        <v>9.3909294811903576E-3</v>
      </c>
      <c r="M11" s="33"/>
      <c r="R11" s="28"/>
      <c r="S11" s="28"/>
      <c r="T11" s="28"/>
      <c r="U11" s="28"/>
      <c r="V11" s="28"/>
    </row>
    <row r="12" spans="1:22" x14ac:dyDescent="0.3">
      <c r="A12">
        <f t="shared" si="2"/>
        <v>4015</v>
      </c>
      <c r="B12">
        <v>11</v>
      </c>
      <c r="C12">
        <f t="shared" si="3"/>
        <v>34.393600000000006</v>
      </c>
      <c r="D12" s="8">
        <f t="shared" si="0"/>
        <v>7.1401113600000024E-2</v>
      </c>
      <c r="E12" s="29">
        <f t="shared" si="4"/>
        <v>7.1401113600000029E-5</v>
      </c>
      <c r="F12" s="27">
        <v>6.2100975854897698</v>
      </c>
      <c r="G12" s="29">
        <f t="shared" si="5"/>
        <v>7.1407323697585516E-5</v>
      </c>
      <c r="H12" s="32">
        <f t="shared" si="1"/>
        <v>8.6967236187004034E-3</v>
      </c>
      <c r="M12" s="33"/>
      <c r="R12" s="28"/>
      <c r="S12" s="28"/>
      <c r="T12" s="28"/>
      <c r="U12" s="28"/>
      <c r="V12" s="28"/>
    </row>
    <row r="13" spans="1:22" x14ac:dyDescent="0.3">
      <c r="A13">
        <f t="shared" si="2"/>
        <v>4380</v>
      </c>
      <c r="B13">
        <v>12</v>
      </c>
      <c r="C13">
        <f t="shared" si="3"/>
        <v>36.780100000000004</v>
      </c>
      <c r="D13" s="8">
        <f t="shared" si="0"/>
        <v>7.6355487600000022E-2</v>
      </c>
      <c r="E13" s="29">
        <f t="shared" si="4"/>
        <v>7.6355487600000019E-5</v>
      </c>
      <c r="F13" s="27">
        <v>6.2100976017495304</v>
      </c>
      <c r="G13" s="29">
        <f t="shared" si="5"/>
        <v>7.6361697697601769E-5</v>
      </c>
      <c r="H13" s="32">
        <f t="shared" si="1"/>
        <v>8.132477130539972E-3</v>
      </c>
      <c r="M13" s="33"/>
      <c r="R13" s="28"/>
      <c r="S13" s="28"/>
      <c r="T13" s="28"/>
      <c r="U13" s="28"/>
      <c r="V13" s="28"/>
    </row>
    <row r="14" spans="1:22" x14ac:dyDescent="0.3">
      <c r="A14">
        <f t="shared" si="2"/>
        <v>4745</v>
      </c>
      <c r="B14">
        <v>13</v>
      </c>
      <c r="C14">
        <f t="shared" si="3"/>
        <v>39.015200000000007</v>
      </c>
      <c r="D14" s="8">
        <f t="shared" si="0"/>
        <v>8.0995555200000027E-2</v>
      </c>
      <c r="E14" s="29">
        <f t="shared" si="4"/>
        <v>8.0995555200000035E-5</v>
      </c>
      <c r="F14" s="27">
        <v>6.2100976139342201</v>
      </c>
      <c r="G14" s="29">
        <f t="shared" si="5"/>
        <v>8.1001765297613969E-5</v>
      </c>
      <c r="H14" s="32">
        <f t="shared" si="1"/>
        <v>7.6666200929291946E-3</v>
      </c>
      <c r="M14" s="33"/>
      <c r="R14" s="28"/>
      <c r="S14" s="28"/>
      <c r="T14" s="28"/>
      <c r="U14" s="28"/>
      <c r="V14" s="28"/>
    </row>
    <row r="15" spans="1:22" x14ac:dyDescent="0.3">
      <c r="A15">
        <f t="shared" si="2"/>
        <v>5110</v>
      </c>
      <c r="B15">
        <v>14</v>
      </c>
      <c r="C15">
        <f t="shared" si="3"/>
        <v>41.103700000000003</v>
      </c>
      <c r="D15" s="8">
        <f t="shared" si="0"/>
        <v>8.5331281200000011E-2</v>
      </c>
      <c r="E15" s="29">
        <f t="shared" si="4"/>
        <v>8.5331281200000012E-5</v>
      </c>
      <c r="F15" s="27">
        <v>6.2100976212379297</v>
      </c>
      <c r="G15" s="29">
        <f t="shared" si="5"/>
        <v>8.5337491297621251E-5</v>
      </c>
      <c r="H15" s="32">
        <f t="shared" si="1"/>
        <v>7.2771035646920102E-3</v>
      </c>
      <c r="M15" s="33"/>
      <c r="R15" s="28"/>
      <c r="S15" s="28"/>
      <c r="T15" s="28"/>
      <c r="U15" s="28"/>
      <c r="V15" s="28"/>
    </row>
    <row r="16" spans="1:22" x14ac:dyDescent="0.3">
      <c r="A16">
        <f t="shared" si="2"/>
        <v>5475</v>
      </c>
      <c r="B16">
        <v>15</v>
      </c>
      <c r="C16">
        <f t="shared" si="3"/>
        <v>43.05040000000001</v>
      </c>
      <c r="D16" s="8">
        <f t="shared" si="0"/>
        <v>8.9372630400000028E-2</v>
      </c>
      <c r="E16" s="29">
        <f t="shared" si="4"/>
        <v>8.9372630400000035E-5</v>
      </c>
      <c r="F16" s="27">
        <v>6.2100976225594904</v>
      </c>
      <c r="G16" s="29">
        <f t="shared" si="5"/>
        <v>8.9378840497622588E-5</v>
      </c>
      <c r="H16" s="32">
        <f t="shared" si="1"/>
        <v>6.9480624138603302E-3</v>
      </c>
      <c r="M16" s="33"/>
      <c r="R16" s="28"/>
      <c r="S16" s="28"/>
      <c r="T16" s="28"/>
      <c r="U16" s="28"/>
      <c r="V16" s="28"/>
    </row>
    <row r="17" spans="1:22" x14ac:dyDescent="0.3">
      <c r="A17">
        <f t="shared" si="2"/>
        <v>5840</v>
      </c>
      <c r="B17">
        <v>16</v>
      </c>
      <c r="C17">
        <f t="shared" si="3"/>
        <v>44.860100000000003</v>
      </c>
      <c r="D17" s="8">
        <f t="shared" si="0"/>
        <v>9.3129567600000018E-2</v>
      </c>
      <c r="E17" s="29">
        <f t="shared" si="4"/>
        <v>9.3129567600000023E-5</v>
      </c>
      <c r="F17" s="27">
        <v>6.2100976193656301</v>
      </c>
      <c r="G17" s="29">
        <f t="shared" si="5"/>
        <v>9.3135777697619392E-5</v>
      </c>
      <c r="H17" s="32">
        <f t="shared" si="1"/>
        <v>6.66778951428068E-3</v>
      </c>
      <c r="M17" s="33"/>
      <c r="R17" s="28"/>
      <c r="S17" s="28"/>
      <c r="T17" s="28"/>
      <c r="U17" s="28"/>
      <c r="V17" s="28"/>
    </row>
    <row r="18" spans="1:22" x14ac:dyDescent="0.3">
      <c r="A18">
        <f t="shared" si="2"/>
        <v>6205</v>
      </c>
      <c r="B18">
        <v>17</v>
      </c>
      <c r="C18">
        <f t="shared" si="3"/>
        <v>46.537599999999998</v>
      </c>
      <c r="D18" s="8">
        <f t="shared" si="0"/>
        <v>9.6612057600000009E-2</v>
      </c>
      <c r="E18" s="29">
        <f t="shared" si="4"/>
        <v>9.6612057600000008E-5</v>
      </c>
      <c r="F18" s="27">
        <v>6.2100976136366901</v>
      </c>
      <c r="G18" s="29">
        <f t="shared" si="5"/>
        <v>9.6618267697613644E-5</v>
      </c>
      <c r="H18" s="32">
        <f t="shared" si="1"/>
        <v>6.427457003340656E-3</v>
      </c>
      <c r="M18" s="33"/>
      <c r="R18" s="28"/>
      <c r="S18" s="28"/>
      <c r="T18" s="28"/>
      <c r="U18" s="28"/>
      <c r="V18" s="28"/>
    </row>
    <row r="19" spans="1:22" x14ac:dyDescent="0.3">
      <c r="A19">
        <f t="shared" si="2"/>
        <v>6570</v>
      </c>
      <c r="B19">
        <v>18</v>
      </c>
      <c r="C19">
        <f t="shared" si="3"/>
        <v>48.087700000000012</v>
      </c>
      <c r="D19" s="8">
        <f t="shared" si="0"/>
        <v>9.983006520000004E-2</v>
      </c>
      <c r="E19" s="29">
        <f t="shared" si="4"/>
        <v>9.9830065200000046E-5</v>
      </c>
      <c r="F19" s="27">
        <v>6.2100976068394003</v>
      </c>
      <c r="G19" s="29">
        <f t="shared" si="5"/>
        <v>9.9836275297606879E-5</v>
      </c>
      <c r="H19" s="32">
        <f t="shared" si="1"/>
        <v>6.2202817446137841E-3</v>
      </c>
      <c r="M19" s="33"/>
      <c r="R19" s="28"/>
      <c r="S19" s="28"/>
      <c r="T19" s="28"/>
      <c r="U19" s="28"/>
      <c r="V19" s="28"/>
    </row>
    <row r="20" spans="1:22" x14ac:dyDescent="0.3">
      <c r="A20">
        <f t="shared" si="2"/>
        <v>6935</v>
      </c>
      <c r="B20">
        <v>19</v>
      </c>
      <c r="C20">
        <f t="shared" si="3"/>
        <v>49.515200000000014</v>
      </c>
      <c r="D20" s="8">
        <f t="shared" si="0"/>
        <v>0.10279355520000004</v>
      </c>
      <c r="E20" s="29">
        <f t="shared" si="4"/>
        <v>1.0279355520000005E-4</v>
      </c>
      <c r="F20" s="27">
        <v>13.814423697112799</v>
      </c>
      <c r="G20" s="29">
        <f t="shared" si="5"/>
        <v>1.0280736962369716E-4</v>
      </c>
      <c r="H20" s="32">
        <f t="shared" si="1"/>
        <v>1.343719204924446E-2</v>
      </c>
      <c r="M20" s="33"/>
      <c r="R20" s="28"/>
      <c r="S20" s="28"/>
      <c r="T20" s="28"/>
      <c r="U20" s="28"/>
      <c r="V20" s="28"/>
    </row>
    <row r="21" spans="1:22" x14ac:dyDescent="0.3">
      <c r="A21">
        <f t="shared" si="2"/>
        <v>7300</v>
      </c>
      <c r="B21">
        <v>20</v>
      </c>
      <c r="C21">
        <f t="shared" si="3"/>
        <v>50.824900000000007</v>
      </c>
      <c r="D21" s="8">
        <f t="shared" si="0"/>
        <v>0.10551249240000002</v>
      </c>
      <c r="E21" s="29">
        <f t="shared" si="4"/>
        <v>1.0551249240000002E-4</v>
      </c>
      <c r="F21" s="27">
        <v>13.814455664392</v>
      </c>
      <c r="G21" s="29">
        <f t="shared" si="5"/>
        <v>1.0552630685566442E-4</v>
      </c>
      <c r="H21" s="32">
        <f t="shared" si="1"/>
        <v>1.3091006476031593E-2</v>
      </c>
      <c r="M21" s="33"/>
      <c r="R21" s="28"/>
      <c r="S21" s="28"/>
      <c r="T21" s="28"/>
      <c r="U21" s="28"/>
      <c r="V21" s="28"/>
    </row>
    <row r="22" spans="1:22" x14ac:dyDescent="0.3">
      <c r="A22">
        <f t="shared" si="2"/>
        <v>7665</v>
      </c>
      <c r="B22">
        <v>21</v>
      </c>
      <c r="C22">
        <f t="shared" si="3"/>
        <v>52.021599999999999</v>
      </c>
      <c r="D22" s="8">
        <f t="shared" si="0"/>
        <v>0.1079968416</v>
      </c>
      <c r="E22" s="29">
        <f t="shared" si="4"/>
        <v>1.079968416E-4</v>
      </c>
      <c r="F22" s="27">
        <v>13.814473920981699</v>
      </c>
      <c r="G22" s="29">
        <f t="shared" si="5"/>
        <v>1.0801065607392098E-4</v>
      </c>
      <c r="H22" s="32">
        <f t="shared" si="1"/>
        <v>1.2789917609172993E-2</v>
      </c>
    </row>
    <row r="23" spans="1:22" x14ac:dyDescent="0.3">
      <c r="A23">
        <f t="shared" si="2"/>
        <v>8030</v>
      </c>
      <c r="B23">
        <v>22</v>
      </c>
      <c r="C23">
        <f t="shared" si="3"/>
        <v>53.11010000000001</v>
      </c>
      <c r="D23" s="8">
        <f t="shared" si="0"/>
        <v>0.11025656760000004</v>
      </c>
      <c r="E23" s="29">
        <f t="shared" si="4"/>
        <v>1.1025656760000004E-4</v>
      </c>
      <c r="F23" s="27">
        <v>13.814480385724501</v>
      </c>
      <c r="G23" s="29">
        <f t="shared" si="5"/>
        <v>1.1027038208038576E-4</v>
      </c>
      <c r="H23" s="32">
        <f t="shared" si="1"/>
        <v>1.2527824901934151E-2</v>
      </c>
    </row>
    <row r="24" spans="1:22" x14ac:dyDescent="0.3">
      <c r="A24">
        <f t="shared" si="2"/>
        <v>8395</v>
      </c>
      <c r="B24">
        <v>23</v>
      </c>
      <c r="C24">
        <f t="shared" si="3"/>
        <v>54.09520000000002</v>
      </c>
      <c r="D24" s="8">
        <f t="shared" si="0"/>
        <v>0.11230163520000006</v>
      </c>
      <c r="E24" s="29">
        <f t="shared" si="4"/>
        <v>1.1230163520000006E-4</v>
      </c>
      <c r="F24" s="27">
        <v>13.8144769774627</v>
      </c>
      <c r="G24" s="29">
        <f t="shared" si="5"/>
        <v>1.1231544967697752E-4</v>
      </c>
      <c r="H24" s="32">
        <f t="shared" si="1"/>
        <v>1.2299712120811103E-2</v>
      </c>
    </row>
    <row r="25" spans="1:22" x14ac:dyDescent="0.3">
      <c r="A25">
        <f t="shared" si="2"/>
        <v>8760</v>
      </c>
      <c r="B25">
        <v>24</v>
      </c>
      <c r="C25">
        <f t="shared" si="3"/>
        <v>54.981700000000004</v>
      </c>
      <c r="D25" s="8">
        <f t="shared" si="0"/>
        <v>0.11414200920000002</v>
      </c>
      <c r="E25" s="29">
        <f t="shared" si="4"/>
        <v>1.1414200920000002E-4</v>
      </c>
      <c r="F25" s="27">
        <v>13.814465470518901</v>
      </c>
      <c r="G25" s="29">
        <f t="shared" si="5"/>
        <v>1.1415582366547054E-4</v>
      </c>
      <c r="H25" s="32">
        <f t="shared" si="1"/>
        <v>1.210141105985244E-2</v>
      </c>
    </row>
    <row r="26" spans="1:22" x14ac:dyDescent="0.3">
      <c r="A26">
        <f t="shared" si="2"/>
        <v>9125</v>
      </c>
      <c r="B26">
        <v>25</v>
      </c>
      <c r="C26">
        <f t="shared" si="3"/>
        <v>55.7744</v>
      </c>
      <c r="D26" s="8">
        <f t="shared" si="0"/>
        <v>0.11578765440000001</v>
      </c>
      <c r="E26" s="29">
        <f t="shared" si="4"/>
        <v>1.1578765440000002E-4</v>
      </c>
      <c r="F26" s="27">
        <v>13.814447061134199</v>
      </c>
      <c r="G26" s="29">
        <f t="shared" si="5"/>
        <v>1.1580146884706115E-4</v>
      </c>
      <c r="H26" s="32">
        <f t="shared" si="1"/>
        <v>1.1929423001860989E-2</v>
      </c>
    </row>
    <row r="27" spans="1:22" x14ac:dyDescent="0.3">
      <c r="A27">
        <f t="shared" si="2"/>
        <v>9490</v>
      </c>
      <c r="B27">
        <v>26</v>
      </c>
      <c r="C27">
        <f t="shared" si="3"/>
        <v>56.478100000000012</v>
      </c>
      <c r="D27" s="8">
        <f t="shared" si="0"/>
        <v>0.11724853560000004</v>
      </c>
      <c r="E27" s="29">
        <f t="shared" si="4"/>
        <v>1.1724853560000003E-4</v>
      </c>
      <c r="F27" s="27">
        <v>13.8144231328484</v>
      </c>
      <c r="G27" s="29">
        <f t="shared" si="5"/>
        <v>1.1726235002313288E-4</v>
      </c>
      <c r="H27" s="32">
        <f t="shared" si="1"/>
        <v>1.1780783115913306E-2</v>
      </c>
    </row>
    <row r="28" spans="1:22" x14ac:dyDescent="0.3">
      <c r="A28">
        <f t="shared" si="2"/>
        <v>9855</v>
      </c>
      <c r="B28">
        <v>27</v>
      </c>
      <c r="C28">
        <f t="shared" si="3"/>
        <v>57.097600000000021</v>
      </c>
      <c r="D28" s="8">
        <f t="shared" si="0"/>
        <v>0.11853461760000006</v>
      </c>
      <c r="E28" s="29">
        <f t="shared" si="4"/>
        <v>1.1853461760000006E-4</v>
      </c>
      <c r="F28" s="27">
        <v>13.8143963964748</v>
      </c>
      <c r="G28" s="29">
        <f t="shared" si="5"/>
        <v>1.1854843199639653E-4</v>
      </c>
      <c r="H28" s="32">
        <f t="shared" si="1"/>
        <v>1.1652955812097718E-2</v>
      </c>
    </row>
    <row r="29" spans="1:22" x14ac:dyDescent="0.3">
      <c r="A29">
        <f t="shared" si="2"/>
        <v>10220</v>
      </c>
      <c r="B29">
        <v>28</v>
      </c>
      <c r="C29">
        <f t="shared" si="3"/>
        <v>57.637700000000009</v>
      </c>
      <c r="D29" s="8">
        <f t="shared" si="0"/>
        <v>0.11965586520000003</v>
      </c>
      <c r="E29" s="29">
        <f t="shared" si="4"/>
        <v>1.1965586520000003E-4</v>
      </c>
      <c r="F29" s="27">
        <v>13.814369894645401</v>
      </c>
      <c r="G29" s="29">
        <f t="shared" si="5"/>
        <v>1.1966967956989467E-4</v>
      </c>
      <c r="H29" s="32">
        <f t="shared" si="1"/>
        <v>1.1543751052309733E-2</v>
      </c>
    </row>
    <row r="30" spans="1:22" x14ac:dyDescent="0.3">
      <c r="A30">
        <f t="shared" si="2"/>
        <v>10585</v>
      </c>
      <c r="B30">
        <v>29</v>
      </c>
      <c r="C30">
        <f t="shared" si="3"/>
        <v>58.103200000000001</v>
      </c>
      <c r="D30" s="8">
        <f t="shared" si="0"/>
        <v>0.12062224320000001</v>
      </c>
      <c r="E30" s="29">
        <f t="shared" si="4"/>
        <v>1.2062224320000001E-4</v>
      </c>
      <c r="F30" s="27">
        <v>13.814346669991799</v>
      </c>
      <c r="G30" s="29">
        <f t="shared" si="5"/>
        <v>1.2063605754667E-4</v>
      </c>
      <c r="H30" s="32">
        <f t="shared" si="1"/>
        <v>1.1451258397305878E-2</v>
      </c>
    </row>
    <row r="31" spans="1:22" x14ac:dyDescent="0.3">
      <c r="A31">
        <f t="shared" si="2"/>
        <v>10950</v>
      </c>
      <c r="B31">
        <v>30</v>
      </c>
      <c r="C31">
        <f t="shared" si="3"/>
        <v>58.498900000000035</v>
      </c>
      <c r="D31" s="8">
        <f t="shared" si="0"/>
        <v>0.12144371640000008</v>
      </c>
      <c r="E31" s="29">
        <f t="shared" si="4"/>
        <v>1.2144371640000008E-4</v>
      </c>
      <c r="F31" s="27">
        <v>13.8143297651461</v>
      </c>
      <c r="G31" s="29">
        <f t="shared" si="5"/>
        <v>1.2145753072976523E-4</v>
      </c>
      <c r="H31" s="32">
        <f t="shared" si="1"/>
        <v>1.1373794347821913E-2</v>
      </c>
    </row>
    <row r="32" spans="1:22" x14ac:dyDescent="0.3">
      <c r="A32">
        <f t="shared" si="2"/>
        <v>11315</v>
      </c>
      <c r="B32">
        <v>31</v>
      </c>
      <c r="C32">
        <f t="shared" si="3"/>
        <v>58.829600000000028</v>
      </c>
      <c r="D32" s="8">
        <f t="shared" si="0"/>
        <v>0.12213024960000006</v>
      </c>
      <c r="E32" s="29">
        <f t="shared" si="4"/>
        <v>1.2213024960000006E-4</v>
      </c>
      <c r="F32" s="27">
        <v>13.8143212996917</v>
      </c>
      <c r="G32" s="29">
        <f t="shared" si="5"/>
        <v>1.2214406392129976E-4</v>
      </c>
      <c r="H32" s="32">
        <f t="shared" si="1"/>
        <v>1.1309858912662828E-2</v>
      </c>
    </row>
    <row r="33" spans="1:16" x14ac:dyDescent="0.3">
      <c r="A33">
        <f t="shared" si="2"/>
        <v>11680</v>
      </c>
      <c r="B33">
        <v>32</v>
      </c>
      <c r="C33">
        <f t="shared" si="3"/>
        <v>59.100100000000012</v>
      </c>
      <c r="D33" s="8">
        <f t="shared" si="0"/>
        <v>0.12269180760000004</v>
      </c>
      <c r="E33" s="29">
        <f t="shared" si="4"/>
        <v>1.2269180760000003E-4</v>
      </c>
      <c r="F33" s="27">
        <v>13.8143197010194</v>
      </c>
      <c r="G33" s="29">
        <f t="shared" si="5"/>
        <v>1.2270562191970104E-4</v>
      </c>
      <c r="H33" s="32">
        <f t="shared" si="1"/>
        <v>1.1258098435016723E-2</v>
      </c>
    </row>
    <row r="34" spans="1:16" x14ac:dyDescent="0.3">
      <c r="A34">
        <f t="shared" si="2"/>
        <v>12045</v>
      </c>
      <c r="B34">
        <v>33</v>
      </c>
      <c r="C34">
        <f t="shared" si="3"/>
        <v>59.315200000000004</v>
      </c>
      <c r="D34" s="8">
        <f t="shared" ref="D34:D65" si="6">$L$4*C34</f>
        <v>0.12313835520000002</v>
      </c>
      <c r="E34" s="29">
        <f t="shared" si="4"/>
        <v>1.2313835520000001E-4</v>
      </c>
      <c r="F34" s="27">
        <v>13.814322473471501</v>
      </c>
      <c r="G34" s="29">
        <f t="shared" si="5"/>
        <v>1.2315216952247349E-4</v>
      </c>
      <c r="H34" s="32">
        <f t="shared" ref="H34:H65" si="7">(F34*0.000000001)/G34*100</f>
        <v>1.1217279019149222E-2</v>
      </c>
    </row>
    <row r="35" spans="1:16" x14ac:dyDescent="0.3">
      <c r="A35">
        <f t="shared" si="2"/>
        <v>12410</v>
      </c>
      <c r="B35">
        <v>34</v>
      </c>
      <c r="C35">
        <f t="shared" si="3"/>
        <v>59.479700000000008</v>
      </c>
      <c r="D35" s="8">
        <f t="shared" si="6"/>
        <v>0.12347985720000003</v>
      </c>
      <c r="E35" s="29">
        <f t="shared" si="4"/>
        <v>1.2347985720000004E-4</v>
      </c>
      <c r="F35" s="27">
        <v>13.8143271213904</v>
      </c>
      <c r="G35" s="29">
        <f t="shared" si="5"/>
        <v>1.2349367152712144E-4</v>
      </c>
      <c r="H35" s="32">
        <f t="shared" si="7"/>
        <v>1.1186263191111396E-2</v>
      </c>
    </row>
    <row r="36" spans="1:16" x14ac:dyDescent="0.3">
      <c r="A36">
        <f t="shared" si="2"/>
        <v>12775</v>
      </c>
      <c r="B36">
        <v>35</v>
      </c>
      <c r="C36">
        <f t="shared" si="3"/>
        <v>59.598400000000041</v>
      </c>
      <c r="D36" s="8">
        <f t="shared" si="6"/>
        <v>0.1237262784000001</v>
      </c>
      <c r="E36" s="29">
        <f t="shared" si="4"/>
        <v>1.237262784000001E-4</v>
      </c>
      <c r="F36" s="27">
        <v>13.814331149118701</v>
      </c>
      <c r="G36" s="29">
        <f t="shared" si="5"/>
        <v>1.2374009273114923E-4</v>
      </c>
      <c r="H36" s="32">
        <f t="shared" si="7"/>
        <v>1.1163989653000481E-2</v>
      </c>
    </row>
    <row r="37" spans="1:16" x14ac:dyDescent="0.3">
      <c r="A37">
        <f t="shared" si="2"/>
        <v>13140</v>
      </c>
      <c r="B37">
        <v>36</v>
      </c>
      <c r="C37">
        <f t="shared" si="3"/>
        <v>59.676100000000034</v>
      </c>
      <c r="D37" s="8">
        <f t="shared" si="6"/>
        <v>0.12388758360000007</v>
      </c>
      <c r="E37" s="29">
        <f t="shared" si="4"/>
        <v>1.2388758360000007E-4</v>
      </c>
      <c r="F37" s="27">
        <v>13.8143326252553</v>
      </c>
      <c r="G37" s="29">
        <f t="shared" si="5"/>
        <v>1.2390139793262532E-4</v>
      </c>
      <c r="H37" s="32">
        <f t="shared" si="7"/>
        <v>1.114945662902626E-2</v>
      </c>
    </row>
    <row r="38" spans="1:16" x14ac:dyDescent="0.3">
      <c r="A38">
        <f t="shared" si="2"/>
        <v>13505</v>
      </c>
      <c r="B38">
        <v>37</v>
      </c>
      <c r="C38">
        <f t="shared" si="3"/>
        <v>59.717600000000019</v>
      </c>
      <c r="D38" s="8">
        <f t="shared" si="6"/>
        <v>0.12397373760000005</v>
      </c>
      <c r="E38" s="29">
        <f t="shared" si="4"/>
        <v>1.2397373760000005E-4</v>
      </c>
      <c r="F38" s="27">
        <v>13.814331875426999</v>
      </c>
      <c r="G38" s="29">
        <f t="shared" si="5"/>
        <v>1.2398755193187549E-4</v>
      </c>
      <c r="H38" s="32">
        <f t="shared" si="7"/>
        <v>1.114170871203041E-2</v>
      </c>
    </row>
    <row r="39" spans="1:16" x14ac:dyDescent="0.3">
      <c r="A39">
        <f t="shared" si="2"/>
        <v>13870</v>
      </c>
      <c r="B39">
        <v>38</v>
      </c>
      <c r="C39">
        <f t="shared" si="3"/>
        <v>59.727700000000041</v>
      </c>
      <c r="D39" s="8">
        <f t="shared" si="6"/>
        <v>0.1239947052000001</v>
      </c>
      <c r="E39" s="29">
        <f t="shared" si="4"/>
        <v>1.2399470520000011E-4</v>
      </c>
      <c r="F39" s="27">
        <v>13.814329789516901</v>
      </c>
      <c r="G39" s="29">
        <f t="shared" si="5"/>
        <v>1.2400851952978963E-4</v>
      </c>
      <c r="H39" s="32">
        <f t="shared" si="7"/>
        <v>1.1139823168518991E-2</v>
      </c>
    </row>
    <row r="40" spans="1:16" x14ac:dyDescent="0.3">
      <c r="A40">
        <f t="shared" si="2"/>
        <v>14235</v>
      </c>
      <c r="B40">
        <v>39</v>
      </c>
      <c r="C40">
        <f t="shared" si="3"/>
        <v>59.711200000000019</v>
      </c>
      <c r="D40" s="8">
        <f t="shared" si="6"/>
        <v>0.12396045120000004</v>
      </c>
      <c r="E40" s="29">
        <f t="shared" si="4"/>
        <v>1.2396045120000005E-4</v>
      </c>
      <c r="F40" s="27">
        <v>13.814327257408401</v>
      </c>
      <c r="G40" s="29">
        <f t="shared" si="5"/>
        <v>1.2397426552725746E-4</v>
      </c>
      <c r="H40" s="32">
        <f t="shared" si="7"/>
        <v>1.1142899051393155E-2</v>
      </c>
    </row>
    <row r="41" spans="1:16" x14ac:dyDescent="0.3">
      <c r="A41">
        <f t="shared" si="2"/>
        <v>14600</v>
      </c>
      <c r="B41">
        <v>40</v>
      </c>
      <c r="C41">
        <f t="shared" si="3"/>
        <v>59.672900000000027</v>
      </c>
      <c r="D41" s="8">
        <f t="shared" si="6"/>
        <v>0.12388094040000007</v>
      </c>
      <c r="E41" s="29">
        <f t="shared" si="4"/>
        <v>1.2388094040000007E-4</v>
      </c>
      <c r="F41" s="27">
        <v>13.8143251689848</v>
      </c>
      <c r="G41" s="29">
        <f t="shared" si="5"/>
        <v>1.2389475472516907E-4</v>
      </c>
      <c r="H41" s="32">
        <f t="shared" si="7"/>
        <v>1.1150048442025315E-2</v>
      </c>
    </row>
    <row r="42" spans="1:16" x14ac:dyDescent="0.3">
      <c r="A42">
        <f t="shared" si="2"/>
        <v>14965</v>
      </c>
      <c r="B42">
        <v>41</v>
      </c>
      <c r="C42">
        <f t="shared" si="3"/>
        <v>59.617599999999996</v>
      </c>
      <c r="D42" s="8">
        <f t="shared" si="6"/>
        <v>0.12376613760000001</v>
      </c>
      <c r="E42" s="29">
        <f t="shared" si="4"/>
        <v>1.2376613760000001E-4</v>
      </c>
      <c r="F42" s="27">
        <v>13.8143242146056</v>
      </c>
      <c r="G42" s="29">
        <f t="shared" si="5"/>
        <v>1.2377995192421461E-4</v>
      </c>
      <c r="H42" s="32">
        <f t="shared" si="7"/>
        <v>1.1160389061278312E-2</v>
      </c>
    </row>
    <row r="43" spans="1:16" x14ac:dyDescent="0.3">
      <c r="A43">
        <f t="shared" si="2"/>
        <v>15330</v>
      </c>
      <c r="B43">
        <v>42</v>
      </c>
      <c r="C43">
        <f t="shared" si="3"/>
        <v>59.5501</v>
      </c>
      <c r="D43" s="8">
        <f t="shared" si="6"/>
        <v>0.1236260076</v>
      </c>
      <c r="E43" s="29">
        <f t="shared" si="4"/>
        <v>1.236260076E-4</v>
      </c>
      <c r="F43" s="27">
        <v>13.8143242865349</v>
      </c>
      <c r="G43" s="29">
        <f t="shared" si="5"/>
        <v>1.2363982192428654E-4</v>
      </c>
      <c r="H43" s="32">
        <f t="shared" si="7"/>
        <v>1.1173037999839885E-2</v>
      </c>
    </row>
    <row r="44" spans="1:16" x14ac:dyDescent="0.3">
      <c r="A44">
        <f t="shared" si="2"/>
        <v>15695</v>
      </c>
      <c r="B44">
        <v>43</v>
      </c>
      <c r="C44">
        <f t="shared" si="3"/>
        <v>59.475200000000044</v>
      </c>
      <c r="D44" s="8">
        <f t="shared" si="6"/>
        <v>0.1234705152000001</v>
      </c>
      <c r="E44" s="29">
        <f t="shared" si="4"/>
        <v>1.234705152000001E-4</v>
      </c>
      <c r="F44" s="27">
        <v>13.814325077513301</v>
      </c>
      <c r="G44" s="29">
        <f t="shared" si="5"/>
        <v>1.2348432952507762E-4</v>
      </c>
      <c r="H44" s="32">
        <f t="shared" si="7"/>
        <v>1.118710781411972E-2</v>
      </c>
      <c r="L44" s="29"/>
      <c r="M44" s="29"/>
      <c r="N44" s="37"/>
      <c r="O44" s="37"/>
      <c r="P44" s="37"/>
    </row>
    <row r="45" spans="1:16" x14ac:dyDescent="0.3">
      <c r="A45">
        <f t="shared" si="2"/>
        <v>16060</v>
      </c>
      <c r="B45">
        <v>44</v>
      </c>
      <c r="C45">
        <f t="shared" si="3"/>
        <v>59.397700000000029</v>
      </c>
      <c r="D45" s="8">
        <f t="shared" si="6"/>
        <v>0.12330962520000006</v>
      </c>
      <c r="E45" s="29">
        <f t="shared" si="4"/>
        <v>1.2330962520000006E-4</v>
      </c>
      <c r="F45" s="27">
        <v>13.814326280281</v>
      </c>
      <c r="G45" s="29">
        <f t="shared" si="5"/>
        <v>1.2332343952628033E-4</v>
      </c>
      <c r="H45" s="32">
        <f t="shared" si="7"/>
        <v>1.1201703693430603E-2</v>
      </c>
      <c r="L45" s="29"/>
      <c r="M45" s="29"/>
      <c r="N45" s="37"/>
      <c r="O45" s="37"/>
      <c r="P45" s="37"/>
    </row>
    <row r="46" spans="1:16" x14ac:dyDescent="0.3">
      <c r="A46">
        <f t="shared" si="2"/>
        <v>16425</v>
      </c>
      <c r="B46">
        <v>45</v>
      </c>
      <c r="C46">
        <f t="shared" si="3"/>
        <v>59.32240000000003</v>
      </c>
      <c r="D46" s="8">
        <f t="shared" si="6"/>
        <v>0.12315330240000007</v>
      </c>
      <c r="E46" s="29">
        <f t="shared" si="4"/>
        <v>1.2315330240000007E-4</v>
      </c>
      <c r="F46" s="27">
        <v>13.814327587578401</v>
      </c>
      <c r="G46" s="29">
        <f t="shared" si="5"/>
        <v>1.2316711672758765E-4</v>
      </c>
      <c r="H46" s="32">
        <f t="shared" si="7"/>
        <v>1.1215921874774383E-2</v>
      </c>
      <c r="L46" s="29"/>
      <c r="M46" s="29"/>
      <c r="N46" s="37"/>
      <c r="O46" s="37"/>
      <c r="P46" s="37"/>
    </row>
    <row r="47" spans="1:16" x14ac:dyDescent="0.3">
      <c r="A47">
        <f t="shared" si="2"/>
        <v>16790</v>
      </c>
      <c r="B47">
        <v>46</v>
      </c>
      <c r="C47">
        <f t="shared" si="3"/>
        <v>59.254100000000037</v>
      </c>
      <c r="D47" s="8">
        <f t="shared" si="6"/>
        <v>0.12301151160000008</v>
      </c>
      <c r="E47" s="29">
        <f t="shared" si="4"/>
        <v>1.2301151160000009E-4</v>
      </c>
      <c r="F47" s="27">
        <v>13.814328754678501</v>
      </c>
      <c r="G47" s="29">
        <f t="shared" si="5"/>
        <v>1.2302532592875476E-4</v>
      </c>
      <c r="H47" s="32">
        <f t="shared" si="7"/>
        <v>1.122884954816419E-2</v>
      </c>
      <c r="L47" s="29"/>
      <c r="M47" s="29"/>
      <c r="N47" s="37"/>
      <c r="O47" s="37"/>
      <c r="P47" s="37"/>
    </row>
    <row r="48" spans="1:16" x14ac:dyDescent="0.3">
      <c r="A48">
        <f t="shared" si="2"/>
        <v>17155</v>
      </c>
      <c r="B48">
        <v>47</v>
      </c>
      <c r="C48">
        <f t="shared" si="3"/>
        <v>59.197600000000037</v>
      </c>
      <c r="D48" s="8">
        <f t="shared" si="6"/>
        <v>0.12289421760000009</v>
      </c>
      <c r="E48" s="29">
        <f t="shared" si="4"/>
        <v>1.228942176000001E-4</v>
      </c>
      <c r="F48" s="27">
        <v>13.814329786983199</v>
      </c>
      <c r="G48" s="29">
        <f t="shared" si="5"/>
        <v>1.229080319297871E-4</v>
      </c>
      <c r="H48" s="32">
        <f t="shared" si="7"/>
        <v>1.1239566340851366E-2</v>
      </c>
      <c r="L48" s="29"/>
      <c r="M48" s="29"/>
      <c r="N48" s="37"/>
      <c r="O48" s="37"/>
      <c r="P48" s="37"/>
    </row>
    <row r="49" spans="1:16" x14ac:dyDescent="0.3">
      <c r="A49">
        <f t="shared" si="2"/>
        <v>17520</v>
      </c>
      <c r="B49">
        <v>48</v>
      </c>
      <c r="C49">
        <f t="shared" si="3"/>
        <v>59.15770000000002</v>
      </c>
      <c r="D49" s="8">
        <f t="shared" si="6"/>
        <v>0.12281138520000005</v>
      </c>
      <c r="E49" s="29">
        <f t="shared" si="4"/>
        <v>1.2281138520000006E-4</v>
      </c>
      <c r="F49" s="27">
        <v>13.8143307524272</v>
      </c>
      <c r="G49" s="29">
        <f t="shared" si="5"/>
        <v>1.2282519953075248E-4</v>
      </c>
      <c r="H49" s="32">
        <f t="shared" si="7"/>
        <v>1.1247147006643716E-2</v>
      </c>
      <c r="L49" s="29"/>
      <c r="M49" s="29"/>
      <c r="N49" s="37"/>
      <c r="O49" s="37"/>
      <c r="P49" s="37"/>
    </row>
    <row r="50" spans="1:16" x14ac:dyDescent="0.3">
      <c r="A50">
        <f t="shared" si="2"/>
        <v>17885</v>
      </c>
      <c r="B50">
        <v>49</v>
      </c>
      <c r="C50">
        <f t="shared" si="3"/>
        <v>59.139200000000031</v>
      </c>
      <c r="D50" s="8">
        <f t="shared" si="6"/>
        <v>0.12277297920000008</v>
      </c>
      <c r="E50" s="29">
        <f t="shared" si="4"/>
        <v>1.2277297920000008E-4</v>
      </c>
      <c r="F50" s="27">
        <v>13.814331718945001</v>
      </c>
      <c r="G50" s="29">
        <f t="shared" si="5"/>
        <v>1.2278679353171901E-4</v>
      </c>
      <c r="H50" s="32">
        <f t="shared" si="7"/>
        <v>1.1250665744745912E-2</v>
      </c>
      <c r="L50" s="29"/>
      <c r="M50" s="29"/>
      <c r="N50" s="37"/>
      <c r="O50" s="37"/>
      <c r="P50" s="37"/>
    </row>
    <row r="51" spans="1:16" x14ac:dyDescent="0.3">
      <c r="A51">
        <f t="shared" si="2"/>
        <v>18250</v>
      </c>
      <c r="B51">
        <v>50</v>
      </c>
      <c r="C51">
        <f t="shared" si="3"/>
        <v>59.146900000000002</v>
      </c>
      <c r="D51" s="8">
        <f t="shared" si="6"/>
        <v>0.12278896440000002</v>
      </c>
      <c r="E51" s="29">
        <f t="shared" si="4"/>
        <v>1.2278896440000002E-4</v>
      </c>
      <c r="F51" s="27">
        <v>13.814332754471</v>
      </c>
      <c r="G51" s="29">
        <f t="shared" si="5"/>
        <v>1.228027787327545E-4</v>
      </c>
      <c r="H51" s="32">
        <f t="shared" si="7"/>
        <v>1.1249202092188798E-2</v>
      </c>
      <c r="L51" s="29"/>
      <c r="M51" s="29"/>
      <c r="N51" s="37"/>
      <c r="O51" s="37"/>
      <c r="P51" s="37"/>
    </row>
    <row r="52" spans="1:16" x14ac:dyDescent="0.3">
      <c r="A52">
        <f t="shared" si="2"/>
        <v>18615</v>
      </c>
      <c r="B52">
        <v>51</v>
      </c>
      <c r="C52">
        <f t="shared" si="3"/>
        <v>59.185600000000065</v>
      </c>
      <c r="D52" s="8">
        <f t="shared" si="6"/>
        <v>0.12286930560000014</v>
      </c>
      <c r="E52" s="29">
        <f t="shared" si="4"/>
        <v>1.2286930560000015E-4</v>
      </c>
      <c r="F52" s="27">
        <v>13.814333849629501</v>
      </c>
      <c r="G52" s="29">
        <f t="shared" si="5"/>
        <v>1.2288311993384978E-4</v>
      </c>
      <c r="H52" s="32">
        <f t="shared" si="7"/>
        <v>1.1241848235189672E-2</v>
      </c>
      <c r="L52" s="29"/>
      <c r="M52" s="29"/>
      <c r="N52" s="37"/>
      <c r="O52" s="37"/>
      <c r="P52" s="37"/>
    </row>
    <row r="53" spans="1:16" x14ac:dyDescent="0.3">
      <c r="A53">
        <f t="shared" si="2"/>
        <v>18980</v>
      </c>
      <c r="B53">
        <v>52</v>
      </c>
      <c r="C53">
        <f t="shared" si="3"/>
        <v>59.260100000000037</v>
      </c>
      <c r="D53" s="8">
        <f t="shared" si="6"/>
        <v>0.12302396760000009</v>
      </c>
      <c r="E53" s="29">
        <f t="shared" si="4"/>
        <v>1.2302396760000009E-4</v>
      </c>
      <c r="F53" s="27">
        <v>13.814334685802001</v>
      </c>
      <c r="G53" s="29">
        <f t="shared" si="5"/>
        <v>1.2303778193468589E-4</v>
      </c>
      <c r="H53" s="32">
        <f t="shared" si="7"/>
        <v>1.1227717590955342E-2</v>
      </c>
      <c r="L53" s="29"/>
      <c r="M53" s="29"/>
      <c r="N53" s="37"/>
      <c r="O53" s="37"/>
      <c r="P53" s="37"/>
    </row>
    <row r="54" spans="1:16" x14ac:dyDescent="0.3">
      <c r="A54">
        <f t="shared" si="2"/>
        <v>19345</v>
      </c>
      <c r="B54">
        <v>53</v>
      </c>
      <c r="C54">
        <f t="shared" si="3"/>
        <v>59.375200000000021</v>
      </c>
      <c r="D54" s="8">
        <f t="shared" si="6"/>
        <v>0.12326291520000006</v>
      </c>
      <c r="E54" s="29">
        <f t="shared" si="4"/>
        <v>1.2326291520000005E-4</v>
      </c>
      <c r="F54" s="27">
        <v>13.814334867059999</v>
      </c>
      <c r="G54" s="29">
        <f t="shared" si="5"/>
        <v>1.232767295348671E-4</v>
      </c>
      <c r="H54" s="32">
        <f t="shared" si="7"/>
        <v>1.1205955024263366E-2</v>
      </c>
      <c r="L54" s="29"/>
      <c r="M54" s="29"/>
      <c r="N54" s="37"/>
      <c r="O54" s="37"/>
      <c r="P54" s="37"/>
    </row>
    <row r="55" spans="1:16" x14ac:dyDescent="0.3">
      <c r="A55">
        <f t="shared" si="2"/>
        <v>19710</v>
      </c>
      <c r="B55">
        <v>54</v>
      </c>
      <c r="C55">
        <f t="shared" si="3"/>
        <v>59.535700000000062</v>
      </c>
      <c r="D55" s="8">
        <f t="shared" si="6"/>
        <v>0.12359611320000014</v>
      </c>
      <c r="E55" s="29">
        <f>D55*0.001</f>
        <v>1.2359611320000014E-4</v>
      </c>
      <c r="F55" s="27">
        <v>13.814333997474799</v>
      </c>
      <c r="G55" s="29">
        <f t="shared" si="5"/>
        <v>1.2360992753399761E-4</v>
      </c>
      <c r="H55" s="32">
        <f t="shared" si="7"/>
        <v>1.1175747994573748E-2</v>
      </c>
      <c r="L55" s="29"/>
      <c r="M55" s="29"/>
      <c r="N55" s="37"/>
      <c r="O55" s="37"/>
      <c r="P55" s="37"/>
    </row>
    <row r="56" spans="1:16" x14ac:dyDescent="0.3">
      <c r="A56">
        <f t="shared" si="2"/>
        <v>20075</v>
      </c>
      <c r="B56">
        <v>55</v>
      </c>
      <c r="C56">
        <f t="shared" si="3"/>
        <v>59.746400000000008</v>
      </c>
      <c r="D56" s="8">
        <f t="shared" si="6"/>
        <v>0.12403352640000002</v>
      </c>
      <c r="E56" s="29">
        <f t="shared" si="4"/>
        <v>1.2403352640000002E-4</v>
      </c>
      <c r="F56" s="27">
        <v>13.814331681117601</v>
      </c>
      <c r="G56" s="29">
        <f t="shared" si="5"/>
        <v>1.2404734073168114E-4</v>
      </c>
      <c r="H56" s="32">
        <f t="shared" si="7"/>
        <v>1.1136338433081365E-2</v>
      </c>
      <c r="L56" s="29"/>
      <c r="M56" s="29"/>
      <c r="N56" s="37"/>
      <c r="O56" s="37"/>
      <c r="P56" s="37"/>
    </row>
    <row r="57" spans="1:16" x14ac:dyDescent="0.3">
      <c r="A57">
        <f t="shared" si="2"/>
        <v>20440</v>
      </c>
      <c r="B57">
        <v>56</v>
      </c>
      <c r="C57">
        <f t="shared" si="3"/>
        <v>60.012100000000046</v>
      </c>
      <c r="D57" s="8">
        <f t="shared" si="6"/>
        <v>0.1245851196000001</v>
      </c>
      <c r="E57" s="29">
        <f t="shared" si="4"/>
        <v>1.245851196000001E-4</v>
      </c>
      <c r="F57" s="27">
        <v>13.8143275931949</v>
      </c>
      <c r="G57" s="29">
        <f t="shared" si="5"/>
        <v>1.2459893392759329E-4</v>
      </c>
      <c r="H57" s="32">
        <f t="shared" si="7"/>
        <v>1.1087035143673585E-2</v>
      </c>
      <c r="L57" s="29"/>
      <c r="M57" s="29"/>
      <c r="N57" s="37"/>
      <c r="O57" s="37"/>
      <c r="P57" s="37"/>
    </row>
    <row r="58" spans="1:16" x14ac:dyDescent="0.3">
      <c r="A58">
        <f t="shared" si="2"/>
        <v>20805</v>
      </c>
      <c r="B58">
        <v>57</v>
      </c>
      <c r="C58">
        <f t="shared" si="3"/>
        <v>60.337600000000052</v>
      </c>
      <c r="D58" s="8">
        <f t="shared" si="6"/>
        <v>0.12526085760000011</v>
      </c>
      <c r="E58" s="29">
        <f t="shared" si="4"/>
        <v>1.2526085760000011E-4</v>
      </c>
      <c r="F58" s="27">
        <v>13.8143216934535</v>
      </c>
      <c r="G58" s="29">
        <f t="shared" si="5"/>
        <v>1.2527467192169356E-4</v>
      </c>
      <c r="H58" s="32">
        <f t="shared" si="7"/>
        <v>1.1027226399035018E-2</v>
      </c>
      <c r="L58" s="29"/>
      <c r="M58" s="29"/>
      <c r="N58" s="37"/>
      <c r="O58" s="37"/>
      <c r="P58" s="37"/>
    </row>
    <row r="59" spans="1:16" x14ac:dyDescent="0.3">
      <c r="A59">
        <f t="shared" si="2"/>
        <v>21170</v>
      </c>
      <c r="B59">
        <v>58</v>
      </c>
      <c r="C59">
        <f t="shared" si="3"/>
        <v>60.727700000000013</v>
      </c>
      <c r="D59" s="8">
        <f t="shared" si="6"/>
        <v>0.12607070520000005</v>
      </c>
      <c r="E59" s="29">
        <f t="shared" si="4"/>
        <v>1.2607070520000006E-4</v>
      </c>
      <c r="F59" s="27">
        <v>13.8143140127757</v>
      </c>
      <c r="G59" s="29">
        <f t="shared" si="5"/>
        <v>1.2608451951401283E-4</v>
      </c>
      <c r="H59" s="32">
        <f t="shared" si="7"/>
        <v>1.0956391844155302E-2</v>
      </c>
      <c r="L59" s="29"/>
      <c r="M59" s="29"/>
      <c r="N59" s="37"/>
      <c r="O59" s="37"/>
      <c r="P59" s="37"/>
    </row>
    <row r="60" spans="1:16" x14ac:dyDescent="0.3">
      <c r="A60">
        <f t="shared" si="2"/>
        <v>21535</v>
      </c>
      <c r="B60">
        <v>59</v>
      </c>
      <c r="C60">
        <f t="shared" si="3"/>
        <v>61.187200000000004</v>
      </c>
      <c r="D60" s="8">
        <f t="shared" si="6"/>
        <v>0.12702462720000002</v>
      </c>
      <c r="E60" s="29">
        <f t="shared" si="4"/>
        <v>1.2702462720000002E-4</v>
      </c>
      <c r="F60" s="27">
        <v>13.8143045820435</v>
      </c>
      <c r="G60" s="29">
        <f t="shared" si="5"/>
        <v>1.2703844150458205E-4</v>
      </c>
      <c r="H60" s="32">
        <f t="shared" si="7"/>
        <v>1.0874113707971806E-2</v>
      </c>
      <c r="L60" s="29"/>
      <c r="M60" s="29"/>
      <c r="N60" s="37"/>
      <c r="O60" s="37"/>
      <c r="P60" s="37"/>
    </row>
    <row r="61" spans="1:16" x14ac:dyDescent="0.3">
      <c r="A61">
        <f t="shared" si="2"/>
        <v>21900</v>
      </c>
      <c r="B61">
        <v>60</v>
      </c>
      <c r="C61">
        <f t="shared" si="3"/>
        <v>61.720900000000071</v>
      </c>
      <c r="D61" s="8">
        <f t="shared" si="6"/>
        <v>0.12813258840000016</v>
      </c>
      <c r="E61" s="29">
        <f t="shared" si="4"/>
        <v>1.2813258840000018E-4</v>
      </c>
      <c r="F61" s="27">
        <v>13.8142934321388</v>
      </c>
      <c r="G61" s="29">
        <f t="shared" si="5"/>
        <v>1.2814640269343233E-4</v>
      </c>
      <c r="H61" s="32">
        <f t="shared" si="7"/>
        <v>1.0780086792749902E-2</v>
      </c>
      <c r="L61" s="29"/>
      <c r="M61" s="29"/>
      <c r="N61" s="37"/>
      <c r="P61" s="37"/>
    </row>
    <row r="62" spans="1:16" x14ac:dyDescent="0.3">
      <c r="A62">
        <f t="shared" si="2"/>
        <v>22265</v>
      </c>
      <c r="B62">
        <v>61</v>
      </c>
      <c r="C62">
        <f t="shared" si="3"/>
        <v>62.333600000000061</v>
      </c>
      <c r="D62" s="8">
        <f t="shared" si="6"/>
        <v>0.12940455360000014</v>
      </c>
      <c r="E62" s="29">
        <f t="shared" si="4"/>
        <v>1.2940455360000013E-4</v>
      </c>
      <c r="F62" s="27">
        <v>13.8142805806061</v>
      </c>
      <c r="G62" s="29">
        <f t="shared" si="5"/>
        <v>1.2941836788058075E-4</v>
      </c>
      <c r="H62" s="32">
        <f t="shared" si="7"/>
        <v>1.0674126715423473E-2</v>
      </c>
      <c r="P62" s="37"/>
    </row>
    <row r="63" spans="1:16" x14ac:dyDescent="0.3">
      <c r="A63">
        <f t="shared" si="2"/>
        <v>22630</v>
      </c>
      <c r="B63">
        <v>62</v>
      </c>
      <c r="C63">
        <f t="shared" si="3"/>
        <v>63.030100000000076</v>
      </c>
      <c r="D63" s="8">
        <f t="shared" si="6"/>
        <v>0.13085048760000018</v>
      </c>
      <c r="E63" s="29">
        <f t="shared" si="4"/>
        <v>1.3085048760000018E-4</v>
      </c>
      <c r="F63" s="27">
        <v>13.8142659916381</v>
      </c>
      <c r="G63" s="29">
        <f t="shared" si="5"/>
        <v>1.3086430186599182E-4</v>
      </c>
      <c r="H63" s="32">
        <f t="shared" si="7"/>
        <v>1.0556175973631251E-2</v>
      </c>
    </row>
    <row r="64" spans="1:16" x14ac:dyDescent="0.3">
      <c r="A64">
        <f t="shared" si="2"/>
        <v>22995</v>
      </c>
      <c r="B64">
        <v>63</v>
      </c>
      <c r="C64">
        <f t="shared" si="3"/>
        <v>63.815200000000047</v>
      </c>
      <c r="D64" s="8">
        <f t="shared" si="6"/>
        <v>0.13248035520000009</v>
      </c>
      <c r="E64" s="29">
        <f t="shared" si="4"/>
        <v>1.3248035520000009E-4</v>
      </c>
      <c r="F64" s="27">
        <v>13.814249616089899</v>
      </c>
      <c r="G64" s="29">
        <f t="shared" si="5"/>
        <v>1.3249416944961619E-4</v>
      </c>
      <c r="H64" s="32">
        <f t="shared" si="7"/>
        <v>1.0426307567702495E-2</v>
      </c>
    </row>
    <row r="65" spans="1:8" x14ac:dyDescent="0.3">
      <c r="A65">
        <f t="shared" si="2"/>
        <v>23360</v>
      </c>
      <c r="B65">
        <v>64</v>
      </c>
      <c r="C65">
        <f t="shared" si="3"/>
        <v>64.693700000000049</v>
      </c>
      <c r="D65" s="8">
        <f t="shared" si="6"/>
        <v>0.13430412120000013</v>
      </c>
      <c r="E65" s="29">
        <f t="shared" si="4"/>
        <v>1.3430412120000012E-4</v>
      </c>
      <c r="F65" s="27">
        <v>13.814231404816599</v>
      </c>
      <c r="G65" s="29">
        <f t="shared" si="5"/>
        <v>1.3431793543140492E-4</v>
      </c>
      <c r="H65" s="32">
        <f t="shared" si="7"/>
        <v>1.0284725833856652E-2</v>
      </c>
    </row>
    <row r="66" spans="1:8" x14ac:dyDescent="0.3">
      <c r="A66">
        <f t="shared" si="2"/>
        <v>23725</v>
      </c>
      <c r="B66">
        <v>65</v>
      </c>
      <c r="C66">
        <f t="shared" si="3"/>
        <v>65.670400000000043</v>
      </c>
      <c r="D66" s="8">
        <f t="shared" ref="D66:D97" si="8">$L$4*C66</f>
        <v>0.13633175040000009</v>
      </c>
      <c r="E66" s="29">
        <f t="shared" si="4"/>
        <v>1.3633175040000009E-4</v>
      </c>
      <c r="F66" s="27">
        <v>13.814211308673199</v>
      </c>
      <c r="G66" s="29">
        <f t="shared" si="5"/>
        <v>1.3634556461130875E-4</v>
      </c>
      <c r="H66" s="32">
        <f t="shared" ref="H66:H97" si="9">(F66*0.000000001)/G66*100</f>
        <v>1.0131764350424219E-2</v>
      </c>
    </row>
    <row r="67" spans="1:8" x14ac:dyDescent="0.3">
      <c r="A67">
        <f t="shared" ref="A67:A71" si="10">B67*365</f>
        <v>24090</v>
      </c>
      <c r="B67">
        <v>66</v>
      </c>
      <c r="C67">
        <f t="shared" ref="C67:C71" si="11">0.0008*B67^3-0.1045*B67^2+4.4724*B67-3.2231</f>
        <v>66.750100000000018</v>
      </c>
      <c r="D67" s="8">
        <f t="shared" si="8"/>
        <v>0.13857320760000005</v>
      </c>
      <c r="E67" s="29">
        <f t="shared" ref="E67:E71" si="12">D67*0.001</f>
        <v>1.3857320760000006E-4</v>
      </c>
      <c r="F67" s="27">
        <v>13.8141892785147</v>
      </c>
      <c r="G67" s="29">
        <f t="shared" ref="G67:G71" si="13">E67+F67*0.000000001</f>
        <v>1.3858702178927857E-4</v>
      </c>
      <c r="H67" s="32">
        <f t="shared" si="9"/>
        <v>9.9678809026715089E-3</v>
      </c>
    </row>
    <row r="68" spans="1:8" x14ac:dyDescent="0.3">
      <c r="A68">
        <f t="shared" si="10"/>
        <v>24455</v>
      </c>
      <c r="B68">
        <v>67</v>
      </c>
      <c r="C68">
        <f t="shared" si="11"/>
        <v>67.937600000000046</v>
      </c>
      <c r="D68" s="8">
        <f t="shared" si="8"/>
        <v>0.14103845760000011</v>
      </c>
      <c r="E68" s="29">
        <f t="shared" si="12"/>
        <v>1.4103845760000012E-4</v>
      </c>
      <c r="F68" s="27">
        <v>13.8141652651963</v>
      </c>
      <c r="G68" s="29">
        <f t="shared" si="13"/>
        <v>1.4105227176526531E-4</v>
      </c>
      <c r="H68" s="32">
        <f t="shared" si="9"/>
        <v>9.7936496111068611E-3</v>
      </c>
    </row>
    <row r="69" spans="1:8" x14ac:dyDescent="0.3">
      <c r="A69">
        <f t="shared" si="10"/>
        <v>24820</v>
      </c>
      <c r="B69">
        <v>68</v>
      </c>
      <c r="C69">
        <f t="shared" si="11"/>
        <v>69.237700000000032</v>
      </c>
      <c r="D69" s="8">
        <f t="shared" si="8"/>
        <v>0.14373746520000008</v>
      </c>
      <c r="E69" s="29">
        <f t="shared" si="12"/>
        <v>1.4373746520000009E-4</v>
      </c>
      <c r="F69" s="27">
        <v>13.814139219573001</v>
      </c>
      <c r="G69" s="29">
        <f t="shared" si="13"/>
        <v>1.4375127933921966E-4</v>
      </c>
      <c r="H69" s="32">
        <f t="shared" si="9"/>
        <v>9.6097504544462795E-3</v>
      </c>
    </row>
    <row r="70" spans="1:8" x14ac:dyDescent="0.3">
      <c r="A70">
        <f t="shared" si="10"/>
        <v>25185</v>
      </c>
      <c r="B70">
        <v>69</v>
      </c>
      <c r="C70">
        <f t="shared" si="11"/>
        <v>70.655200000000079</v>
      </c>
      <c r="D70" s="8">
        <f t="shared" si="8"/>
        <v>0.14668019520000017</v>
      </c>
      <c r="E70" s="29">
        <f t="shared" si="12"/>
        <v>1.4668019520000018E-4</v>
      </c>
      <c r="F70" s="27">
        <v>13.8141110924998</v>
      </c>
      <c r="G70" s="29">
        <f t="shared" si="13"/>
        <v>1.4669400931109267E-4</v>
      </c>
      <c r="H70" s="32">
        <f t="shared" si="9"/>
        <v>9.416956532426855E-3</v>
      </c>
    </row>
    <row r="71" spans="1:8" x14ac:dyDescent="0.3">
      <c r="A71">
        <f t="shared" si="10"/>
        <v>25550</v>
      </c>
      <c r="B71">
        <v>70</v>
      </c>
      <c r="C71">
        <f t="shared" si="11"/>
        <v>72.194900000000118</v>
      </c>
      <c r="D71" s="8">
        <f t="shared" si="8"/>
        <v>0.14987661240000025</v>
      </c>
      <c r="E71" s="29">
        <f t="shared" si="12"/>
        <v>1.4987661240000024E-4</v>
      </c>
      <c r="F71" s="27">
        <v>13.814080834831801</v>
      </c>
      <c r="G71" s="29">
        <f t="shared" si="13"/>
        <v>1.4989042648083507E-4</v>
      </c>
      <c r="H71" s="32">
        <f t="shared" si="9"/>
        <v>9.2161195075377705E-3</v>
      </c>
    </row>
  </sheetData>
  <mergeCells count="2">
    <mergeCell ref="L7:L9"/>
    <mergeCell ref="M7:M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Chemicalconc_plastic</vt:lpstr>
      <vt:lpstr>Leadfoodintake</vt:lpstr>
      <vt:lpstr>PCB126foodintake</vt:lpstr>
      <vt:lpstr>DEHPfoodintake</vt:lpstr>
      <vt:lpstr>BaPfoodintake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Nor, Hazimah</dc:creator>
  <cp:lastModifiedBy>Mohamed Nor, Hazimah</cp:lastModifiedBy>
  <dcterms:created xsi:type="dcterms:W3CDTF">2020-07-07T20:10:26Z</dcterms:created>
  <dcterms:modified xsi:type="dcterms:W3CDTF">2020-09-24T10:37:09Z</dcterms:modified>
</cp:coreProperties>
</file>