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bahoa/Documents/CHENGLONG/Báo giá Chenglong/"/>
    </mc:Choice>
  </mc:AlternateContent>
  <xr:revisionPtr revIDLastSave="0" documentId="13_ncr:1_{A8242EA8-3DA4-DF4F-BD95-CBECC67DFDA6}" xr6:coauthVersionLast="45" xr6:coauthVersionMax="45" xr10:uidLastSave="{00000000-0000-0000-0000-000000000000}"/>
  <bookViews>
    <workbookView xWindow="3620" yWindow="460" windowWidth="23480" windowHeight="16420" activeTab="4" xr2:uid="{42C49CFF-24E2-4442-A3D6-E2FB453C3995}"/>
  </bookViews>
  <sheets>
    <sheet name="Sheet3" sheetId="4" r:id="rId1"/>
    <sheet name="3 chân" sheetId="9" r:id="rId2"/>
    <sheet name="4 chân" sheetId="10" r:id="rId3"/>
    <sheet name="5 chân" sheetId="8" r:id="rId4"/>
    <sheet name="ĐK 385" sheetId="11" r:id="rId5"/>
    <sheet name="ĐK 420" sheetId="12" r:id="rId6"/>
    <sheet name="ĐK 420 cầu dầu" sheetId="13" r:id="rId7"/>
    <sheet name="ĐK 480" sheetId="14" r:id="rId8"/>
    <sheet name="Ben 4 chân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2" l="1"/>
  <c r="E20" i="16" l="1"/>
  <c r="E30" i="16" s="1"/>
  <c r="E20" i="14"/>
  <c r="E36" i="14" s="1"/>
  <c r="E37" i="14" s="1"/>
  <c r="E24" i="16" l="1"/>
  <c r="E31" i="16" s="1"/>
  <c r="E35" i="16" s="1"/>
  <c r="E38" i="16" s="1"/>
  <c r="E36" i="16"/>
  <c r="E37" i="16" s="1"/>
  <c r="E24" i="14"/>
  <c r="E30" i="14"/>
  <c r="E20" i="13"/>
  <c r="E30" i="13" s="1"/>
  <c r="E31" i="14" l="1"/>
  <c r="E35" i="14" s="1"/>
  <c r="E38" i="14" s="1"/>
  <c r="E36" i="13"/>
  <c r="E37" i="13" s="1"/>
  <c r="E24" i="13"/>
  <c r="E31" i="13" s="1"/>
  <c r="E35" i="13" s="1"/>
  <c r="E38" i="13" s="1"/>
  <c r="E20" i="12" l="1"/>
  <c r="E24" i="12" l="1"/>
  <c r="E30" i="12"/>
  <c r="E37" i="12"/>
  <c r="E31" i="12" l="1"/>
  <c r="E35" i="12" s="1"/>
  <c r="E38" i="12" s="1"/>
  <c r="E20" i="11" l="1"/>
  <c r="E20" i="10"/>
  <c r="E36" i="10" s="1"/>
  <c r="E37" i="10" s="1"/>
  <c r="E20" i="9"/>
  <c r="E36" i="9" s="1"/>
  <c r="E37" i="9" s="1"/>
  <c r="E30" i="8"/>
  <c r="E24" i="11" l="1"/>
  <c r="E30" i="11"/>
  <c r="E36" i="11"/>
  <c r="E37" i="11" s="1"/>
  <c r="E24" i="10"/>
  <c r="E30" i="10"/>
  <c r="E24" i="9"/>
  <c r="E30" i="9"/>
  <c r="E20" i="8"/>
  <c r="E31" i="11" l="1"/>
  <c r="E35" i="11" s="1"/>
  <c r="E38" i="11" s="1"/>
  <c r="E31" i="10"/>
  <c r="E35" i="10" s="1"/>
  <c r="E38" i="10" s="1"/>
  <c r="E31" i="9"/>
  <c r="E35" i="9" s="1"/>
  <c r="E38" i="9" s="1"/>
  <c r="E24" i="8"/>
  <c r="E31" i="8" s="1"/>
  <c r="E35" i="8" s="1"/>
  <c r="E36" i="8"/>
  <c r="E37" i="8" s="1"/>
  <c r="E38" i="8" l="1"/>
  <c r="G13" i="4" l="1"/>
  <c r="G19" i="4" l="1"/>
  <c r="G24" i="4"/>
  <c r="G26" i="4"/>
  <c r="G14" i="4"/>
  <c r="G25" i="4" l="1"/>
  <c r="G20" i="4"/>
  <c r="G21" i="4" s="1"/>
  <c r="G28" i="4" s="1"/>
  <c r="G27" i="4" l="1"/>
</calcChain>
</file>

<file path=xl/sharedStrings.xml><?xml version="1.0" encoding="utf-8"?>
<sst xmlns="http://schemas.openxmlformats.org/spreadsheetml/2006/main" count="499" uniqueCount="99">
  <si>
    <t>Giá thùng tải:</t>
  </si>
  <si>
    <t>A. THÔNG TIN XE BÁN</t>
  </si>
  <si>
    <t>B. GIÁ BÁN VÀ CHI PHÍ MUA XE</t>
  </si>
  <si>
    <t>C. PHƯƠNG THỨC THANH TOÁN KHI VAY NGÂN HÀNG</t>
  </si>
  <si>
    <t>Lệ phí trước bạ 2%:</t>
  </si>
  <si>
    <t xml:space="preserve">Phí bảo trì đường bộ 01 năm: </t>
  </si>
  <si>
    <t>Bảo hiểm dân sự 01 năm:</t>
  </si>
  <si>
    <t>Định vị GPS + hợp tác xã:</t>
  </si>
  <si>
    <t>Giá xe cabin sát xi:</t>
  </si>
  <si>
    <t>Số tiền gốc trả hàng tháng: (thời gian vay 05 năm)</t>
  </si>
  <si>
    <t>Số tiền tháng đầu tiên trả ngân hàng:</t>
  </si>
  <si>
    <t>Tổng số tiền cần thanh toán khi mua xe:</t>
  </si>
  <si>
    <t>Bảng báo giá có hiệu lực 07 ngày kể từ ngày gởi.</t>
  </si>
  <si>
    <t>TỔNG GIÁ TRỊ XE LĂN BÁNH:</t>
  </si>
  <si>
    <t>3. Chi phí làm xe</t>
  </si>
  <si>
    <r>
      <t xml:space="preserve">TỔNG GIÁ TRỊ HỢP ĐỒNG: </t>
    </r>
    <r>
      <rPr>
        <sz val="12"/>
        <rFont val="Times New Roman"/>
        <family val="1"/>
      </rPr>
      <t>(sau khi đã trừ khuyến mãi tiền mặt)</t>
    </r>
  </si>
  <si>
    <t>1. Giá bán xe</t>
  </si>
  <si>
    <t>Tổng chi phí làm xe:</t>
  </si>
  <si>
    <t>BẢNG BÁO GIÁ XE TẢI CHENGLONG</t>
  </si>
  <si>
    <t>Phí đăng kí biển số và xét lưu hành xe</t>
  </si>
  <si>
    <t>Tiền lãi suất tháng đầu tiên: (Tạm tính lãi suất 8,9% / năm)</t>
  </si>
  <si>
    <t xml:space="preserve"> Xe tải Chenglong - Hải Âu kính gởi đến Quý khách hàng bảng báo giá xe tải như sau:</t>
  </si>
  <si>
    <r>
      <rPr>
        <b/>
        <sz val="12"/>
        <rFont val="Times New Roman"/>
        <family val="1"/>
      </rPr>
      <t>CÔNG TY TNHH Ô TÔ HẢI ÂU</t>
    </r>
    <r>
      <rPr>
        <sz val="10"/>
        <rFont val="Times New Roman"/>
        <family val="1"/>
      </rPr>
      <t xml:space="preserve">
Trụ sở: 72 Trần Đăng Ninh,P. Dịch Vọng, Q. Cầu Giấy, TP Hà Nội
Chi nhánh: Trạm dừng chân cầu Cần Thơ, QL 1A, Cái Răng, Cần Thơ</t>
    </r>
  </si>
  <si>
    <t>Tư vấn viên:</t>
  </si>
  <si>
    <t>Số tiền vay ngân hàng: (75% giá trị hợp đồng)</t>
  </si>
  <si>
    <t>Bảo hiểm thân xe 01 năm: (tạm tính 1,9%)</t>
  </si>
  <si>
    <r>
      <t xml:space="preserve">Nhãn hiệu xe: </t>
    </r>
    <r>
      <rPr>
        <b/>
        <sz val="12"/>
        <rFont val="Times New Roman"/>
        <family val="1"/>
      </rPr>
      <t>CHENG LONG</t>
    </r>
    <r>
      <rPr>
        <sz val="12"/>
        <rFont val="Times New Roman"/>
        <family val="1"/>
      </rPr>
      <t xml:space="preserve">
Tên model: </t>
    </r>
    <r>
      <rPr>
        <b/>
        <sz val="12"/>
        <rFont val="Times New Roman"/>
        <family val="1"/>
      </rPr>
      <t xml:space="preserve">LZ1250M5DBT </t>
    </r>
    <r>
      <rPr>
        <sz val="12"/>
        <rFont val="Times New Roman"/>
        <family val="1"/>
      </rPr>
      <t>(Xe 03 chân)</t>
    </r>
    <r>
      <rPr>
        <b/>
        <sz val="12"/>
        <rFont val="Times New Roman"/>
        <family val="1"/>
      </rPr>
      <t xml:space="preserve">
</t>
    </r>
    <r>
      <rPr>
        <sz val="12"/>
        <rFont val="Times New Roman"/>
        <family val="1"/>
      </rPr>
      <t xml:space="preserve">Năm sản xuất: </t>
    </r>
    <r>
      <rPr>
        <b/>
        <sz val="12"/>
        <rFont val="Times New Roman"/>
        <family val="1"/>
      </rPr>
      <t xml:space="preserve">2021
</t>
    </r>
    <r>
      <rPr>
        <sz val="12"/>
        <rFont val="Times New Roman"/>
        <family val="1"/>
      </rPr>
      <t>Màu cabin:</t>
    </r>
    <r>
      <rPr>
        <b/>
        <sz val="12"/>
        <rFont val="Times New Roman"/>
        <family val="1"/>
      </rPr>
      <t xml:space="preserve"> Màu bạt</t>
    </r>
    <r>
      <rPr>
        <sz val="12"/>
        <rFont val="Times New Roman"/>
        <family val="1"/>
      </rPr>
      <t xml:space="preserve">
Loại thùng: </t>
    </r>
    <r>
      <rPr>
        <b/>
        <sz val="12"/>
        <rFont val="Times New Roman"/>
        <family val="1"/>
      </rPr>
      <t>Mui bạt tiêu chuẩn</t>
    </r>
    <r>
      <rPr>
        <sz val="12"/>
        <rFont val="Times New Roman"/>
        <family val="1"/>
      </rPr>
      <t xml:space="preserve">
Tổng tải trọng: ~ </t>
    </r>
    <r>
      <rPr>
        <b/>
        <sz val="12"/>
        <rFont val="Times New Roman"/>
        <family val="1"/>
      </rPr>
      <t>24.000</t>
    </r>
    <r>
      <rPr>
        <sz val="12"/>
        <rFont val="Times New Roman"/>
        <family val="1"/>
      </rPr>
      <t xml:space="preserve"> kg
Tải chở hàng hoá: ~ </t>
    </r>
    <r>
      <rPr>
        <b/>
        <sz val="12"/>
        <rFont val="Times New Roman"/>
        <family val="1"/>
      </rPr>
      <t>13.950</t>
    </r>
    <r>
      <rPr>
        <sz val="12"/>
        <rFont val="Times New Roman"/>
        <family val="1"/>
      </rPr>
      <t xml:space="preserve"> kg
Kích thước lòng thùng: ~ </t>
    </r>
    <r>
      <rPr>
        <b/>
        <sz val="12"/>
        <rFont val="Times New Roman"/>
        <family val="1"/>
      </rPr>
      <t>9.600 x 2.380 x 810/2.150</t>
    </r>
    <r>
      <rPr>
        <sz val="12"/>
        <rFont val="Times New Roman"/>
        <family val="1"/>
      </rPr>
      <t xml:space="preserve"> mm (dài x rộng x cao)
Động cơ: Diesel Euro 4, phun nhiên liệu điện tử, 08 xylanh thẳng hàng
Công thức bánh xe: 8x4
Lốp xe: 12.00R22.5
Thùng nhiên liệu: 350 lit
Cabin xe: 02 chỗ ngồi, 02 giường nằm, ghế tài hơi, có điều hoà cabin ....</t>
    </r>
  </si>
  <si>
    <t>Năm sản xuất: 2021</t>
  </si>
  <si>
    <t>Màu sơn cabin: Màu bạc</t>
  </si>
  <si>
    <t>Tổng tải trọng: 24.000 kg</t>
  </si>
  <si>
    <t>Tải chở hàng hoá: 13.950 kg</t>
  </si>
  <si>
    <t>Kích thước thùng: 9.600 x 2.380 x 2.150 mm (Dài x Rộng x Cao)</t>
  </si>
  <si>
    <t>Công thức bánh xe: 6x4 - sử dụng vỏ Linglong 12.00R22.5</t>
  </si>
  <si>
    <t>Dung tích thùng nhiên liệu: 350 lít</t>
  </si>
  <si>
    <t>Cabin xe H5: 02 chỗ ngồi, 02 giường, có điều hoà, ghế tài hơi ….</t>
  </si>
  <si>
    <t xml:space="preserve">KHUYẾN MÃI </t>
  </si>
  <si>
    <t>XE BÁN</t>
  </si>
  <si>
    <t>Hỗ trợ lệ phí trước bạ</t>
  </si>
  <si>
    <t>Hỗ trợ chi phí đi đăng kí, đăng kiểm</t>
  </si>
  <si>
    <t>-</t>
  </si>
  <si>
    <t>Phí bảo trì đường bộ 01 năm:</t>
  </si>
  <si>
    <t>Bảo hiểm trách nhiệm dân sự 01 năm:</t>
  </si>
  <si>
    <t>Định vị GPS:</t>
  </si>
  <si>
    <t>Đăng kí hợp tác xã:</t>
  </si>
  <si>
    <t>Phí dịch vụ đăng kí đăng kiểm:</t>
  </si>
  <si>
    <t>TỔNG GIÁ TRỊ XE BÁN
(Sau khi đã trừ giá trị khuyến mãi)</t>
  </si>
  <si>
    <r>
      <t xml:space="preserve">Nhãn hiệu xe: </t>
    </r>
    <r>
      <rPr>
        <b/>
        <sz val="13"/>
        <color theme="1"/>
        <rFont val="Times New Roman"/>
        <family val="1"/>
      </rPr>
      <t>CHENG LONG</t>
    </r>
  </si>
  <si>
    <t>Tên loại xe: LZ1250M5DBT - Xe tải 03 chân thùng mui bạt</t>
  </si>
  <si>
    <t>B. CHI PHÍ LÀM XE</t>
  </si>
  <si>
    <t>A. CHI TIẾT XE BÁN</t>
  </si>
  <si>
    <t>TỔNG PHÍ LÀM XE:
(Không bao gồm trong giá trị bán xe ở trên)</t>
  </si>
  <si>
    <t>Số tiền tháng đầu tiên trả ngân hàng: (tạm tính lãi 9.5% năm đầu)</t>
  </si>
  <si>
    <t>BÁO GIÁ XE CHENGLONG</t>
  </si>
  <si>
    <t>Số tiền ngân hàng cho vay: 70%</t>
  </si>
  <si>
    <t>Tổng giá trị xe lăn bánh: (Giá xe + chi phí làm xe)</t>
  </si>
  <si>
    <t>C. PHƯƠNG THỨC THANH TOÁN - NẾU VAY NGÂN HÀNG</t>
  </si>
  <si>
    <t>Tên loại xe: LZ1310H7FBT - Xe tải 04 chân thùng mui bạt</t>
  </si>
  <si>
    <t>Tổng tải trọng: 30.000 kg</t>
  </si>
  <si>
    <t>Tải chở hàng hoá: 17.950 kg</t>
  </si>
  <si>
    <t>Kích thước thùng: 9.500 x 2.360 x 2.150 mm (Dài x Rộng x Cao)</t>
  </si>
  <si>
    <t>Cabin xe H7: 02 chỗ ngồi, 02 giường, có điều hoà, ghế tài hơi ….</t>
  </si>
  <si>
    <t>Dung tích thùng nhiên liệu: 600 lít</t>
  </si>
  <si>
    <t>SỐ TIỀN CẦN TRẢ TRƯỚC KHI MUA XE:</t>
  </si>
  <si>
    <r>
      <t xml:space="preserve">         </t>
    </r>
    <r>
      <rPr>
        <b/>
        <sz val="13"/>
        <color theme="1"/>
        <rFont val="Times New Roman"/>
        <family val="1"/>
      </rPr>
      <t>Công ty TNHH ô tô Hải Âu</t>
    </r>
    <r>
      <rPr>
        <sz val="13"/>
        <color theme="1"/>
        <rFont val="Times New Roman"/>
        <family val="1"/>
      </rPr>
      <t xml:space="preserve"> kính gởi Quý khách hàng bảng báo giá xe tải Chenglong tham khảo, mọi chi tiết và hỗ trợ vui lòng liên hệ số: </t>
    </r>
    <r>
      <rPr>
        <b/>
        <sz val="13"/>
        <color rgb="FFC00000"/>
        <rFont val="Times New Roman"/>
        <family val="1"/>
      </rPr>
      <t>0939.537.507 - Mr. Hoà.</t>
    </r>
  </si>
  <si>
    <t>Tổng tải trọng: 34.000 kg</t>
  </si>
  <si>
    <t>Tải chở hàng hoá: 21.700 kg</t>
  </si>
  <si>
    <t>Tên loại xe: LZ1340H7GBT - Xe tải 05 chân thùng mui bạt</t>
  </si>
  <si>
    <t>Kích thước thùng: 9.500 x 2.370 x 2.150 mm (Dài x Rộng x Cao)</t>
  </si>
  <si>
    <t>Công thức bánh xe: 10x4 - sử dụng vỏ Linglong 12R22.5</t>
  </si>
  <si>
    <r>
      <rPr>
        <i/>
        <u/>
        <sz val="11"/>
        <color theme="1"/>
        <rFont val="Times New Roman"/>
        <family val="1"/>
      </rPr>
      <t>Trụ sở :</t>
    </r>
    <r>
      <rPr>
        <i/>
        <sz val="11"/>
        <color theme="1"/>
        <rFont val="Times New Roman"/>
        <family val="1"/>
      </rPr>
      <t xml:space="preserve"> Tầng 5, Tháp Tây, Toà nhà Hancorp Plaza, Số 72 Trần Đăng Ninh, Dịch Vọng, Cầu Giấy, Hà Nội
</t>
    </r>
    <r>
      <rPr>
        <i/>
        <u/>
        <sz val="11"/>
        <color theme="1"/>
        <rFont val="Times New Roman"/>
        <family val="1"/>
      </rPr>
      <t>Chi nhánh Đồng bằng sông Cửu Long:</t>
    </r>
    <r>
      <rPr>
        <i/>
        <sz val="11"/>
        <color theme="1"/>
        <rFont val="Times New Roman"/>
        <family val="1"/>
      </rPr>
      <t xml:space="preserve"> Trạm dừng chân cầu Cần Thơ, Quốc lộ 1A, Quận Cái Răng, Cần Thơ</t>
    </r>
  </si>
  <si>
    <t>Bảo hiểm thân xe 01 năm: (tạm tính 1.5 %)</t>
  </si>
  <si>
    <t>Tên loại xe: LZ4256H7DB - Đầu kéo 2 cầu - 385 mã lực - Cầu láp</t>
  </si>
  <si>
    <t>Tự trọng bản thân: 9.500 kg</t>
  </si>
  <si>
    <t>Kích thước xe: 6.890 x 2.495 x 3.890 mm (Dài x Rộng x Cao)</t>
  </si>
  <si>
    <t>Động cơ Diesel Euro 4 - Yuchai, công suất 350 HP</t>
  </si>
  <si>
    <t>Động cơ Diesel Euro 4 - Yuchai, công suất 270 HP</t>
  </si>
  <si>
    <t>Động cơ Diesel Euro 4 - Yuchai, công suất 330 HP</t>
  </si>
  <si>
    <t>Động cơ Diesel Euro 4 - Yuchai, công suất 385 HP</t>
  </si>
  <si>
    <t>Hộp số: 12 số tiến, 02 số lùi, có đồng tốc</t>
  </si>
  <si>
    <t>Vỏ xe: vỏ Linglong 12RR22.5</t>
  </si>
  <si>
    <t>Bảo hiểm thân xe 01 năm: (tạm tính 2.5 %)</t>
  </si>
  <si>
    <t>Tổng tải trọng kéo theo: 39.300/38.200 kg</t>
  </si>
  <si>
    <t>Hộp số: 09 số tiến, 01 số lùi</t>
  </si>
  <si>
    <t>Tên loại xe: LZ4255H7DB - Đầu kéo 2 cầu - 420 mã lực - Cầu láp</t>
  </si>
  <si>
    <t>Động cơ Diesel Euro 4 - Yuchai, công suất 420 HP</t>
  </si>
  <si>
    <t>Tổng tải trọng kéo theo: 39.300/38.250 kg</t>
  </si>
  <si>
    <t>Kích thước xe: 6.890 x 2.495 x 3.880 mm (Dài x Rộng x Cao)</t>
  </si>
  <si>
    <t>Vỏ xe: vỏ Linglong 11.00R20</t>
  </si>
  <si>
    <t>Tên loại xe: LZ4255H7DB - Đầu kéo 2 cầu - 420 mã lực - Cầu dầu</t>
  </si>
  <si>
    <t>Kích thước xe: 6.890 x 2.495 x 3.930 mm (Dài x Rộng x Cao)</t>
  </si>
  <si>
    <t>Tự trọng bản thân: 9.680 kg</t>
  </si>
  <si>
    <t>Tổng tải trọng kéo theo: 39.120/38.190 kg</t>
  </si>
  <si>
    <t>Tên loại xe: LZ4253H7DB - Đầu kéo 2 cầu - 480 mã lực - Cầu láp</t>
  </si>
  <si>
    <t>Năm sản xuất: 2020</t>
  </si>
  <si>
    <t>Tải chở hàng hoá: 13.010 kg</t>
  </si>
  <si>
    <t>Kích thước thùng: 6.500 x 2.300 x 720 mm (Dài x Rộng x Cao)</t>
  </si>
  <si>
    <t>Tên loại xe: LZ3310M5FB - Xe ben 04 chân - 10,6 khối</t>
  </si>
  <si>
    <t>Công thức bánh xe: 8x4 - sử dụng vỏ Linglong 12.00R20-18PR</t>
  </si>
  <si>
    <t>Công thức bánh xe: 8x4 - sử dụng vỏ Linglong 11.00R20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</si>
</sst>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b/>
      <sz val="12"/>
      <color rgb="FFC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6"/>
      <name val="Times New Roman"/>
      <family val="1"/>
    </font>
    <font>
      <sz val="5"/>
      <name val="Times New Roman"/>
      <family val="1"/>
    </font>
    <font>
      <b/>
      <sz val="5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7"/>
      <color theme="1"/>
      <name val="Times New Roman"/>
      <family val="1"/>
    </font>
    <font>
      <b/>
      <sz val="13"/>
      <color rgb="FFC00000"/>
      <name val="Times New Roman"/>
      <family val="1"/>
    </font>
    <font>
      <b/>
      <sz val="21"/>
      <color rgb="FFC00000"/>
      <name val="Times New Roman"/>
      <family val="1"/>
    </font>
    <font>
      <i/>
      <sz val="11"/>
      <color theme="1"/>
      <name val="Times New Roman"/>
      <family val="1"/>
    </font>
    <font>
      <i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0D8F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8">
    <xf numFmtId="0" fontId="0" fillId="0" borderId="0" xfId="0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/>
    </xf>
    <xf numFmtId="41" fontId="13" fillId="0" borderId="0" xfId="1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41" fontId="13" fillId="2" borderId="1" xfId="1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right" vertical="center"/>
    </xf>
    <xf numFmtId="0" fontId="12" fillId="3" borderId="0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right" vertical="top"/>
    </xf>
    <xf numFmtId="0" fontId="12" fillId="3" borderId="13" xfId="0" applyFont="1" applyFill="1" applyBorder="1" applyAlignment="1">
      <alignment horizontal="left" vertical="top"/>
    </xf>
    <xf numFmtId="0" fontId="12" fillId="3" borderId="3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left" vertical="center"/>
    </xf>
    <xf numFmtId="41" fontId="12" fillId="3" borderId="1" xfId="1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right" vertical="top"/>
    </xf>
    <xf numFmtId="0" fontId="12" fillId="3" borderId="4" xfId="0" applyFont="1" applyFill="1" applyBorder="1" applyAlignment="1">
      <alignment horizontal="left" vertical="top"/>
    </xf>
    <xf numFmtId="41" fontId="12" fillId="3" borderId="1" xfId="1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right" vertical="center"/>
    </xf>
    <xf numFmtId="0" fontId="15" fillId="2" borderId="4" xfId="0" applyFont="1" applyFill="1" applyBorder="1" applyAlignment="1">
      <alignment horizontal="left" vertical="center"/>
    </xf>
    <xf numFmtId="41" fontId="15" fillId="2" borderId="1" xfId="1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1" fontId="6" fillId="0" borderId="1" xfId="1" applyFont="1" applyBorder="1" applyAlignment="1">
      <alignment horizontal="left" vertical="center"/>
    </xf>
    <xf numFmtId="41" fontId="4" fillId="0" borderId="1" xfId="1" applyFont="1" applyBorder="1" applyAlignment="1">
      <alignment horizontal="left" vertical="center"/>
    </xf>
    <xf numFmtId="41" fontId="6" fillId="0" borderId="7" xfId="1" applyFont="1" applyBorder="1" applyAlignment="1">
      <alignment horizontal="center" vertical="center"/>
    </xf>
    <xf numFmtId="41" fontId="6" fillId="0" borderId="8" xfId="1" applyFont="1" applyBorder="1" applyAlignment="1">
      <alignment horizontal="center" vertical="center"/>
    </xf>
    <xf numFmtId="41" fontId="6" fillId="0" borderId="9" xfId="1" applyFont="1" applyBorder="1" applyAlignment="1">
      <alignment horizontal="center" vertical="center"/>
    </xf>
    <xf numFmtId="41" fontId="6" fillId="0" borderId="10" xfId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1" fontId="5" fillId="2" borderId="1" xfId="1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41" fontId="6" fillId="0" borderId="4" xfId="1" applyFont="1" applyBorder="1" applyAlignment="1">
      <alignment horizontal="center" vertical="center" wrapText="1"/>
    </xf>
    <xf numFmtId="41" fontId="6" fillId="0" borderId="5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/>
    </xf>
    <xf numFmtId="41" fontId="6" fillId="0" borderId="1" xfId="0" applyNumberFormat="1" applyFont="1" applyBorder="1" applyAlignment="1">
      <alignment horizontal="left" vertical="center"/>
    </xf>
    <xf numFmtId="41" fontId="6" fillId="0" borderId="1" xfId="1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41" fontId="12" fillId="3" borderId="14" xfId="1" applyFont="1" applyFill="1" applyBorder="1" applyAlignment="1">
      <alignment horizontal="center" vertical="center"/>
    </xf>
    <xf numFmtId="41" fontId="12" fillId="3" borderId="15" xfId="1" applyFont="1" applyFill="1" applyBorder="1" applyAlignment="1">
      <alignment horizontal="center" vertical="center"/>
    </xf>
    <xf numFmtId="41" fontId="12" fillId="3" borderId="6" xfId="1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10D8F1"/>
      <color rgb="FF00F192"/>
      <color rgb="FF00E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127000</xdr:rowOff>
    </xdr:from>
    <xdr:to>
      <xdr:col>1</xdr:col>
      <xdr:colOff>749300</xdr:colOff>
      <xdr:row>0</xdr:row>
      <xdr:rowOff>558800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E60E19-1D56-374D-8E98-56F9E244483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7000"/>
          <a:ext cx="1536700" cy="431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482600</xdr:colOff>
      <xdr:row>0</xdr:row>
      <xdr:rowOff>50800</xdr:rowOff>
    </xdr:from>
    <xdr:to>
      <xdr:col>7</xdr:col>
      <xdr:colOff>736600</xdr:colOff>
      <xdr:row>0</xdr:row>
      <xdr:rowOff>714375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0F474B-D901-584E-8D61-ECBE447FBA5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5600" y="50800"/>
          <a:ext cx="1079500" cy="663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8BCA-F78C-A34F-9E3A-CF4D413C8441}">
  <sheetPr>
    <pageSetUpPr fitToPage="1"/>
  </sheetPr>
  <dimension ref="A1:H30"/>
  <sheetViews>
    <sheetView workbookViewId="0">
      <selection activeCell="C1" sqref="C1:G1"/>
    </sheetView>
  </sheetViews>
  <sheetFormatPr baseColWidth="10" defaultRowHeight="16" x14ac:dyDescent="0.2"/>
  <cols>
    <col min="1" max="16384" width="10.83203125" style="1"/>
  </cols>
  <sheetData>
    <row r="1" spans="1:8" ht="58" customHeight="1" x14ac:dyDescent="0.2">
      <c r="A1" s="32"/>
      <c r="B1" s="32"/>
      <c r="C1" s="31" t="s">
        <v>22</v>
      </c>
      <c r="D1" s="31"/>
      <c r="E1" s="31"/>
      <c r="F1" s="31"/>
      <c r="G1" s="31"/>
      <c r="H1" s="9"/>
    </row>
    <row r="2" spans="1:8" ht="32" customHeight="1" x14ac:dyDescent="0.2">
      <c r="A2" s="42" t="s">
        <v>18</v>
      </c>
      <c r="B2" s="42"/>
      <c r="C2" s="42"/>
      <c r="D2" s="42"/>
      <c r="E2" s="42"/>
      <c r="F2" s="42"/>
      <c r="G2" s="42"/>
      <c r="H2" s="42"/>
    </row>
    <row r="3" spans="1:8" x14ac:dyDescent="0.2">
      <c r="A3" s="8"/>
      <c r="B3" s="8"/>
      <c r="C3" s="2"/>
      <c r="D3" s="45" t="s">
        <v>23</v>
      </c>
      <c r="E3" s="45"/>
      <c r="F3" s="45"/>
      <c r="G3" s="45"/>
      <c r="H3" s="45"/>
    </row>
    <row r="4" spans="1:8" s="5" customFormat="1" ht="9" x14ac:dyDescent="0.2">
      <c r="A4" s="6"/>
      <c r="B4" s="6"/>
      <c r="C4" s="6"/>
      <c r="D4" s="6"/>
      <c r="E4" s="7"/>
      <c r="F4" s="7"/>
      <c r="G4" s="7"/>
      <c r="H4" s="7"/>
    </row>
    <row r="5" spans="1:8" x14ac:dyDescent="0.2">
      <c r="A5" s="34" t="s">
        <v>21</v>
      </c>
      <c r="B5" s="34"/>
      <c r="C5" s="34"/>
      <c r="D5" s="34"/>
      <c r="E5" s="34"/>
      <c r="F5" s="34"/>
      <c r="G5" s="34"/>
      <c r="H5" s="34"/>
    </row>
    <row r="6" spans="1:8" s="5" customFormat="1" ht="9" x14ac:dyDescent="0.2">
      <c r="A6" s="47"/>
      <c r="B6" s="47"/>
      <c r="C6" s="47"/>
      <c r="D6" s="47"/>
      <c r="E6" s="47"/>
      <c r="F6" s="47"/>
      <c r="G6" s="47"/>
      <c r="H6" s="47"/>
    </row>
    <row r="7" spans="1:8" ht="18" x14ac:dyDescent="0.2">
      <c r="A7" s="43" t="s">
        <v>1</v>
      </c>
      <c r="B7" s="43"/>
      <c r="C7" s="43"/>
      <c r="D7" s="43"/>
      <c r="E7" s="43"/>
      <c r="F7" s="43"/>
      <c r="G7" s="43"/>
      <c r="H7" s="43"/>
    </row>
    <row r="8" spans="1:8" ht="236" customHeight="1" x14ac:dyDescent="0.2">
      <c r="A8" s="51" t="s">
        <v>26</v>
      </c>
      <c r="B8" s="52"/>
      <c r="C8" s="52"/>
      <c r="D8" s="52"/>
      <c r="E8" s="52"/>
      <c r="F8" s="52"/>
      <c r="G8" s="53">
        <v>1260000000</v>
      </c>
      <c r="H8" s="54"/>
    </row>
    <row r="9" spans="1:8" s="5" customFormat="1" ht="9" x14ac:dyDescent="0.2">
      <c r="A9" s="46"/>
      <c r="B9" s="46"/>
      <c r="C9" s="46"/>
      <c r="D9" s="46"/>
      <c r="E9" s="46"/>
      <c r="F9" s="46"/>
      <c r="G9" s="46"/>
      <c r="H9" s="46"/>
    </row>
    <row r="10" spans="1:8" ht="18" x14ac:dyDescent="0.2">
      <c r="A10" s="43" t="s">
        <v>2</v>
      </c>
      <c r="B10" s="43"/>
      <c r="C10" s="43"/>
      <c r="D10" s="43"/>
      <c r="E10" s="43"/>
      <c r="F10" s="43"/>
      <c r="G10" s="43"/>
      <c r="H10" s="43"/>
    </row>
    <row r="11" spans="1:8" x14ac:dyDescent="0.2">
      <c r="A11" s="55" t="s">
        <v>16</v>
      </c>
      <c r="B11" s="55"/>
      <c r="C11" s="41" t="s">
        <v>8</v>
      </c>
      <c r="D11" s="41"/>
      <c r="E11" s="41"/>
      <c r="F11" s="41"/>
      <c r="G11" s="37">
        <v>1240000000</v>
      </c>
      <c r="H11" s="38"/>
    </row>
    <row r="12" spans="1:8" x14ac:dyDescent="0.2">
      <c r="A12" s="55"/>
      <c r="B12" s="55"/>
      <c r="C12" s="41" t="s">
        <v>0</v>
      </c>
      <c r="D12" s="41"/>
      <c r="E12" s="41"/>
      <c r="F12" s="41"/>
      <c r="G12" s="39"/>
      <c r="H12" s="40"/>
    </row>
    <row r="13" spans="1:8" ht="34" customHeight="1" x14ac:dyDescent="0.2">
      <c r="A13" s="48" t="s">
        <v>15</v>
      </c>
      <c r="B13" s="48"/>
      <c r="C13" s="49"/>
      <c r="D13" s="49"/>
      <c r="E13" s="49"/>
      <c r="F13" s="49"/>
      <c r="G13" s="50">
        <f>G11</f>
        <v>1240000000</v>
      </c>
      <c r="H13" s="50"/>
    </row>
    <row r="14" spans="1:8" x14ac:dyDescent="0.2">
      <c r="A14" s="55" t="s">
        <v>14</v>
      </c>
      <c r="B14" s="55"/>
      <c r="C14" s="41" t="s">
        <v>4</v>
      </c>
      <c r="D14" s="41"/>
      <c r="E14" s="41"/>
      <c r="F14" s="41"/>
      <c r="G14" s="35">
        <f>G13*2%</f>
        <v>24800000</v>
      </c>
      <c r="H14" s="35"/>
    </row>
    <row r="15" spans="1:8" x14ac:dyDescent="0.2">
      <c r="A15" s="55"/>
      <c r="B15" s="55"/>
      <c r="C15" s="41" t="s">
        <v>5</v>
      </c>
      <c r="D15" s="41"/>
      <c r="E15" s="41"/>
      <c r="F15" s="41"/>
      <c r="G15" s="35">
        <v>8640000</v>
      </c>
      <c r="H15" s="35"/>
    </row>
    <row r="16" spans="1:8" x14ac:dyDescent="0.2">
      <c r="A16" s="55"/>
      <c r="B16" s="55"/>
      <c r="C16" s="41" t="s">
        <v>6</v>
      </c>
      <c r="D16" s="41"/>
      <c r="E16" s="41"/>
      <c r="F16" s="41"/>
      <c r="G16" s="35">
        <v>3580000</v>
      </c>
      <c r="H16" s="35"/>
    </row>
    <row r="17" spans="1:8" x14ac:dyDescent="0.2">
      <c r="A17" s="55"/>
      <c r="B17" s="55"/>
      <c r="C17" s="41" t="s">
        <v>7</v>
      </c>
      <c r="D17" s="41"/>
      <c r="E17" s="41"/>
      <c r="F17" s="41"/>
      <c r="G17" s="35">
        <v>3500000</v>
      </c>
      <c r="H17" s="35"/>
    </row>
    <row r="18" spans="1:8" x14ac:dyDescent="0.2">
      <c r="A18" s="55"/>
      <c r="B18" s="55"/>
      <c r="C18" s="41" t="s">
        <v>19</v>
      </c>
      <c r="D18" s="41"/>
      <c r="E18" s="41"/>
      <c r="F18" s="41"/>
      <c r="G18" s="35">
        <v>5500000</v>
      </c>
      <c r="H18" s="35"/>
    </row>
    <row r="19" spans="1:8" x14ac:dyDescent="0.2">
      <c r="A19" s="55"/>
      <c r="B19" s="55"/>
      <c r="C19" s="41" t="s">
        <v>25</v>
      </c>
      <c r="D19" s="41"/>
      <c r="E19" s="41"/>
      <c r="F19" s="41"/>
      <c r="G19" s="35">
        <f>G13*1.9%</f>
        <v>23560000</v>
      </c>
      <c r="H19" s="35"/>
    </row>
    <row r="20" spans="1:8" x14ac:dyDescent="0.2">
      <c r="A20" s="55"/>
      <c r="B20" s="55"/>
      <c r="C20" s="57" t="s">
        <v>17</v>
      </c>
      <c r="D20" s="57"/>
      <c r="E20" s="57"/>
      <c r="F20" s="57"/>
      <c r="G20" s="36">
        <f>SUM(G14:H19)</f>
        <v>69580000</v>
      </c>
      <c r="H20" s="36"/>
    </row>
    <row r="21" spans="1:8" ht="34" customHeight="1" x14ac:dyDescent="0.2">
      <c r="A21" s="48" t="s">
        <v>13</v>
      </c>
      <c r="B21" s="48"/>
      <c r="C21" s="48"/>
      <c r="D21" s="48"/>
      <c r="E21" s="48"/>
      <c r="F21" s="48"/>
      <c r="G21" s="50">
        <f>G13+G20</f>
        <v>1309580000</v>
      </c>
      <c r="H21" s="50"/>
    </row>
    <row r="22" spans="1:8" s="5" customFormat="1" ht="9" x14ac:dyDescent="0.2">
      <c r="A22" s="44"/>
      <c r="B22" s="44"/>
      <c r="C22" s="44"/>
      <c r="D22" s="44"/>
      <c r="E22" s="44"/>
      <c r="F22" s="44"/>
      <c r="G22" s="44"/>
      <c r="H22" s="44"/>
    </row>
    <row r="23" spans="1:8" ht="18" x14ac:dyDescent="0.2">
      <c r="A23" s="43" t="s">
        <v>3</v>
      </c>
      <c r="B23" s="43"/>
      <c r="C23" s="43"/>
      <c r="D23" s="43"/>
      <c r="E23" s="43"/>
      <c r="F23" s="43"/>
      <c r="G23" s="43"/>
      <c r="H23" s="43"/>
    </row>
    <row r="24" spans="1:8" x14ac:dyDescent="0.2">
      <c r="A24" s="4">
        <v>1</v>
      </c>
      <c r="B24" s="41" t="s">
        <v>24</v>
      </c>
      <c r="C24" s="41"/>
      <c r="D24" s="41"/>
      <c r="E24" s="41"/>
      <c r="F24" s="41"/>
      <c r="G24" s="59">
        <f>G13*75%</f>
        <v>930000000</v>
      </c>
      <c r="H24" s="41"/>
    </row>
    <row r="25" spans="1:8" x14ac:dyDescent="0.2">
      <c r="A25" s="4">
        <v>2</v>
      </c>
      <c r="B25" s="41" t="s">
        <v>9</v>
      </c>
      <c r="C25" s="41"/>
      <c r="D25" s="41"/>
      <c r="E25" s="41"/>
      <c r="F25" s="41"/>
      <c r="G25" s="58">
        <f>G24/60</f>
        <v>15500000</v>
      </c>
      <c r="H25" s="58"/>
    </row>
    <row r="26" spans="1:8" x14ac:dyDescent="0.2">
      <c r="A26" s="4">
        <v>3</v>
      </c>
      <c r="B26" s="41" t="s">
        <v>20</v>
      </c>
      <c r="C26" s="41"/>
      <c r="D26" s="41"/>
      <c r="E26" s="41"/>
      <c r="F26" s="41"/>
      <c r="G26" s="58">
        <f>G24*(8.9%/12)</f>
        <v>6897500.0000000009</v>
      </c>
      <c r="H26" s="58"/>
    </row>
    <row r="27" spans="1:8" x14ac:dyDescent="0.2">
      <c r="A27" s="4">
        <v>4</v>
      </c>
      <c r="B27" s="41" t="s">
        <v>10</v>
      </c>
      <c r="C27" s="41"/>
      <c r="D27" s="41"/>
      <c r="E27" s="41"/>
      <c r="F27" s="41"/>
      <c r="G27" s="60">
        <f>G25+G26</f>
        <v>22397500</v>
      </c>
      <c r="H27" s="60"/>
    </row>
    <row r="28" spans="1:8" x14ac:dyDescent="0.2">
      <c r="A28" s="4">
        <v>5</v>
      </c>
      <c r="B28" s="41" t="s">
        <v>11</v>
      </c>
      <c r="C28" s="41"/>
      <c r="D28" s="41"/>
      <c r="E28" s="41"/>
      <c r="F28" s="41"/>
      <c r="G28" s="59">
        <f>G21-G24</f>
        <v>379580000</v>
      </c>
      <c r="H28" s="41"/>
    </row>
    <row r="29" spans="1:8" s="3" customFormat="1" ht="10" x14ac:dyDescent="0.2">
      <c r="A29" s="56"/>
      <c r="B29" s="56"/>
      <c r="C29" s="56"/>
      <c r="D29" s="56"/>
      <c r="E29" s="56"/>
      <c r="F29" s="56"/>
      <c r="G29" s="56"/>
      <c r="H29" s="56"/>
    </row>
    <row r="30" spans="1:8" x14ac:dyDescent="0.2">
      <c r="A30" s="33" t="s">
        <v>12</v>
      </c>
      <c r="B30" s="33"/>
      <c r="C30" s="33"/>
      <c r="D30" s="33"/>
      <c r="E30" s="33"/>
      <c r="F30" s="33"/>
      <c r="G30" s="33"/>
      <c r="H30" s="33"/>
    </row>
  </sheetData>
  <mergeCells count="48">
    <mergeCell ref="A29:H29"/>
    <mergeCell ref="C19:F19"/>
    <mergeCell ref="C20:F20"/>
    <mergeCell ref="G25:H25"/>
    <mergeCell ref="G26:H26"/>
    <mergeCell ref="G28:H28"/>
    <mergeCell ref="B24:F24"/>
    <mergeCell ref="G24:H24"/>
    <mergeCell ref="G27:H27"/>
    <mergeCell ref="B28:F28"/>
    <mergeCell ref="B25:F25"/>
    <mergeCell ref="B26:F26"/>
    <mergeCell ref="A21:F21"/>
    <mergeCell ref="G21:H21"/>
    <mergeCell ref="A23:H23"/>
    <mergeCell ref="A14:B20"/>
    <mergeCell ref="D3:H3"/>
    <mergeCell ref="A9:H9"/>
    <mergeCell ref="A6:H6"/>
    <mergeCell ref="A13:F13"/>
    <mergeCell ref="G13:H13"/>
    <mergeCell ref="A8:F8"/>
    <mergeCell ref="A10:H10"/>
    <mergeCell ref="G8:H8"/>
    <mergeCell ref="A11:B12"/>
    <mergeCell ref="C11:F11"/>
    <mergeCell ref="C12:F12"/>
    <mergeCell ref="A22:H22"/>
    <mergeCell ref="G18:H18"/>
    <mergeCell ref="C14:F14"/>
    <mergeCell ref="C15:F15"/>
    <mergeCell ref="G16:H16"/>
    <mergeCell ref="C1:G1"/>
    <mergeCell ref="A1:B1"/>
    <mergeCell ref="A30:H30"/>
    <mergeCell ref="A5:H5"/>
    <mergeCell ref="G19:H19"/>
    <mergeCell ref="G20:H20"/>
    <mergeCell ref="G14:H14"/>
    <mergeCell ref="G15:H15"/>
    <mergeCell ref="G11:H12"/>
    <mergeCell ref="C16:F16"/>
    <mergeCell ref="C17:F17"/>
    <mergeCell ref="C18:F18"/>
    <mergeCell ref="G17:H17"/>
    <mergeCell ref="A2:H2"/>
    <mergeCell ref="A7:H7"/>
    <mergeCell ref="B27:F27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7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E624-A45C-5C47-8128-9C8888BAA04F}">
  <sheetPr>
    <pageSetUpPr fitToPage="1"/>
  </sheetPr>
  <dimension ref="A1:H43"/>
  <sheetViews>
    <sheetView workbookViewId="0">
      <selection activeCell="L16" sqref="L16"/>
    </sheetView>
  </sheetViews>
  <sheetFormatPr baseColWidth="10" defaultRowHeight="17" x14ac:dyDescent="0.2"/>
  <cols>
    <col min="1" max="1" width="4" style="10" customWidth="1"/>
    <col min="2" max="2" width="2.33203125" style="10" customWidth="1"/>
    <col min="3" max="3" width="6.33203125" style="12" customWidth="1"/>
    <col min="4" max="4" width="64" style="10" customWidth="1"/>
    <col min="5" max="5" width="17" style="11" customWidth="1"/>
    <col min="6" max="6" width="1" style="10" customWidth="1"/>
    <col min="7" max="7" width="4" style="10" customWidth="1"/>
    <col min="8" max="16384" width="10.83203125" style="10"/>
  </cols>
  <sheetData>
    <row r="1" spans="1:7" ht="56" customHeight="1" x14ac:dyDescent="0.3">
      <c r="A1" s="77"/>
      <c r="B1" s="79" t="s">
        <v>52</v>
      </c>
      <c r="C1" s="79"/>
      <c r="D1" s="79"/>
      <c r="E1" s="79"/>
      <c r="F1" s="79"/>
      <c r="G1" s="77"/>
    </row>
    <row r="2" spans="1:7" ht="53" customHeight="1" x14ac:dyDescent="0.2">
      <c r="A2" s="77"/>
      <c r="B2" s="80" t="s">
        <v>63</v>
      </c>
      <c r="C2" s="81"/>
      <c r="D2" s="81"/>
      <c r="E2" s="81"/>
      <c r="F2" s="81"/>
      <c r="G2" s="77"/>
    </row>
    <row r="3" spans="1:7" ht="32" customHeight="1" x14ac:dyDescent="0.2">
      <c r="A3" s="77"/>
      <c r="B3" s="68" t="s">
        <v>49</v>
      </c>
      <c r="C3" s="69"/>
      <c r="D3" s="69"/>
      <c r="E3" s="69"/>
      <c r="F3" s="70"/>
      <c r="G3" s="77"/>
    </row>
    <row r="4" spans="1:7" ht="24" customHeight="1" x14ac:dyDescent="0.2">
      <c r="A4" s="77"/>
      <c r="B4" s="73"/>
      <c r="C4" s="86" t="s">
        <v>36</v>
      </c>
      <c r="D4" s="87"/>
      <c r="E4" s="82">
        <v>1260000000</v>
      </c>
      <c r="F4" s="71"/>
      <c r="G4" s="77"/>
    </row>
    <row r="5" spans="1:7" ht="17" customHeight="1" x14ac:dyDescent="0.2">
      <c r="A5" s="77"/>
      <c r="B5" s="73"/>
      <c r="C5" s="14" t="s">
        <v>39</v>
      </c>
      <c r="D5" s="15" t="s">
        <v>46</v>
      </c>
      <c r="E5" s="83"/>
      <c r="F5" s="71"/>
      <c r="G5" s="77"/>
    </row>
    <row r="6" spans="1:7" x14ac:dyDescent="0.2">
      <c r="A6" s="77"/>
      <c r="B6" s="73"/>
      <c r="C6" s="14" t="s">
        <v>39</v>
      </c>
      <c r="D6" s="15" t="s">
        <v>47</v>
      </c>
      <c r="E6" s="83"/>
      <c r="F6" s="71"/>
      <c r="G6" s="77"/>
    </row>
    <row r="7" spans="1:7" x14ac:dyDescent="0.2">
      <c r="A7" s="77"/>
      <c r="B7" s="73"/>
      <c r="C7" s="14" t="s">
        <v>39</v>
      </c>
      <c r="D7" s="15" t="s">
        <v>27</v>
      </c>
      <c r="E7" s="83"/>
      <c r="F7" s="71"/>
      <c r="G7" s="77"/>
    </row>
    <row r="8" spans="1:7" x14ac:dyDescent="0.2">
      <c r="A8" s="77"/>
      <c r="B8" s="73"/>
      <c r="C8" s="14" t="s">
        <v>39</v>
      </c>
      <c r="D8" s="15" t="s">
        <v>28</v>
      </c>
      <c r="E8" s="83"/>
      <c r="F8" s="71"/>
      <c r="G8" s="77"/>
    </row>
    <row r="9" spans="1:7" x14ac:dyDescent="0.2">
      <c r="A9" s="77"/>
      <c r="B9" s="73"/>
      <c r="C9" s="14" t="s">
        <v>39</v>
      </c>
      <c r="D9" s="15" t="s">
        <v>29</v>
      </c>
      <c r="E9" s="83"/>
      <c r="F9" s="71"/>
      <c r="G9" s="77"/>
    </row>
    <row r="10" spans="1:7" x14ac:dyDescent="0.2">
      <c r="A10" s="77"/>
      <c r="B10" s="73"/>
      <c r="C10" s="14" t="s">
        <v>39</v>
      </c>
      <c r="D10" s="15" t="s">
        <v>30</v>
      </c>
      <c r="E10" s="83"/>
      <c r="F10" s="71"/>
      <c r="G10" s="77"/>
    </row>
    <row r="11" spans="1:7" x14ac:dyDescent="0.2">
      <c r="A11" s="77"/>
      <c r="B11" s="73"/>
      <c r="C11" s="14" t="s">
        <v>39</v>
      </c>
      <c r="D11" s="15" t="s">
        <v>31</v>
      </c>
      <c r="E11" s="83"/>
      <c r="F11" s="71"/>
      <c r="G11" s="77"/>
    </row>
    <row r="12" spans="1:7" x14ac:dyDescent="0.2">
      <c r="A12" s="77"/>
      <c r="B12" s="73"/>
      <c r="C12" s="14" t="s">
        <v>39</v>
      </c>
      <c r="D12" s="15" t="s">
        <v>75</v>
      </c>
      <c r="E12" s="83"/>
      <c r="F12" s="71"/>
      <c r="G12" s="77"/>
    </row>
    <row r="13" spans="1:7" x14ac:dyDescent="0.2">
      <c r="A13" s="77"/>
      <c r="B13" s="73"/>
      <c r="C13" s="14" t="s">
        <v>39</v>
      </c>
      <c r="D13" s="15" t="s">
        <v>82</v>
      </c>
      <c r="E13" s="83"/>
      <c r="F13" s="71"/>
      <c r="G13" s="77"/>
    </row>
    <row r="14" spans="1:7" x14ac:dyDescent="0.2">
      <c r="A14" s="77"/>
      <c r="B14" s="73"/>
      <c r="C14" s="14" t="s">
        <v>39</v>
      </c>
      <c r="D14" s="15" t="s">
        <v>32</v>
      </c>
      <c r="E14" s="83"/>
      <c r="F14" s="71"/>
      <c r="G14" s="77"/>
    </row>
    <row r="15" spans="1:7" x14ac:dyDescent="0.2">
      <c r="A15" s="77"/>
      <c r="B15" s="73"/>
      <c r="C15" s="14" t="s">
        <v>39</v>
      </c>
      <c r="D15" s="15" t="s">
        <v>33</v>
      </c>
      <c r="E15" s="83"/>
      <c r="F15" s="71"/>
      <c r="G15" s="77"/>
    </row>
    <row r="16" spans="1:7" ht="22" customHeight="1" x14ac:dyDescent="0.2">
      <c r="A16" s="77"/>
      <c r="B16" s="73"/>
      <c r="C16" s="16" t="s">
        <v>39</v>
      </c>
      <c r="D16" s="17" t="s">
        <v>34</v>
      </c>
      <c r="E16" s="84"/>
      <c r="F16" s="71"/>
      <c r="G16" s="77"/>
    </row>
    <row r="17" spans="1:7" ht="24" customHeight="1" x14ac:dyDescent="0.2">
      <c r="A17" s="77"/>
      <c r="B17" s="73"/>
      <c r="C17" s="86" t="s">
        <v>35</v>
      </c>
      <c r="D17" s="87"/>
      <c r="E17" s="82">
        <v>15000000</v>
      </c>
      <c r="F17" s="71"/>
      <c r="G17" s="77"/>
    </row>
    <row r="18" spans="1:7" x14ac:dyDescent="0.2">
      <c r="A18" s="77"/>
      <c r="B18" s="73"/>
      <c r="C18" s="14" t="s">
        <v>39</v>
      </c>
      <c r="D18" s="15" t="s">
        <v>37</v>
      </c>
      <c r="E18" s="83"/>
      <c r="F18" s="71"/>
      <c r="G18" s="77"/>
    </row>
    <row r="19" spans="1:7" ht="23" customHeight="1" x14ac:dyDescent="0.2">
      <c r="A19" s="77"/>
      <c r="B19" s="73"/>
      <c r="C19" s="16" t="s">
        <v>39</v>
      </c>
      <c r="D19" s="17" t="s">
        <v>38</v>
      </c>
      <c r="E19" s="84"/>
      <c r="F19" s="71"/>
      <c r="G19" s="77"/>
    </row>
    <row r="20" spans="1:7" ht="47" customHeight="1" x14ac:dyDescent="0.2">
      <c r="A20" s="77"/>
      <c r="B20" s="73"/>
      <c r="C20" s="75" t="s">
        <v>45</v>
      </c>
      <c r="D20" s="76"/>
      <c r="E20" s="13">
        <f>E4-E17</f>
        <v>1245000000</v>
      </c>
      <c r="F20" s="71"/>
      <c r="G20" s="77"/>
    </row>
    <row r="21" spans="1:7" ht="7" customHeight="1" x14ac:dyDescent="0.2">
      <c r="A21" s="77"/>
      <c r="B21" s="74"/>
      <c r="C21" s="85"/>
      <c r="D21" s="85"/>
      <c r="E21" s="85"/>
      <c r="F21" s="72"/>
      <c r="G21" s="77"/>
    </row>
    <row r="22" spans="1:7" ht="11" customHeight="1" x14ac:dyDescent="0.2">
      <c r="A22" s="77"/>
      <c r="B22" s="67"/>
      <c r="C22" s="67"/>
      <c r="D22" s="67"/>
      <c r="E22" s="67"/>
      <c r="F22" s="67"/>
      <c r="G22" s="77"/>
    </row>
    <row r="23" spans="1:7" ht="32" customHeight="1" x14ac:dyDescent="0.2">
      <c r="A23" s="77"/>
      <c r="B23" s="68" t="s">
        <v>48</v>
      </c>
      <c r="C23" s="69"/>
      <c r="D23" s="69"/>
      <c r="E23" s="69"/>
      <c r="F23" s="70"/>
      <c r="G23" s="77"/>
    </row>
    <row r="24" spans="1:7" x14ac:dyDescent="0.2">
      <c r="A24" s="77"/>
      <c r="B24" s="73"/>
      <c r="C24" s="18" t="s">
        <v>39</v>
      </c>
      <c r="D24" s="19" t="s">
        <v>4</v>
      </c>
      <c r="E24" s="20">
        <f>E20*2%</f>
        <v>24900000</v>
      </c>
      <c r="F24" s="71"/>
      <c r="G24" s="77"/>
    </row>
    <row r="25" spans="1:7" x14ac:dyDescent="0.2">
      <c r="A25" s="77"/>
      <c r="B25" s="73"/>
      <c r="C25" s="18" t="s">
        <v>39</v>
      </c>
      <c r="D25" s="19" t="s">
        <v>40</v>
      </c>
      <c r="E25" s="20">
        <v>8640000</v>
      </c>
      <c r="F25" s="71"/>
      <c r="G25" s="77"/>
    </row>
    <row r="26" spans="1:7" x14ac:dyDescent="0.2">
      <c r="A26" s="77"/>
      <c r="B26" s="73"/>
      <c r="C26" s="18" t="s">
        <v>39</v>
      </c>
      <c r="D26" s="19" t="s">
        <v>41</v>
      </c>
      <c r="E26" s="20">
        <v>3580000</v>
      </c>
      <c r="F26" s="71"/>
      <c r="G26" s="77"/>
    </row>
    <row r="27" spans="1:7" x14ac:dyDescent="0.2">
      <c r="A27" s="77"/>
      <c r="B27" s="73"/>
      <c r="C27" s="18" t="s">
        <v>39</v>
      </c>
      <c r="D27" s="19" t="s">
        <v>42</v>
      </c>
      <c r="E27" s="20">
        <v>2000000</v>
      </c>
      <c r="F27" s="71"/>
      <c r="G27" s="77"/>
    </row>
    <row r="28" spans="1:7" x14ac:dyDescent="0.2">
      <c r="A28" s="77"/>
      <c r="B28" s="73"/>
      <c r="C28" s="18" t="s">
        <v>39</v>
      </c>
      <c r="D28" s="19" t="s">
        <v>43</v>
      </c>
      <c r="E28" s="20">
        <v>3000000</v>
      </c>
      <c r="F28" s="71"/>
      <c r="G28" s="77"/>
    </row>
    <row r="29" spans="1:7" ht="18" customHeight="1" x14ac:dyDescent="0.2">
      <c r="A29" s="77"/>
      <c r="B29" s="73"/>
      <c r="C29" s="18" t="s">
        <v>39</v>
      </c>
      <c r="D29" s="19" t="s">
        <v>44</v>
      </c>
      <c r="E29" s="20">
        <v>5000000</v>
      </c>
      <c r="F29" s="71"/>
      <c r="G29" s="77"/>
    </row>
    <row r="30" spans="1:7" ht="18" customHeight="1" x14ac:dyDescent="0.2">
      <c r="A30" s="77"/>
      <c r="B30" s="73"/>
      <c r="C30" s="21" t="s">
        <v>39</v>
      </c>
      <c r="D30" s="22" t="s">
        <v>70</v>
      </c>
      <c r="E30" s="23">
        <f>E20*1.5%</f>
        <v>18675000</v>
      </c>
      <c r="F30" s="71"/>
      <c r="G30" s="77"/>
    </row>
    <row r="31" spans="1:7" ht="47" customHeight="1" x14ac:dyDescent="0.2">
      <c r="A31" s="77"/>
      <c r="B31" s="73"/>
      <c r="C31" s="75" t="s">
        <v>50</v>
      </c>
      <c r="D31" s="76"/>
      <c r="E31" s="13">
        <f>SUM(E24:E30)</f>
        <v>65795000</v>
      </c>
      <c r="F31" s="71"/>
      <c r="G31" s="77"/>
    </row>
    <row r="32" spans="1:7" ht="7" customHeight="1" x14ac:dyDescent="0.2">
      <c r="A32" s="77"/>
      <c r="B32" s="74"/>
      <c r="C32" s="64"/>
      <c r="D32" s="64"/>
      <c r="E32" s="64"/>
      <c r="F32" s="72"/>
      <c r="G32" s="77"/>
    </row>
    <row r="33" spans="1:8" ht="11" customHeight="1" x14ac:dyDescent="0.2">
      <c r="A33" s="77"/>
      <c r="B33" s="67"/>
      <c r="C33" s="67"/>
      <c r="D33" s="67"/>
      <c r="E33" s="67"/>
      <c r="F33" s="67"/>
      <c r="G33" s="77"/>
    </row>
    <row r="34" spans="1:8" ht="32" customHeight="1" x14ac:dyDescent="0.2">
      <c r="A34" s="77"/>
      <c r="B34" s="68" t="s">
        <v>55</v>
      </c>
      <c r="C34" s="69"/>
      <c r="D34" s="69"/>
      <c r="E34" s="69"/>
      <c r="F34" s="70"/>
      <c r="G34" s="77"/>
    </row>
    <row r="35" spans="1:8" ht="33" customHeight="1" x14ac:dyDescent="0.2">
      <c r="A35" s="77"/>
      <c r="B35" s="73"/>
      <c r="C35" s="24" t="s">
        <v>39</v>
      </c>
      <c r="D35" s="25" t="s">
        <v>54</v>
      </c>
      <c r="E35" s="26">
        <f>E20+E31</f>
        <v>1310795000</v>
      </c>
      <c r="F35" s="71"/>
      <c r="G35" s="77"/>
    </row>
    <row r="36" spans="1:8" x14ac:dyDescent="0.2">
      <c r="A36" s="77"/>
      <c r="B36" s="73"/>
      <c r="C36" s="18" t="s">
        <v>39</v>
      </c>
      <c r="D36" s="19" t="s">
        <v>53</v>
      </c>
      <c r="E36" s="20">
        <f>E20*70%</f>
        <v>871500000</v>
      </c>
      <c r="F36" s="71"/>
      <c r="G36" s="77"/>
    </row>
    <row r="37" spans="1:8" x14ac:dyDescent="0.2">
      <c r="A37" s="77"/>
      <c r="B37" s="73"/>
      <c r="C37" s="18" t="s">
        <v>39</v>
      </c>
      <c r="D37" s="19" t="s">
        <v>51</v>
      </c>
      <c r="E37" s="20">
        <f>(E36/60)+(E36*(9.5%/12))</f>
        <v>21424375</v>
      </c>
      <c r="F37" s="71"/>
      <c r="G37" s="77"/>
    </row>
    <row r="38" spans="1:8" ht="33" customHeight="1" x14ac:dyDescent="0.2">
      <c r="A38" s="77"/>
      <c r="B38" s="73"/>
      <c r="C38" s="75" t="s">
        <v>62</v>
      </c>
      <c r="D38" s="76"/>
      <c r="E38" s="13">
        <f>E35-E36</f>
        <v>439295000</v>
      </c>
      <c r="F38" s="71"/>
      <c r="G38" s="77"/>
    </row>
    <row r="39" spans="1:8" ht="7" customHeight="1" x14ac:dyDescent="0.2">
      <c r="A39" s="77"/>
      <c r="B39" s="74"/>
      <c r="C39" s="64"/>
      <c r="D39" s="64"/>
      <c r="E39" s="64"/>
      <c r="F39" s="72"/>
      <c r="G39" s="77"/>
    </row>
    <row r="40" spans="1:8" s="27" customFormat="1" ht="11" customHeight="1" x14ac:dyDescent="0.2">
      <c r="A40" s="77"/>
      <c r="B40" s="61"/>
      <c r="C40" s="61"/>
      <c r="D40" s="61"/>
      <c r="E40" s="61"/>
      <c r="F40" s="61"/>
      <c r="G40" s="77"/>
    </row>
    <row r="41" spans="1:8" s="30" customFormat="1" ht="41" customHeight="1" x14ac:dyDescent="0.2">
      <c r="A41" s="78"/>
      <c r="B41" s="62" t="s">
        <v>69</v>
      </c>
      <c r="C41" s="62"/>
      <c r="D41" s="62"/>
      <c r="E41" s="62"/>
      <c r="F41" s="62"/>
      <c r="G41" s="78"/>
      <c r="H41" s="29"/>
    </row>
    <row r="42" spans="1:8" ht="3" customHeight="1" x14ac:dyDescent="0.2">
      <c r="A42" s="63"/>
      <c r="B42" s="64"/>
      <c r="C42" s="64"/>
      <c r="D42" s="64"/>
      <c r="E42" s="64"/>
      <c r="F42" s="64"/>
      <c r="G42" s="65"/>
      <c r="H42" s="28"/>
    </row>
    <row r="43" spans="1:8" x14ac:dyDescent="0.2">
      <c r="A43" s="66"/>
      <c r="B43" s="66"/>
      <c r="C43" s="66"/>
      <c r="D43" s="66"/>
      <c r="E43" s="66"/>
      <c r="F43" s="66"/>
      <c r="G43" s="66"/>
      <c r="H43" s="28"/>
    </row>
  </sheetData>
  <mergeCells count="29">
    <mergeCell ref="C20:D20"/>
    <mergeCell ref="B21:E21"/>
    <mergeCell ref="B22:F22"/>
    <mergeCell ref="B23:E23"/>
    <mergeCell ref="F23:F32"/>
    <mergeCell ref="B24:B32"/>
    <mergeCell ref="C31:D31"/>
    <mergeCell ref="C32:E32"/>
    <mergeCell ref="F3:F21"/>
    <mergeCell ref="B4:B20"/>
    <mergeCell ref="C4:D4"/>
    <mergeCell ref="E4:E16"/>
    <mergeCell ref="C17:D17"/>
    <mergeCell ref="B40:F40"/>
    <mergeCell ref="B41:F41"/>
    <mergeCell ref="A42:G42"/>
    <mergeCell ref="A43:G43"/>
    <mergeCell ref="B33:F33"/>
    <mergeCell ref="B34:E34"/>
    <mergeCell ref="F34:F39"/>
    <mergeCell ref="B35:B39"/>
    <mergeCell ref="C38:D38"/>
    <mergeCell ref="C39:E39"/>
    <mergeCell ref="A1:A41"/>
    <mergeCell ref="B1:F1"/>
    <mergeCell ref="G1:G41"/>
    <mergeCell ref="B2:F2"/>
    <mergeCell ref="B3:E3"/>
    <mergeCell ref="E17:E19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403-94E2-F547-9C48-B81A64E29495}">
  <sheetPr>
    <pageSetUpPr fitToPage="1"/>
  </sheetPr>
  <dimension ref="A1:H43"/>
  <sheetViews>
    <sheetView topLeftCell="A5" workbookViewId="0">
      <selection activeCell="L17" sqref="L17"/>
    </sheetView>
  </sheetViews>
  <sheetFormatPr baseColWidth="10" defaultRowHeight="17" x14ac:dyDescent="0.2"/>
  <cols>
    <col min="1" max="1" width="4" style="10" customWidth="1"/>
    <col min="2" max="2" width="2.33203125" style="10" customWidth="1"/>
    <col min="3" max="3" width="6.33203125" style="12" customWidth="1"/>
    <col min="4" max="4" width="64" style="10" customWidth="1"/>
    <col min="5" max="5" width="17" style="11" customWidth="1"/>
    <col min="6" max="6" width="1" style="10" customWidth="1"/>
    <col min="7" max="7" width="4" style="10" customWidth="1"/>
    <col min="8" max="16384" width="10.83203125" style="10"/>
  </cols>
  <sheetData>
    <row r="1" spans="1:7" ht="56" customHeight="1" x14ac:dyDescent="0.3">
      <c r="A1" s="77"/>
      <c r="B1" s="79" t="s">
        <v>52</v>
      </c>
      <c r="C1" s="79"/>
      <c r="D1" s="79"/>
      <c r="E1" s="79"/>
      <c r="F1" s="79"/>
      <c r="G1" s="77"/>
    </row>
    <row r="2" spans="1:7" ht="53" customHeight="1" x14ac:dyDescent="0.2">
      <c r="A2" s="77"/>
      <c r="B2" s="80" t="s">
        <v>63</v>
      </c>
      <c r="C2" s="81"/>
      <c r="D2" s="81"/>
      <c r="E2" s="81"/>
      <c r="F2" s="81"/>
      <c r="G2" s="77"/>
    </row>
    <row r="3" spans="1:7" ht="32" customHeight="1" x14ac:dyDescent="0.2">
      <c r="A3" s="77"/>
      <c r="B3" s="68" t="s">
        <v>49</v>
      </c>
      <c r="C3" s="69"/>
      <c r="D3" s="69"/>
      <c r="E3" s="69"/>
      <c r="F3" s="70"/>
      <c r="G3" s="77"/>
    </row>
    <row r="4" spans="1:7" ht="24" customHeight="1" x14ac:dyDescent="0.2">
      <c r="A4" s="77"/>
      <c r="B4" s="73"/>
      <c r="C4" s="86" t="s">
        <v>36</v>
      </c>
      <c r="D4" s="87"/>
      <c r="E4" s="82">
        <v>1530000000</v>
      </c>
      <c r="F4" s="71"/>
      <c r="G4" s="77"/>
    </row>
    <row r="5" spans="1:7" ht="17" customHeight="1" x14ac:dyDescent="0.2">
      <c r="A5" s="77"/>
      <c r="B5" s="73"/>
      <c r="C5" s="14" t="s">
        <v>39</v>
      </c>
      <c r="D5" s="15" t="s">
        <v>46</v>
      </c>
      <c r="E5" s="83"/>
      <c r="F5" s="71"/>
      <c r="G5" s="77"/>
    </row>
    <row r="6" spans="1:7" x14ac:dyDescent="0.2">
      <c r="A6" s="77"/>
      <c r="B6" s="73"/>
      <c r="C6" s="14" t="s">
        <v>39</v>
      </c>
      <c r="D6" s="15" t="s">
        <v>56</v>
      </c>
      <c r="E6" s="83"/>
      <c r="F6" s="71"/>
      <c r="G6" s="77"/>
    </row>
    <row r="7" spans="1:7" x14ac:dyDescent="0.2">
      <c r="A7" s="77"/>
      <c r="B7" s="73"/>
      <c r="C7" s="14" t="s">
        <v>39</v>
      </c>
      <c r="D7" s="15" t="s">
        <v>27</v>
      </c>
      <c r="E7" s="83"/>
      <c r="F7" s="71"/>
      <c r="G7" s="77"/>
    </row>
    <row r="8" spans="1:7" x14ac:dyDescent="0.2">
      <c r="A8" s="77"/>
      <c r="B8" s="73"/>
      <c r="C8" s="14" t="s">
        <v>39</v>
      </c>
      <c r="D8" s="15" t="s">
        <v>28</v>
      </c>
      <c r="E8" s="83"/>
      <c r="F8" s="71"/>
      <c r="G8" s="77"/>
    </row>
    <row r="9" spans="1:7" x14ac:dyDescent="0.2">
      <c r="A9" s="77"/>
      <c r="B9" s="73"/>
      <c r="C9" s="14" t="s">
        <v>39</v>
      </c>
      <c r="D9" s="15" t="s">
        <v>57</v>
      </c>
      <c r="E9" s="83"/>
      <c r="F9" s="71"/>
      <c r="G9" s="77"/>
    </row>
    <row r="10" spans="1:7" x14ac:dyDescent="0.2">
      <c r="A10" s="77"/>
      <c r="B10" s="73"/>
      <c r="C10" s="14" t="s">
        <v>39</v>
      </c>
      <c r="D10" s="15" t="s">
        <v>58</v>
      </c>
      <c r="E10" s="83"/>
      <c r="F10" s="71"/>
      <c r="G10" s="77"/>
    </row>
    <row r="11" spans="1:7" x14ac:dyDescent="0.2">
      <c r="A11" s="77"/>
      <c r="B11" s="73"/>
      <c r="C11" s="14" t="s">
        <v>39</v>
      </c>
      <c r="D11" s="15" t="s">
        <v>59</v>
      </c>
      <c r="E11" s="83"/>
      <c r="F11" s="71"/>
      <c r="G11" s="77"/>
    </row>
    <row r="12" spans="1:7" x14ac:dyDescent="0.2">
      <c r="A12" s="77"/>
      <c r="B12" s="73"/>
      <c r="C12" s="14" t="s">
        <v>39</v>
      </c>
      <c r="D12" s="15" t="s">
        <v>76</v>
      </c>
      <c r="E12" s="83"/>
      <c r="F12" s="71"/>
      <c r="G12" s="77"/>
    </row>
    <row r="13" spans="1:7" x14ac:dyDescent="0.2">
      <c r="A13" s="77"/>
      <c r="B13" s="73"/>
      <c r="C13" s="14" t="s">
        <v>39</v>
      </c>
      <c r="D13" s="15" t="s">
        <v>82</v>
      </c>
      <c r="E13" s="83"/>
      <c r="F13" s="71"/>
      <c r="G13" s="77"/>
    </row>
    <row r="14" spans="1:7" x14ac:dyDescent="0.2">
      <c r="A14" s="77"/>
      <c r="B14" s="73"/>
      <c r="C14" s="14" t="s">
        <v>39</v>
      </c>
      <c r="D14" s="15" t="s">
        <v>98</v>
      </c>
      <c r="E14" s="83"/>
      <c r="F14" s="71"/>
      <c r="G14" s="77"/>
    </row>
    <row r="15" spans="1:7" x14ac:dyDescent="0.2">
      <c r="A15" s="77"/>
      <c r="B15" s="73"/>
      <c r="C15" s="14" t="s">
        <v>39</v>
      </c>
      <c r="D15" s="15" t="s">
        <v>61</v>
      </c>
      <c r="E15" s="83"/>
      <c r="F15" s="71"/>
      <c r="G15" s="77"/>
    </row>
    <row r="16" spans="1:7" ht="22" customHeight="1" x14ac:dyDescent="0.2">
      <c r="A16" s="77"/>
      <c r="B16" s="73"/>
      <c r="C16" s="16" t="s">
        <v>39</v>
      </c>
      <c r="D16" s="17" t="s">
        <v>60</v>
      </c>
      <c r="E16" s="84"/>
      <c r="F16" s="71"/>
      <c r="G16" s="77"/>
    </row>
    <row r="17" spans="1:7" ht="24" customHeight="1" x14ac:dyDescent="0.2">
      <c r="A17" s="77"/>
      <c r="B17" s="73"/>
      <c r="C17" s="86" t="s">
        <v>35</v>
      </c>
      <c r="D17" s="87"/>
      <c r="E17" s="82">
        <v>15000000</v>
      </c>
      <c r="F17" s="71"/>
      <c r="G17" s="77"/>
    </row>
    <row r="18" spans="1:7" x14ac:dyDescent="0.2">
      <c r="A18" s="77"/>
      <c r="B18" s="73"/>
      <c r="C18" s="14" t="s">
        <v>39</v>
      </c>
      <c r="D18" s="15" t="s">
        <v>37</v>
      </c>
      <c r="E18" s="83"/>
      <c r="F18" s="71"/>
      <c r="G18" s="77"/>
    </row>
    <row r="19" spans="1:7" ht="23" customHeight="1" x14ac:dyDescent="0.2">
      <c r="A19" s="77"/>
      <c r="B19" s="73"/>
      <c r="C19" s="16" t="s">
        <v>39</v>
      </c>
      <c r="D19" s="17" t="s">
        <v>38</v>
      </c>
      <c r="E19" s="84"/>
      <c r="F19" s="71"/>
      <c r="G19" s="77"/>
    </row>
    <row r="20" spans="1:7" ht="47" customHeight="1" x14ac:dyDescent="0.2">
      <c r="A20" s="77"/>
      <c r="B20" s="73"/>
      <c r="C20" s="75" t="s">
        <v>45</v>
      </c>
      <c r="D20" s="76"/>
      <c r="E20" s="13">
        <f>E4-E17</f>
        <v>1515000000</v>
      </c>
      <c r="F20" s="71"/>
      <c r="G20" s="77"/>
    </row>
    <row r="21" spans="1:7" ht="7" customHeight="1" x14ac:dyDescent="0.2">
      <c r="A21" s="77"/>
      <c r="B21" s="74"/>
      <c r="C21" s="85"/>
      <c r="D21" s="85"/>
      <c r="E21" s="85"/>
      <c r="F21" s="72"/>
      <c r="G21" s="77"/>
    </row>
    <row r="22" spans="1:7" ht="11" customHeight="1" x14ac:dyDescent="0.2">
      <c r="A22" s="77"/>
      <c r="B22" s="67"/>
      <c r="C22" s="67"/>
      <c r="D22" s="67"/>
      <c r="E22" s="67"/>
      <c r="F22" s="67"/>
      <c r="G22" s="77"/>
    </row>
    <row r="23" spans="1:7" ht="32" customHeight="1" x14ac:dyDescent="0.2">
      <c r="A23" s="77"/>
      <c r="B23" s="68" t="s">
        <v>48</v>
      </c>
      <c r="C23" s="69"/>
      <c r="D23" s="69"/>
      <c r="E23" s="69"/>
      <c r="F23" s="70"/>
      <c r="G23" s="77"/>
    </row>
    <row r="24" spans="1:7" x14ac:dyDescent="0.2">
      <c r="A24" s="77"/>
      <c r="B24" s="73"/>
      <c r="C24" s="18" t="s">
        <v>39</v>
      </c>
      <c r="D24" s="19" t="s">
        <v>4</v>
      </c>
      <c r="E24" s="20">
        <f>E20*2%</f>
        <v>30300000</v>
      </c>
      <c r="F24" s="71"/>
      <c r="G24" s="77"/>
    </row>
    <row r="25" spans="1:7" x14ac:dyDescent="0.2">
      <c r="A25" s="77"/>
      <c r="B25" s="73"/>
      <c r="C25" s="18" t="s">
        <v>39</v>
      </c>
      <c r="D25" s="19" t="s">
        <v>40</v>
      </c>
      <c r="E25" s="20">
        <v>12480000</v>
      </c>
      <c r="F25" s="71"/>
      <c r="G25" s="77"/>
    </row>
    <row r="26" spans="1:7" x14ac:dyDescent="0.2">
      <c r="A26" s="77"/>
      <c r="B26" s="73"/>
      <c r="C26" s="18" t="s">
        <v>39</v>
      </c>
      <c r="D26" s="19" t="s">
        <v>41</v>
      </c>
      <c r="E26" s="20">
        <v>3580000</v>
      </c>
      <c r="F26" s="71"/>
      <c r="G26" s="77"/>
    </row>
    <row r="27" spans="1:7" x14ac:dyDescent="0.2">
      <c r="A27" s="77"/>
      <c r="B27" s="73"/>
      <c r="C27" s="18" t="s">
        <v>39</v>
      </c>
      <c r="D27" s="19" t="s">
        <v>42</v>
      </c>
      <c r="E27" s="20">
        <v>2000000</v>
      </c>
      <c r="F27" s="71"/>
      <c r="G27" s="77"/>
    </row>
    <row r="28" spans="1:7" x14ac:dyDescent="0.2">
      <c r="A28" s="77"/>
      <c r="B28" s="73"/>
      <c r="C28" s="18" t="s">
        <v>39</v>
      </c>
      <c r="D28" s="19" t="s">
        <v>43</v>
      </c>
      <c r="E28" s="20">
        <v>3000000</v>
      </c>
      <c r="F28" s="71"/>
      <c r="G28" s="77"/>
    </row>
    <row r="29" spans="1:7" ht="18" customHeight="1" x14ac:dyDescent="0.2">
      <c r="A29" s="77"/>
      <c r="B29" s="73"/>
      <c r="C29" s="18" t="s">
        <v>39</v>
      </c>
      <c r="D29" s="19" t="s">
        <v>44</v>
      </c>
      <c r="E29" s="20">
        <v>5000000</v>
      </c>
      <c r="F29" s="71"/>
      <c r="G29" s="77"/>
    </row>
    <row r="30" spans="1:7" ht="18" customHeight="1" x14ac:dyDescent="0.2">
      <c r="A30" s="77"/>
      <c r="B30" s="73"/>
      <c r="C30" s="21" t="s">
        <v>39</v>
      </c>
      <c r="D30" s="22" t="s">
        <v>70</v>
      </c>
      <c r="E30" s="23">
        <f>E20*1.5%</f>
        <v>22725000</v>
      </c>
      <c r="F30" s="71"/>
      <c r="G30" s="77"/>
    </row>
    <row r="31" spans="1:7" ht="47" customHeight="1" x14ac:dyDescent="0.2">
      <c r="A31" s="77"/>
      <c r="B31" s="73"/>
      <c r="C31" s="75" t="s">
        <v>50</v>
      </c>
      <c r="D31" s="76"/>
      <c r="E31" s="13">
        <f>SUM(E24:E30)</f>
        <v>79085000</v>
      </c>
      <c r="F31" s="71"/>
      <c r="G31" s="77"/>
    </row>
    <row r="32" spans="1:7" ht="7" customHeight="1" x14ac:dyDescent="0.2">
      <c r="A32" s="77"/>
      <c r="B32" s="74"/>
      <c r="C32" s="64"/>
      <c r="D32" s="64"/>
      <c r="E32" s="64"/>
      <c r="F32" s="72"/>
      <c r="G32" s="77"/>
    </row>
    <row r="33" spans="1:8" ht="11" customHeight="1" x14ac:dyDescent="0.2">
      <c r="A33" s="77"/>
      <c r="B33" s="67"/>
      <c r="C33" s="67"/>
      <c r="D33" s="67"/>
      <c r="E33" s="67"/>
      <c r="F33" s="67"/>
      <c r="G33" s="77"/>
    </row>
    <row r="34" spans="1:8" ht="32" customHeight="1" x14ac:dyDescent="0.2">
      <c r="A34" s="77"/>
      <c r="B34" s="68" t="s">
        <v>55</v>
      </c>
      <c r="C34" s="69"/>
      <c r="D34" s="69"/>
      <c r="E34" s="69"/>
      <c r="F34" s="70"/>
      <c r="G34" s="77"/>
    </row>
    <row r="35" spans="1:8" ht="33" customHeight="1" x14ac:dyDescent="0.2">
      <c r="A35" s="77"/>
      <c r="B35" s="73"/>
      <c r="C35" s="24" t="s">
        <v>39</v>
      </c>
      <c r="D35" s="25" t="s">
        <v>54</v>
      </c>
      <c r="E35" s="26">
        <f>E20+E31</f>
        <v>1594085000</v>
      </c>
      <c r="F35" s="71"/>
      <c r="G35" s="77"/>
    </row>
    <row r="36" spans="1:8" x14ac:dyDescent="0.2">
      <c r="A36" s="77"/>
      <c r="B36" s="73"/>
      <c r="C36" s="18" t="s">
        <v>39</v>
      </c>
      <c r="D36" s="19" t="s">
        <v>53</v>
      </c>
      <c r="E36" s="20">
        <f>E20*70%</f>
        <v>1060499999.9999999</v>
      </c>
      <c r="F36" s="71"/>
      <c r="G36" s="77"/>
    </row>
    <row r="37" spans="1:8" x14ac:dyDescent="0.2">
      <c r="A37" s="77"/>
      <c r="B37" s="73"/>
      <c r="C37" s="18" t="s">
        <v>39</v>
      </c>
      <c r="D37" s="19" t="s">
        <v>51</v>
      </c>
      <c r="E37" s="20">
        <f>(E36/60)+(E36*(9.5%/12))</f>
        <v>26070624.999999996</v>
      </c>
      <c r="F37" s="71"/>
      <c r="G37" s="77"/>
    </row>
    <row r="38" spans="1:8" ht="33" customHeight="1" x14ac:dyDescent="0.2">
      <c r="A38" s="77"/>
      <c r="B38" s="73"/>
      <c r="C38" s="75" t="s">
        <v>62</v>
      </c>
      <c r="D38" s="76"/>
      <c r="E38" s="13">
        <f>E35-E36</f>
        <v>533585000.00000012</v>
      </c>
      <c r="F38" s="71"/>
      <c r="G38" s="77"/>
    </row>
    <row r="39" spans="1:8" ht="7" customHeight="1" x14ac:dyDescent="0.2">
      <c r="A39" s="77"/>
      <c r="B39" s="74"/>
      <c r="C39" s="64"/>
      <c r="D39" s="64"/>
      <c r="E39" s="64"/>
      <c r="F39" s="72"/>
      <c r="G39" s="77"/>
    </row>
    <row r="40" spans="1:8" s="27" customFormat="1" ht="11" customHeight="1" x14ac:dyDescent="0.2">
      <c r="A40" s="77"/>
      <c r="B40" s="61"/>
      <c r="C40" s="61"/>
      <c r="D40" s="61"/>
      <c r="E40" s="61"/>
      <c r="F40" s="61"/>
      <c r="G40" s="77"/>
    </row>
    <row r="41" spans="1:8" s="30" customFormat="1" ht="41" customHeight="1" x14ac:dyDescent="0.2">
      <c r="A41" s="78"/>
      <c r="B41" s="62" t="s">
        <v>69</v>
      </c>
      <c r="C41" s="62"/>
      <c r="D41" s="62"/>
      <c r="E41" s="62"/>
      <c r="F41" s="62"/>
      <c r="G41" s="78"/>
      <c r="H41" s="29"/>
    </row>
    <row r="42" spans="1:8" ht="3" customHeight="1" x14ac:dyDescent="0.2">
      <c r="A42" s="63"/>
      <c r="B42" s="64"/>
      <c r="C42" s="64"/>
      <c r="D42" s="64"/>
      <c r="E42" s="64"/>
      <c r="F42" s="64"/>
      <c r="G42" s="65"/>
      <c r="H42" s="28"/>
    </row>
    <row r="43" spans="1:8" x14ac:dyDescent="0.2">
      <c r="A43" s="66"/>
      <c r="B43" s="66"/>
      <c r="C43" s="66"/>
      <c r="D43" s="66"/>
      <c r="E43" s="66"/>
      <c r="F43" s="66"/>
      <c r="G43" s="66"/>
      <c r="H43" s="28"/>
    </row>
  </sheetData>
  <mergeCells count="29">
    <mergeCell ref="C20:D20"/>
    <mergeCell ref="B21:E21"/>
    <mergeCell ref="B22:F22"/>
    <mergeCell ref="B23:E23"/>
    <mergeCell ref="F23:F32"/>
    <mergeCell ref="B24:B32"/>
    <mergeCell ref="C31:D31"/>
    <mergeCell ref="C32:E32"/>
    <mergeCell ref="F3:F21"/>
    <mergeCell ref="B4:B20"/>
    <mergeCell ref="C4:D4"/>
    <mergeCell ref="E4:E16"/>
    <mergeCell ref="C17:D17"/>
    <mergeCell ref="B40:F40"/>
    <mergeCell ref="B41:F41"/>
    <mergeCell ref="A42:G42"/>
    <mergeCell ref="A43:G43"/>
    <mergeCell ref="B33:F33"/>
    <mergeCell ref="B34:E34"/>
    <mergeCell ref="F34:F39"/>
    <mergeCell ref="B35:B39"/>
    <mergeCell ref="C38:D38"/>
    <mergeCell ref="C39:E39"/>
    <mergeCell ref="A1:A41"/>
    <mergeCell ref="B1:F1"/>
    <mergeCell ref="G1:G41"/>
    <mergeCell ref="B2:F2"/>
    <mergeCell ref="B3:E3"/>
    <mergeCell ref="E17:E19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8CEA-F823-194C-B8ED-BDF296F81F05}">
  <sheetPr>
    <pageSetUpPr fitToPage="1"/>
  </sheetPr>
  <dimension ref="A1:H43"/>
  <sheetViews>
    <sheetView topLeftCell="A3" workbookViewId="0">
      <selection activeCell="J16" sqref="J16"/>
    </sheetView>
  </sheetViews>
  <sheetFormatPr baseColWidth="10" defaultRowHeight="17" x14ac:dyDescent="0.2"/>
  <cols>
    <col min="1" max="1" width="4" style="10" customWidth="1"/>
    <col min="2" max="2" width="2.33203125" style="10" customWidth="1"/>
    <col min="3" max="3" width="6.33203125" style="12" customWidth="1"/>
    <col min="4" max="4" width="64" style="10" customWidth="1"/>
    <col min="5" max="5" width="17" style="11" customWidth="1"/>
    <col min="6" max="6" width="1" style="10" customWidth="1"/>
    <col min="7" max="7" width="4" style="10" customWidth="1"/>
    <col min="8" max="16384" width="10.83203125" style="10"/>
  </cols>
  <sheetData>
    <row r="1" spans="1:7" ht="56" customHeight="1" x14ac:dyDescent="0.3">
      <c r="A1" s="77"/>
      <c r="B1" s="79" t="s">
        <v>52</v>
      </c>
      <c r="C1" s="79"/>
      <c r="D1" s="79"/>
      <c r="E1" s="79"/>
      <c r="F1" s="79"/>
      <c r="G1" s="77"/>
    </row>
    <row r="2" spans="1:7" ht="53" customHeight="1" x14ac:dyDescent="0.2">
      <c r="A2" s="77"/>
      <c r="B2" s="80" t="s">
        <v>63</v>
      </c>
      <c r="C2" s="81"/>
      <c r="D2" s="81"/>
      <c r="E2" s="81"/>
      <c r="F2" s="81"/>
      <c r="G2" s="77"/>
    </row>
    <row r="3" spans="1:7" ht="32" customHeight="1" x14ac:dyDescent="0.2">
      <c r="A3" s="77"/>
      <c r="B3" s="68" t="s">
        <v>49</v>
      </c>
      <c r="C3" s="69"/>
      <c r="D3" s="69"/>
      <c r="E3" s="69"/>
      <c r="F3" s="70"/>
      <c r="G3" s="77"/>
    </row>
    <row r="4" spans="1:7" ht="24" customHeight="1" x14ac:dyDescent="0.2">
      <c r="A4" s="77"/>
      <c r="B4" s="73"/>
      <c r="C4" s="86" t="s">
        <v>36</v>
      </c>
      <c r="D4" s="87"/>
      <c r="E4" s="82">
        <v>1630000000</v>
      </c>
      <c r="F4" s="71"/>
      <c r="G4" s="77"/>
    </row>
    <row r="5" spans="1:7" ht="17" customHeight="1" x14ac:dyDescent="0.2">
      <c r="A5" s="77"/>
      <c r="B5" s="73"/>
      <c r="C5" s="14" t="s">
        <v>39</v>
      </c>
      <c r="D5" s="15" t="s">
        <v>46</v>
      </c>
      <c r="E5" s="83"/>
      <c r="F5" s="71"/>
      <c r="G5" s="77"/>
    </row>
    <row r="6" spans="1:7" x14ac:dyDescent="0.2">
      <c r="A6" s="77"/>
      <c r="B6" s="73"/>
      <c r="C6" s="14" t="s">
        <v>39</v>
      </c>
      <c r="D6" s="15" t="s">
        <v>66</v>
      </c>
      <c r="E6" s="83"/>
      <c r="F6" s="71"/>
      <c r="G6" s="77"/>
    </row>
    <row r="7" spans="1:7" x14ac:dyDescent="0.2">
      <c r="A7" s="77"/>
      <c r="B7" s="73"/>
      <c r="C7" s="14" t="s">
        <v>39</v>
      </c>
      <c r="D7" s="15" t="s">
        <v>27</v>
      </c>
      <c r="E7" s="83"/>
      <c r="F7" s="71"/>
      <c r="G7" s="77"/>
    </row>
    <row r="8" spans="1:7" x14ac:dyDescent="0.2">
      <c r="A8" s="77"/>
      <c r="B8" s="73"/>
      <c r="C8" s="14" t="s">
        <v>39</v>
      </c>
      <c r="D8" s="15" t="s">
        <v>28</v>
      </c>
      <c r="E8" s="83"/>
      <c r="F8" s="71"/>
      <c r="G8" s="77"/>
    </row>
    <row r="9" spans="1:7" x14ac:dyDescent="0.2">
      <c r="A9" s="77"/>
      <c r="B9" s="73"/>
      <c r="C9" s="14" t="s">
        <v>39</v>
      </c>
      <c r="D9" s="15" t="s">
        <v>64</v>
      </c>
      <c r="E9" s="83"/>
      <c r="F9" s="71"/>
      <c r="G9" s="77"/>
    </row>
    <row r="10" spans="1:7" x14ac:dyDescent="0.2">
      <c r="A10" s="77"/>
      <c r="B10" s="73"/>
      <c r="C10" s="14" t="s">
        <v>39</v>
      </c>
      <c r="D10" s="15" t="s">
        <v>65</v>
      </c>
      <c r="E10" s="83"/>
      <c r="F10" s="71"/>
      <c r="G10" s="77"/>
    </row>
    <row r="11" spans="1:7" x14ac:dyDescent="0.2">
      <c r="A11" s="77"/>
      <c r="B11" s="73"/>
      <c r="C11" s="14" t="s">
        <v>39</v>
      </c>
      <c r="D11" s="15" t="s">
        <v>67</v>
      </c>
      <c r="E11" s="83"/>
      <c r="F11" s="71"/>
      <c r="G11" s="77"/>
    </row>
    <row r="12" spans="1:7" x14ac:dyDescent="0.2">
      <c r="A12" s="77"/>
      <c r="B12" s="73"/>
      <c r="C12" s="14" t="s">
        <v>39</v>
      </c>
      <c r="D12" s="15" t="s">
        <v>74</v>
      </c>
      <c r="E12" s="83"/>
      <c r="F12" s="71"/>
      <c r="G12" s="77"/>
    </row>
    <row r="13" spans="1:7" x14ac:dyDescent="0.2">
      <c r="A13" s="77"/>
      <c r="B13" s="73"/>
      <c r="C13" s="14" t="s">
        <v>39</v>
      </c>
      <c r="D13" s="15" t="s">
        <v>82</v>
      </c>
      <c r="E13" s="83"/>
      <c r="F13" s="71"/>
      <c r="G13" s="77"/>
    </row>
    <row r="14" spans="1:7" x14ac:dyDescent="0.2">
      <c r="A14" s="77"/>
      <c r="B14" s="73"/>
      <c r="C14" s="14" t="s">
        <v>39</v>
      </c>
      <c r="D14" s="15" t="s">
        <v>68</v>
      </c>
      <c r="E14" s="83"/>
      <c r="F14" s="71"/>
      <c r="G14" s="77"/>
    </row>
    <row r="15" spans="1:7" x14ac:dyDescent="0.2">
      <c r="A15" s="77"/>
      <c r="B15" s="73"/>
      <c r="C15" s="14" t="s">
        <v>39</v>
      </c>
      <c r="D15" s="15" t="s">
        <v>61</v>
      </c>
      <c r="E15" s="83"/>
      <c r="F15" s="71"/>
      <c r="G15" s="77"/>
    </row>
    <row r="16" spans="1:7" ht="22" customHeight="1" x14ac:dyDescent="0.2">
      <c r="A16" s="77"/>
      <c r="B16" s="73"/>
      <c r="C16" s="16" t="s">
        <v>39</v>
      </c>
      <c r="D16" s="17" t="s">
        <v>60</v>
      </c>
      <c r="E16" s="84"/>
      <c r="F16" s="71"/>
      <c r="G16" s="77"/>
    </row>
    <row r="17" spans="1:7" ht="24" customHeight="1" x14ac:dyDescent="0.2">
      <c r="A17" s="77"/>
      <c r="B17" s="73"/>
      <c r="C17" s="86" t="s">
        <v>35</v>
      </c>
      <c r="D17" s="87"/>
      <c r="E17" s="82">
        <v>15000000</v>
      </c>
      <c r="F17" s="71"/>
      <c r="G17" s="77"/>
    </row>
    <row r="18" spans="1:7" x14ac:dyDescent="0.2">
      <c r="A18" s="77"/>
      <c r="B18" s="73"/>
      <c r="C18" s="14" t="s">
        <v>39</v>
      </c>
      <c r="D18" s="15" t="s">
        <v>37</v>
      </c>
      <c r="E18" s="83"/>
      <c r="F18" s="71"/>
      <c r="G18" s="77"/>
    </row>
    <row r="19" spans="1:7" ht="23" customHeight="1" x14ac:dyDescent="0.2">
      <c r="A19" s="77"/>
      <c r="B19" s="73"/>
      <c r="C19" s="16" t="s">
        <v>39</v>
      </c>
      <c r="D19" s="17" t="s">
        <v>38</v>
      </c>
      <c r="E19" s="84"/>
      <c r="F19" s="71"/>
      <c r="G19" s="77"/>
    </row>
    <row r="20" spans="1:7" ht="47" customHeight="1" x14ac:dyDescent="0.2">
      <c r="A20" s="77"/>
      <c r="B20" s="73"/>
      <c r="C20" s="75" t="s">
        <v>45</v>
      </c>
      <c r="D20" s="76"/>
      <c r="E20" s="13">
        <f>E4-E17</f>
        <v>1615000000</v>
      </c>
      <c r="F20" s="71"/>
      <c r="G20" s="77"/>
    </row>
    <row r="21" spans="1:7" ht="7" customHeight="1" x14ac:dyDescent="0.2">
      <c r="A21" s="77"/>
      <c r="B21" s="74"/>
      <c r="C21" s="85"/>
      <c r="D21" s="85"/>
      <c r="E21" s="85"/>
      <c r="F21" s="72"/>
      <c r="G21" s="77"/>
    </row>
    <row r="22" spans="1:7" ht="11" customHeight="1" x14ac:dyDescent="0.2">
      <c r="A22" s="77"/>
      <c r="B22" s="67"/>
      <c r="C22" s="67"/>
      <c r="D22" s="67"/>
      <c r="E22" s="67"/>
      <c r="F22" s="67"/>
      <c r="G22" s="77"/>
    </row>
    <row r="23" spans="1:7" ht="32" customHeight="1" x14ac:dyDescent="0.2">
      <c r="A23" s="77"/>
      <c r="B23" s="68" t="s">
        <v>48</v>
      </c>
      <c r="C23" s="69"/>
      <c r="D23" s="69"/>
      <c r="E23" s="69"/>
      <c r="F23" s="70"/>
      <c r="G23" s="77"/>
    </row>
    <row r="24" spans="1:7" x14ac:dyDescent="0.2">
      <c r="A24" s="77"/>
      <c r="B24" s="73"/>
      <c r="C24" s="18" t="s">
        <v>39</v>
      </c>
      <c r="D24" s="19" t="s">
        <v>4</v>
      </c>
      <c r="E24" s="20">
        <f>E20*2%</f>
        <v>32300000</v>
      </c>
      <c r="F24" s="71"/>
      <c r="G24" s="77"/>
    </row>
    <row r="25" spans="1:7" x14ac:dyDescent="0.2">
      <c r="A25" s="77"/>
      <c r="B25" s="73"/>
      <c r="C25" s="18" t="s">
        <v>39</v>
      </c>
      <c r="D25" s="19" t="s">
        <v>40</v>
      </c>
      <c r="E25" s="20">
        <v>12480000</v>
      </c>
      <c r="F25" s="71"/>
      <c r="G25" s="77"/>
    </row>
    <row r="26" spans="1:7" x14ac:dyDescent="0.2">
      <c r="A26" s="77"/>
      <c r="B26" s="73"/>
      <c r="C26" s="18" t="s">
        <v>39</v>
      </c>
      <c r="D26" s="19" t="s">
        <v>41</v>
      </c>
      <c r="E26" s="20">
        <v>3580000</v>
      </c>
      <c r="F26" s="71"/>
      <c r="G26" s="77"/>
    </row>
    <row r="27" spans="1:7" x14ac:dyDescent="0.2">
      <c r="A27" s="77"/>
      <c r="B27" s="73"/>
      <c r="C27" s="18" t="s">
        <v>39</v>
      </c>
      <c r="D27" s="19" t="s">
        <v>42</v>
      </c>
      <c r="E27" s="20">
        <v>2000000</v>
      </c>
      <c r="F27" s="71"/>
      <c r="G27" s="77"/>
    </row>
    <row r="28" spans="1:7" x14ac:dyDescent="0.2">
      <c r="A28" s="77"/>
      <c r="B28" s="73"/>
      <c r="C28" s="18" t="s">
        <v>39</v>
      </c>
      <c r="D28" s="19" t="s">
        <v>43</v>
      </c>
      <c r="E28" s="20">
        <v>3000000</v>
      </c>
      <c r="F28" s="71"/>
      <c r="G28" s="77"/>
    </row>
    <row r="29" spans="1:7" ht="18" customHeight="1" x14ac:dyDescent="0.2">
      <c r="A29" s="77"/>
      <c r="B29" s="73"/>
      <c r="C29" s="18" t="s">
        <v>39</v>
      </c>
      <c r="D29" s="19" t="s">
        <v>44</v>
      </c>
      <c r="E29" s="20">
        <v>5000000</v>
      </c>
      <c r="F29" s="71"/>
      <c r="G29" s="77"/>
    </row>
    <row r="30" spans="1:7" ht="18" customHeight="1" x14ac:dyDescent="0.2">
      <c r="A30" s="77"/>
      <c r="B30" s="73"/>
      <c r="C30" s="21" t="s">
        <v>39</v>
      </c>
      <c r="D30" s="22" t="s">
        <v>70</v>
      </c>
      <c r="E30" s="23">
        <f>E20*1.5%</f>
        <v>24225000</v>
      </c>
      <c r="F30" s="71"/>
      <c r="G30" s="77"/>
    </row>
    <row r="31" spans="1:7" ht="47" customHeight="1" x14ac:dyDescent="0.2">
      <c r="A31" s="77"/>
      <c r="B31" s="73"/>
      <c r="C31" s="75" t="s">
        <v>50</v>
      </c>
      <c r="D31" s="76"/>
      <c r="E31" s="13">
        <f>SUM(E24:E30)</f>
        <v>82585000</v>
      </c>
      <c r="F31" s="71"/>
      <c r="G31" s="77"/>
    </row>
    <row r="32" spans="1:7" ht="7" customHeight="1" x14ac:dyDescent="0.2">
      <c r="A32" s="77"/>
      <c r="B32" s="74"/>
      <c r="C32" s="64"/>
      <c r="D32" s="64"/>
      <c r="E32" s="64"/>
      <c r="F32" s="72"/>
      <c r="G32" s="77"/>
    </row>
    <row r="33" spans="1:8" ht="11" customHeight="1" x14ac:dyDescent="0.2">
      <c r="A33" s="77"/>
      <c r="B33" s="67"/>
      <c r="C33" s="67"/>
      <c r="D33" s="67"/>
      <c r="E33" s="67"/>
      <c r="F33" s="67"/>
      <c r="G33" s="77"/>
    </row>
    <row r="34" spans="1:8" ht="32" customHeight="1" x14ac:dyDescent="0.2">
      <c r="A34" s="77"/>
      <c r="B34" s="68" t="s">
        <v>55</v>
      </c>
      <c r="C34" s="69"/>
      <c r="D34" s="69"/>
      <c r="E34" s="69"/>
      <c r="F34" s="70"/>
      <c r="G34" s="77"/>
    </row>
    <row r="35" spans="1:8" ht="33" customHeight="1" x14ac:dyDescent="0.2">
      <c r="A35" s="77"/>
      <c r="B35" s="73"/>
      <c r="C35" s="24" t="s">
        <v>39</v>
      </c>
      <c r="D35" s="25" t="s">
        <v>54</v>
      </c>
      <c r="E35" s="26">
        <f>E20+E31</f>
        <v>1697585000</v>
      </c>
      <c r="F35" s="71"/>
      <c r="G35" s="77"/>
    </row>
    <row r="36" spans="1:8" x14ac:dyDescent="0.2">
      <c r="A36" s="77"/>
      <c r="B36" s="73"/>
      <c r="C36" s="18" t="s">
        <v>39</v>
      </c>
      <c r="D36" s="19" t="s">
        <v>53</v>
      </c>
      <c r="E36" s="20">
        <f>E20*70%</f>
        <v>1130500000</v>
      </c>
      <c r="F36" s="71"/>
      <c r="G36" s="77"/>
    </row>
    <row r="37" spans="1:8" x14ac:dyDescent="0.2">
      <c r="A37" s="77"/>
      <c r="B37" s="73"/>
      <c r="C37" s="18" t="s">
        <v>39</v>
      </c>
      <c r="D37" s="19" t="s">
        <v>51</v>
      </c>
      <c r="E37" s="20">
        <f>(E36/60)+(E36*(9.5%/12))</f>
        <v>27791458.333333336</v>
      </c>
      <c r="F37" s="71"/>
      <c r="G37" s="77"/>
    </row>
    <row r="38" spans="1:8" ht="33" customHeight="1" x14ac:dyDescent="0.2">
      <c r="A38" s="77"/>
      <c r="B38" s="73"/>
      <c r="C38" s="75" t="s">
        <v>62</v>
      </c>
      <c r="D38" s="76"/>
      <c r="E38" s="13">
        <f>E35-E36</f>
        <v>567085000</v>
      </c>
      <c r="F38" s="71"/>
      <c r="G38" s="77"/>
    </row>
    <row r="39" spans="1:8" ht="7" customHeight="1" x14ac:dyDescent="0.2">
      <c r="A39" s="77"/>
      <c r="B39" s="74"/>
      <c r="C39" s="64"/>
      <c r="D39" s="64"/>
      <c r="E39" s="64"/>
      <c r="F39" s="72"/>
      <c r="G39" s="77"/>
    </row>
    <row r="40" spans="1:8" s="27" customFormat="1" ht="11" customHeight="1" x14ac:dyDescent="0.2">
      <c r="A40" s="77"/>
      <c r="B40" s="61"/>
      <c r="C40" s="61"/>
      <c r="D40" s="61"/>
      <c r="E40" s="61"/>
      <c r="F40" s="61"/>
      <c r="G40" s="77"/>
    </row>
    <row r="41" spans="1:8" s="30" customFormat="1" ht="41" customHeight="1" x14ac:dyDescent="0.2">
      <c r="A41" s="78"/>
      <c r="B41" s="62" t="s">
        <v>69</v>
      </c>
      <c r="C41" s="62"/>
      <c r="D41" s="62"/>
      <c r="E41" s="62"/>
      <c r="F41" s="62"/>
      <c r="G41" s="78"/>
      <c r="H41" s="29"/>
    </row>
    <row r="42" spans="1:8" ht="3" customHeight="1" x14ac:dyDescent="0.2">
      <c r="A42" s="63"/>
      <c r="B42" s="64"/>
      <c r="C42" s="64"/>
      <c r="D42" s="64"/>
      <c r="E42" s="64"/>
      <c r="F42" s="64"/>
      <c r="G42" s="65"/>
      <c r="H42" s="28"/>
    </row>
    <row r="43" spans="1:8" x14ac:dyDescent="0.2">
      <c r="A43" s="66"/>
      <c r="B43" s="66"/>
      <c r="C43" s="66"/>
      <c r="D43" s="66"/>
      <c r="E43" s="66"/>
      <c r="F43" s="66"/>
      <c r="G43" s="66"/>
      <c r="H43" s="28"/>
    </row>
  </sheetData>
  <mergeCells count="29">
    <mergeCell ref="A42:G42"/>
    <mergeCell ref="A43:G43"/>
    <mergeCell ref="B41:F41"/>
    <mergeCell ref="G1:G41"/>
    <mergeCell ref="A1:A41"/>
    <mergeCell ref="B40:F40"/>
    <mergeCell ref="B33:F33"/>
    <mergeCell ref="B34:E34"/>
    <mergeCell ref="F34:F39"/>
    <mergeCell ref="B35:B39"/>
    <mergeCell ref="C38:D38"/>
    <mergeCell ref="C39:E39"/>
    <mergeCell ref="E17:E19"/>
    <mergeCell ref="C20:D20"/>
    <mergeCell ref="B21:E21"/>
    <mergeCell ref="B22:F22"/>
    <mergeCell ref="B23:E23"/>
    <mergeCell ref="F23:F32"/>
    <mergeCell ref="B24:B32"/>
    <mergeCell ref="C31:D31"/>
    <mergeCell ref="C32:E32"/>
    <mergeCell ref="B1:F1"/>
    <mergeCell ref="B2:F2"/>
    <mergeCell ref="B3:E3"/>
    <mergeCell ref="F3:F21"/>
    <mergeCell ref="B4:B20"/>
    <mergeCell ref="C4:D4"/>
    <mergeCell ref="E4:E16"/>
    <mergeCell ref="C17:D17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9F85-C7A1-7547-A099-9E06327EE93F}">
  <sheetPr>
    <pageSetUpPr fitToPage="1"/>
  </sheetPr>
  <dimension ref="A1:H43"/>
  <sheetViews>
    <sheetView tabSelected="1" topLeftCell="A4" workbookViewId="0">
      <selection activeCell="E17" sqref="E17:E19"/>
    </sheetView>
  </sheetViews>
  <sheetFormatPr baseColWidth="10" defaultRowHeight="17" x14ac:dyDescent="0.2"/>
  <cols>
    <col min="1" max="1" width="4" style="10" customWidth="1"/>
    <col min="2" max="2" width="2.33203125" style="10" customWidth="1"/>
    <col min="3" max="3" width="6.33203125" style="12" customWidth="1"/>
    <col min="4" max="4" width="64" style="10" customWidth="1"/>
    <col min="5" max="5" width="17" style="11" customWidth="1"/>
    <col min="6" max="6" width="1" style="10" customWidth="1"/>
    <col min="7" max="7" width="4" style="10" customWidth="1"/>
    <col min="8" max="16384" width="10.83203125" style="10"/>
  </cols>
  <sheetData>
    <row r="1" spans="1:7" ht="56" customHeight="1" x14ac:dyDescent="0.3">
      <c r="A1" s="77"/>
      <c r="B1" s="79" t="s">
        <v>52</v>
      </c>
      <c r="C1" s="79"/>
      <c r="D1" s="79"/>
      <c r="E1" s="79"/>
      <c r="F1" s="79"/>
      <c r="G1" s="77"/>
    </row>
    <row r="2" spans="1:7" ht="53" customHeight="1" x14ac:dyDescent="0.2">
      <c r="A2" s="77"/>
      <c r="B2" s="80" t="s">
        <v>63</v>
      </c>
      <c r="C2" s="81"/>
      <c r="D2" s="81"/>
      <c r="E2" s="81"/>
      <c r="F2" s="81"/>
      <c r="G2" s="77"/>
    </row>
    <row r="3" spans="1:7" ht="32" customHeight="1" x14ac:dyDescent="0.2">
      <c r="A3" s="77"/>
      <c r="B3" s="68" t="s">
        <v>49</v>
      </c>
      <c r="C3" s="69"/>
      <c r="D3" s="69"/>
      <c r="E3" s="69"/>
      <c r="F3" s="70"/>
      <c r="G3" s="77"/>
    </row>
    <row r="4" spans="1:7" ht="24" customHeight="1" x14ac:dyDescent="0.2">
      <c r="A4" s="77"/>
      <c r="B4" s="73"/>
      <c r="C4" s="86" t="s">
        <v>36</v>
      </c>
      <c r="D4" s="87"/>
      <c r="E4" s="82">
        <v>1160000000</v>
      </c>
      <c r="F4" s="71"/>
      <c r="G4" s="77"/>
    </row>
    <row r="5" spans="1:7" ht="17" customHeight="1" x14ac:dyDescent="0.2">
      <c r="A5" s="77"/>
      <c r="B5" s="73"/>
      <c r="C5" s="14" t="s">
        <v>39</v>
      </c>
      <c r="D5" s="15" t="s">
        <v>46</v>
      </c>
      <c r="E5" s="83"/>
      <c r="F5" s="71"/>
      <c r="G5" s="77"/>
    </row>
    <row r="6" spans="1:7" x14ac:dyDescent="0.2">
      <c r="A6" s="77"/>
      <c r="B6" s="73"/>
      <c r="C6" s="14" t="s">
        <v>39</v>
      </c>
      <c r="D6" s="15" t="s">
        <v>71</v>
      </c>
      <c r="E6" s="83"/>
      <c r="F6" s="71"/>
      <c r="G6" s="77"/>
    </row>
    <row r="7" spans="1:7" x14ac:dyDescent="0.2">
      <c r="A7" s="77"/>
      <c r="B7" s="73"/>
      <c r="C7" s="14" t="s">
        <v>39</v>
      </c>
      <c r="D7" s="15" t="s">
        <v>27</v>
      </c>
      <c r="E7" s="83"/>
      <c r="F7" s="71"/>
      <c r="G7" s="77"/>
    </row>
    <row r="8" spans="1:7" x14ac:dyDescent="0.2">
      <c r="A8" s="77"/>
      <c r="B8" s="73"/>
      <c r="C8" s="14" t="s">
        <v>39</v>
      </c>
      <c r="D8" s="15" t="s">
        <v>28</v>
      </c>
      <c r="E8" s="83"/>
      <c r="F8" s="71"/>
      <c r="G8" s="77"/>
    </row>
    <row r="9" spans="1:7" x14ac:dyDescent="0.2">
      <c r="A9" s="77"/>
      <c r="B9" s="73"/>
      <c r="C9" s="14" t="s">
        <v>39</v>
      </c>
      <c r="D9" s="15" t="s">
        <v>72</v>
      </c>
      <c r="E9" s="83"/>
      <c r="F9" s="71"/>
      <c r="G9" s="77"/>
    </row>
    <row r="10" spans="1:7" x14ac:dyDescent="0.2">
      <c r="A10" s="77"/>
      <c r="B10" s="73"/>
      <c r="C10" s="14" t="s">
        <v>39</v>
      </c>
      <c r="D10" s="15" t="s">
        <v>81</v>
      </c>
      <c r="E10" s="83"/>
      <c r="F10" s="71"/>
      <c r="G10" s="77"/>
    </row>
    <row r="11" spans="1:7" x14ac:dyDescent="0.2">
      <c r="A11" s="77"/>
      <c r="B11" s="73"/>
      <c r="C11" s="14" t="s">
        <v>39</v>
      </c>
      <c r="D11" s="15" t="s">
        <v>73</v>
      </c>
      <c r="E11" s="83"/>
      <c r="F11" s="71"/>
      <c r="G11" s="77"/>
    </row>
    <row r="12" spans="1:7" x14ac:dyDescent="0.2">
      <c r="A12" s="77"/>
      <c r="B12" s="73"/>
      <c r="C12" s="14" t="s">
        <v>39</v>
      </c>
      <c r="D12" s="15" t="s">
        <v>77</v>
      </c>
      <c r="E12" s="83"/>
      <c r="F12" s="71"/>
      <c r="G12" s="77"/>
    </row>
    <row r="13" spans="1:7" x14ac:dyDescent="0.2">
      <c r="A13" s="77"/>
      <c r="B13" s="73"/>
      <c r="C13" s="14" t="s">
        <v>39</v>
      </c>
      <c r="D13" s="15" t="s">
        <v>78</v>
      </c>
      <c r="E13" s="83"/>
      <c r="F13" s="71"/>
      <c r="G13" s="77"/>
    </row>
    <row r="14" spans="1:7" x14ac:dyDescent="0.2">
      <c r="A14" s="77"/>
      <c r="B14" s="73"/>
      <c r="C14" s="14" t="s">
        <v>39</v>
      </c>
      <c r="D14" s="15" t="s">
        <v>79</v>
      </c>
      <c r="E14" s="83"/>
      <c r="F14" s="71"/>
      <c r="G14" s="77"/>
    </row>
    <row r="15" spans="1:7" x14ac:dyDescent="0.2">
      <c r="A15" s="77"/>
      <c r="B15" s="73"/>
      <c r="C15" s="14" t="s">
        <v>39</v>
      </c>
      <c r="D15" s="15" t="s">
        <v>61</v>
      </c>
      <c r="E15" s="83"/>
      <c r="F15" s="71"/>
      <c r="G15" s="77"/>
    </row>
    <row r="16" spans="1:7" ht="22" customHeight="1" x14ac:dyDescent="0.2">
      <c r="A16" s="77"/>
      <c r="B16" s="73"/>
      <c r="C16" s="16" t="s">
        <v>39</v>
      </c>
      <c r="D16" s="17" t="s">
        <v>60</v>
      </c>
      <c r="E16" s="84"/>
      <c r="F16" s="71"/>
      <c r="G16" s="77"/>
    </row>
    <row r="17" spans="1:7" ht="24" customHeight="1" x14ac:dyDescent="0.2">
      <c r="A17" s="77"/>
      <c r="B17" s="73"/>
      <c r="C17" s="86" t="s">
        <v>35</v>
      </c>
      <c r="D17" s="87"/>
      <c r="E17" s="82">
        <v>15000000</v>
      </c>
      <c r="F17" s="71"/>
      <c r="G17" s="77"/>
    </row>
    <row r="18" spans="1:7" x14ac:dyDescent="0.2">
      <c r="A18" s="77"/>
      <c r="B18" s="73"/>
      <c r="C18" s="14" t="s">
        <v>39</v>
      </c>
      <c r="D18" s="15" t="s">
        <v>37</v>
      </c>
      <c r="E18" s="83"/>
      <c r="F18" s="71"/>
      <c r="G18" s="77"/>
    </row>
    <row r="19" spans="1:7" ht="23" customHeight="1" x14ac:dyDescent="0.2">
      <c r="A19" s="77"/>
      <c r="B19" s="73"/>
      <c r="C19" s="16" t="s">
        <v>39</v>
      </c>
      <c r="D19" s="17" t="s">
        <v>38</v>
      </c>
      <c r="E19" s="84"/>
      <c r="F19" s="71"/>
      <c r="G19" s="77"/>
    </row>
    <row r="20" spans="1:7" ht="47" customHeight="1" x14ac:dyDescent="0.2">
      <c r="A20" s="77"/>
      <c r="B20" s="73"/>
      <c r="C20" s="75" t="s">
        <v>45</v>
      </c>
      <c r="D20" s="76"/>
      <c r="E20" s="13">
        <f>E4-E17</f>
        <v>1145000000</v>
      </c>
      <c r="F20" s="71"/>
      <c r="G20" s="77"/>
    </row>
    <row r="21" spans="1:7" ht="7" customHeight="1" x14ac:dyDescent="0.2">
      <c r="A21" s="77"/>
      <c r="B21" s="74"/>
      <c r="C21" s="85"/>
      <c r="D21" s="85"/>
      <c r="E21" s="85"/>
      <c r="F21" s="72"/>
      <c r="G21" s="77"/>
    </row>
    <row r="22" spans="1:7" ht="11" customHeight="1" x14ac:dyDescent="0.2">
      <c r="A22" s="77"/>
      <c r="B22" s="67"/>
      <c r="C22" s="67"/>
      <c r="D22" s="67"/>
      <c r="E22" s="67"/>
      <c r="F22" s="67"/>
      <c r="G22" s="77"/>
    </row>
    <row r="23" spans="1:7" ht="32" customHeight="1" x14ac:dyDescent="0.2">
      <c r="A23" s="77"/>
      <c r="B23" s="68" t="s">
        <v>48</v>
      </c>
      <c r="C23" s="69"/>
      <c r="D23" s="69"/>
      <c r="E23" s="69"/>
      <c r="F23" s="70"/>
      <c r="G23" s="77"/>
    </row>
    <row r="24" spans="1:7" x14ac:dyDescent="0.2">
      <c r="A24" s="77"/>
      <c r="B24" s="73"/>
      <c r="C24" s="18" t="s">
        <v>39</v>
      </c>
      <c r="D24" s="19" t="s">
        <v>4</v>
      </c>
      <c r="E24" s="20">
        <f>E20*2%</f>
        <v>22900000</v>
      </c>
      <c r="F24" s="71"/>
      <c r="G24" s="77"/>
    </row>
    <row r="25" spans="1:7" x14ac:dyDescent="0.2">
      <c r="A25" s="77"/>
      <c r="B25" s="73"/>
      <c r="C25" s="18" t="s">
        <v>39</v>
      </c>
      <c r="D25" s="19" t="s">
        <v>40</v>
      </c>
      <c r="E25" s="20">
        <v>22900000</v>
      </c>
      <c r="F25" s="71"/>
      <c r="G25" s="77"/>
    </row>
    <row r="26" spans="1:7" x14ac:dyDescent="0.2">
      <c r="A26" s="77"/>
      <c r="B26" s="73"/>
      <c r="C26" s="18" t="s">
        <v>39</v>
      </c>
      <c r="D26" s="19" t="s">
        <v>41</v>
      </c>
      <c r="E26" s="20">
        <v>3580000</v>
      </c>
      <c r="F26" s="71"/>
      <c r="G26" s="77"/>
    </row>
    <row r="27" spans="1:7" x14ac:dyDescent="0.2">
      <c r="A27" s="77"/>
      <c r="B27" s="73"/>
      <c r="C27" s="18" t="s">
        <v>39</v>
      </c>
      <c r="D27" s="19" t="s">
        <v>42</v>
      </c>
      <c r="E27" s="20">
        <v>2000000</v>
      </c>
      <c r="F27" s="71"/>
      <c r="G27" s="77"/>
    </row>
    <row r="28" spans="1:7" x14ac:dyDescent="0.2">
      <c r="A28" s="77"/>
      <c r="B28" s="73"/>
      <c r="C28" s="18" t="s">
        <v>39</v>
      </c>
      <c r="D28" s="19" t="s">
        <v>43</v>
      </c>
      <c r="E28" s="20">
        <v>3000000</v>
      </c>
      <c r="F28" s="71"/>
      <c r="G28" s="77"/>
    </row>
    <row r="29" spans="1:7" ht="18" customHeight="1" x14ac:dyDescent="0.2">
      <c r="A29" s="77"/>
      <c r="B29" s="73"/>
      <c r="C29" s="18" t="s">
        <v>39</v>
      </c>
      <c r="D29" s="19" t="s">
        <v>44</v>
      </c>
      <c r="E29" s="20">
        <v>5000000</v>
      </c>
      <c r="F29" s="71"/>
      <c r="G29" s="77"/>
    </row>
    <row r="30" spans="1:7" ht="18" customHeight="1" x14ac:dyDescent="0.2">
      <c r="A30" s="77"/>
      <c r="B30" s="73"/>
      <c r="C30" s="21" t="s">
        <v>39</v>
      </c>
      <c r="D30" s="22" t="s">
        <v>80</v>
      </c>
      <c r="E30" s="23">
        <f>E20*2.5%</f>
        <v>28625000</v>
      </c>
      <c r="F30" s="71"/>
      <c r="G30" s="77"/>
    </row>
    <row r="31" spans="1:7" ht="47" customHeight="1" x14ac:dyDescent="0.2">
      <c r="A31" s="77"/>
      <c r="B31" s="73"/>
      <c r="C31" s="75" t="s">
        <v>50</v>
      </c>
      <c r="D31" s="76"/>
      <c r="E31" s="13">
        <f>SUM(E24:E30)</f>
        <v>88005000</v>
      </c>
      <c r="F31" s="71"/>
      <c r="G31" s="77"/>
    </row>
    <row r="32" spans="1:7" ht="7" customHeight="1" x14ac:dyDescent="0.2">
      <c r="A32" s="77"/>
      <c r="B32" s="74"/>
      <c r="C32" s="64"/>
      <c r="D32" s="64"/>
      <c r="E32" s="64"/>
      <c r="F32" s="72"/>
      <c r="G32" s="77"/>
    </row>
    <row r="33" spans="1:8" ht="11" customHeight="1" x14ac:dyDescent="0.2">
      <c r="A33" s="77"/>
      <c r="B33" s="67"/>
      <c r="C33" s="67"/>
      <c r="D33" s="67"/>
      <c r="E33" s="67"/>
      <c r="F33" s="67"/>
      <c r="G33" s="77"/>
    </row>
    <row r="34" spans="1:8" ht="32" customHeight="1" x14ac:dyDescent="0.2">
      <c r="A34" s="77"/>
      <c r="B34" s="68" t="s">
        <v>55</v>
      </c>
      <c r="C34" s="69"/>
      <c r="D34" s="69"/>
      <c r="E34" s="69"/>
      <c r="F34" s="70"/>
      <c r="G34" s="77"/>
    </row>
    <row r="35" spans="1:8" ht="33" customHeight="1" x14ac:dyDescent="0.2">
      <c r="A35" s="77"/>
      <c r="B35" s="73"/>
      <c r="C35" s="24" t="s">
        <v>39</v>
      </c>
      <c r="D35" s="25" t="s">
        <v>54</v>
      </c>
      <c r="E35" s="26">
        <f>E20+E31</f>
        <v>1233005000</v>
      </c>
      <c r="F35" s="71"/>
      <c r="G35" s="77"/>
    </row>
    <row r="36" spans="1:8" x14ac:dyDescent="0.2">
      <c r="A36" s="77"/>
      <c r="B36" s="73"/>
      <c r="C36" s="18" t="s">
        <v>39</v>
      </c>
      <c r="D36" s="19" t="s">
        <v>53</v>
      </c>
      <c r="E36" s="20">
        <f>E20*70%</f>
        <v>801500000</v>
      </c>
      <c r="F36" s="71"/>
      <c r="G36" s="77"/>
    </row>
    <row r="37" spans="1:8" x14ac:dyDescent="0.2">
      <c r="A37" s="77"/>
      <c r="B37" s="73"/>
      <c r="C37" s="18" t="s">
        <v>39</v>
      </c>
      <c r="D37" s="19" t="s">
        <v>51</v>
      </c>
      <c r="E37" s="20">
        <f>(E36/60)+(E36*(9.5%/12))</f>
        <v>19703541.666666668</v>
      </c>
      <c r="F37" s="71"/>
      <c r="G37" s="77"/>
    </row>
    <row r="38" spans="1:8" ht="33" customHeight="1" x14ac:dyDescent="0.2">
      <c r="A38" s="77"/>
      <c r="B38" s="73"/>
      <c r="C38" s="75" t="s">
        <v>62</v>
      </c>
      <c r="D38" s="76"/>
      <c r="E38" s="13">
        <f>E35-E36</f>
        <v>431505000</v>
      </c>
      <c r="F38" s="71"/>
      <c r="G38" s="77"/>
    </row>
    <row r="39" spans="1:8" ht="7" customHeight="1" x14ac:dyDescent="0.2">
      <c r="A39" s="77"/>
      <c r="B39" s="74"/>
      <c r="C39" s="64"/>
      <c r="D39" s="64"/>
      <c r="E39" s="64"/>
      <c r="F39" s="72"/>
      <c r="G39" s="77"/>
    </row>
    <row r="40" spans="1:8" s="27" customFormat="1" ht="11" customHeight="1" x14ac:dyDescent="0.2">
      <c r="A40" s="77"/>
      <c r="B40" s="61"/>
      <c r="C40" s="61"/>
      <c r="D40" s="61"/>
      <c r="E40" s="61"/>
      <c r="F40" s="61"/>
      <c r="G40" s="77"/>
    </row>
    <row r="41" spans="1:8" s="30" customFormat="1" ht="41" customHeight="1" x14ac:dyDescent="0.2">
      <c r="A41" s="78"/>
      <c r="B41" s="62" t="s">
        <v>69</v>
      </c>
      <c r="C41" s="62"/>
      <c r="D41" s="62"/>
      <c r="E41" s="62"/>
      <c r="F41" s="62"/>
      <c r="G41" s="78"/>
      <c r="H41" s="29"/>
    </row>
    <row r="42" spans="1:8" ht="3" customHeight="1" x14ac:dyDescent="0.2">
      <c r="A42" s="63"/>
      <c r="B42" s="64"/>
      <c r="C42" s="64"/>
      <c r="D42" s="64"/>
      <c r="E42" s="64"/>
      <c r="F42" s="64"/>
      <c r="G42" s="65"/>
      <c r="H42" s="28"/>
    </row>
    <row r="43" spans="1:8" x14ac:dyDescent="0.2">
      <c r="A43" s="66"/>
      <c r="B43" s="66"/>
      <c r="C43" s="66"/>
      <c r="D43" s="66"/>
      <c r="E43" s="66"/>
      <c r="F43" s="66"/>
      <c r="G43" s="66"/>
      <c r="H43" s="28"/>
    </row>
  </sheetData>
  <mergeCells count="29">
    <mergeCell ref="C20:D20"/>
    <mergeCell ref="B21:E21"/>
    <mergeCell ref="B22:F22"/>
    <mergeCell ref="B23:E23"/>
    <mergeCell ref="F23:F32"/>
    <mergeCell ref="B24:B32"/>
    <mergeCell ref="C31:D31"/>
    <mergeCell ref="C32:E32"/>
    <mergeCell ref="F3:F21"/>
    <mergeCell ref="B4:B20"/>
    <mergeCell ref="C4:D4"/>
    <mergeCell ref="E4:E16"/>
    <mergeCell ref="C17:D17"/>
    <mergeCell ref="B40:F40"/>
    <mergeCell ref="B41:F41"/>
    <mergeCell ref="A42:G42"/>
    <mergeCell ref="A43:G43"/>
    <mergeCell ref="B33:F33"/>
    <mergeCell ref="B34:E34"/>
    <mergeCell ref="F34:F39"/>
    <mergeCell ref="B35:B39"/>
    <mergeCell ref="C38:D38"/>
    <mergeCell ref="C39:E39"/>
    <mergeCell ref="A1:A41"/>
    <mergeCell ref="B1:F1"/>
    <mergeCell ref="G1:G41"/>
    <mergeCell ref="B2:F2"/>
    <mergeCell ref="B3:E3"/>
    <mergeCell ref="E17:E19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266C-980C-264C-B665-A3C7361400E9}">
  <sheetPr>
    <pageSetUpPr fitToPage="1"/>
  </sheetPr>
  <dimension ref="A1:H43"/>
  <sheetViews>
    <sheetView topLeftCell="A2" workbookViewId="0">
      <selection activeCell="L8" sqref="L8"/>
    </sheetView>
  </sheetViews>
  <sheetFormatPr baseColWidth="10" defaultRowHeight="17" x14ac:dyDescent="0.2"/>
  <cols>
    <col min="1" max="1" width="4" style="10" customWidth="1"/>
    <col min="2" max="2" width="2.33203125" style="10" customWidth="1"/>
    <col min="3" max="3" width="6.33203125" style="12" customWidth="1"/>
    <col min="4" max="4" width="64" style="10" customWidth="1"/>
    <col min="5" max="5" width="17" style="11" customWidth="1"/>
    <col min="6" max="6" width="1" style="10" customWidth="1"/>
    <col min="7" max="7" width="4" style="10" customWidth="1"/>
    <col min="8" max="11" width="10.83203125" style="10"/>
    <col min="12" max="12" width="18" style="10" customWidth="1"/>
    <col min="13" max="16384" width="10.83203125" style="10"/>
  </cols>
  <sheetData>
    <row r="1" spans="1:7" ht="56" customHeight="1" x14ac:dyDescent="0.3">
      <c r="A1" s="77"/>
      <c r="B1" s="79" t="s">
        <v>52</v>
      </c>
      <c r="C1" s="79"/>
      <c r="D1" s="79"/>
      <c r="E1" s="79"/>
      <c r="F1" s="79"/>
      <c r="G1" s="77"/>
    </row>
    <row r="2" spans="1:7" ht="53" customHeight="1" x14ac:dyDescent="0.2">
      <c r="A2" s="77"/>
      <c r="B2" s="80" t="s">
        <v>63</v>
      </c>
      <c r="C2" s="81"/>
      <c r="D2" s="81"/>
      <c r="E2" s="81"/>
      <c r="F2" s="81"/>
      <c r="G2" s="77"/>
    </row>
    <row r="3" spans="1:7" ht="32" customHeight="1" x14ac:dyDescent="0.2">
      <c r="A3" s="77"/>
      <c r="B3" s="68" t="s">
        <v>49</v>
      </c>
      <c r="C3" s="69"/>
      <c r="D3" s="69"/>
      <c r="E3" s="69"/>
      <c r="F3" s="70"/>
      <c r="G3" s="77"/>
    </row>
    <row r="4" spans="1:7" ht="24" customHeight="1" x14ac:dyDescent="0.2">
      <c r="A4" s="77"/>
      <c r="B4" s="73"/>
      <c r="C4" s="86" t="s">
        <v>36</v>
      </c>
      <c r="D4" s="87"/>
      <c r="E4" s="82">
        <v>1210000000</v>
      </c>
      <c r="F4" s="71"/>
      <c r="G4" s="77"/>
    </row>
    <row r="5" spans="1:7" ht="17" customHeight="1" x14ac:dyDescent="0.2">
      <c r="A5" s="77"/>
      <c r="B5" s="73"/>
      <c r="C5" s="14" t="s">
        <v>39</v>
      </c>
      <c r="D5" s="15" t="s">
        <v>46</v>
      </c>
      <c r="E5" s="83"/>
      <c r="F5" s="71"/>
      <c r="G5" s="77"/>
    </row>
    <row r="6" spans="1:7" x14ac:dyDescent="0.2">
      <c r="A6" s="77"/>
      <c r="B6" s="73"/>
      <c r="C6" s="14" t="s">
        <v>39</v>
      </c>
      <c r="D6" s="15" t="s">
        <v>83</v>
      </c>
      <c r="E6" s="83"/>
      <c r="F6" s="71"/>
      <c r="G6" s="77"/>
    </row>
    <row r="7" spans="1:7" x14ac:dyDescent="0.2">
      <c r="A7" s="77"/>
      <c r="B7" s="73"/>
      <c r="C7" s="14" t="s">
        <v>39</v>
      </c>
      <c r="D7" s="15" t="s">
        <v>27</v>
      </c>
      <c r="E7" s="83"/>
      <c r="F7" s="71"/>
      <c r="G7" s="77"/>
    </row>
    <row r="8" spans="1:7" x14ac:dyDescent="0.2">
      <c r="A8" s="77"/>
      <c r="B8" s="73"/>
      <c r="C8" s="14" t="s">
        <v>39</v>
      </c>
      <c r="D8" s="15" t="s">
        <v>28</v>
      </c>
      <c r="E8" s="83"/>
      <c r="F8" s="71"/>
      <c r="G8" s="77"/>
    </row>
    <row r="9" spans="1:7" x14ac:dyDescent="0.2">
      <c r="A9" s="77"/>
      <c r="B9" s="73"/>
      <c r="C9" s="14" t="s">
        <v>39</v>
      </c>
      <c r="D9" s="15" t="s">
        <v>72</v>
      </c>
      <c r="E9" s="83"/>
      <c r="F9" s="71"/>
      <c r="G9" s="77"/>
    </row>
    <row r="10" spans="1:7" x14ac:dyDescent="0.2">
      <c r="A10" s="77"/>
      <c r="B10" s="73"/>
      <c r="C10" s="14" t="s">
        <v>39</v>
      </c>
      <c r="D10" s="15" t="s">
        <v>85</v>
      </c>
      <c r="E10" s="83"/>
      <c r="F10" s="71"/>
      <c r="G10" s="77"/>
    </row>
    <row r="11" spans="1:7" x14ac:dyDescent="0.2">
      <c r="A11" s="77"/>
      <c r="B11" s="73"/>
      <c r="C11" s="14" t="s">
        <v>39</v>
      </c>
      <c r="D11" s="15" t="s">
        <v>86</v>
      </c>
      <c r="E11" s="83"/>
      <c r="F11" s="71"/>
      <c r="G11" s="77"/>
    </row>
    <row r="12" spans="1:7" x14ac:dyDescent="0.2">
      <c r="A12" s="77"/>
      <c r="B12" s="73"/>
      <c r="C12" s="14" t="s">
        <v>39</v>
      </c>
      <c r="D12" s="15" t="s">
        <v>84</v>
      </c>
      <c r="E12" s="83"/>
      <c r="F12" s="71"/>
      <c r="G12" s="77"/>
    </row>
    <row r="13" spans="1:7" x14ac:dyDescent="0.2">
      <c r="A13" s="77"/>
      <c r="B13" s="73"/>
      <c r="C13" s="14" t="s">
        <v>39</v>
      </c>
      <c r="D13" s="15" t="s">
        <v>78</v>
      </c>
      <c r="E13" s="83"/>
      <c r="F13" s="71"/>
      <c r="G13" s="77"/>
    </row>
    <row r="14" spans="1:7" x14ac:dyDescent="0.2">
      <c r="A14" s="77"/>
      <c r="B14" s="73"/>
      <c r="C14" s="14" t="s">
        <v>39</v>
      </c>
      <c r="D14" s="15" t="s">
        <v>87</v>
      </c>
      <c r="E14" s="83"/>
      <c r="F14" s="71"/>
      <c r="G14" s="77"/>
    </row>
    <row r="15" spans="1:7" x14ac:dyDescent="0.2">
      <c r="A15" s="77"/>
      <c r="B15" s="73"/>
      <c r="C15" s="14" t="s">
        <v>39</v>
      </c>
      <c r="D15" s="15" t="s">
        <v>61</v>
      </c>
      <c r="E15" s="83"/>
      <c r="F15" s="71"/>
      <c r="G15" s="77"/>
    </row>
    <row r="16" spans="1:7" ht="22" customHeight="1" x14ac:dyDescent="0.2">
      <c r="A16" s="77"/>
      <c r="B16" s="73"/>
      <c r="C16" s="16" t="s">
        <v>39</v>
      </c>
      <c r="D16" s="17" t="s">
        <v>60</v>
      </c>
      <c r="E16" s="84"/>
      <c r="F16" s="71"/>
      <c r="G16" s="77"/>
    </row>
    <row r="17" spans="1:7" ht="24" customHeight="1" x14ac:dyDescent="0.2">
      <c r="A17" s="77"/>
      <c r="B17" s="73"/>
      <c r="C17" s="86" t="s">
        <v>35</v>
      </c>
      <c r="D17" s="87"/>
      <c r="E17" s="82">
        <v>15000000</v>
      </c>
      <c r="F17" s="71"/>
      <c r="G17" s="77"/>
    </row>
    <row r="18" spans="1:7" x14ac:dyDescent="0.2">
      <c r="A18" s="77"/>
      <c r="B18" s="73"/>
      <c r="C18" s="14" t="s">
        <v>39</v>
      </c>
      <c r="D18" s="15" t="s">
        <v>37</v>
      </c>
      <c r="E18" s="83"/>
      <c r="F18" s="71"/>
      <c r="G18" s="77"/>
    </row>
    <row r="19" spans="1:7" ht="23" customHeight="1" x14ac:dyDescent="0.2">
      <c r="A19" s="77"/>
      <c r="B19" s="73"/>
      <c r="C19" s="16" t="s">
        <v>39</v>
      </c>
      <c r="D19" s="17" t="s">
        <v>38</v>
      </c>
      <c r="E19" s="84"/>
      <c r="F19" s="71"/>
      <c r="G19" s="77"/>
    </row>
    <row r="20" spans="1:7" ht="47" customHeight="1" x14ac:dyDescent="0.2">
      <c r="A20" s="77"/>
      <c r="B20" s="73"/>
      <c r="C20" s="75" t="s">
        <v>45</v>
      </c>
      <c r="D20" s="76"/>
      <c r="E20" s="13">
        <f>E4-E17</f>
        <v>1195000000</v>
      </c>
      <c r="F20" s="71"/>
      <c r="G20" s="77"/>
    </row>
    <row r="21" spans="1:7" ht="7" customHeight="1" x14ac:dyDescent="0.2">
      <c r="A21" s="77"/>
      <c r="B21" s="74"/>
      <c r="C21" s="85"/>
      <c r="D21" s="85"/>
      <c r="E21" s="85"/>
      <c r="F21" s="72"/>
      <c r="G21" s="77"/>
    </row>
    <row r="22" spans="1:7" ht="11" customHeight="1" x14ac:dyDescent="0.2">
      <c r="A22" s="77"/>
      <c r="B22" s="67"/>
      <c r="C22" s="67"/>
      <c r="D22" s="67"/>
      <c r="E22" s="67"/>
      <c r="F22" s="67"/>
      <c r="G22" s="77"/>
    </row>
    <row r="23" spans="1:7" ht="32" customHeight="1" x14ac:dyDescent="0.2">
      <c r="A23" s="77"/>
      <c r="B23" s="68" t="s">
        <v>48</v>
      </c>
      <c r="C23" s="69"/>
      <c r="D23" s="69"/>
      <c r="E23" s="69"/>
      <c r="F23" s="70"/>
      <c r="G23" s="77"/>
    </row>
    <row r="24" spans="1:7" x14ac:dyDescent="0.2">
      <c r="A24" s="77"/>
      <c r="B24" s="73"/>
      <c r="C24" s="18" t="s">
        <v>39</v>
      </c>
      <c r="D24" s="19" t="s">
        <v>4</v>
      </c>
      <c r="E24" s="20">
        <f>E20*2%</f>
        <v>23900000</v>
      </c>
      <c r="F24" s="71"/>
      <c r="G24" s="77"/>
    </row>
    <row r="25" spans="1:7" x14ac:dyDescent="0.2">
      <c r="A25" s="77"/>
      <c r="B25" s="73"/>
      <c r="C25" s="18" t="s">
        <v>39</v>
      </c>
      <c r="D25" s="19" t="s">
        <v>40</v>
      </c>
      <c r="E25" s="20">
        <v>22900000</v>
      </c>
      <c r="F25" s="71"/>
      <c r="G25" s="77"/>
    </row>
    <row r="26" spans="1:7" x14ac:dyDescent="0.2">
      <c r="A26" s="77"/>
      <c r="B26" s="73"/>
      <c r="C26" s="18" t="s">
        <v>39</v>
      </c>
      <c r="D26" s="19" t="s">
        <v>41</v>
      </c>
      <c r="E26" s="20">
        <v>3580000</v>
      </c>
      <c r="F26" s="71"/>
      <c r="G26" s="77"/>
    </row>
    <row r="27" spans="1:7" x14ac:dyDescent="0.2">
      <c r="A27" s="77"/>
      <c r="B27" s="73"/>
      <c r="C27" s="18" t="s">
        <v>39</v>
      </c>
      <c r="D27" s="19" t="s">
        <v>42</v>
      </c>
      <c r="E27" s="20">
        <v>2000000</v>
      </c>
      <c r="F27" s="71"/>
      <c r="G27" s="77"/>
    </row>
    <row r="28" spans="1:7" x14ac:dyDescent="0.2">
      <c r="A28" s="77"/>
      <c r="B28" s="73"/>
      <c r="C28" s="18" t="s">
        <v>39</v>
      </c>
      <c r="D28" s="19" t="s">
        <v>43</v>
      </c>
      <c r="E28" s="20">
        <v>3000000</v>
      </c>
      <c r="F28" s="71"/>
      <c r="G28" s="77"/>
    </row>
    <row r="29" spans="1:7" ht="18" customHeight="1" x14ac:dyDescent="0.2">
      <c r="A29" s="77"/>
      <c r="B29" s="73"/>
      <c r="C29" s="18" t="s">
        <v>39</v>
      </c>
      <c r="D29" s="19" t="s">
        <v>44</v>
      </c>
      <c r="E29" s="20">
        <v>5000000</v>
      </c>
      <c r="F29" s="71"/>
      <c r="G29" s="77"/>
    </row>
    <row r="30" spans="1:7" ht="18" customHeight="1" x14ac:dyDescent="0.2">
      <c r="A30" s="77"/>
      <c r="B30" s="73"/>
      <c r="C30" s="21" t="s">
        <v>39</v>
      </c>
      <c r="D30" s="22" t="s">
        <v>80</v>
      </c>
      <c r="E30" s="23">
        <f>E20*2.5%</f>
        <v>29875000</v>
      </c>
      <c r="F30" s="71"/>
      <c r="G30" s="77"/>
    </row>
    <row r="31" spans="1:7" ht="47" customHeight="1" x14ac:dyDescent="0.2">
      <c r="A31" s="77"/>
      <c r="B31" s="73"/>
      <c r="C31" s="75" t="s">
        <v>50</v>
      </c>
      <c r="D31" s="76"/>
      <c r="E31" s="13">
        <f>SUM(E24:E30)</f>
        <v>90255000</v>
      </c>
      <c r="F31" s="71"/>
      <c r="G31" s="77"/>
    </row>
    <row r="32" spans="1:7" ht="7" customHeight="1" x14ac:dyDescent="0.2">
      <c r="A32" s="77"/>
      <c r="B32" s="74"/>
      <c r="C32" s="64"/>
      <c r="D32" s="64"/>
      <c r="E32" s="64"/>
      <c r="F32" s="72"/>
      <c r="G32" s="77"/>
    </row>
    <row r="33" spans="1:8" ht="11" customHeight="1" x14ac:dyDescent="0.2">
      <c r="A33" s="77"/>
      <c r="B33" s="67"/>
      <c r="C33" s="67"/>
      <c r="D33" s="67"/>
      <c r="E33" s="67"/>
      <c r="F33" s="67"/>
      <c r="G33" s="77"/>
    </row>
    <row r="34" spans="1:8" ht="32" customHeight="1" x14ac:dyDescent="0.2">
      <c r="A34" s="77"/>
      <c r="B34" s="68" t="s">
        <v>55</v>
      </c>
      <c r="C34" s="69"/>
      <c r="D34" s="69"/>
      <c r="E34" s="69"/>
      <c r="F34" s="70"/>
      <c r="G34" s="77"/>
    </row>
    <row r="35" spans="1:8" ht="33" customHeight="1" x14ac:dyDescent="0.2">
      <c r="A35" s="77"/>
      <c r="B35" s="73"/>
      <c r="C35" s="24" t="s">
        <v>39</v>
      </c>
      <c r="D35" s="25" t="s">
        <v>54</v>
      </c>
      <c r="E35" s="26">
        <f>E20+E31</f>
        <v>1285255000</v>
      </c>
      <c r="F35" s="71"/>
      <c r="G35" s="77"/>
    </row>
    <row r="36" spans="1:8" x14ac:dyDescent="0.2">
      <c r="A36" s="77"/>
      <c r="B36" s="73"/>
      <c r="C36" s="18" t="s">
        <v>39</v>
      </c>
      <c r="D36" s="19" t="s">
        <v>53</v>
      </c>
      <c r="E36" s="20">
        <f>965000000</f>
        <v>965000000</v>
      </c>
      <c r="F36" s="71"/>
      <c r="G36" s="77"/>
    </row>
    <row r="37" spans="1:8" x14ac:dyDescent="0.2">
      <c r="A37" s="77"/>
      <c r="B37" s="73"/>
      <c r="C37" s="18" t="s">
        <v>39</v>
      </c>
      <c r="D37" s="19" t="s">
        <v>51</v>
      </c>
      <c r="E37" s="20">
        <f>(E36/60)+(E36*(9.5%/12))</f>
        <v>23722916.666666668</v>
      </c>
      <c r="F37" s="71"/>
      <c r="G37" s="77"/>
    </row>
    <row r="38" spans="1:8" ht="33" customHeight="1" x14ac:dyDescent="0.2">
      <c r="A38" s="77"/>
      <c r="B38" s="73"/>
      <c r="C38" s="75" t="s">
        <v>62</v>
      </c>
      <c r="D38" s="76"/>
      <c r="E38" s="13">
        <f>E35-E36</f>
        <v>320255000</v>
      </c>
      <c r="F38" s="71"/>
      <c r="G38" s="77"/>
    </row>
    <row r="39" spans="1:8" ht="7" customHeight="1" x14ac:dyDescent="0.2">
      <c r="A39" s="77"/>
      <c r="B39" s="74"/>
      <c r="C39" s="64"/>
      <c r="D39" s="64"/>
      <c r="E39" s="64"/>
      <c r="F39" s="72"/>
      <c r="G39" s="77"/>
    </row>
    <row r="40" spans="1:8" s="27" customFormat="1" ht="11" customHeight="1" x14ac:dyDescent="0.2">
      <c r="A40" s="77"/>
      <c r="B40" s="61"/>
      <c r="C40" s="61"/>
      <c r="D40" s="61"/>
      <c r="E40" s="61"/>
      <c r="F40" s="61"/>
      <c r="G40" s="77"/>
    </row>
    <row r="41" spans="1:8" s="30" customFormat="1" ht="41" customHeight="1" x14ac:dyDescent="0.2">
      <c r="A41" s="78"/>
      <c r="B41" s="62" t="s">
        <v>69</v>
      </c>
      <c r="C41" s="62"/>
      <c r="D41" s="62"/>
      <c r="E41" s="62"/>
      <c r="F41" s="62"/>
      <c r="G41" s="78"/>
      <c r="H41" s="29"/>
    </row>
    <row r="42" spans="1:8" ht="3" customHeight="1" x14ac:dyDescent="0.2">
      <c r="A42" s="63"/>
      <c r="B42" s="64"/>
      <c r="C42" s="64"/>
      <c r="D42" s="64"/>
      <c r="E42" s="64"/>
      <c r="F42" s="64"/>
      <c r="G42" s="65"/>
      <c r="H42" s="28"/>
    </row>
    <row r="43" spans="1:8" x14ac:dyDescent="0.2">
      <c r="A43" s="66"/>
      <c r="B43" s="66"/>
      <c r="C43" s="66"/>
      <c r="D43" s="66"/>
      <c r="E43" s="66"/>
      <c r="F43" s="66"/>
      <c r="G43" s="66"/>
      <c r="H43" s="28"/>
    </row>
  </sheetData>
  <mergeCells count="29">
    <mergeCell ref="C20:D20"/>
    <mergeCell ref="B21:E21"/>
    <mergeCell ref="B22:F22"/>
    <mergeCell ref="B23:E23"/>
    <mergeCell ref="F23:F32"/>
    <mergeCell ref="B24:B32"/>
    <mergeCell ref="C31:D31"/>
    <mergeCell ref="C32:E32"/>
    <mergeCell ref="F3:F21"/>
    <mergeCell ref="B4:B20"/>
    <mergeCell ref="C4:D4"/>
    <mergeCell ref="E4:E16"/>
    <mergeCell ref="C17:D17"/>
    <mergeCell ref="B40:F40"/>
    <mergeCell ref="B41:F41"/>
    <mergeCell ref="A42:G42"/>
    <mergeCell ref="A43:G43"/>
    <mergeCell ref="B33:F33"/>
    <mergeCell ref="B34:E34"/>
    <mergeCell ref="F34:F39"/>
    <mergeCell ref="B35:B39"/>
    <mergeCell ref="C38:D38"/>
    <mergeCell ref="C39:E39"/>
    <mergeCell ref="A1:A41"/>
    <mergeCell ref="B1:F1"/>
    <mergeCell ref="G1:G41"/>
    <mergeCell ref="B2:F2"/>
    <mergeCell ref="B3:E3"/>
    <mergeCell ref="E17:E19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3627-6A83-404F-B22E-0B822682F670}">
  <sheetPr>
    <pageSetUpPr fitToPage="1"/>
  </sheetPr>
  <dimension ref="A1:H43"/>
  <sheetViews>
    <sheetView topLeftCell="A7" workbookViewId="0">
      <selection activeCell="I26" sqref="I26"/>
    </sheetView>
  </sheetViews>
  <sheetFormatPr baseColWidth="10" defaultRowHeight="17" x14ac:dyDescent="0.2"/>
  <cols>
    <col min="1" max="1" width="4" style="10" customWidth="1"/>
    <col min="2" max="2" width="2.33203125" style="10" customWidth="1"/>
    <col min="3" max="3" width="6.33203125" style="12" customWidth="1"/>
    <col min="4" max="4" width="64" style="10" customWidth="1"/>
    <col min="5" max="5" width="17" style="11" customWidth="1"/>
    <col min="6" max="6" width="1" style="10" customWidth="1"/>
    <col min="7" max="7" width="4" style="10" customWidth="1"/>
    <col min="8" max="16384" width="10.83203125" style="10"/>
  </cols>
  <sheetData>
    <row r="1" spans="1:7" ht="56" customHeight="1" x14ac:dyDescent="0.3">
      <c r="A1" s="77"/>
      <c r="B1" s="79" t="s">
        <v>52</v>
      </c>
      <c r="C1" s="79"/>
      <c r="D1" s="79"/>
      <c r="E1" s="79"/>
      <c r="F1" s="79"/>
      <c r="G1" s="77"/>
    </row>
    <row r="2" spans="1:7" ht="53" customHeight="1" x14ac:dyDescent="0.2">
      <c r="A2" s="77"/>
      <c r="B2" s="80" t="s">
        <v>63</v>
      </c>
      <c r="C2" s="81"/>
      <c r="D2" s="81"/>
      <c r="E2" s="81"/>
      <c r="F2" s="81"/>
      <c r="G2" s="77"/>
    </row>
    <row r="3" spans="1:7" ht="32" customHeight="1" x14ac:dyDescent="0.2">
      <c r="A3" s="77"/>
      <c r="B3" s="68" t="s">
        <v>49</v>
      </c>
      <c r="C3" s="69"/>
      <c r="D3" s="69"/>
      <c r="E3" s="69"/>
      <c r="F3" s="70"/>
      <c r="G3" s="77"/>
    </row>
    <row r="4" spans="1:7" ht="24" customHeight="1" x14ac:dyDescent="0.2">
      <c r="A4" s="77"/>
      <c r="B4" s="73"/>
      <c r="C4" s="86" t="s">
        <v>36</v>
      </c>
      <c r="D4" s="87"/>
      <c r="E4" s="82">
        <v>1240000000</v>
      </c>
      <c r="F4" s="71"/>
      <c r="G4" s="77"/>
    </row>
    <row r="5" spans="1:7" ht="17" customHeight="1" x14ac:dyDescent="0.2">
      <c r="A5" s="77"/>
      <c r="B5" s="73"/>
      <c r="C5" s="14" t="s">
        <v>39</v>
      </c>
      <c r="D5" s="15" t="s">
        <v>46</v>
      </c>
      <c r="E5" s="83"/>
      <c r="F5" s="71"/>
      <c r="G5" s="77"/>
    </row>
    <row r="6" spans="1:7" x14ac:dyDescent="0.2">
      <c r="A6" s="77"/>
      <c r="B6" s="73"/>
      <c r="C6" s="14" t="s">
        <v>39</v>
      </c>
      <c r="D6" s="15" t="s">
        <v>88</v>
      </c>
      <c r="E6" s="83"/>
      <c r="F6" s="71"/>
      <c r="G6" s="77"/>
    </row>
    <row r="7" spans="1:7" x14ac:dyDescent="0.2">
      <c r="A7" s="77"/>
      <c r="B7" s="73"/>
      <c r="C7" s="14" t="s">
        <v>39</v>
      </c>
      <c r="D7" s="15" t="s">
        <v>27</v>
      </c>
      <c r="E7" s="83"/>
      <c r="F7" s="71"/>
      <c r="G7" s="77"/>
    </row>
    <row r="8" spans="1:7" x14ac:dyDescent="0.2">
      <c r="A8" s="77"/>
      <c r="B8" s="73"/>
      <c r="C8" s="14" t="s">
        <v>39</v>
      </c>
      <c r="D8" s="15" t="s">
        <v>28</v>
      </c>
      <c r="E8" s="83"/>
      <c r="F8" s="71"/>
      <c r="G8" s="77"/>
    </row>
    <row r="9" spans="1:7" x14ac:dyDescent="0.2">
      <c r="A9" s="77"/>
      <c r="B9" s="73"/>
      <c r="C9" s="14" t="s">
        <v>39</v>
      </c>
      <c r="D9" s="15" t="s">
        <v>90</v>
      </c>
      <c r="E9" s="83"/>
      <c r="F9" s="71"/>
      <c r="G9" s="77"/>
    </row>
    <row r="10" spans="1:7" x14ac:dyDescent="0.2">
      <c r="A10" s="77"/>
      <c r="B10" s="73"/>
      <c r="C10" s="14" t="s">
        <v>39</v>
      </c>
      <c r="D10" s="15" t="s">
        <v>91</v>
      </c>
      <c r="E10" s="83"/>
      <c r="F10" s="71"/>
      <c r="G10" s="77"/>
    </row>
    <row r="11" spans="1:7" x14ac:dyDescent="0.2">
      <c r="A11" s="77"/>
      <c r="B11" s="73"/>
      <c r="C11" s="14" t="s">
        <v>39</v>
      </c>
      <c r="D11" s="15" t="s">
        <v>89</v>
      </c>
      <c r="E11" s="83"/>
      <c r="F11" s="71"/>
      <c r="G11" s="77"/>
    </row>
    <row r="12" spans="1:7" x14ac:dyDescent="0.2">
      <c r="A12" s="77"/>
      <c r="B12" s="73"/>
      <c r="C12" s="14" t="s">
        <v>39</v>
      </c>
      <c r="D12" s="15" t="s">
        <v>84</v>
      </c>
      <c r="E12" s="83"/>
      <c r="F12" s="71"/>
      <c r="G12" s="77"/>
    </row>
    <row r="13" spans="1:7" x14ac:dyDescent="0.2">
      <c r="A13" s="77"/>
      <c r="B13" s="73"/>
      <c r="C13" s="14" t="s">
        <v>39</v>
      </c>
      <c r="D13" s="15" t="s">
        <v>78</v>
      </c>
      <c r="E13" s="83"/>
      <c r="F13" s="71"/>
      <c r="G13" s="77"/>
    </row>
    <row r="14" spans="1:7" x14ac:dyDescent="0.2">
      <c r="A14" s="77"/>
      <c r="B14" s="73"/>
      <c r="C14" s="14" t="s">
        <v>39</v>
      </c>
      <c r="D14" s="15" t="s">
        <v>87</v>
      </c>
      <c r="E14" s="83"/>
      <c r="F14" s="71"/>
      <c r="G14" s="77"/>
    </row>
    <row r="15" spans="1:7" x14ac:dyDescent="0.2">
      <c r="A15" s="77"/>
      <c r="B15" s="73"/>
      <c r="C15" s="14" t="s">
        <v>39</v>
      </c>
      <c r="D15" s="15" t="s">
        <v>61</v>
      </c>
      <c r="E15" s="83"/>
      <c r="F15" s="71"/>
      <c r="G15" s="77"/>
    </row>
    <row r="16" spans="1:7" ht="22" customHeight="1" x14ac:dyDescent="0.2">
      <c r="A16" s="77"/>
      <c r="B16" s="73"/>
      <c r="C16" s="16" t="s">
        <v>39</v>
      </c>
      <c r="D16" s="17" t="s">
        <v>60</v>
      </c>
      <c r="E16" s="84"/>
      <c r="F16" s="71"/>
      <c r="G16" s="77"/>
    </row>
    <row r="17" spans="1:7" ht="24" customHeight="1" x14ac:dyDescent="0.2">
      <c r="A17" s="77"/>
      <c r="B17" s="73"/>
      <c r="C17" s="86" t="s">
        <v>35</v>
      </c>
      <c r="D17" s="87"/>
      <c r="E17" s="82">
        <v>15000000</v>
      </c>
      <c r="F17" s="71"/>
      <c r="G17" s="77"/>
    </row>
    <row r="18" spans="1:7" x14ac:dyDescent="0.2">
      <c r="A18" s="77"/>
      <c r="B18" s="73"/>
      <c r="C18" s="14" t="s">
        <v>39</v>
      </c>
      <c r="D18" s="15" t="s">
        <v>37</v>
      </c>
      <c r="E18" s="83"/>
      <c r="F18" s="71"/>
      <c r="G18" s="77"/>
    </row>
    <row r="19" spans="1:7" ht="23" customHeight="1" x14ac:dyDescent="0.2">
      <c r="A19" s="77"/>
      <c r="B19" s="73"/>
      <c r="C19" s="16" t="s">
        <v>39</v>
      </c>
      <c r="D19" s="17" t="s">
        <v>38</v>
      </c>
      <c r="E19" s="84"/>
      <c r="F19" s="71"/>
      <c r="G19" s="77"/>
    </row>
    <row r="20" spans="1:7" ht="47" customHeight="1" x14ac:dyDescent="0.2">
      <c r="A20" s="77"/>
      <c r="B20" s="73"/>
      <c r="C20" s="75" t="s">
        <v>45</v>
      </c>
      <c r="D20" s="76"/>
      <c r="E20" s="13">
        <f>E4-E17</f>
        <v>1225000000</v>
      </c>
      <c r="F20" s="71"/>
      <c r="G20" s="77"/>
    </row>
    <row r="21" spans="1:7" ht="7" customHeight="1" x14ac:dyDescent="0.2">
      <c r="A21" s="77"/>
      <c r="B21" s="74"/>
      <c r="C21" s="85"/>
      <c r="D21" s="85"/>
      <c r="E21" s="85"/>
      <c r="F21" s="72"/>
      <c r="G21" s="77"/>
    </row>
    <row r="22" spans="1:7" ht="11" customHeight="1" x14ac:dyDescent="0.2">
      <c r="A22" s="77"/>
      <c r="B22" s="67"/>
      <c r="C22" s="67"/>
      <c r="D22" s="67"/>
      <c r="E22" s="67"/>
      <c r="F22" s="67"/>
      <c r="G22" s="77"/>
    </row>
    <row r="23" spans="1:7" ht="32" customHeight="1" x14ac:dyDescent="0.2">
      <c r="A23" s="77"/>
      <c r="B23" s="68" t="s">
        <v>48</v>
      </c>
      <c r="C23" s="69"/>
      <c r="D23" s="69"/>
      <c r="E23" s="69"/>
      <c r="F23" s="70"/>
      <c r="G23" s="77"/>
    </row>
    <row r="24" spans="1:7" x14ac:dyDescent="0.2">
      <c r="A24" s="77"/>
      <c r="B24" s="73"/>
      <c r="C24" s="18" t="s">
        <v>39</v>
      </c>
      <c r="D24" s="19" t="s">
        <v>4</v>
      </c>
      <c r="E24" s="20">
        <f>E20*2%</f>
        <v>24500000</v>
      </c>
      <c r="F24" s="71"/>
      <c r="G24" s="77"/>
    </row>
    <row r="25" spans="1:7" x14ac:dyDescent="0.2">
      <c r="A25" s="77"/>
      <c r="B25" s="73"/>
      <c r="C25" s="18" t="s">
        <v>39</v>
      </c>
      <c r="D25" s="19" t="s">
        <v>40</v>
      </c>
      <c r="E25" s="20">
        <v>22900000</v>
      </c>
      <c r="F25" s="71"/>
      <c r="G25" s="77"/>
    </row>
    <row r="26" spans="1:7" x14ac:dyDescent="0.2">
      <c r="A26" s="77"/>
      <c r="B26" s="73"/>
      <c r="C26" s="18" t="s">
        <v>39</v>
      </c>
      <c r="D26" s="19" t="s">
        <v>41</v>
      </c>
      <c r="E26" s="20">
        <v>3580000</v>
      </c>
      <c r="F26" s="71"/>
      <c r="G26" s="77"/>
    </row>
    <row r="27" spans="1:7" x14ac:dyDescent="0.2">
      <c r="A27" s="77"/>
      <c r="B27" s="73"/>
      <c r="C27" s="18" t="s">
        <v>39</v>
      </c>
      <c r="D27" s="19" t="s">
        <v>42</v>
      </c>
      <c r="E27" s="20">
        <v>2000000</v>
      </c>
      <c r="F27" s="71"/>
      <c r="G27" s="77"/>
    </row>
    <row r="28" spans="1:7" x14ac:dyDescent="0.2">
      <c r="A28" s="77"/>
      <c r="B28" s="73"/>
      <c r="C28" s="18" t="s">
        <v>39</v>
      </c>
      <c r="D28" s="19" t="s">
        <v>43</v>
      </c>
      <c r="E28" s="20">
        <v>3000000</v>
      </c>
      <c r="F28" s="71"/>
      <c r="G28" s="77"/>
    </row>
    <row r="29" spans="1:7" ht="18" customHeight="1" x14ac:dyDescent="0.2">
      <c r="A29" s="77"/>
      <c r="B29" s="73"/>
      <c r="C29" s="18" t="s">
        <v>39</v>
      </c>
      <c r="D29" s="19" t="s">
        <v>44</v>
      </c>
      <c r="E29" s="20">
        <v>5000000</v>
      </c>
      <c r="F29" s="71"/>
      <c r="G29" s="77"/>
    </row>
    <row r="30" spans="1:7" ht="18" customHeight="1" x14ac:dyDescent="0.2">
      <c r="A30" s="77"/>
      <c r="B30" s="73"/>
      <c r="C30" s="21" t="s">
        <v>39</v>
      </c>
      <c r="D30" s="22" t="s">
        <v>80</v>
      </c>
      <c r="E30" s="23">
        <f>E20*2.5%</f>
        <v>30625000</v>
      </c>
      <c r="F30" s="71"/>
      <c r="G30" s="77"/>
    </row>
    <row r="31" spans="1:7" ht="47" customHeight="1" x14ac:dyDescent="0.2">
      <c r="A31" s="77"/>
      <c r="B31" s="73"/>
      <c r="C31" s="75" t="s">
        <v>50</v>
      </c>
      <c r="D31" s="76"/>
      <c r="E31" s="13">
        <f>SUM(E24:E30)</f>
        <v>91605000</v>
      </c>
      <c r="F31" s="71"/>
      <c r="G31" s="77"/>
    </row>
    <row r="32" spans="1:7" ht="7" customHeight="1" x14ac:dyDescent="0.2">
      <c r="A32" s="77"/>
      <c r="B32" s="74"/>
      <c r="C32" s="64"/>
      <c r="D32" s="64"/>
      <c r="E32" s="64"/>
      <c r="F32" s="72"/>
      <c r="G32" s="77"/>
    </row>
    <row r="33" spans="1:8" ht="11" customHeight="1" x14ac:dyDescent="0.2">
      <c r="A33" s="77"/>
      <c r="B33" s="67"/>
      <c r="C33" s="67"/>
      <c r="D33" s="67"/>
      <c r="E33" s="67"/>
      <c r="F33" s="67"/>
      <c r="G33" s="77"/>
    </row>
    <row r="34" spans="1:8" ht="32" customHeight="1" x14ac:dyDescent="0.2">
      <c r="A34" s="77"/>
      <c r="B34" s="68" t="s">
        <v>55</v>
      </c>
      <c r="C34" s="69"/>
      <c r="D34" s="69"/>
      <c r="E34" s="69"/>
      <c r="F34" s="70"/>
      <c r="G34" s="77"/>
    </row>
    <row r="35" spans="1:8" ht="33" customHeight="1" x14ac:dyDescent="0.2">
      <c r="A35" s="77"/>
      <c r="B35" s="73"/>
      <c r="C35" s="24" t="s">
        <v>39</v>
      </c>
      <c r="D35" s="25" t="s">
        <v>54</v>
      </c>
      <c r="E35" s="26">
        <f>E20+E31</f>
        <v>1316605000</v>
      </c>
      <c r="F35" s="71"/>
      <c r="G35" s="77"/>
    </row>
    <row r="36" spans="1:8" x14ac:dyDescent="0.2">
      <c r="A36" s="77"/>
      <c r="B36" s="73"/>
      <c r="C36" s="18" t="s">
        <v>39</v>
      </c>
      <c r="D36" s="19" t="s">
        <v>53</v>
      </c>
      <c r="E36" s="20">
        <f>E20*70%</f>
        <v>857500000</v>
      </c>
      <c r="F36" s="71"/>
      <c r="G36" s="77"/>
    </row>
    <row r="37" spans="1:8" x14ac:dyDescent="0.2">
      <c r="A37" s="77"/>
      <c r="B37" s="73"/>
      <c r="C37" s="18" t="s">
        <v>39</v>
      </c>
      <c r="D37" s="19" t="s">
        <v>51</v>
      </c>
      <c r="E37" s="20">
        <f>(E36/60)+(E36*(9.5%/12))</f>
        <v>21080208.333333332</v>
      </c>
      <c r="F37" s="71"/>
      <c r="G37" s="77"/>
    </row>
    <row r="38" spans="1:8" ht="33" customHeight="1" x14ac:dyDescent="0.2">
      <c r="A38" s="77"/>
      <c r="B38" s="73"/>
      <c r="C38" s="75" t="s">
        <v>62</v>
      </c>
      <c r="D38" s="76"/>
      <c r="E38" s="13">
        <f>E35-E36</f>
        <v>459105000</v>
      </c>
      <c r="F38" s="71"/>
      <c r="G38" s="77"/>
    </row>
    <row r="39" spans="1:8" ht="7" customHeight="1" x14ac:dyDescent="0.2">
      <c r="A39" s="77"/>
      <c r="B39" s="74"/>
      <c r="C39" s="64"/>
      <c r="D39" s="64"/>
      <c r="E39" s="64"/>
      <c r="F39" s="72"/>
      <c r="G39" s="77"/>
    </row>
    <row r="40" spans="1:8" s="27" customFormat="1" ht="11" customHeight="1" x14ac:dyDescent="0.2">
      <c r="A40" s="77"/>
      <c r="B40" s="61"/>
      <c r="C40" s="61"/>
      <c r="D40" s="61"/>
      <c r="E40" s="61"/>
      <c r="F40" s="61"/>
      <c r="G40" s="77"/>
    </row>
    <row r="41" spans="1:8" s="30" customFormat="1" ht="41" customHeight="1" x14ac:dyDescent="0.2">
      <c r="A41" s="78"/>
      <c r="B41" s="62" t="s">
        <v>69</v>
      </c>
      <c r="C41" s="62"/>
      <c r="D41" s="62"/>
      <c r="E41" s="62"/>
      <c r="F41" s="62"/>
      <c r="G41" s="78"/>
      <c r="H41" s="29"/>
    </row>
    <row r="42" spans="1:8" ht="3" customHeight="1" x14ac:dyDescent="0.2">
      <c r="A42" s="63"/>
      <c r="B42" s="64"/>
      <c r="C42" s="64"/>
      <c r="D42" s="64"/>
      <c r="E42" s="64"/>
      <c r="F42" s="64"/>
      <c r="G42" s="65"/>
      <c r="H42" s="28"/>
    </row>
    <row r="43" spans="1:8" x14ac:dyDescent="0.2">
      <c r="A43" s="66"/>
      <c r="B43" s="66"/>
      <c r="C43" s="66"/>
      <c r="D43" s="66"/>
      <c r="E43" s="66"/>
      <c r="F43" s="66"/>
      <c r="G43" s="66"/>
      <c r="H43" s="28"/>
    </row>
  </sheetData>
  <mergeCells count="29">
    <mergeCell ref="C20:D20"/>
    <mergeCell ref="B21:E21"/>
    <mergeCell ref="B22:F22"/>
    <mergeCell ref="B23:E23"/>
    <mergeCell ref="F23:F32"/>
    <mergeCell ref="B24:B32"/>
    <mergeCell ref="C31:D31"/>
    <mergeCell ref="C32:E32"/>
    <mergeCell ref="F3:F21"/>
    <mergeCell ref="B4:B20"/>
    <mergeCell ref="C4:D4"/>
    <mergeCell ref="E4:E16"/>
    <mergeCell ref="C17:D17"/>
    <mergeCell ref="B40:F40"/>
    <mergeCell ref="B41:F41"/>
    <mergeCell ref="A42:G42"/>
    <mergeCell ref="A43:G43"/>
    <mergeCell ref="B33:F33"/>
    <mergeCell ref="B34:E34"/>
    <mergeCell ref="F34:F39"/>
    <mergeCell ref="B35:B39"/>
    <mergeCell ref="C38:D38"/>
    <mergeCell ref="C39:E39"/>
    <mergeCell ref="A1:A41"/>
    <mergeCell ref="B1:F1"/>
    <mergeCell ref="G1:G41"/>
    <mergeCell ref="B2:F2"/>
    <mergeCell ref="B3:E3"/>
    <mergeCell ref="E17:E19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797A-41F3-2749-BE8A-3A763F18F1E2}">
  <sheetPr>
    <pageSetUpPr fitToPage="1"/>
  </sheetPr>
  <dimension ref="A1:H43"/>
  <sheetViews>
    <sheetView topLeftCell="A4" workbookViewId="0">
      <selection activeCell="K28" sqref="K28"/>
    </sheetView>
  </sheetViews>
  <sheetFormatPr baseColWidth="10" defaultRowHeight="17" x14ac:dyDescent="0.2"/>
  <cols>
    <col min="1" max="1" width="4" style="10" customWidth="1"/>
    <col min="2" max="2" width="2.33203125" style="10" customWidth="1"/>
    <col min="3" max="3" width="6.33203125" style="12" customWidth="1"/>
    <col min="4" max="4" width="64" style="10" customWidth="1"/>
    <col min="5" max="5" width="17" style="11" customWidth="1"/>
    <col min="6" max="6" width="1" style="10" customWidth="1"/>
    <col min="7" max="7" width="4" style="10" customWidth="1"/>
    <col min="8" max="16384" width="10.83203125" style="10"/>
  </cols>
  <sheetData>
    <row r="1" spans="1:7" ht="56" customHeight="1" x14ac:dyDescent="0.3">
      <c r="A1" s="77"/>
      <c r="B1" s="79" t="s">
        <v>52</v>
      </c>
      <c r="C1" s="79"/>
      <c r="D1" s="79"/>
      <c r="E1" s="79"/>
      <c r="F1" s="79"/>
      <c r="G1" s="77"/>
    </row>
    <row r="2" spans="1:7" ht="53" customHeight="1" x14ac:dyDescent="0.2">
      <c r="A2" s="77"/>
      <c r="B2" s="80" t="s">
        <v>63</v>
      </c>
      <c r="C2" s="81"/>
      <c r="D2" s="81"/>
      <c r="E2" s="81"/>
      <c r="F2" s="81"/>
      <c r="G2" s="77"/>
    </row>
    <row r="3" spans="1:7" ht="32" customHeight="1" x14ac:dyDescent="0.2">
      <c r="A3" s="77"/>
      <c r="B3" s="68" t="s">
        <v>49</v>
      </c>
      <c r="C3" s="69"/>
      <c r="D3" s="69"/>
      <c r="E3" s="69"/>
      <c r="F3" s="70"/>
      <c r="G3" s="77"/>
    </row>
    <row r="4" spans="1:7" ht="24" customHeight="1" x14ac:dyDescent="0.2">
      <c r="A4" s="77"/>
      <c r="B4" s="73"/>
      <c r="C4" s="86" t="s">
        <v>36</v>
      </c>
      <c r="D4" s="87"/>
      <c r="E4" s="82">
        <v>1390000000</v>
      </c>
      <c r="F4" s="71"/>
      <c r="G4" s="77"/>
    </row>
    <row r="5" spans="1:7" ht="17" customHeight="1" x14ac:dyDescent="0.2">
      <c r="A5" s="77"/>
      <c r="B5" s="73"/>
      <c r="C5" s="14" t="s">
        <v>39</v>
      </c>
      <c r="D5" s="15" t="s">
        <v>46</v>
      </c>
      <c r="E5" s="83"/>
      <c r="F5" s="71"/>
      <c r="G5" s="77"/>
    </row>
    <row r="6" spans="1:7" x14ac:dyDescent="0.2">
      <c r="A6" s="77"/>
      <c r="B6" s="73"/>
      <c r="C6" s="14" t="s">
        <v>39</v>
      </c>
      <c r="D6" s="15" t="s">
        <v>92</v>
      </c>
      <c r="E6" s="83"/>
      <c r="F6" s="71"/>
      <c r="G6" s="77"/>
    </row>
    <row r="7" spans="1:7" x14ac:dyDescent="0.2">
      <c r="A7" s="77"/>
      <c r="B7" s="73"/>
      <c r="C7" s="14" t="s">
        <v>39</v>
      </c>
      <c r="D7" s="15" t="s">
        <v>27</v>
      </c>
      <c r="E7" s="83"/>
      <c r="F7" s="71"/>
      <c r="G7" s="77"/>
    </row>
    <row r="8" spans="1:7" x14ac:dyDescent="0.2">
      <c r="A8" s="77"/>
      <c r="B8" s="73"/>
      <c r="C8" s="14" t="s">
        <v>39</v>
      </c>
      <c r="D8" s="15" t="s">
        <v>28</v>
      </c>
      <c r="E8" s="83"/>
      <c r="F8" s="71"/>
      <c r="G8" s="77"/>
    </row>
    <row r="9" spans="1:7" x14ac:dyDescent="0.2">
      <c r="A9" s="77"/>
      <c r="B9" s="73"/>
      <c r="C9" s="14" t="s">
        <v>39</v>
      </c>
      <c r="D9" s="15" t="s">
        <v>72</v>
      </c>
      <c r="E9" s="83"/>
      <c r="F9" s="71"/>
      <c r="G9" s="77"/>
    </row>
    <row r="10" spans="1:7" x14ac:dyDescent="0.2">
      <c r="A10" s="77"/>
      <c r="B10" s="73"/>
      <c r="C10" s="14" t="s">
        <v>39</v>
      </c>
      <c r="D10" s="15" t="s">
        <v>85</v>
      </c>
      <c r="E10" s="83"/>
      <c r="F10" s="71"/>
      <c r="G10" s="77"/>
    </row>
    <row r="11" spans="1:7" x14ac:dyDescent="0.2">
      <c r="A11" s="77"/>
      <c r="B11" s="73"/>
      <c r="C11" s="14" t="s">
        <v>39</v>
      </c>
      <c r="D11" s="15" t="s">
        <v>86</v>
      </c>
      <c r="E11" s="83"/>
      <c r="F11" s="71"/>
      <c r="G11" s="77"/>
    </row>
    <row r="12" spans="1:7" x14ac:dyDescent="0.2">
      <c r="A12" s="77"/>
      <c r="B12" s="73"/>
      <c r="C12" s="14" t="s">
        <v>39</v>
      </c>
      <c r="D12" s="15" t="s">
        <v>84</v>
      </c>
      <c r="E12" s="83"/>
      <c r="F12" s="71"/>
      <c r="G12" s="77"/>
    </row>
    <row r="13" spans="1:7" x14ac:dyDescent="0.2">
      <c r="A13" s="77"/>
      <c r="B13" s="73"/>
      <c r="C13" s="14" t="s">
        <v>39</v>
      </c>
      <c r="D13" s="15" t="s">
        <v>78</v>
      </c>
      <c r="E13" s="83"/>
      <c r="F13" s="71"/>
      <c r="G13" s="77"/>
    </row>
    <row r="14" spans="1:7" x14ac:dyDescent="0.2">
      <c r="A14" s="77"/>
      <c r="B14" s="73"/>
      <c r="C14" s="14" t="s">
        <v>39</v>
      </c>
      <c r="D14" s="15" t="s">
        <v>87</v>
      </c>
      <c r="E14" s="83"/>
      <c r="F14" s="71"/>
      <c r="G14" s="77"/>
    </row>
    <row r="15" spans="1:7" x14ac:dyDescent="0.2">
      <c r="A15" s="77"/>
      <c r="B15" s="73"/>
      <c r="C15" s="14" t="s">
        <v>39</v>
      </c>
      <c r="D15" s="15" t="s">
        <v>61</v>
      </c>
      <c r="E15" s="83"/>
      <c r="F15" s="71"/>
      <c r="G15" s="77"/>
    </row>
    <row r="16" spans="1:7" ht="22" customHeight="1" x14ac:dyDescent="0.2">
      <c r="A16" s="77"/>
      <c r="B16" s="73"/>
      <c r="C16" s="16" t="s">
        <v>39</v>
      </c>
      <c r="D16" s="17" t="s">
        <v>60</v>
      </c>
      <c r="E16" s="84"/>
      <c r="F16" s="71"/>
      <c r="G16" s="77"/>
    </row>
    <row r="17" spans="1:7" ht="24" customHeight="1" x14ac:dyDescent="0.2">
      <c r="A17" s="77"/>
      <c r="B17" s="73"/>
      <c r="C17" s="86" t="s">
        <v>35</v>
      </c>
      <c r="D17" s="87"/>
      <c r="E17" s="82">
        <v>15000000</v>
      </c>
      <c r="F17" s="71"/>
      <c r="G17" s="77"/>
    </row>
    <row r="18" spans="1:7" x14ac:dyDescent="0.2">
      <c r="A18" s="77"/>
      <c r="B18" s="73"/>
      <c r="C18" s="14" t="s">
        <v>39</v>
      </c>
      <c r="D18" s="15" t="s">
        <v>37</v>
      </c>
      <c r="E18" s="83"/>
      <c r="F18" s="71"/>
      <c r="G18" s="77"/>
    </row>
    <row r="19" spans="1:7" ht="23" customHeight="1" x14ac:dyDescent="0.2">
      <c r="A19" s="77"/>
      <c r="B19" s="73"/>
      <c r="C19" s="16" t="s">
        <v>39</v>
      </c>
      <c r="D19" s="17" t="s">
        <v>38</v>
      </c>
      <c r="E19" s="84"/>
      <c r="F19" s="71"/>
      <c r="G19" s="77"/>
    </row>
    <row r="20" spans="1:7" ht="47" customHeight="1" x14ac:dyDescent="0.2">
      <c r="A20" s="77"/>
      <c r="B20" s="73"/>
      <c r="C20" s="75" t="s">
        <v>45</v>
      </c>
      <c r="D20" s="76"/>
      <c r="E20" s="13">
        <f>E4-E17</f>
        <v>1375000000</v>
      </c>
      <c r="F20" s="71"/>
      <c r="G20" s="77"/>
    </row>
    <row r="21" spans="1:7" ht="7" customHeight="1" x14ac:dyDescent="0.2">
      <c r="A21" s="77"/>
      <c r="B21" s="74"/>
      <c r="C21" s="85"/>
      <c r="D21" s="85"/>
      <c r="E21" s="85"/>
      <c r="F21" s="72"/>
      <c r="G21" s="77"/>
    </row>
    <row r="22" spans="1:7" ht="11" customHeight="1" x14ac:dyDescent="0.2">
      <c r="A22" s="77"/>
      <c r="B22" s="67"/>
      <c r="C22" s="67"/>
      <c r="D22" s="67"/>
      <c r="E22" s="67"/>
      <c r="F22" s="67"/>
      <c r="G22" s="77"/>
    </row>
    <row r="23" spans="1:7" ht="32" customHeight="1" x14ac:dyDescent="0.2">
      <c r="A23" s="77"/>
      <c r="B23" s="68" t="s">
        <v>48</v>
      </c>
      <c r="C23" s="69"/>
      <c r="D23" s="69"/>
      <c r="E23" s="69"/>
      <c r="F23" s="70"/>
      <c r="G23" s="77"/>
    </row>
    <row r="24" spans="1:7" x14ac:dyDescent="0.2">
      <c r="A24" s="77"/>
      <c r="B24" s="73"/>
      <c r="C24" s="18" t="s">
        <v>39</v>
      </c>
      <c r="D24" s="19" t="s">
        <v>4</v>
      </c>
      <c r="E24" s="20">
        <f>E20*2%</f>
        <v>27500000</v>
      </c>
      <c r="F24" s="71"/>
      <c r="G24" s="77"/>
    </row>
    <row r="25" spans="1:7" x14ac:dyDescent="0.2">
      <c r="A25" s="77"/>
      <c r="B25" s="73"/>
      <c r="C25" s="18" t="s">
        <v>39</v>
      </c>
      <c r="D25" s="19" t="s">
        <v>40</v>
      </c>
      <c r="E25" s="20">
        <v>22900000</v>
      </c>
      <c r="F25" s="71"/>
      <c r="G25" s="77"/>
    </row>
    <row r="26" spans="1:7" x14ac:dyDescent="0.2">
      <c r="A26" s="77"/>
      <c r="B26" s="73"/>
      <c r="C26" s="18" t="s">
        <v>39</v>
      </c>
      <c r="D26" s="19" t="s">
        <v>41</v>
      </c>
      <c r="E26" s="20">
        <v>3580000</v>
      </c>
      <c r="F26" s="71"/>
      <c r="G26" s="77"/>
    </row>
    <row r="27" spans="1:7" x14ac:dyDescent="0.2">
      <c r="A27" s="77"/>
      <c r="B27" s="73"/>
      <c r="C27" s="18" t="s">
        <v>39</v>
      </c>
      <c r="D27" s="19" t="s">
        <v>42</v>
      </c>
      <c r="E27" s="20">
        <v>2000000</v>
      </c>
      <c r="F27" s="71"/>
      <c r="G27" s="77"/>
    </row>
    <row r="28" spans="1:7" x14ac:dyDescent="0.2">
      <c r="A28" s="77"/>
      <c r="B28" s="73"/>
      <c r="C28" s="18" t="s">
        <v>39</v>
      </c>
      <c r="D28" s="19" t="s">
        <v>43</v>
      </c>
      <c r="E28" s="20">
        <v>3000000</v>
      </c>
      <c r="F28" s="71"/>
      <c r="G28" s="77"/>
    </row>
    <row r="29" spans="1:7" ht="18" customHeight="1" x14ac:dyDescent="0.2">
      <c r="A29" s="77"/>
      <c r="B29" s="73"/>
      <c r="C29" s="18" t="s">
        <v>39</v>
      </c>
      <c r="D29" s="19" t="s">
        <v>44</v>
      </c>
      <c r="E29" s="20">
        <v>5000000</v>
      </c>
      <c r="F29" s="71"/>
      <c r="G29" s="77"/>
    </row>
    <row r="30" spans="1:7" ht="18" customHeight="1" x14ac:dyDescent="0.2">
      <c r="A30" s="77"/>
      <c r="B30" s="73"/>
      <c r="C30" s="21" t="s">
        <v>39</v>
      </c>
      <c r="D30" s="22" t="s">
        <v>80</v>
      </c>
      <c r="E30" s="23">
        <f>E20*2.5%</f>
        <v>34375000</v>
      </c>
      <c r="F30" s="71"/>
      <c r="G30" s="77"/>
    </row>
    <row r="31" spans="1:7" ht="47" customHeight="1" x14ac:dyDescent="0.2">
      <c r="A31" s="77"/>
      <c r="B31" s="73"/>
      <c r="C31" s="75" t="s">
        <v>50</v>
      </c>
      <c r="D31" s="76"/>
      <c r="E31" s="13">
        <f>SUM(E24:E30)</f>
        <v>98355000</v>
      </c>
      <c r="F31" s="71"/>
      <c r="G31" s="77"/>
    </row>
    <row r="32" spans="1:7" ht="7" customHeight="1" x14ac:dyDescent="0.2">
      <c r="A32" s="77"/>
      <c r="B32" s="74"/>
      <c r="C32" s="64"/>
      <c r="D32" s="64"/>
      <c r="E32" s="64"/>
      <c r="F32" s="72"/>
      <c r="G32" s="77"/>
    </row>
    <row r="33" spans="1:8" ht="11" customHeight="1" x14ac:dyDescent="0.2">
      <c r="A33" s="77"/>
      <c r="B33" s="67"/>
      <c r="C33" s="67"/>
      <c r="D33" s="67"/>
      <c r="E33" s="67"/>
      <c r="F33" s="67"/>
      <c r="G33" s="77"/>
    </row>
    <row r="34" spans="1:8" ht="32" customHeight="1" x14ac:dyDescent="0.2">
      <c r="A34" s="77"/>
      <c r="B34" s="68" t="s">
        <v>55</v>
      </c>
      <c r="C34" s="69"/>
      <c r="D34" s="69"/>
      <c r="E34" s="69"/>
      <c r="F34" s="70"/>
      <c r="G34" s="77"/>
    </row>
    <row r="35" spans="1:8" ht="33" customHeight="1" x14ac:dyDescent="0.2">
      <c r="A35" s="77"/>
      <c r="B35" s="73"/>
      <c r="C35" s="24" t="s">
        <v>39</v>
      </c>
      <c r="D35" s="25" t="s">
        <v>54</v>
      </c>
      <c r="E35" s="26">
        <f>E20+E31</f>
        <v>1473355000</v>
      </c>
      <c r="F35" s="71"/>
      <c r="G35" s="77"/>
    </row>
    <row r="36" spans="1:8" x14ac:dyDescent="0.2">
      <c r="A36" s="77"/>
      <c r="B36" s="73"/>
      <c r="C36" s="18" t="s">
        <v>39</v>
      </c>
      <c r="D36" s="19" t="s">
        <v>53</v>
      </c>
      <c r="E36" s="20">
        <f>E20*70%</f>
        <v>962499999.99999988</v>
      </c>
      <c r="F36" s="71"/>
      <c r="G36" s="77"/>
    </row>
    <row r="37" spans="1:8" x14ac:dyDescent="0.2">
      <c r="A37" s="77"/>
      <c r="B37" s="73"/>
      <c r="C37" s="18" t="s">
        <v>39</v>
      </c>
      <c r="D37" s="19" t="s">
        <v>51</v>
      </c>
      <c r="E37" s="20">
        <f>(E36/60)+(E36*(9.5%/12))</f>
        <v>23661458.333333328</v>
      </c>
      <c r="F37" s="71"/>
      <c r="G37" s="77"/>
    </row>
    <row r="38" spans="1:8" ht="33" customHeight="1" x14ac:dyDescent="0.2">
      <c r="A38" s="77"/>
      <c r="B38" s="73"/>
      <c r="C38" s="75" t="s">
        <v>62</v>
      </c>
      <c r="D38" s="76"/>
      <c r="E38" s="13">
        <f>E35-E36</f>
        <v>510855000.00000012</v>
      </c>
      <c r="F38" s="71"/>
      <c r="G38" s="77"/>
    </row>
    <row r="39" spans="1:8" ht="7" customHeight="1" x14ac:dyDescent="0.2">
      <c r="A39" s="77"/>
      <c r="B39" s="74"/>
      <c r="C39" s="64"/>
      <c r="D39" s="64"/>
      <c r="E39" s="64"/>
      <c r="F39" s="72"/>
      <c r="G39" s="77"/>
    </row>
    <row r="40" spans="1:8" s="27" customFormat="1" ht="11" customHeight="1" x14ac:dyDescent="0.2">
      <c r="A40" s="77"/>
      <c r="B40" s="61"/>
      <c r="C40" s="61"/>
      <c r="D40" s="61"/>
      <c r="E40" s="61"/>
      <c r="F40" s="61"/>
      <c r="G40" s="77"/>
    </row>
    <row r="41" spans="1:8" s="30" customFormat="1" ht="41" customHeight="1" x14ac:dyDescent="0.2">
      <c r="A41" s="78"/>
      <c r="B41" s="62" t="s">
        <v>69</v>
      </c>
      <c r="C41" s="62"/>
      <c r="D41" s="62"/>
      <c r="E41" s="62"/>
      <c r="F41" s="62"/>
      <c r="G41" s="78"/>
      <c r="H41" s="29"/>
    </row>
    <row r="42" spans="1:8" ht="3" customHeight="1" x14ac:dyDescent="0.2">
      <c r="A42" s="63"/>
      <c r="B42" s="64"/>
      <c r="C42" s="64"/>
      <c r="D42" s="64"/>
      <c r="E42" s="64"/>
      <c r="F42" s="64"/>
      <c r="G42" s="65"/>
      <c r="H42" s="28"/>
    </row>
    <row r="43" spans="1:8" x14ac:dyDescent="0.2">
      <c r="A43" s="66"/>
      <c r="B43" s="66"/>
      <c r="C43" s="66"/>
      <c r="D43" s="66"/>
      <c r="E43" s="66"/>
      <c r="F43" s="66"/>
      <c r="G43" s="66"/>
      <c r="H43" s="28"/>
    </row>
  </sheetData>
  <mergeCells count="29">
    <mergeCell ref="B40:F40"/>
    <mergeCell ref="B41:F41"/>
    <mergeCell ref="A42:G42"/>
    <mergeCell ref="A43:G43"/>
    <mergeCell ref="B33:F33"/>
    <mergeCell ref="B34:E34"/>
    <mergeCell ref="F34:F39"/>
    <mergeCell ref="B35:B39"/>
    <mergeCell ref="C38:D38"/>
    <mergeCell ref="C39:E39"/>
    <mergeCell ref="A1:A41"/>
    <mergeCell ref="B1:F1"/>
    <mergeCell ref="G1:G41"/>
    <mergeCell ref="B2:F2"/>
    <mergeCell ref="B3:E3"/>
    <mergeCell ref="E17:E19"/>
    <mergeCell ref="C20:D20"/>
    <mergeCell ref="B21:E21"/>
    <mergeCell ref="B22:F22"/>
    <mergeCell ref="B23:E23"/>
    <mergeCell ref="F23:F32"/>
    <mergeCell ref="B24:B32"/>
    <mergeCell ref="C31:D31"/>
    <mergeCell ref="C32:E32"/>
    <mergeCell ref="F3:F21"/>
    <mergeCell ref="B4:B20"/>
    <mergeCell ref="C4:D4"/>
    <mergeCell ref="E4:E16"/>
    <mergeCell ref="C17:D17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F8CB-82F2-0B4A-BBDF-37B35369764E}">
  <sheetPr>
    <pageSetUpPr fitToPage="1"/>
  </sheetPr>
  <dimension ref="A1:H43"/>
  <sheetViews>
    <sheetView workbookViewId="0">
      <selection activeCell="J17" sqref="J17"/>
    </sheetView>
  </sheetViews>
  <sheetFormatPr baseColWidth="10" defaultRowHeight="17" x14ac:dyDescent="0.2"/>
  <cols>
    <col min="1" max="1" width="4" style="10" customWidth="1"/>
    <col min="2" max="2" width="2.33203125" style="10" customWidth="1"/>
    <col min="3" max="3" width="6.33203125" style="12" customWidth="1"/>
    <col min="4" max="4" width="64" style="10" customWidth="1"/>
    <col min="5" max="5" width="17" style="11" customWidth="1"/>
    <col min="6" max="6" width="1" style="10" customWidth="1"/>
    <col min="7" max="7" width="4" style="10" customWidth="1"/>
    <col min="8" max="16384" width="10.83203125" style="10"/>
  </cols>
  <sheetData>
    <row r="1" spans="1:7" ht="56" customHeight="1" x14ac:dyDescent="0.3">
      <c r="A1" s="77"/>
      <c r="B1" s="79" t="s">
        <v>52</v>
      </c>
      <c r="C1" s="79"/>
      <c r="D1" s="79"/>
      <c r="E1" s="79"/>
      <c r="F1" s="79"/>
      <c r="G1" s="77"/>
    </row>
    <row r="2" spans="1:7" ht="53" customHeight="1" x14ac:dyDescent="0.2">
      <c r="A2" s="77"/>
      <c r="B2" s="80" t="s">
        <v>63</v>
      </c>
      <c r="C2" s="81"/>
      <c r="D2" s="81"/>
      <c r="E2" s="81"/>
      <c r="F2" s="81"/>
      <c r="G2" s="77"/>
    </row>
    <row r="3" spans="1:7" ht="32" customHeight="1" x14ac:dyDescent="0.2">
      <c r="A3" s="77"/>
      <c r="B3" s="68" t="s">
        <v>49</v>
      </c>
      <c r="C3" s="69"/>
      <c r="D3" s="69"/>
      <c r="E3" s="69"/>
      <c r="F3" s="70"/>
      <c r="G3" s="77"/>
    </row>
    <row r="4" spans="1:7" ht="24" customHeight="1" x14ac:dyDescent="0.2">
      <c r="A4" s="77"/>
      <c r="B4" s="73"/>
      <c r="C4" s="86" t="s">
        <v>36</v>
      </c>
      <c r="D4" s="87"/>
      <c r="E4" s="82">
        <v>1620000000</v>
      </c>
      <c r="F4" s="71"/>
      <c r="G4" s="77"/>
    </row>
    <row r="5" spans="1:7" ht="17" customHeight="1" x14ac:dyDescent="0.2">
      <c r="A5" s="77"/>
      <c r="B5" s="73"/>
      <c r="C5" s="14" t="s">
        <v>39</v>
      </c>
      <c r="D5" s="15" t="s">
        <v>46</v>
      </c>
      <c r="E5" s="83"/>
      <c r="F5" s="71"/>
      <c r="G5" s="77"/>
    </row>
    <row r="6" spans="1:7" x14ac:dyDescent="0.2">
      <c r="A6" s="77"/>
      <c r="B6" s="73"/>
      <c r="C6" s="14" t="s">
        <v>39</v>
      </c>
      <c r="D6" s="15" t="s">
        <v>96</v>
      </c>
      <c r="E6" s="83"/>
      <c r="F6" s="71"/>
      <c r="G6" s="77"/>
    </row>
    <row r="7" spans="1:7" x14ac:dyDescent="0.2">
      <c r="A7" s="77"/>
      <c r="B7" s="73"/>
      <c r="C7" s="14" t="s">
        <v>39</v>
      </c>
      <c r="D7" s="15" t="s">
        <v>93</v>
      </c>
      <c r="E7" s="83"/>
      <c r="F7" s="71"/>
      <c r="G7" s="77"/>
    </row>
    <row r="8" spans="1:7" x14ac:dyDescent="0.2">
      <c r="A8" s="77"/>
      <c r="B8" s="73"/>
      <c r="C8" s="14" t="s">
        <v>39</v>
      </c>
      <c r="D8" s="15" t="s">
        <v>28</v>
      </c>
      <c r="E8" s="83"/>
      <c r="F8" s="71"/>
      <c r="G8" s="77"/>
    </row>
    <row r="9" spans="1:7" x14ac:dyDescent="0.2">
      <c r="A9" s="77"/>
      <c r="B9" s="73"/>
      <c r="C9" s="14" t="s">
        <v>39</v>
      </c>
      <c r="D9" s="15" t="s">
        <v>57</v>
      </c>
      <c r="E9" s="83"/>
      <c r="F9" s="71"/>
      <c r="G9" s="77"/>
    </row>
    <row r="10" spans="1:7" x14ac:dyDescent="0.2">
      <c r="A10" s="77"/>
      <c r="B10" s="73"/>
      <c r="C10" s="14" t="s">
        <v>39</v>
      </c>
      <c r="D10" s="15" t="s">
        <v>94</v>
      </c>
      <c r="E10" s="83"/>
      <c r="F10" s="71"/>
      <c r="G10" s="77"/>
    </row>
    <row r="11" spans="1:7" x14ac:dyDescent="0.2">
      <c r="A11" s="77"/>
      <c r="B11" s="73"/>
      <c r="C11" s="14" t="s">
        <v>39</v>
      </c>
      <c r="D11" s="15" t="s">
        <v>95</v>
      </c>
      <c r="E11" s="83"/>
      <c r="F11" s="71"/>
      <c r="G11" s="77"/>
    </row>
    <row r="12" spans="1:7" x14ac:dyDescent="0.2">
      <c r="A12" s="77"/>
      <c r="B12" s="73"/>
      <c r="C12" s="14" t="s">
        <v>39</v>
      </c>
      <c r="D12" s="15" t="s">
        <v>77</v>
      </c>
      <c r="E12" s="83"/>
      <c r="F12" s="71"/>
      <c r="G12" s="77"/>
    </row>
    <row r="13" spans="1:7" x14ac:dyDescent="0.2">
      <c r="A13" s="77"/>
      <c r="B13" s="73"/>
      <c r="C13" s="14" t="s">
        <v>39</v>
      </c>
      <c r="D13" s="15" t="s">
        <v>78</v>
      </c>
      <c r="E13" s="83"/>
      <c r="F13" s="71"/>
      <c r="G13" s="77"/>
    </row>
    <row r="14" spans="1:7" x14ac:dyDescent="0.2">
      <c r="A14" s="77"/>
      <c r="B14" s="73"/>
      <c r="C14" s="14" t="s">
        <v>39</v>
      </c>
      <c r="D14" s="15" t="s">
        <v>97</v>
      </c>
      <c r="E14" s="83"/>
      <c r="F14" s="71"/>
      <c r="G14" s="77"/>
    </row>
    <row r="15" spans="1:7" x14ac:dyDescent="0.2">
      <c r="A15" s="77"/>
      <c r="B15" s="73"/>
      <c r="C15" s="14" t="s">
        <v>39</v>
      </c>
      <c r="D15" s="15" t="s">
        <v>33</v>
      </c>
      <c r="E15" s="83"/>
      <c r="F15" s="71"/>
      <c r="G15" s="77"/>
    </row>
    <row r="16" spans="1:7" ht="22" customHeight="1" x14ac:dyDescent="0.2">
      <c r="A16" s="77"/>
      <c r="B16" s="73"/>
      <c r="C16" s="16" t="s">
        <v>39</v>
      </c>
      <c r="D16" s="17" t="s">
        <v>60</v>
      </c>
      <c r="E16" s="84"/>
      <c r="F16" s="71"/>
      <c r="G16" s="77"/>
    </row>
    <row r="17" spans="1:7" ht="24" customHeight="1" x14ac:dyDescent="0.2">
      <c r="A17" s="77"/>
      <c r="B17" s="73"/>
      <c r="C17" s="86" t="s">
        <v>35</v>
      </c>
      <c r="D17" s="87"/>
      <c r="E17" s="82">
        <v>25000000</v>
      </c>
      <c r="F17" s="71"/>
      <c r="G17" s="77"/>
    </row>
    <row r="18" spans="1:7" x14ac:dyDescent="0.2">
      <c r="A18" s="77"/>
      <c r="B18" s="73"/>
      <c r="C18" s="14" t="s">
        <v>39</v>
      </c>
      <c r="D18" s="15" t="s">
        <v>37</v>
      </c>
      <c r="E18" s="83"/>
      <c r="F18" s="71"/>
      <c r="G18" s="77"/>
    </row>
    <row r="19" spans="1:7" ht="23" customHeight="1" x14ac:dyDescent="0.2">
      <c r="A19" s="77"/>
      <c r="B19" s="73"/>
      <c r="C19" s="16" t="s">
        <v>39</v>
      </c>
      <c r="D19" s="17" t="s">
        <v>38</v>
      </c>
      <c r="E19" s="84"/>
      <c r="F19" s="71"/>
      <c r="G19" s="77"/>
    </row>
    <row r="20" spans="1:7" ht="47" customHeight="1" x14ac:dyDescent="0.2">
      <c r="A20" s="77"/>
      <c r="B20" s="73"/>
      <c r="C20" s="75" t="s">
        <v>45</v>
      </c>
      <c r="D20" s="76"/>
      <c r="E20" s="13">
        <f>E4-E17</f>
        <v>1595000000</v>
      </c>
      <c r="F20" s="71"/>
      <c r="G20" s="77"/>
    </row>
    <row r="21" spans="1:7" ht="7" customHeight="1" x14ac:dyDescent="0.2">
      <c r="A21" s="77"/>
      <c r="B21" s="74"/>
      <c r="C21" s="85"/>
      <c r="D21" s="85"/>
      <c r="E21" s="85"/>
      <c r="F21" s="72"/>
      <c r="G21" s="77"/>
    </row>
    <row r="22" spans="1:7" ht="11" customHeight="1" x14ac:dyDescent="0.2">
      <c r="A22" s="77"/>
      <c r="B22" s="67"/>
      <c r="C22" s="67"/>
      <c r="D22" s="67"/>
      <c r="E22" s="67"/>
      <c r="F22" s="67"/>
      <c r="G22" s="77"/>
    </row>
    <row r="23" spans="1:7" ht="32" customHeight="1" x14ac:dyDescent="0.2">
      <c r="A23" s="77"/>
      <c r="B23" s="68" t="s">
        <v>48</v>
      </c>
      <c r="C23" s="69"/>
      <c r="D23" s="69"/>
      <c r="E23" s="69"/>
      <c r="F23" s="70"/>
      <c r="G23" s="77"/>
    </row>
    <row r="24" spans="1:7" x14ac:dyDescent="0.2">
      <c r="A24" s="77"/>
      <c r="B24" s="73"/>
      <c r="C24" s="18" t="s">
        <v>39</v>
      </c>
      <c r="D24" s="19" t="s">
        <v>4</v>
      </c>
      <c r="E24" s="20">
        <f>E20*2%</f>
        <v>31900000</v>
      </c>
      <c r="F24" s="71"/>
      <c r="G24" s="77"/>
    </row>
    <row r="25" spans="1:7" x14ac:dyDescent="0.2">
      <c r="A25" s="77"/>
      <c r="B25" s="73"/>
      <c r="C25" s="18" t="s">
        <v>39</v>
      </c>
      <c r="D25" s="19" t="s">
        <v>40</v>
      </c>
      <c r="E25" s="20">
        <v>12480000</v>
      </c>
      <c r="F25" s="71"/>
      <c r="G25" s="77"/>
    </row>
    <row r="26" spans="1:7" x14ac:dyDescent="0.2">
      <c r="A26" s="77"/>
      <c r="B26" s="73"/>
      <c r="C26" s="18" t="s">
        <v>39</v>
      </c>
      <c r="D26" s="19" t="s">
        <v>41</v>
      </c>
      <c r="E26" s="20">
        <v>3580000</v>
      </c>
      <c r="F26" s="71"/>
      <c r="G26" s="77"/>
    </row>
    <row r="27" spans="1:7" x14ac:dyDescent="0.2">
      <c r="A27" s="77"/>
      <c r="B27" s="73"/>
      <c r="C27" s="18" t="s">
        <v>39</v>
      </c>
      <c r="D27" s="19" t="s">
        <v>42</v>
      </c>
      <c r="E27" s="20">
        <v>2000000</v>
      </c>
      <c r="F27" s="71"/>
      <c r="G27" s="77"/>
    </row>
    <row r="28" spans="1:7" x14ac:dyDescent="0.2">
      <c r="A28" s="77"/>
      <c r="B28" s="73"/>
      <c r="C28" s="18" t="s">
        <v>39</v>
      </c>
      <c r="D28" s="19" t="s">
        <v>43</v>
      </c>
      <c r="E28" s="20">
        <v>3000000</v>
      </c>
      <c r="F28" s="71"/>
      <c r="G28" s="77"/>
    </row>
    <row r="29" spans="1:7" ht="18" customHeight="1" x14ac:dyDescent="0.2">
      <c r="A29" s="77"/>
      <c r="B29" s="73"/>
      <c r="C29" s="18" t="s">
        <v>39</v>
      </c>
      <c r="D29" s="19" t="s">
        <v>44</v>
      </c>
      <c r="E29" s="20">
        <v>5000000</v>
      </c>
      <c r="F29" s="71"/>
      <c r="G29" s="77"/>
    </row>
    <row r="30" spans="1:7" ht="18" customHeight="1" x14ac:dyDescent="0.2">
      <c r="A30" s="77"/>
      <c r="B30" s="73"/>
      <c r="C30" s="21" t="s">
        <v>39</v>
      </c>
      <c r="D30" s="22" t="s">
        <v>70</v>
      </c>
      <c r="E30" s="23">
        <f>E20*1.5%</f>
        <v>23925000</v>
      </c>
      <c r="F30" s="71"/>
      <c r="G30" s="77"/>
    </row>
    <row r="31" spans="1:7" ht="47" customHeight="1" x14ac:dyDescent="0.2">
      <c r="A31" s="77"/>
      <c r="B31" s="73"/>
      <c r="C31" s="75" t="s">
        <v>50</v>
      </c>
      <c r="D31" s="76"/>
      <c r="E31" s="13">
        <f>SUM(E24:E30)</f>
        <v>81885000</v>
      </c>
      <c r="F31" s="71"/>
      <c r="G31" s="77"/>
    </row>
    <row r="32" spans="1:7" ht="7" customHeight="1" x14ac:dyDescent="0.2">
      <c r="A32" s="77"/>
      <c r="B32" s="74"/>
      <c r="C32" s="64"/>
      <c r="D32" s="64"/>
      <c r="E32" s="64"/>
      <c r="F32" s="72"/>
      <c r="G32" s="77"/>
    </row>
    <row r="33" spans="1:8" ht="11" customHeight="1" x14ac:dyDescent="0.2">
      <c r="A33" s="77"/>
      <c r="B33" s="67"/>
      <c r="C33" s="67"/>
      <c r="D33" s="67"/>
      <c r="E33" s="67"/>
      <c r="F33" s="67"/>
      <c r="G33" s="77"/>
    </row>
    <row r="34" spans="1:8" ht="32" customHeight="1" x14ac:dyDescent="0.2">
      <c r="A34" s="77"/>
      <c r="B34" s="68" t="s">
        <v>55</v>
      </c>
      <c r="C34" s="69"/>
      <c r="D34" s="69"/>
      <c r="E34" s="69"/>
      <c r="F34" s="70"/>
      <c r="G34" s="77"/>
    </row>
    <row r="35" spans="1:8" ht="33" customHeight="1" x14ac:dyDescent="0.2">
      <c r="A35" s="77"/>
      <c r="B35" s="73"/>
      <c r="C35" s="24" t="s">
        <v>39</v>
      </c>
      <c r="D35" s="25" t="s">
        <v>54</v>
      </c>
      <c r="E35" s="26">
        <f>E20+E31</f>
        <v>1676885000</v>
      </c>
      <c r="F35" s="71"/>
      <c r="G35" s="77"/>
    </row>
    <row r="36" spans="1:8" x14ac:dyDescent="0.2">
      <c r="A36" s="77"/>
      <c r="B36" s="73"/>
      <c r="C36" s="18" t="s">
        <v>39</v>
      </c>
      <c r="D36" s="19" t="s">
        <v>53</v>
      </c>
      <c r="E36" s="20">
        <f>E20*70%</f>
        <v>1116500000</v>
      </c>
      <c r="F36" s="71"/>
      <c r="G36" s="77"/>
    </row>
    <row r="37" spans="1:8" x14ac:dyDescent="0.2">
      <c r="A37" s="77"/>
      <c r="B37" s="73"/>
      <c r="C37" s="18" t="s">
        <v>39</v>
      </c>
      <c r="D37" s="19" t="s">
        <v>51</v>
      </c>
      <c r="E37" s="20">
        <f>(E36/60)+(E36*(9.5%/12))</f>
        <v>27447291.666666664</v>
      </c>
      <c r="F37" s="71"/>
      <c r="G37" s="77"/>
    </row>
    <row r="38" spans="1:8" ht="33" customHeight="1" x14ac:dyDescent="0.2">
      <c r="A38" s="77"/>
      <c r="B38" s="73"/>
      <c r="C38" s="75" t="s">
        <v>62</v>
      </c>
      <c r="D38" s="76"/>
      <c r="E38" s="13">
        <f>E35-E36</f>
        <v>560385000</v>
      </c>
      <c r="F38" s="71"/>
      <c r="G38" s="77"/>
    </row>
    <row r="39" spans="1:8" ht="7" customHeight="1" x14ac:dyDescent="0.2">
      <c r="A39" s="77"/>
      <c r="B39" s="74"/>
      <c r="C39" s="64"/>
      <c r="D39" s="64"/>
      <c r="E39" s="64"/>
      <c r="F39" s="72"/>
      <c r="G39" s="77"/>
    </row>
    <row r="40" spans="1:8" s="27" customFormat="1" ht="11" customHeight="1" x14ac:dyDescent="0.2">
      <c r="A40" s="77"/>
      <c r="B40" s="61"/>
      <c r="C40" s="61"/>
      <c r="D40" s="61"/>
      <c r="E40" s="61"/>
      <c r="F40" s="61"/>
      <c r="G40" s="77"/>
    </row>
    <row r="41" spans="1:8" s="30" customFormat="1" ht="41" customHeight="1" x14ac:dyDescent="0.2">
      <c r="A41" s="78"/>
      <c r="B41" s="62" t="s">
        <v>69</v>
      </c>
      <c r="C41" s="62"/>
      <c r="D41" s="62"/>
      <c r="E41" s="62"/>
      <c r="F41" s="62"/>
      <c r="G41" s="78"/>
      <c r="H41" s="29"/>
    </row>
    <row r="42" spans="1:8" ht="3" customHeight="1" x14ac:dyDescent="0.2">
      <c r="A42" s="63"/>
      <c r="B42" s="64"/>
      <c r="C42" s="64"/>
      <c r="D42" s="64"/>
      <c r="E42" s="64"/>
      <c r="F42" s="64"/>
      <c r="G42" s="65"/>
      <c r="H42" s="28"/>
    </row>
    <row r="43" spans="1:8" x14ac:dyDescent="0.2">
      <c r="A43" s="66"/>
      <c r="B43" s="66"/>
      <c r="C43" s="66"/>
      <c r="D43" s="66"/>
      <c r="E43" s="66"/>
      <c r="F43" s="66"/>
      <c r="G43" s="66"/>
      <c r="H43" s="28"/>
    </row>
  </sheetData>
  <mergeCells count="29">
    <mergeCell ref="B40:F40"/>
    <mergeCell ref="B41:F41"/>
    <mergeCell ref="A42:G42"/>
    <mergeCell ref="A43:G43"/>
    <mergeCell ref="B33:F33"/>
    <mergeCell ref="B34:E34"/>
    <mergeCell ref="F34:F39"/>
    <mergeCell ref="B35:B39"/>
    <mergeCell ref="C38:D38"/>
    <mergeCell ref="C39:E39"/>
    <mergeCell ref="A1:A41"/>
    <mergeCell ref="B1:F1"/>
    <mergeCell ref="G1:G41"/>
    <mergeCell ref="B2:F2"/>
    <mergeCell ref="B3:E3"/>
    <mergeCell ref="E17:E19"/>
    <mergeCell ref="C20:D20"/>
    <mergeCell ref="B21:E21"/>
    <mergeCell ref="B22:F22"/>
    <mergeCell ref="B23:E23"/>
    <mergeCell ref="F23:F32"/>
    <mergeCell ref="B24:B32"/>
    <mergeCell ref="C31:D31"/>
    <mergeCell ref="C32:E32"/>
    <mergeCell ref="F3:F21"/>
    <mergeCell ref="B4:B20"/>
    <mergeCell ref="C4:D4"/>
    <mergeCell ref="E4:E16"/>
    <mergeCell ref="C17:D17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3 chân</vt:lpstr>
      <vt:lpstr>4 chân</vt:lpstr>
      <vt:lpstr>5 chân</vt:lpstr>
      <vt:lpstr>ĐK 385</vt:lpstr>
      <vt:lpstr>ĐK 420</vt:lpstr>
      <vt:lpstr>ĐK 420 cầu dầu</vt:lpstr>
      <vt:lpstr>ĐK 480</vt:lpstr>
      <vt:lpstr>Ben 4 chân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2020-02-09T13:15:57Z</cp:lastPrinted>
  <dcterms:created xsi:type="dcterms:W3CDTF">2020-02-01T09:05:14Z</dcterms:created>
  <dcterms:modified xsi:type="dcterms:W3CDTF">2021-04-02T03:28:00Z</dcterms:modified>
</cp:coreProperties>
</file>